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1167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25725"/>
</workbook>
</file>

<file path=xl/calcChain.xml><?xml version="1.0" encoding="utf-8"?>
<calcChain xmlns="http://schemas.openxmlformats.org/spreadsheetml/2006/main">
  <c r="M103" i="31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50"/>
  <c r="K50"/>
  <c r="K48"/>
  <c r="M48" s="1"/>
  <c r="K47"/>
  <c r="M47" s="1"/>
  <c r="K46"/>
  <c r="M46" s="1"/>
  <c r="K43"/>
  <c r="M43" s="1"/>
  <c r="M40"/>
  <c r="K40"/>
  <c r="M39"/>
  <c r="K39"/>
  <c r="K38"/>
  <c r="M38" s="1"/>
  <c r="M37"/>
  <c r="K37"/>
  <c r="M32"/>
  <c r="K32"/>
  <c r="M31"/>
  <c r="K31"/>
  <c r="M30"/>
  <c r="K30"/>
  <c r="K28"/>
  <c r="M28" s="1"/>
  <c r="K26"/>
  <c r="M26" s="1"/>
  <c r="M19"/>
  <c r="K19"/>
  <c r="K15"/>
  <c r="M15" s="1"/>
  <c r="K13"/>
  <c r="M13" s="1"/>
  <c r="M12"/>
  <c r="K12"/>
  <c r="M9"/>
  <c r="K9"/>
  <c r="M103" i="32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K61"/>
  <c r="M61" s="1"/>
  <c r="M58"/>
  <c r="K58"/>
  <c r="M57"/>
  <c r="K57"/>
  <c r="M56"/>
  <c r="K56"/>
  <c r="K54"/>
  <c r="M54" s="1"/>
  <c r="K50"/>
  <c r="M50" s="1"/>
  <c r="M49"/>
  <c r="K49"/>
  <c r="M43"/>
  <c r="K43"/>
  <c r="M42"/>
  <c r="K42"/>
  <c r="M41"/>
  <c r="K41"/>
  <c r="K40"/>
  <c r="M40" s="1"/>
  <c r="M35"/>
  <c r="K35"/>
  <c r="M34"/>
  <c r="K34"/>
  <c r="M32"/>
  <c r="K32"/>
  <c r="K31"/>
  <c r="M31" s="1"/>
  <c r="M28"/>
  <c r="K28"/>
  <c r="K21"/>
  <c r="M21" s="1"/>
  <c r="K17"/>
  <c r="M17" s="1"/>
  <c r="M15"/>
  <c r="K15"/>
  <c r="M14"/>
  <c r="K14"/>
  <c r="M9"/>
  <c r="K9"/>
  <c r="M104" i="33"/>
  <c r="K104"/>
  <c r="M103"/>
  <c r="K103"/>
  <c r="M102"/>
  <c r="K102"/>
  <c r="M106"/>
  <c r="K106"/>
  <c r="M105"/>
  <c r="K105"/>
  <c r="M100"/>
  <c r="K100"/>
  <c r="M99"/>
  <c r="K99"/>
  <c r="M98"/>
  <c r="K98"/>
  <c r="M97"/>
  <c r="K97"/>
  <c r="M96"/>
  <c r="K96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6"/>
  <c r="K66"/>
  <c r="K64"/>
  <c r="M64" s="1"/>
  <c r="K61"/>
  <c r="M61" s="1"/>
  <c r="M60"/>
  <c r="K60"/>
  <c r="K58"/>
  <c r="M58" s="1"/>
  <c r="K56"/>
  <c r="M56" s="1"/>
  <c r="M53"/>
  <c r="K53"/>
  <c r="K51"/>
  <c r="M51" s="1"/>
  <c r="M50"/>
  <c r="K50"/>
  <c r="K44"/>
  <c r="M44" s="1"/>
  <c r="M43"/>
  <c r="K43"/>
  <c r="M42"/>
  <c r="K42"/>
  <c r="M41"/>
  <c r="K41"/>
  <c r="M36"/>
  <c r="K36"/>
  <c r="M35"/>
  <c r="K35"/>
  <c r="K33"/>
  <c r="M33" s="1"/>
  <c r="K32"/>
  <c r="M32" s="1"/>
  <c r="K29"/>
  <c r="M29" s="1"/>
  <c r="M17"/>
  <c r="K17"/>
  <c r="K15"/>
  <c r="M15" s="1"/>
  <c r="M14"/>
  <c r="K14"/>
  <c r="K9"/>
  <c r="M9" s="1"/>
  <c r="M51" i="31"/>
  <c r="K51"/>
  <c r="M101" i="33"/>
  <c r="K101"/>
  <c r="M95"/>
  <c r="K95"/>
  <c r="M69"/>
  <c r="K69"/>
  <c r="M68"/>
  <c r="K68"/>
  <c r="M67"/>
  <c r="K67"/>
  <c r="V108"/>
  <c r="T108"/>
  <c r="W108" s="1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V105"/>
  <c r="T105"/>
  <c r="W105" s="1"/>
  <c r="R105"/>
  <c r="C106" s="1"/>
  <c r="X106" s="1"/>
  <c r="Y106" s="1"/>
  <c r="V104"/>
  <c r="T104"/>
  <c r="W104" s="1"/>
  <c r="R104"/>
  <c r="C105" s="1"/>
  <c r="X105" s="1"/>
  <c r="Y105" s="1"/>
  <c r="V103"/>
  <c r="T103"/>
  <c r="W103" s="1"/>
  <c r="V102"/>
  <c r="T102"/>
  <c r="V101"/>
  <c r="T101"/>
  <c r="W101" s="1"/>
  <c r="V100"/>
  <c r="T100"/>
  <c r="V99"/>
  <c r="T99"/>
  <c r="W99" s="1"/>
  <c r="V98"/>
  <c r="T98"/>
  <c r="W98" s="1"/>
  <c r="V97"/>
  <c r="T97"/>
  <c r="V96"/>
  <c r="T96"/>
  <c r="V95"/>
  <c r="T95"/>
  <c r="V94"/>
  <c r="T94"/>
  <c r="W94" s="1"/>
  <c r="V93"/>
  <c r="T93"/>
  <c r="W93" s="1"/>
  <c r="V92"/>
  <c r="T92"/>
  <c r="W92" s="1"/>
  <c r="V91"/>
  <c r="T91"/>
  <c r="V90"/>
  <c r="T90"/>
  <c r="W90" s="1"/>
  <c r="V89"/>
  <c r="T89"/>
  <c r="W89" s="1"/>
  <c r="V88"/>
  <c r="T88"/>
  <c r="V87"/>
  <c r="T87"/>
  <c r="V86"/>
  <c r="T86"/>
  <c r="W86" s="1"/>
  <c r="V85"/>
  <c r="T85"/>
  <c r="W85" s="1"/>
  <c r="V84"/>
  <c r="T84"/>
  <c r="V83"/>
  <c r="T83"/>
  <c r="W83" s="1"/>
  <c r="V82"/>
  <c r="T82"/>
  <c r="V81"/>
  <c r="T81"/>
  <c r="W81" s="1"/>
  <c r="V80"/>
  <c r="T80"/>
  <c r="W80" s="1"/>
  <c r="V79"/>
  <c r="T79"/>
  <c r="W79" s="1"/>
  <c r="V78"/>
  <c r="T78"/>
  <c r="W78" s="1"/>
  <c r="V77"/>
  <c r="T77"/>
  <c r="V76"/>
  <c r="T76"/>
  <c r="V75"/>
  <c r="T75"/>
  <c r="W75" s="1"/>
  <c r="V74"/>
  <c r="T74"/>
  <c r="W74" s="1"/>
  <c r="V73"/>
  <c r="T73"/>
  <c r="W73" s="1"/>
  <c r="V72"/>
  <c r="T72"/>
  <c r="V71"/>
  <c r="T71"/>
  <c r="W71" s="1"/>
  <c r="V70"/>
  <c r="T70"/>
  <c r="W70" s="1"/>
  <c r="V69"/>
  <c r="T69"/>
  <c r="W69" s="1"/>
  <c r="V68"/>
  <c r="T68"/>
  <c r="V67"/>
  <c r="T67"/>
  <c r="V66"/>
  <c r="T66"/>
  <c r="W66" s="1"/>
  <c r="V65"/>
  <c r="T65"/>
  <c r="W65" s="1"/>
  <c r="V64"/>
  <c r="T64"/>
  <c r="V63"/>
  <c r="T63"/>
  <c r="V62"/>
  <c r="T62"/>
  <c r="W62" s="1"/>
  <c r="V61"/>
  <c r="T61"/>
  <c r="V60"/>
  <c r="T60"/>
  <c r="W60" s="1"/>
  <c r="V59"/>
  <c r="T59"/>
  <c r="W59" s="1"/>
  <c r="V58"/>
  <c r="T58"/>
  <c r="V57"/>
  <c r="T57"/>
  <c r="V56"/>
  <c r="T56"/>
  <c r="W56" s="1"/>
  <c r="V55"/>
  <c r="T55"/>
  <c r="V54"/>
  <c r="T54"/>
  <c r="W54" s="1"/>
  <c r="V53"/>
  <c r="T53"/>
  <c r="W53" s="1"/>
  <c r="V52"/>
  <c r="T52"/>
  <c r="W52" s="1"/>
  <c r="V51"/>
  <c r="T51"/>
  <c r="V50"/>
  <c r="T50"/>
  <c r="V49"/>
  <c r="T49"/>
  <c r="W49" s="1"/>
  <c r="V48"/>
  <c r="T48"/>
  <c r="V47"/>
  <c r="T47"/>
  <c r="V46"/>
  <c r="T46"/>
  <c r="V45"/>
  <c r="T45"/>
  <c r="V44"/>
  <c r="T44"/>
  <c r="V43"/>
  <c r="T43"/>
  <c r="V42"/>
  <c r="T42"/>
  <c r="V41"/>
  <c r="T41"/>
  <c r="W41" s="1"/>
  <c r="V40"/>
  <c r="T40"/>
  <c r="W40" s="1"/>
  <c r="V39"/>
  <c r="T39"/>
  <c r="W39" s="1"/>
  <c r="V38"/>
  <c r="T38"/>
  <c r="V37"/>
  <c r="T37"/>
  <c r="V36"/>
  <c r="T36"/>
  <c r="W36" s="1"/>
  <c r="V35"/>
  <c r="T35"/>
  <c r="V34"/>
  <c r="T34"/>
  <c r="V33"/>
  <c r="T33"/>
  <c r="W33" s="1"/>
  <c r="V32"/>
  <c r="T32"/>
  <c r="W32" s="1"/>
  <c r="V31"/>
  <c r="T31"/>
  <c r="V30"/>
  <c r="T30"/>
  <c r="V29"/>
  <c r="T29"/>
  <c r="V28"/>
  <c r="T28"/>
  <c r="W28" s="1"/>
  <c r="V27"/>
  <c r="T27"/>
  <c r="V26"/>
  <c r="T26"/>
  <c r="V25"/>
  <c r="T25"/>
  <c r="W25" s="1"/>
  <c r="V24"/>
  <c r="T24"/>
  <c r="W24" s="1"/>
  <c r="V23"/>
  <c r="T23"/>
  <c r="T22"/>
  <c r="T21"/>
  <c r="V21" s="1"/>
  <c r="T20"/>
  <c r="T19"/>
  <c r="T18"/>
  <c r="T17"/>
  <c r="T16"/>
  <c r="T15"/>
  <c r="T14"/>
  <c r="V14" s="1"/>
  <c r="T13"/>
  <c r="T12"/>
  <c r="T11"/>
  <c r="T10"/>
  <c r="T9"/>
  <c r="C9"/>
  <c r="V108" i="32"/>
  <c r="T108"/>
  <c r="W108"/>
  <c r="R108"/>
  <c r="M108"/>
  <c r="K108"/>
  <c r="V107"/>
  <c r="T107"/>
  <c r="W107" s="1"/>
  <c r="R107"/>
  <c r="C108" s="1"/>
  <c r="X108" s="1"/>
  <c r="Y108" s="1"/>
  <c r="M107"/>
  <c r="K107"/>
  <c r="V106"/>
  <c r="T106"/>
  <c r="W106"/>
  <c r="R106"/>
  <c r="C107" s="1"/>
  <c r="X107" s="1"/>
  <c r="Y107" s="1"/>
  <c r="M106"/>
  <c r="K106"/>
  <c r="V105"/>
  <c r="T105"/>
  <c r="W105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V102"/>
  <c r="T102"/>
  <c r="V101"/>
  <c r="T101"/>
  <c r="W101" s="1"/>
  <c r="V100"/>
  <c r="T100"/>
  <c r="V99"/>
  <c r="T99"/>
  <c r="W99" s="1"/>
  <c r="V98"/>
  <c r="T98"/>
  <c r="W98" s="1"/>
  <c r="V97"/>
  <c r="T97"/>
  <c r="V96"/>
  <c r="T96"/>
  <c r="V95"/>
  <c r="T95"/>
  <c r="V94"/>
  <c r="T94"/>
  <c r="W94" s="1"/>
  <c r="V93"/>
  <c r="T93"/>
  <c r="W93" s="1"/>
  <c r="V92"/>
  <c r="T92"/>
  <c r="W92" s="1"/>
  <c r="V91"/>
  <c r="T91"/>
  <c r="V90"/>
  <c r="T90"/>
  <c r="V89"/>
  <c r="T89"/>
  <c r="W89" s="1"/>
  <c r="V88"/>
  <c r="T88"/>
  <c r="V87"/>
  <c r="T87"/>
  <c r="V86"/>
  <c r="T86"/>
  <c r="V85"/>
  <c r="T85"/>
  <c r="W85" s="1"/>
  <c r="V84"/>
  <c r="T84"/>
  <c r="V83"/>
  <c r="T83"/>
  <c r="W83" s="1"/>
  <c r="V82"/>
  <c r="T82"/>
  <c r="V81"/>
  <c r="T81"/>
  <c r="W81" s="1"/>
  <c r="V80"/>
  <c r="T80"/>
  <c r="W80" s="1"/>
  <c r="V79"/>
  <c r="T79"/>
  <c r="V78"/>
  <c r="T78"/>
  <c r="W78" s="1"/>
  <c r="V77"/>
  <c r="T77"/>
  <c r="V76"/>
  <c r="T76"/>
  <c r="V75"/>
  <c r="T75"/>
  <c r="W75" s="1"/>
  <c r="V74"/>
  <c r="T74"/>
  <c r="V73"/>
  <c r="T73"/>
  <c r="W73" s="1"/>
  <c r="V72"/>
  <c r="T72"/>
  <c r="V71"/>
  <c r="T71"/>
  <c r="W71" s="1"/>
  <c r="V70"/>
  <c r="T70"/>
  <c r="V69"/>
  <c r="T69"/>
  <c r="W69" s="1"/>
  <c r="V68"/>
  <c r="T68"/>
  <c r="V67"/>
  <c r="T67"/>
  <c r="V66"/>
  <c r="T66"/>
  <c r="V65"/>
  <c r="T65"/>
  <c r="W65" s="1"/>
  <c r="V64"/>
  <c r="T64"/>
  <c r="V63"/>
  <c r="T63"/>
  <c r="V62"/>
  <c r="T62"/>
  <c r="W62" s="1"/>
  <c r="W63" s="1"/>
  <c r="V61"/>
  <c r="T61"/>
  <c r="V60"/>
  <c r="T60"/>
  <c r="V59"/>
  <c r="T59"/>
  <c r="W59" s="1"/>
  <c r="V58"/>
  <c r="T58"/>
  <c r="V57"/>
  <c r="T57"/>
  <c r="V56"/>
  <c r="T56"/>
  <c r="W56" s="1"/>
  <c r="V55"/>
  <c r="T55"/>
  <c r="W55" s="1"/>
  <c r="V54"/>
  <c r="T54"/>
  <c r="W54" s="1"/>
  <c r="V53"/>
  <c r="T53"/>
  <c r="V52"/>
  <c r="T52"/>
  <c r="V51"/>
  <c r="T51"/>
  <c r="V50"/>
  <c r="T50"/>
  <c r="V49"/>
  <c r="T49"/>
  <c r="V48"/>
  <c r="T48"/>
  <c r="V47"/>
  <c r="T47"/>
  <c r="V46"/>
  <c r="T46"/>
  <c r="W46" s="1"/>
  <c r="V45"/>
  <c r="T45"/>
  <c r="V44"/>
  <c r="T44"/>
  <c r="V43"/>
  <c r="T43"/>
  <c r="V42"/>
  <c r="T42"/>
  <c r="V41"/>
  <c r="T41"/>
  <c r="V40"/>
  <c r="T40"/>
  <c r="W40" s="1"/>
  <c r="V39"/>
  <c r="T39"/>
  <c r="W39" s="1"/>
  <c r="V38"/>
  <c r="T38"/>
  <c r="V37"/>
  <c r="T37"/>
  <c r="V36"/>
  <c r="T36"/>
  <c r="W36" s="1"/>
  <c r="V35"/>
  <c r="T35"/>
  <c r="V34"/>
  <c r="T34"/>
  <c r="W34" s="1"/>
  <c r="V33"/>
  <c r="T33"/>
  <c r="V32"/>
  <c r="T32"/>
  <c r="W32" s="1"/>
  <c r="V31"/>
  <c r="T31"/>
  <c r="V30"/>
  <c r="T30"/>
  <c r="V29"/>
  <c r="T29"/>
  <c r="V28"/>
  <c r="T28"/>
  <c r="W28" s="1"/>
  <c r="V27"/>
  <c r="T27"/>
  <c r="V26"/>
  <c r="T26"/>
  <c r="V25"/>
  <c r="T25"/>
  <c r="W25" s="1"/>
  <c r="W26" s="1"/>
  <c r="V24"/>
  <c r="T24"/>
  <c r="V23"/>
  <c r="T23"/>
  <c r="W23" s="1"/>
  <c r="T22"/>
  <c r="T21"/>
  <c r="V21" s="1"/>
  <c r="T20"/>
  <c r="T19"/>
  <c r="T18"/>
  <c r="T17"/>
  <c r="T16"/>
  <c r="T15"/>
  <c r="V15" s="1"/>
  <c r="T14"/>
  <c r="V14" s="1"/>
  <c r="T13"/>
  <c r="T12"/>
  <c r="T11"/>
  <c r="T10"/>
  <c r="T9"/>
  <c r="C9"/>
  <c r="V108" i="31"/>
  <c r="T108"/>
  <c r="W108"/>
  <c r="R108"/>
  <c r="M108"/>
  <c r="K108"/>
  <c r="W107"/>
  <c r="V107"/>
  <c r="T107"/>
  <c r="R107"/>
  <c r="C108" s="1"/>
  <c r="X108" s="1"/>
  <c r="Y108" s="1"/>
  <c r="M107"/>
  <c r="K107"/>
  <c r="V106"/>
  <c r="T106"/>
  <c r="W106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V102"/>
  <c r="T102"/>
  <c r="V101"/>
  <c r="T101"/>
  <c r="W101" s="1"/>
  <c r="V100"/>
  <c r="T100"/>
  <c r="V99"/>
  <c r="T99"/>
  <c r="W99" s="1"/>
  <c r="V98"/>
  <c r="T98"/>
  <c r="V97"/>
  <c r="T97"/>
  <c r="V96"/>
  <c r="T96"/>
  <c r="V95"/>
  <c r="T95"/>
  <c r="V94"/>
  <c r="T94"/>
  <c r="V93"/>
  <c r="T93"/>
  <c r="W93" s="1"/>
  <c r="V92"/>
  <c r="T92"/>
  <c r="V91"/>
  <c r="T91"/>
  <c r="V90"/>
  <c r="T90"/>
  <c r="W90" s="1"/>
  <c r="W91" s="1"/>
  <c r="V89"/>
  <c r="T89"/>
  <c r="V88"/>
  <c r="T88"/>
  <c r="V87"/>
  <c r="T87"/>
  <c r="V86"/>
  <c r="T86"/>
  <c r="V85"/>
  <c r="T85"/>
  <c r="W85" s="1"/>
  <c r="V84"/>
  <c r="T84"/>
  <c r="V83"/>
  <c r="T83"/>
  <c r="V82"/>
  <c r="T82"/>
  <c r="V81"/>
  <c r="T81"/>
  <c r="W81" s="1"/>
  <c r="V80"/>
  <c r="T80"/>
  <c r="W80" s="1"/>
  <c r="V79"/>
  <c r="T79"/>
  <c r="V78"/>
  <c r="T78"/>
  <c r="W78" s="1"/>
  <c r="V77"/>
  <c r="T77"/>
  <c r="V76"/>
  <c r="T76"/>
  <c r="V75"/>
  <c r="T75"/>
  <c r="W75" s="1"/>
  <c r="V74"/>
  <c r="T74"/>
  <c r="W74" s="1"/>
  <c r="V73"/>
  <c r="T73"/>
  <c r="W73" s="1"/>
  <c r="V72"/>
  <c r="T72"/>
  <c r="V71"/>
  <c r="T71"/>
  <c r="W71" s="1"/>
  <c r="V70"/>
  <c r="T70"/>
  <c r="W70" s="1"/>
  <c r="V69"/>
  <c r="T69"/>
  <c r="W69" s="1"/>
  <c r="V68"/>
  <c r="T68"/>
  <c r="V67"/>
  <c r="T67"/>
  <c r="V66"/>
  <c r="T66"/>
  <c r="V65"/>
  <c r="T65"/>
  <c r="W65" s="1"/>
  <c r="V64"/>
  <c r="T64"/>
  <c r="V63"/>
  <c r="T63"/>
  <c r="V62"/>
  <c r="T62"/>
  <c r="V61"/>
  <c r="T61"/>
  <c r="V60"/>
  <c r="T60"/>
  <c r="W60" s="1"/>
  <c r="V59"/>
  <c r="T59"/>
  <c r="V58"/>
  <c r="T58"/>
  <c r="V57"/>
  <c r="T57"/>
  <c r="V56"/>
  <c r="T56"/>
  <c r="W56" s="1"/>
  <c r="V55"/>
  <c r="T55"/>
  <c r="V54"/>
  <c r="T54"/>
  <c r="W54" s="1"/>
  <c r="V53"/>
  <c r="T53"/>
  <c r="W53" s="1"/>
  <c r="V52"/>
  <c r="T52"/>
  <c r="W52" s="1"/>
  <c r="V51"/>
  <c r="T51"/>
  <c r="V50"/>
  <c r="T50"/>
  <c r="V49"/>
  <c r="T49"/>
  <c r="W49" s="1"/>
  <c r="V48"/>
  <c r="T48"/>
  <c r="V47"/>
  <c r="T47"/>
  <c r="V46"/>
  <c r="T46"/>
  <c r="W46" s="1"/>
  <c r="V45"/>
  <c r="T45"/>
  <c r="V44"/>
  <c r="T44"/>
  <c r="V43"/>
  <c r="T43"/>
  <c r="V42"/>
  <c r="T42"/>
  <c r="V41"/>
  <c r="T41"/>
  <c r="V40"/>
  <c r="T40"/>
  <c r="V39"/>
  <c r="T39"/>
  <c r="V38"/>
  <c r="T38"/>
  <c r="V37"/>
  <c r="T37"/>
  <c r="V36"/>
  <c r="T36"/>
  <c r="W36" s="1"/>
  <c r="W37" s="1"/>
  <c r="V35"/>
  <c r="T35"/>
  <c r="V34"/>
  <c r="T34"/>
  <c r="W34" s="1"/>
  <c r="V33"/>
  <c r="T33"/>
  <c r="W33" s="1"/>
  <c r="V32"/>
  <c r="T32"/>
  <c r="W32" s="1"/>
  <c r="V31"/>
  <c r="T31"/>
  <c r="R31" s="1"/>
  <c r="V30"/>
  <c r="T30"/>
  <c r="R30" s="1"/>
  <c r="V29"/>
  <c r="T29"/>
  <c r="V28"/>
  <c r="T28"/>
  <c r="W28" s="1"/>
  <c r="V27"/>
  <c r="T27"/>
  <c r="V26"/>
  <c r="T26"/>
  <c r="V25"/>
  <c r="T25"/>
  <c r="V24"/>
  <c r="T24"/>
  <c r="V23"/>
  <c r="T23"/>
  <c r="W23" s="1"/>
  <c r="T22"/>
  <c r="W22"/>
  <c r="T21"/>
  <c r="T20"/>
  <c r="V20" s="1"/>
  <c r="T19"/>
  <c r="W19" s="1"/>
  <c r="T18"/>
  <c r="W18" s="1"/>
  <c r="T17"/>
  <c r="T16"/>
  <c r="V16" s="1"/>
  <c r="T15"/>
  <c r="T14"/>
  <c r="T13"/>
  <c r="W13" s="1"/>
  <c r="T12"/>
  <c r="W12" s="1"/>
  <c r="T11"/>
  <c r="T10"/>
  <c r="T9"/>
  <c r="V9" s="1"/>
  <c r="C9"/>
  <c r="R10" i="17"/>
  <c r="T10"/>
  <c r="R11"/>
  <c r="C12"/>
  <c r="T11"/>
  <c r="R12"/>
  <c r="C13"/>
  <c r="T12"/>
  <c r="R13"/>
  <c r="T13"/>
  <c r="R14"/>
  <c r="T14"/>
  <c r="R15"/>
  <c r="T15"/>
  <c r="R16"/>
  <c r="C17"/>
  <c r="T16"/>
  <c r="R17"/>
  <c r="T17"/>
  <c r="R18"/>
  <c r="T18"/>
  <c r="R19"/>
  <c r="T19"/>
  <c r="R20"/>
  <c r="C21"/>
  <c r="T20"/>
  <c r="R21"/>
  <c r="T21"/>
  <c r="R22"/>
  <c r="T22"/>
  <c r="R23"/>
  <c r="T23"/>
  <c r="R24"/>
  <c r="C25"/>
  <c r="T24"/>
  <c r="R25"/>
  <c r="T25"/>
  <c r="R26"/>
  <c r="T26"/>
  <c r="R27"/>
  <c r="T27"/>
  <c r="R28"/>
  <c r="C29"/>
  <c r="T28"/>
  <c r="R29"/>
  <c r="T29"/>
  <c r="R30"/>
  <c r="T30"/>
  <c r="R31"/>
  <c r="T31"/>
  <c r="R32"/>
  <c r="C33"/>
  <c r="T32"/>
  <c r="R33"/>
  <c r="T33"/>
  <c r="R34"/>
  <c r="T34"/>
  <c r="R35"/>
  <c r="T35"/>
  <c r="R36"/>
  <c r="C37"/>
  <c r="T36"/>
  <c r="R37"/>
  <c r="T37"/>
  <c r="R38"/>
  <c r="T38"/>
  <c r="R39"/>
  <c r="T39"/>
  <c r="R40"/>
  <c r="C41"/>
  <c r="T40"/>
  <c r="R41"/>
  <c r="T41"/>
  <c r="R42"/>
  <c r="T42"/>
  <c r="R43"/>
  <c r="T43"/>
  <c r="R44"/>
  <c r="C45"/>
  <c r="T44"/>
  <c r="R45"/>
  <c r="T45"/>
  <c r="R46"/>
  <c r="T46"/>
  <c r="R47"/>
  <c r="T47"/>
  <c r="R48"/>
  <c r="C49"/>
  <c r="T48"/>
  <c r="R49"/>
  <c r="T49"/>
  <c r="R50"/>
  <c r="T50"/>
  <c r="R51"/>
  <c r="T51"/>
  <c r="R52"/>
  <c r="C53"/>
  <c r="T52"/>
  <c r="R53"/>
  <c r="T53"/>
  <c r="R54"/>
  <c r="T54"/>
  <c r="R55"/>
  <c r="T55"/>
  <c r="R56"/>
  <c r="C57"/>
  <c r="T56"/>
  <c r="R57"/>
  <c r="T57"/>
  <c r="R58"/>
  <c r="T58"/>
  <c r="R59"/>
  <c r="T59"/>
  <c r="R60"/>
  <c r="C61"/>
  <c r="T60"/>
  <c r="R61"/>
  <c r="T61"/>
  <c r="R62"/>
  <c r="T62"/>
  <c r="R63"/>
  <c r="T63"/>
  <c r="R64"/>
  <c r="C65"/>
  <c r="T64"/>
  <c r="R65"/>
  <c r="T65"/>
  <c r="R66"/>
  <c r="T66"/>
  <c r="R67"/>
  <c r="T67"/>
  <c r="R68"/>
  <c r="C69"/>
  <c r="T68"/>
  <c r="R69"/>
  <c r="T69"/>
  <c r="R70"/>
  <c r="T70"/>
  <c r="R71"/>
  <c r="T71"/>
  <c r="R72"/>
  <c r="C73"/>
  <c r="T72"/>
  <c r="R73"/>
  <c r="T73"/>
  <c r="R74"/>
  <c r="T74"/>
  <c r="R75"/>
  <c r="C76"/>
  <c r="T75"/>
  <c r="R76"/>
  <c r="C77"/>
  <c r="T76"/>
  <c r="R77"/>
  <c r="T77"/>
  <c r="R78"/>
  <c r="T78"/>
  <c r="R79"/>
  <c r="C80"/>
  <c r="T79"/>
  <c r="R80"/>
  <c r="C81"/>
  <c r="T80"/>
  <c r="R81"/>
  <c r="T81"/>
  <c r="R82"/>
  <c r="T82"/>
  <c r="R83"/>
  <c r="C84"/>
  <c r="T83"/>
  <c r="R84"/>
  <c r="C85"/>
  <c r="T84"/>
  <c r="R85"/>
  <c r="T85"/>
  <c r="R86"/>
  <c r="T86"/>
  <c r="R87"/>
  <c r="C88"/>
  <c r="T87"/>
  <c r="R88"/>
  <c r="C89"/>
  <c r="T88"/>
  <c r="R89"/>
  <c r="T89"/>
  <c r="R90"/>
  <c r="T90"/>
  <c r="R91"/>
  <c r="C92"/>
  <c r="T91"/>
  <c r="R92"/>
  <c r="C93"/>
  <c r="T92"/>
  <c r="R93"/>
  <c r="T93"/>
  <c r="R94"/>
  <c r="T94"/>
  <c r="R95"/>
  <c r="C96"/>
  <c r="T95"/>
  <c r="R96"/>
  <c r="C97"/>
  <c r="T96"/>
  <c r="R97"/>
  <c r="T97"/>
  <c r="R98"/>
  <c r="T98"/>
  <c r="R99"/>
  <c r="C100"/>
  <c r="T99"/>
  <c r="R100"/>
  <c r="C101"/>
  <c r="T100"/>
  <c r="R101"/>
  <c r="T101"/>
  <c r="R102"/>
  <c r="T102"/>
  <c r="R103"/>
  <c r="C104"/>
  <c r="T103"/>
  <c r="R104"/>
  <c r="C105"/>
  <c r="T104"/>
  <c r="R105"/>
  <c r="T105"/>
  <c r="R106"/>
  <c r="T106"/>
  <c r="R107"/>
  <c r="C108"/>
  <c r="P2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C107"/>
  <c r="K106"/>
  <c r="C106"/>
  <c r="K105"/>
  <c r="K104"/>
  <c r="K103"/>
  <c r="C103"/>
  <c r="K102"/>
  <c r="C102"/>
  <c r="K101"/>
  <c r="K100"/>
  <c r="K99"/>
  <c r="C99"/>
  <c r="K98"/>
  <c r="C98"/>
  <c r="K97"/>
  <c r="K96"/>
  <c r="K95"/>
  <c r="C95"/>
  <c r="K94"/>
  <c r="C94"/>
  <c r="K93"/>
  <c r="K92"/>
  <c r="K91"/>
  <c r="C91"/>
  <c r="K90"/>
  <c r="C90"/>
  <c r="K89"/>
  <c r="K88"/>
  <c r="K87"/>
  <c r="C87"/>
  <c r="K86"/>
  <c r="C86"/>
  <c r="K85"/>
  <c r="K84"/>
  <c r="K83"/>
  <c r="C83"/>
  <c r="K82"/>
  <c r="C82"/>
  <c r="K81"/>
  <c r="K80"/>
  <c r="K79"/>
  <c r="C79"/>
  <c r="K78"/>
  <c r="C78"/>
  <c r="K77"/>
  <c r="K76"/>
  <c r="K75"/>
  <c r="C75"/>
  <c r="K74"/>
  <c r="C74"/>
  <c r="K73"/>
  <c r="K72"/>
  <c r="C72"/>
  <c r="K71"/>
  <c r="C71"/>
  <c r="K70"/>
  <c r="C70"/>
  <c r="K69"/>
  <c r="K68"/>
  <c r="C68"/>
  <c r="K67"/>
  <c r="C67"/>
  <c r="K66"/>
  <c r="C66"/>
  <c r="K65"/>
  <c r="K64"/>
  <c r="C64"/>
  <c r="K63"/>
  <c r="C63"/>
  <c r="K62"/>
  <c r="C62"/>
  <c r="K61"/>
  <c r="K60"/>
  <c r="C60"/>
  <c r="K59"/>
  <c r="C59"/>
  <c r="K58"/>
  <c r="C58"/>
  <c r="K57"/>
  <c r="K56"/>
  <c r="C56"/>
  <c r="K55"/>
  <c r="C55"/>
  <c r="K54"/>
  <c r="C54"/>
  <c r="K53"/>
  <c r="K52"/>
  <c r="C52"/>
  <c r="K51"/>
  <c r="C51"/>
  <c r="K50"/>
  <c r="C50"/>
  <c r="K49"/>
  <c r="K48"/>
  <c r="C48"/>
  <c r="K47"/>
  <c r="C47"/>
  <c r="K46"/>
  <c r="C46"/>
  <c r="K45"/>
  <c r="K44"/>
  <c r="C44"/>
  <c r="K43"/>
  <c r="C43"/>
  <c r="K42"/>
  <c r="C42"/>
  <c r="K41"/>
  <c r="K40"/>
  <c r="C40"/>
  <c r="K39"/>
  <c r="C39"/>
  <c r="K38"/>
  <c r="C38"/>
  <c r="K37"/>
  <c r="K36"/>
  <c r="C36"/>
  <c r="K35"/>
  <c r="C35"/>
  <c r="K34"/>
  <c r="C34"/>
  <c r="K33"/>
  <c r="K32"/>
  <c r="C32"/>
  <c r="K31"/>
  <c r="C31"/>
  <c r="K30"/>
  <c r="C30"/>
  <c r="K29"/>
  <c r="K28"/>
  <c r="C28"/>
  <c r="K27"/>
  <c r="C27"/>
  <c r="K26"/>
  <c r="C26"/>
  <c r="K25"/>
  <c r="K24"/>
  <c r="C24"/>
  <c r="K23"/>
  <c r="C23"/>
  <c r="K22"/>
  <c r="C22"/>
  <c r="K21"/>
  <c r="K20"/>
  <c r="C20"/>
  <c r="K19"/>
  <c r="C19"/>
  <c r="K18"/>
  <c r="C18"/>
  <c r="K17"/>
  <c r="K16"/>
  <c r="C16"/>
  <c r="K15"/>
  <c r="C15"/>
  <c r="K14"/>
  <c r="C14"/>
  <c r="K13"/>
  <c r="K12"/>
  <c r="K11"/>
  <c r="C11"/>
  <c r="K10"/>
  <c r="K9"/>
  <c r="M9"/>
  <c r="R9" s="1"/>
  <c r="L2"/>
  <c r="W9" i="32"/>
  <c r="V13"/>
  <c r="W10"/>
  <c r="W11" s="1"/>
  <c r="W50" i="31" l="1"/>
  <c r="V12"/>
  <c r="W102" i="32"/>
  <c r="W60"/>
  <c r="W22"/>
  <c r="R9"/>
  <c r="C10" s="1"/>
  <c r="K10" s="1"/>
  <c r="M10" s="1"/>
  <c r="R10" s="1"/>
  <c r="C11" s="1"/>
  <c r="K11" s="1"/>
  <c r="M11" s="1"/>
  <c r="W13"/>
  <c r="W12"/>
  <c r="W55" i="33"/>
  <c r="W34"/>
  <c r="V22"/>
  <c r="V11"/>
  <c r="R9"/>
  <c r="C10" s="1"/>
  <c r="K10" s="1"/>
  <c r="M10" s="1"/>
  <c r="W82" i="31"/>
  <c r="W72"/>
  <c r="W35"/>
  <c r="W86"/>
  <c r="W87" s="1"/>
  <c r="W88" s="1"/>
  <c r="W89" s="1"/>
  <c r="W83"/>
  <c r="W84" s="1"/>
  <c r="W24"/>
  <c r="W25" s="1"/>
  <c r="W26" s="1"/>
  <c r="W27" s="1"/>
  <c r="W51"/>
  <c r="W57"/>
  <c r="W58" s="1"/>
  <c r="W59" s="1"/>
  <c r="W102"/>
  <c r="W38"/>
  <c r="W61"/>
  <c r="W62" s="1"/>
  <c r="W63" s="1"/>
  <c r="W64" s="1"/>
  <c r="W47"/>
  <c r="W48" s="1"/>
  <c r="W94"/>
  <c r="W95" s="1"/>
  <c r="W96" s="1"/>
  <c r="W97" s="1"/>
  <c r="W29" i="32"/>
  <c r="W30" s="1"/>
  <c r="W31" s="1"/>
  <c r="W35"/>
  <c r="W37"/>
  <c r="W38" s="1"/>
  <c r="W27"/>
  <c r="W57"/>
  <c r="W58" s="1"/>
  <c r="W61"/>
  <c r="W64"/>
  <c r="W72"/>
  <c r="W76"/>
  <c r="W77" s="1"/>
  <c r="W82"/>
  <c r="W24"/>
  <c r="V9"/>
  <c r="V10" s="1"/>
  <c r="V11" s="1"/>
  <c r="W84"/>
  <c r="W86"/>
  <c r="W87" s="1"/>
  <c r="W88" s="1"/>
  <c r="W95"/>
  <c r="W96" s="1"/>
  <c r="W97" s="1"/>
  <c r="W100"/>
  <c r="W29" i="33"/>
  <c r="W30" s="1"/>
  <c r="W31" s="1"/>
  <c r="W37"/>
  <c r="W38" s="1"/>
  <c r="W61"/>
  <c r="V17"/>
  <c r="W76"/>
  <c r="W77" s="1"/>
  <c r="W102"/>
  <c r="W84"/>
  <c r="W87"/>
  <c r="W88" s="1"/>
  <c r="W15"/>
  <c r="W16" s="1"/>
  <c r="W26"/>
  <c r="W27" s="1"/>
  <c r="W63"/>
  <c r="W64" s="1"/>
  <c r="W100"/>
  <c r="W35"/>
  <c r="W50"/>
  <c r="W51" s="1"/>
  <c r="W57"/>
  <c r="W58" s="1"/>
  <c r="W67"/>
  <c r="W68" s="1"/>
  <c r="W95"/>
  <c r="W96" s="1"/>
  <c r="W97" s="1"/>
  <c r="W42"/>
  <c r="W43" s="1"/>
  <c r="W44" s="1"/>
  <c r="W45" s="1"/>
  <c r="W46" s="1"/>
  <c r="W47"/>
  <c r="W48" s="1"/>
  <c r="W72"/>
  <c r="W82"/>
  <c r="W91"/>
  <c r="W103" i="31"/>
  <c r="W100"/>
  <c r="W98"/>
  <c r="W92"/>
  <c r="W90" i="32"/>
  <c r="W91" s="1"/>
  <c r="W79" i="31"/>
  <c r="W79" i="32"/>
  <c r="W76" i="31"/>
  <c r="W77" s="1"/>
  <c r="W74" i="32"/>
  <c r="W70"/>
  <c r="W66" i="31"/>
  <c r="W67" s="1"/>
  <c r="W68" s="1"/>
  <c r="W66" i="32"/>
  <c r="W67" s="1"/>
  <c r="W68" s="1"/>
  <c r="W55" i="31"/>
  <c r="W49" i="32"/>
  <c r="W50" s="1"/>
  <c r="W51" s="1"/>
  <c r="W52" s="1"/>
  <c r="W53" s="1"/>
  <c r="W47"/>
  <c r="W48" s="1"/>
  <c r="W41"/>
  <c r="W42" s="1"/>
  <c r="W43" s="1"/>
  <c r="W44" s="1"/>
  <c r="W45" s="1"/>
  <c r="W39" i="31"/>
  <c r="W40" s="1"/>
  <c r="W41" s="1"/>
  <c r="W42" s="1"/>
  <c r="W43" s="1"/>
  <c r="W44" s="1"/>
  <c r="W45" s="1"/>
  <c r="W33" i="32"/>
  <c r="W29" i="31"/>
  <c r="W30" s="1"/>
  <c r="W31" s="1"/>
  <c r="V22" i="32"/>
  <c r="W20" i="31"/>
  <c r="W21" s="1"/>
  <c r="W20" i="32"/>
  <c r="W21" s="1"/>
  <c r="V20"/>
  <c r="V18" i="33"/>
  <c r="V19" s="1"/>
  <c r="V20" s="1"/>
  <c r="V17" i="31"/>
  <c r="V18" s="1"/>
  <c r="V19" s="1"/>
  <c r="V14"/>
  <c r="W14"/>
  <c r="W15" s="1"/>
  <c r="W16" s="1"/>
  <c r="W17" s="1"/>
  <c r="V13"/>
  <c r="V13" i="33"/>
  <c r="V12"/>
  <c r="H4" i="32"/>
  <c r="W11" i="33"/>
  <c r="W12" s="1"/>
  <c r="W13" s="1"/>
  <c r="W14" s="1"/>
  <c r="W9"/>
  <c r="W10" s="1"/>
  <c r="V9"/>
  <c r="V10" s="1"/>
  <c r="V10" i="31"/>
  <c r="V11" s="1"/>
  <c r="W9"/>
  <c r="W10" s="1"/>
  <c r="H4"/>
  <c r="V21"/>
  <c r="V22" s="1"/>
  <c r="R9"/>
  <c r="C10" s="1"/>
  <c r="K10" s="1"/>
  <c r="M10" s="1"/>
  <c r="V15"/>
  <c r="W14" i="32"/>
  <c r="W15" s="1"/>
  <c r="W16" s="1"/>
  <c r="V12"/>
  <c r="V16"/>
  <c r="V17" s="1"/>
  <c r="V18" s="1"/>
  <c r="V19" s="1"/>
  <c r="W17"/>
  <c r="W18" s="1"/>
  <c r="W19" s="1"/>
  <c r="H4" i="33"/>
  <c r="V15"/>
  <c r="V16" s="1"/>
  <c r="W17"/>
  <c r="W18" s="1"/>
  <c r="W19" s="1"/>
  <c r="W20" s="1"/>
  <c r="W21" s="1"/>
  <c r="W22" s="1"/>
  <c r="W23" s="1"/>
  <c r="R10"/>
  <c r="C11" s="1"/>
  <c r="K11" s="1"/>
  <c r="M11" s="1"/>
  <c r="X10"/>
  <c r="C10" i="17"/>
  <c r="T9"/>
  <c r="H4" s="1"/>
  <c r="D4"/>
  <c r="G5"/>
  <c r="E5"/>
  <c r="C5"/>
  <c r="W11" i="31"/>
  <c r="X10" i="32" l="1"/>
  <c r="X11" s="1"/>
  <c r="Y11" s="1"/>
  <c r="P5"/>
  <c r="L5" i="33"/>
  <c r="P5"/>
  <c r="L5" i="32"/>
  <c r="P5" i="31"/>
  <c r="L5"/>
  <c r="I5" i="17"/>
  <c r="L4"/>
  <c r="P4"/>
  <c r="X10" i="31"/>
  <c r="R10"/>
  <c r="R11" i="32"/>
  <c r="R11" i="33"/>
  <c r="X11"/>
  <c r="Y11" s="1"/>
  <c r="C12" i="32" l="1"/>
  <c r="C12" i="33"/>
  <c r="K12" s="1"/>
  <c r="M12" s="1"/>
  <c r="C11" i="31"/>
  <c r="K11" s="1"/>
  <c r="M11" s="1"/>
  <c r="R12" i="32" l="1"/>
  <c r="K12"/>
  <c r="M12" s="1"/>
  <c r="X12" i="33"/>
  <c r="Y12" s="1"/>
  <c r="R12"/>
  <c r="R11" i="31"/>
  <c r="X11"/>
  <c r="Y11" s="1"/>
  <c r="X12" i="32"/>
  <c r="Y12" s="1"/>
  <c r="C13" l="1"/>
  <c r="C13" i="33"/>
  <c r="K13" s="1"/>
  <c r="M13" s="1"/>
  <c r="C12" i="31"/>
  <c r="R12" s="1"/>
  <c r="C13" s="1"/>
  <c r="K13" i="32" l="1"/>
  <c r="M13" s="1"/>
  <c r="R13" s="1"/>
  <c r="X13"/>
  <c r="Y13" s="1"/>
  <c r="X13" i="31"/>
  <c r="Y13" s="1"/>
  <c r="R13"/>
  <c r="R14" i="32"/>
  <c r="X13" i="33"/>
  <c r="Y13" s="1"/>
  <c r="R13"/>
  <c r="X12" i="31"/>
  <c r="Y12" s="1"/>
  <c r="C14" i="32" l="1"/>
  <c r="C14" i="31"/>
  <c r="K14" s="1"/>
  <c r="M14" s="1"/>
  <c r="C15" i="32"/>
  <c r="C14" i="33"/>
  <c r="X14" i="32" l="1"/>
  <c r="Y14" s="1"/>
  <c r="X14" i="31"/>
  <c r="Y14" s="1"/>
  <c r="R14"/>
  <c r="X15" i="32"/>
  <c r="Y15" s="1"/>
  <c r="R15"/>
  <c r="X14" i="33"/>
  <c r="Y14" s="1"/>
  <c r="R14"/>
  <c r="C15" i="31" l="1"/>
  <c r="C16" i="32"/>
  <c r="K16" s="1"/>
  <c r="M16" s="1"/>
  <c r="C15" i="33"/>
  <c r="X15" i="31" l="1"/>
  <c r="Y15" s="1"/>
  <c r="R15"/>
  <c r="X16" i="32"/>
  <c r="Y16" s="1"/>
  <c r="R16"/>
  <c r="X15" i="33"/>
  <c r="Y15" s="1"/>
  <c r="R15"/>
  <c r="C16" i="31" l="1"/>
  <c r="K16" s="1"/>
  <c r="M16" s="1"/>
  <c r="C17" i="32"/>
  <c r="C16" i="33"/>
  <c r="K16" s="1"/>
  <c r="M16" s="1"/>
  <c r="X16" i="31" l="1"/>
  <c r="Y16" s="1"/>
  <c r="R16"/>
  <c r="X17" i="32"/>
  <c r="Y17" s="1"/>
  <c r="R17"/>
  <c r="X16" i="33"/>
  <c r="Y16" s="1"/>
  <c r="R16"/>
  <c r="C17" i="31" l="1"/>
  <c r="K17" s="1"/>
  <c r="M17" s="1"/>
  <c r="C18" i="32"/>
  <c r="K18" s="1"/>
  <c r="M18" s="1"/>
  <c r="C17" i="33"/>
  <c r="X17" i="31" l="1"/>
  <c r="Y17" s="1"/>
  <c r="R17"/>
  <c r="X18" i="32"/>
  <c r="Y18" s="1"/>
  <c r="R18"/>
  <c r="X17" i="33"/>
  <c r="Y17" s="1"/>
  <c r="R17"/>
  <c r="C18" s="1"/>
  <c r="K18" s="1"/>
  <c r="M18" s="1"/>
  <c r="C19" i="32" l="1"/>
  <c r="K19" s="1"/>
  <c r="M19" s="1"/>
  <c r="R19" s="1"/>
  <c r="C20" s="1"/>
  <c r="K20" s="1"/>
  <c r="M20" s="1"/>
  <c r="C18" i="31"/>
  <c r="K18" s="1"/>
  <c r="M18" s="1"/>
  <c r="X18" i="33"/>
  <c r="Y18" s="1"/>
  <c r="R18"/>
  <c r="C19" s="1"/>
  <c r="K19" s="1"/>
  <c r="M19" s="1"/>
  <c r="X19" i="32" l="1"/>
  <c r="Y19" s="1"/>
  <c r="X18" i="31"/>
  <c r="Y18" s="1"/>
  <c r="R18"/>
  <c r="C19" s="1"/>
  <c r="R20" i="32"/>
  <c r="C21" s="1"/>
  <c r="X19" i="33"/>
  <c r="Y19" s="1"/>
  <c r="R19"/>
  <c r="C20" s="1"/>
  <c r="K20" s="1"/>
  <c r="M20" s="1"/>
  <c r="X20" i="32" l="1"/>
  <c r="Y20" s="1"/>
  <c r="X19" i="31"/>
  <c r="Y19" s="1"/>
  <c r="R19"/>
  <c r="C20" s="1"/>
  <c r="K20" s="1"/>
  <c r="M20" s="1"/>
  <c r="R21" i="32"/>
  <c r="C22" s="1"/>
  <c r="K22" s="1"/>
  <c r="M22" s="1"/>
  <c r="X20" i="33"/>
  <c r="Y20" s="1"/>
  <c r="R20"/>
  <c r="C21" s="1"/>
  <c r="K21" s="1"/>
  <c r="M21" s="1"/>
  <c r="X21" i="32" l="1"/>
  <c r="Y21" s="1"/>
  <c r="X20" i="31"/>
  <c r="Y20" s="1"/>
  <c r="R20"/>
  <c r="C21" s="1"/>
  <c r="K21" s="1"/>
  <c r="M21" s="1"/>
  <c r="X22" i="32"/>
  <c r="Y22" s="1"/>
  <c r="R22"/>
  <c r="C23" s="1"/>
  <c r="K23" s="1"/>
  <c r="M23" s="1"/>
  <c r="X21" i="33"/>
  <c r="Y21" s="1"/>
  <c r="R21"/>
  <c r="C22" s="1"/>
  <c r="K22" s="1"/>
  <c r="M22" s="1"/>
  <c r="X21" i="31" l="1"/>
  <c r="Y21" s="1"/>
  <c r="R21"/>
  <c r="C22" s="1"/>
  <c r="K22" s="1"/>
  <c r="M22" s="1"/>
  <c r="X23" i="32"/>
  <c r="Y23" s="1"/>
  <c r="R23"/>
  <c r="C24" s="1"/>
  <c r="K24" s="1"/>
  <c r="M24" s="1"/>
  <c r="X22" i="33"/>
  <c r="Y22" s="1"/>
  <c r="R22"/>
  <c r="C23" s="1"/>
  <c r="K23" s="1"/>
  <c r="M23" s="1"/>
  <c r="X22" i="31" l="1"/>
  <c r="Y22" s="1"/>
  <c r="R22"/>
  <c r="C23" s="1"/>
  <c r="K23" s="1"/>
  <c r="M23" s="1"/>
  <c r="X24" i="32"/>
  <c r="Y24" s="1"/>
  <c r="R24"/>
  <c r="C25" s="1"/>
  <c r="K25" s="1"/>
  <c r="M25" s="1"/>
  <c r="X23" i="33"/>
  <c r="Y23" s="1"/>
  <c r="R23"/>
  <c r="C24" s="1"/>
  <c r="K24" s="1"/>
  <c r="M24" s="1"/>
  <c r="X23" i="31" l="1"/>
  <c r="Y23" s="1"/>
  <c r="R23"/>
  <c r="C24" s="1"/>
  <c r="K24" s="1"/>
  <c r="M24" s="1"/>
  <c r="X25" i="32"/>
  <c r="Y25" s="1"/>
  <c r="R25"/>
  <c r="C26" s="1"/>
  <c r="K26" s="1"/>
  <c r="M26" s="1"/>
  <c r="X24" i="33"/>
  <c r="Y24" s="1"/>
  <c r="R24"/>
  <c r="C25" s="1"/>
  <c r="K25" s="1"/>
  <c r="M25" s="1"/>
  <c r="X24" i="31" l="1"/>
  <c r="Y24" s="1"/>
  <c r="R24"/>
  <c r="C25" s="1"/>
  <c r="K25" s="1"/>
  <c r="M25" s="1"/>
  <c r="X26" i="32"/>
  <c r="Y26" s="1"/>
  <c r="R26"/>
  <c r="C27" s="1"/>
  <c r="K27" s="1"/>
  <c r="M27" s="1"/>
  <c r="X25" i="33"/>
  <c r="Y25" s="1"/>
  <c r="R25"/>
  <c r="C26" s="1"/>
  <c r="K26" s="1"/>
  <c r="M26" s="1"/>
  <c r="X25" i="31" l="1"/>
  <c r="Y25" s="1"/>
  <c r="R25"/>
  <c r="C26" s="1"/>
  <c r="X27" i="32"/>
  <c r="Y27" s="1"/>
  <c r="R27"/>
  <c r="C28" s="1"/>
  <c r="X26" i="33"/>
  <c r="Y26" s="1"/>
  <c r="R26"/>
  <c r="C27" s="1"/>
  <c r="K27" s="1"/>
  <c r="M27" s="1"/>
  <c r="X26" i="31" l="1"/>
  <c r="Y26" s="1"/>
  <c r="R26"/>
  <c r="C27" s="1"/>
  <c r="K27" s="1"/>
  <c r="M27" s="1"/>
  <c r="X28" i="32"/>
  <c r="Y28" s="1"/>
  <c r="R28"/>
  <c r="C29" s="1"/>
  <c r="K29" s="1"/>
  <c r="M29" s="1"/>
  <c r="X27" i="33"/>
  <c r="Y27" s="1"/>
  <c r="R27"/>
  <c r="C28" s="1"/>
  <c r="K28" s="1"/>
  <c r="M28" s="1"/>
  <c r="X27" i="31" l="1"/>
  <c r="Y27" s="1"/>
  <c r="R27"/>
  <c r="C28" s="1"/>
  <c r="X29" i="32"/>
  <c r="Y29" s="1"/>
  <c r="R29"/>
  <c r="C30" s="1"/>
  <c r="K30" s="1"/>
  <c r="M30" s="1"/>
  <c r="X28" i="33"/>
  <c r="Y28" s="1"/>
  <c r="R28"/>
  <c r="C29" s="1"/>
  <c r="X28" i="31" l="1"/>
  <c r="Y28" s="1"/>
  <c r="R28"/>
  <c r="C29" s="1"/>
  <c r="K29" s="1"/>
  <c r="M29" s="1"/>
  <c r="X30" i="32"/>
  <c r="Y30" s="1"/>
  <c r="R30"/>
  <c r="C31" s="1"/>
  <c r="X29" i="33"/>
  <c r="Y29" s="1"/>
  <c r="R29"/>
  <c r="C30" s="1"/>
  <c r="K30" s="1"/>
  <c r="M30" s="1"/>
  <c r="X29" i="31" l="1"/>
  <c r="Y29" s="1"/>
  <c r="R29"/>
  <c r="C30" s="1"/>
  <c r="X31" i="32"/>
  <c r="Y31" s="1"/>
  <c r="R31"/>
  <c r="C32" s="1"/>
  <c r="X30" i="33"/>
  <c r="Y30" s="1"/>
  <c r="R30"/>
  <c r="C31" s="1"/>
  <c r="K31" s="1"/>
  <c r="M31" s="1"/>
  <c r="X30" i="31" l="1"/>
  <c r="Y30" s="1"/>
  <c r="C31"/>
  <c r="X32" i="32"/>
  <c r="Y32" s="1"/>
  <c r="R32"/>
  <c r="C33" s="1"/>
  <c r="K33" s="1"/>
  <c r="M33" s="1"/>
  <c r="X31" i="33"/>
  <c r="Y31" s="1"/>
  <c r="R31"/>
  <c r="C32" s="1"/>
  <c r="X31" i="31" l="1"/>
  <c r="Y31" s="1"/>
  <c r="C32"/>
  <c r="X33" i="32"/>
  <c r="Y33" s="1"/>
  <c r="R33"/>
  <c r="C34" s="1"/>
  <c r="X32" i="33"/>
  <c r="Y32" s="1"/>
  <c r="R32"/>
  <c r="C33" s="1"/>
  <c r="X32" i="31" l="1"/>
  <c r="Y32" s="1"/>
  <c r="R32"/>
  <c r="C33" s="1"/>
  <c r="K33" s="1"/>
  <c r="M33" s="1"/>
  <c r="X34" i="32"/>
  <c r="Y34" s="1"/>
  <c r="R34"/>
  <c r="C35" s="1"/>
  <c r="X33" i="33"/>
  <c r="Y33" s="1"/>
  <c r="R33"/>
  <c r="C34" s="1"/>
  <c r="K34" s="1"/>
  <c r="M34" s="1"/>
  <c r="X33" i="31" l="1"/>
  <c r="Y33" s="1"/>
  <c r="R33"/>
  <c r="C34" s="1"/>
  <c r="K34" s="1"/>
  <c r="M34" s="1"/>
  <c r="X35" i="32"/>
  <c r="Y35" s="1"/>
  <c r="R35"/>
  <c r="C36" s="1"/>
  <c r="K36" s="1"/>
  <c r="M36" s="1"/>
  <c r="X34" i="33"/>
  <c r="Y34" s="1"/>
  <c r="R34"/>
  <c r="C35" s="1"/>
  <c r="X34" i="31" l="1"/>
  <c r="Y34" s="1"/>
  <c r="R34"/>
  <c r="C35" s="1"/>
  <c r="K35" s="1"/>
  <c r="M35" s="1"/>
  <c r="X36" i="32"/>
  <c r="Y36" s="1"/>
  <c r="R36"/>
  <c r="C37" s="1"/>
  <c r="K37" s="1"/>
  <c r="M37" s="1"/>
  <c r="X35" i="33"/>
  <c r="Y35" s="1"/>
  <c r="R35"/>
  <c r="C36" s="1"/>
  <c r="X35" i="31" l="1"/>
  <c r="Y35" s="1"/>
  <c r="R35"/>
  <c r="C36" s="1"/>
  <c r="K36" s="1"/>
  <c r="M36" s="1"/>
  <c r="X37" i="32"/>
  <c r="Y37" s="1"/>
  <c r="R37"/>
  <c r="C38" s="1"/>
  <c r="K38" s="1"/>
  <c r="M38" s="1"/>
  <c r="X36" i="33"/>
  <c r="Y36" s="1"/>
  <c r="R36"/>
  <c r="C37" s="1"/>
  <c r="K37" s="1"/>
  <c r="M37" s="1"/>
  <c r="X36" i="31" l="1"/>
  <c r="Y36" s="1"/>
  <c r="R36"/>
  <c r="C37" s="1"/>
  <c r="X38" i="32"/>
  <c r="Y38" s="1"/>
  <c r="R38"/>
  <c r="C39" s="1"/>
  <c r="K39" s="1"/>
  <c r="M39" s="1"/>
  <c r="X37" i="33"/>
  <c r="Y37" s="1"/>
  <c r="R37"/>
  <c r="C38" s="1"/>
  <c r="K38" s="1"/>
  <c r="M38" s="1"/>
  <c r="X37" i="31" l="1"/>
  <c r="Y37" s="1"/>
  <c r="R37"/>
  <c r="C38" s="1"/>
  <c r="X39" i="32"/>
  <c r="Y39" s="1"/>
  <c r="R39"/>
  <c r="C40" s="1"/>
  <c r="X38" i="33"/>
  <c r="Y38" s="1"/>
  <c r="R38"/>
  <c r="C39" s="1"/>
  <c r="K39" s="1"/>
  <c r="M39" s="1"/>
  <c r="X38" i="31" l="1"/>
  <c r="Y38" s="1"/>
  <c r="R38"/>
  <c r="C39" s="1"/>
  <c r="X40" i="32"/>
  <c r="Y40" s="1"/>
  <c r="R40"/>
  <c r="C41" s="1"/>
  <c r="X39" i="33"/>
  <c r="Y39" s="1"/>
  <c r="R39"/>
  <c r="C40" s="1"/>
  <c r="K40" s="1"/>
  <c r="M40" s="1"/>
  <c r="X39" i="31" l="1"/>
  <c r="Y39" s="1"/>
  <c r="R39"/>
  <c r="C40" s="1"/>
  <c r="X41" i="32"/>
  <c r="Y41" s="1"/>
  <c r="R41"/>
  <c r="C42" s="1"/>
  <c r="X40" i="33"/>
  <c r="Y40" s="1"/>
  <c r="R40"/>
  <c r="C41" s="1"/>
  <c r="X40" i="31" l="1"/>
  <c r="Y40" s="1"/>
  <c r="R40"/>
  <c r="C41" s="1"/>
  <c r="K41" s="1"/>
  <c r="M41" s="1"/>
  <c r="X42" i="32"/>
  <c r="Y42" s="1"/>
  <c r="R42"/>
  <c r="C43" s="1"/>
  <c r="X41" i="33"/>
  <c r="Y41" s="1"/>
  <c r="R41"/>
  <c r="C42" s="1"/>
  <c r="X41" i="31" l="1"/>
  <c r="Y41" s="1"/>
  <c r="R41"/>
  <c r="C42" s="1"/>
  <c r="K42" s="1"/>
  <c r="M42" s="1"/>
  <c r="X43" i="32"/>
  <c r="Y43" s="1"/>
  <c r="R43"/>
  <c r="C44" s="1"/>
  <c r="K44" s="1"/>
  <c r="M44" s="1"/>
  <c r="X42" i="33"/>
  <c r="Y42" s="1"/>
  <c r="R42"/>
  <c r="C43" s="1"/>
  <c r="X42" i="31" l="1"/>
  <c r="Y42" s="1"/>
  <c r="R42"/>
  <c r="C43" s="1"/>
  <c r="X44" i="32"/>
  <c r="Y44" s="1"/>
  <c r="R44"/>
  <c r="C45" s="1"/>
  <c r="K45" s="1"/>
  <c r="M45" s="1"/>
  <c r="X43" i="33"/>
  <c r="Y43" s="1"/>
  <c r="R43"/>
  <c r="C44" s="1"/>
  <c r="X43" i="31" l="1"/>
  <c r="Y43" s="1"/>
  <c r="R43"/>
  <c r="C44" s="1"/>
  <c r="K44" s="1"/>
  <c r="M44" s="1"/>
  <c r="X45" i="32"/>
  <c r="Y45" s="1"/>
  <c r="R45"/>
  <c r="C46" s="1"/>
  <c r="K46" s="1"/>
  <c r="M46" s="1"/>
  <c r="X44" i="33"/>
  <c r="Y44" s="1"/>
  <c r="R44"/>
  <c r="C45" s="1"/>
  <c r="K45" s="1"/>
  <c r="M45" s="1"/>
  <c r="X44" i="31" l="1"/>
  <c r="Y44" s="1"/>
  <c r="R44"/>
  <c r="C45" s="1"/>
  <c r="K45" s="1"/>
  <c r="M45" s="1"/>
  <c r="X46" i="32"/>
  <c r="Y46" s="1"/>
  <c r="R46"/>
  <c r="C47" s="1"/>
  <c r="K47" s="1"/>
  <c r="M47" s="1"/>
  <c r="X45" i="33"/>
  <c r="Y45" s="1"/>
  <c r="R45"/>
  <c r="C46" s="1"/>
  <c r="K46" s="1"/>
  <c r="M46" s="1"/>
  <c r="X45" i="31" l="1"/>
  <c r="Y45" s="1"/>
  <c r="R45"/>
  <c r="C46" s="1"/>
  <c r="X47" i="32"/>
  <c r="Y47" s="1"/>
  <c r="R47"/>
  <c r="C48" s="1"/>
  <c r="K48" s="1"/>
  <c r="M48" s="1"/>
  <c r="X46" i="33"/>
  <c r="Y46" s="1"/>
  <c r="R46"/>
  <c r="C47" s="1"/>
  <c r="K47" s="1"/>
  <c r="M47" s="1"/>
  <c r="X46" i="31" l="1"/>
  <c r="Y46" s="1"/>
  <c r="R46"/>
  <c r="C47" s="1"/>
  <c r="X48" i="32"/>
  <c r="Y48" s="1"/>
  <c r="R48"/>
  <c r="C49" s="1"/>
  <c r="X47" i="33"/>
  <c r="Y47" s="1"/>
  <c r="R47"/>
  <c r="C48" s="1"/>
  <c r="K48" s="1"/>
  <c r="M48" s="1"/>
  <c r="X47" i="31" l="1"/>
  <c r="Y47" s="1"/>
  <c r="R47"/>
  <c r="C48" s="1"/>
  <c r="X49" i="32"/>
  <c r="Y49" s="1"/>
  <c r="R49"/>
  <c r="C50" s="1"/>
  <c r="X48" i="33"/>
  <c r="Y48" s="1"/>
  <c r="R48"/>
  <c r="C49" s="1"/>
  <c r="K49" s="1"/>
  <c r="M49" s="1"/>
  <c r="X48" i="31" l="1"/>
  <c r="Y48" s="1"/>
  <c r="R48"/>
  <c r="C49" s="1"/>
  <c r="K49" s="1"/>
  <c r="M49" s="1"/>
  <c r="X50" i="32"/>
  <c r="Y50" s="1"/>
  <c r="R50"/>
  <c r="C51" s="1"/>
  <c r="K51" s="1"/>
  <c r="M51" s="1"/>
  <c r="X49" i="33"/>
  <c r="Y49" s="1"/>
  <c r="R49"/>
  <c r="C50" s="1"/>
  <c r="X49" i="31" l="1"/>
  <c r="Y49" s="1"/>
  <c r="R49"/>
  <c r="C50" s="1"/>
  <c r="X51" i="32"/>
  <c r="Y51" s="1"/>
  <c r="R51"/>
  <c r="C52" s="1"/>
  <c r="K52" s="1"/>
  <c r="M52" s="1"/>
  <c r="X50" i="33"/>
  <c r="Y50" s="1"/>
  <c r="R50"/>
  <c r="C51" s="1"/>
  <c r="X50" i="31" l="1"/>
  <c r="Y50" s="1"/>
  <c r="R50"/>
  <c r="C51" s="1"/>
  <c r="X52" i="32"/>
  <c r="Y52" s="1"/>
  <c r="R52"/>
  <c r="C53" s="1"/>
  <c r="K53" s="1"/>
  <c r="M53" s="1"/>
  <c r="X51" i="33"/>
  <c r="Y51" s="1"/>
  <c r="R51"/>
  <c r="C52" s="1"/>
  <c r="K52" s="1"/>
  <c r="M52" s="1"/>
  <c r="X51" i="31" l="1"/>
  <c r="Y51" s="1"/>
  <c r="R51"/>
  <c r="C52" s="1"/>
  <c r="X53" i="32"/>
  <c r="Y53" s="1"/>
  <c r="R53"/>
  <c r="C54" s="1"/>
  <c r="X52" i="33"/>
  <c r="Y52" s="1"/>
  <c r="R52"/>
  <c r="C53" s="1"/>
  <c r="X52" i="31" l="1"/>
  <c r="Y52" s="1"/>
  <c r="R52"/>
  <c r="C53" s="1"/>
  <c r="X54" i="32"/>
  <c r="Y54" s="1"/>
  <c r="R54"/>
  <c r="C55" s="1"/>
  <c r="K55" s="1"/>
  <c r="M55" s="1"/>
  <c r="X53" i="33"/>
  <c r="Y53" s="1"/>
  <c r="R53"/>
  <c r="C54" s="1"/>
  <c r="K54" s="1"/>
  <c r="M54" s="1"/>
  <c r="X53" i="31" l="1"/>
  <c r="Y53" s="1"/>
  <c r="R53"/>
  <c r="C54" s="1"/>
  <c r="X55" i="32"/>
  <c r="Y55" s="1"/>
  <c r="R55"/>
  <c r="C56" s="1"/>
  <c r="X54" i="33"/>
  <c r="Y54" s="1"/>
  <c r="R54"/>
  <c r="C55" s="1"/>
  <c r="K55" s="1"/>
  <c r="M55" s="1"/>
  <c r="X54" i="31" l="1"/>
  <c r="Y54" s="1"/>
  <c r="R54"/>
  <c r="C55" s="1"/>
  <c r="X56" i="32"/>
  <c r="Y56" s="1"/>
  <c r="R56"/>
  <c r="C57" s="1"/>
  <c r="X55" i="33"/>
  <c r="Y55" s="1"/>
  <c r="R55"/>
  <c r="C56" s="1"/>
  <c r="X55" i="31" l="1"/>
  <c r="Y55" s="1"/>
  <c r="R55"/>
  <c r="C56" s="1"/>
  <c r="X57" i="32"/>
  <c r="Y57" s="1"/>
  <c r="R57"/>
  <c r="C58" s="1"/>
  <c r="X56" i="33"/>
  <c r="Y56" s="1"/>
  <c r="R56"/>
  <c r="C57" s="1"/>
  <c r="K57" s="1"/>
  <c r="M57" s="1"/>
  <c r="X56" i="31" l="1"/>
  <c r="Y56" s="1"/>
  <c r="R56"/>
  <c r="C57" s="1"/>
  <c r="X58" i="32"/>
  <c r="Y58" s="1"/>
  <c r="R58"/>
  <c r="C59" s="1"/>
  <c r="K59" s="1"/>
  <c r="M59" s="1"/>
  <c r="X57" i="33"/>
  <c r="Y57" s="1"/>
  <c r="R57"/>
  <c r="C58" s="1"/>
  <c r="X57" i="31" l="1"/>
  <c r="Y57" s="1"/>
  <c r="R57"/>
  <c r="C58" s="1"/>
  <c r="X59" i="32"/>
  <c r="Y59" s="1"/>
  <c r="R59"/>
  <c r="C60" s="1"/>
  <c r="K60" s="1"/>
  <c r="M60" s="1"/>
  <c r="X58" i="33"/>
  <c r="Y58" s="1"/>
  <c r="R58"/>
  <c r="C59" s="1"/>
  <c r="K59" s="1"/>
  <c r="M59" s="1"/>
  <c r="X58" i="31" l="1"/>
  <c r="Y58" s="1"/>
  <c r="R58"/>
  <c r="C59" s="1"/>
  <c r="X60" i="32"/>
  <c r="Y60" s="1"/>
  <c r="R60"/>
  <c r="C61" s="1"/>
  <c r="X59" i="33"/>
  <c r="Y59" s="1"/>
  <c r="R59"/>
  <c r="C60" s="1"/>
  <c r="X59" i="31" l="1"/>
  <c r="Y59" s="1"/>
  <c r="R59"/>
  <c r="C60" s="1"/>
  <c r="X61" i="32"/>
  <c r="Y61" s="1"/>
  <c r="R61"/>
  <c r="C62" s="1"/>
  <c r="K62" s="1"/>
  <c r="M62" s="1"/>
  <c r="X60" i="33"/>
  <c r="Y60" s="1"/>
  <c r="R60"/>
  <c r="C61" s="1"/>
  <c r="X60" i="31" l="1"/>
  <c r="Y60" s="1"/>
  <c r="R60"/>
  <c r="C61" s="1"/>
  <c r="X62" i="32"/>
  <c r="Y62" s="1"/>
  <c r="R62"/>
  <c r="C63" s="1"/>
  <c r="X61" i="33"/>
  <c r="Y61" s="1"/>
  <c r="R61"/>
  <c r="C62" s="1"/>
  <c r="K62" s="1"/>
  <c r="M62" s="1"/>
  <c r="X61" i="31" l="1"/>
  <c r="Y61" s="1"/>
  <c r="R61"/>
  <c r="C62" s="1"/>
  <c r="X63" i="32"/>
  <c r="Y63" s="1"/>
  <c r="R63"/>
  <c r="C64" s="1"/>
  <c r="X62" i="33"/>
  <c r="Y62" s="1"/>
  <c r="R62"/>
  <c r="C63" s="1"/>
  <c r="K63" s="1"/>
  <c r="M63" s="1"/>
  <c r="X62" i="31" l="1"/>
  <c r="Y62" s="1"/>
  <c r="R62"/>
  <c r="C63" s="1"/>
  <c r="X64" i="32"/>
  <c r="Y64" s="1"/>
  <c r="R64"/>
  <c r="C65" s="1"/>
  <c r="X63" i="33"/>
  <c r="Y63" s="1"/>
  <c r="R63"/>
  <c r="C64" s="1"/>
  <c r="X63" i="31" l="1"/>
  <c r="Y63" s="1"/>
  <c r="R63"/>
  <c r="C64" s="1"/>
  <c r="X65" i="32"/>
  <c r="Y65" s="1"/>
  <c r="R65"/>
  <c r="C66" s="1"/>
  <c r="X64" i="33"/>
  <c r="Y64" s="1"/>
  <c r="R64"/>
  <c r="C65" s="1"/>
  <c r="K65" s="1"/>
  <c r="M65" s="1"/>
  <c r="X64" i="31" l="1"/>
  <c r="Y64" s="1"/>
  <c r="R64"/>
  <c r="C65" s="1"/>
  <c r="X66" i="32"/>
  <c r="Y66" s="1"/>
  <c r="R66"/>
  <c r="C67" s="1"/>
  <c r="X65" i="33"/>
  <c r="Y65" s="1"/>
  <c r="R65"/>
  <c r="C66" s="1"/>
  <c r="X65" i="31" l="1"/>
  <c r="Y65" s="1"/>
  <c r="R65"/>
  <c r="C66" s="1"/>
  <c r="X67" i="32"/>
  <c r="Y67" s="1"/>
  <c r="R67"/>
  <c r="C68" s="1"/>
  <c r="X66" i="33"/>
  <c r="Y66" s="1"/>
  <c r="R66"/>
  <c r="C67" s="1"/>
  <c r="X66" i="31" l="1"/>
  <c r="Y66" s="1"/>
  <c r="R66"/>
  <c r="C67" s="1"/>
  <c r="X68" i="32"/>
  <c r="Y68" s="1"/>
  <c r="R68"/>
  <c r="C69" s="1"/>
  <c r="X67" i="33"/>
  <c r="Y67" s="1"/>
  <c r="R67"/>
  <c r="C68" s="1"/>
  <c r="X67" i="31" l="1"/>
  <c r="Y67" s="1"/>
  <c r="R67"/>
  <c r="C68" s="1"/>
  <c r="X69" i="32"/>
  <c r="Y69" s="1"/>
  <c r="R69"/>
  <c r="C70" s="1"/>
  <c r="X68" i="33"/>
  <c r="Y68" s="1"/>
  <c r="R68"/>
  <c r="C69" s="1"/>
  <c r="X68" i="31" l="1"/>
  <c r="Y68" s="1"/>
  <c r="R68"/>
  <c r="C69" s="1"/>
  <c r="X70" i="32"/>
  <c r="Y70" s="1"/>
  <c r="R70"/>
  <c r="C71" s="1"/>
  <c r="X69" i="33"/>
  <c r="Y69" s="1"/>
  <c r="R69"/>
  <c r="C70" s="1"/>
  <c r="X69" i="31" l="1"/>
  <c r="Y69" s="1"/>
  <c r="R69"/>
  <c r="C70" s="1"/>
  <c r="X71" i="32"/>
  <c r="Y71" s="1"/>
  <c r="R71"/>
  <c r="C72" s="1"/>
  <c r="X70" i="33"/>
  <c r="Y70" s="1"/>
  <c r="R70"/>
  <c r="C71" s="1"/>
  <c r="X70" i="31" l="1"/>
  <c r="Y70" s="1"/>
  <c r="R70"/>
  <c r="C71" s="1"/>
  <c r="X72" i="32"/>
  <c r="Y72" s="1"/>
  <c r="R72"/>
  <c r="C73" s="1"/>
  <c r="X71" i="33"/>
  <c r="Y71" s="1"/>
  <c r="R71"/>
  <c r="C72" s="1"/>
  <c r="X71" i="31" l="1"/>
  <c r="Y71" s="1"/>
  <c r="R71"/>
  <c r="C72" s="1"/>
  <c r="X73" i="32"/>
  <c r="Y73" s="1"/>
  <c r="R73"/>
  <c r="C74" s="1"/>
  <c r="X72" i="33"/>
  <c r="Y72" s="1"/>
  <c r="R72"/>
  <c r="C73" s="1"/>
  <c r="X72" i="31" l="1"/>
  <c r="Y72" s="1"/>
  <c r="R72"/>
  <c r="C73" s="1"/>
  <c r="X74" i="32"/>
  <c r="Y74" s="1"/>
  <c r="R74"/>
  <c r="C75" s="1"/>
  <c r="X73" i="33"/>
  <c r="Y73" s="1"/>
  <c r="R73"/>
  <c r="C74" s="1"/>
  <c r="X73" i="31" l="1"/>
  <c r="Y73" s="1"/>
  <c r="R73"/>
  <c r="C74" s="1"/>
  <c r="X75" i="32"/>
  <c r="Y75" s="1"/>
  <c r="R75"/>
  <c r="C76" s="1"/>
  <c r="X74" i="33"/>
  <c r="Y74" s="1"/>
  <c r="R74"/>
  <c r="C75" s="1"/>
  <c r="X74" i="31" l="1"/>
  <c r="Y74" s="1"/>
  <c r="R74"/>
  <c r="C75" s="1"/>
  <c r="X76" i="32"/>
  <c r="Y76" s="1"/>
  <c r="R76"/>
  <c r="C77" s="1"/>
  <c r="X75" i="33"/>
  <c r="Y75" s="1"/>
  <c r="R75"/>
  <c r="C76" s="1"/>
  <c r="X75" i="31" l="1"/>
  <c r="Y75" s="1"/>
  <c r="R75"/>
  <c r="C76" s="1"/>
  <c r="X77" i="32"/>
  <c r="Y77" s="1"/>
  <c r="R77"/>
  <c r="C78" s="1"/>
  <c r="X76" i="33"/>
  <c r="Y76" s="1"/>
  <c r="R76"/>
  <c r="C77" s="1"/>
  <c r="X76" i="31" l="1"/>
  <c r="Y76" s="1"/>
  <c r="R76"/>
  <c r="C77" s="1"/>
  <c r="X78" i="32"/>
  <c r="Y78" s="1"/>
  <c r="R78"/>
  <c r="C79" s="1"/>
  <c r="X77" i="33"/>
  <c r="Y77" s="1"/>
  <c r="R77"/>
  <c r="C78" s="1"/>
  <c r="X77" i="31" l="1"/>
  <c r="Y77" s="1"/>
  <c r="R77"/>
  <c r="C78" s="1"/>
  <c r="X79" i="32"/>
  <c r="Y79" s="1"/>
  <c r="R79"/>
  <c r="C80" s="1"/>
  <c r="X78" i="33"/>
  <c r="Y78" s="1"/>
  <c r="R78"/>
  <c r="C79" s="1"/>
  <c r="X78" i="31" l="1"/>
  <c r="Y78" s="1"/>
  <c r="R78"/>
  <c r="C79" s="1"/>
  <c r="X80" i="32"/>
  <c r="Y80" s="1"/>
  <c r="R80"/>
  <c r="C81" s="1"/>
  <c r="X79" i="33"/>
  <c r="Y79" s="1"/>
  <c r="R79"/>
  <c r="C80" s="1"/>
  <c r="X79" i="31" l="1"/>
  <c r="Y79" s="1"/>
  <c r="R79"/>
  <c r="C80" s="1"/>
  <c r="X81" i="32"/>
  <c r="Y81" s="1"/>
  <c r="R81"/>
  <c r="C82" s="1"/>
  <c r="X80" i="33"/>
  <c r="Y80" s="1"/>
  <c r="R80"/>
  <c r="C81" s="1"/>
  <c r="X80" i="31" l="1"/>
  <c r="Y80" s="1"/>
  <c r="R80"/>
  <c r="C81" s="1"/>
  <c r="X82" i="32"/>
  <c r="Y82" s="1"/>
  <c r="R82"/>
  <c r="C83" s="1"/>
  <c r="X81" i="33"/>
  <c r="Y81" s="1"/>
  <c r="R81"/>
  <c r="C82" s="1"/>
  <c r="X81" i="31" l="1"/>
  <c r="Y81" s="1"/>
  <c r="R81"/>
  <c r="C82" s="1"/>
  <c r="X83" i="32"/>
  <c r="Y83" s="1"/>
  <c r="R83"/>
  <c r="C84" s="1"/>
  <c r="X82" i="33"/>
  <c r="Y82" s="1"/>
  <c r="R82"/>
  <c r="C83" s="1"/>
  <c r="X82" i="31" l="1"/>
  <c r="Y82" s="1"/>
  <c r="R82"/>
  <c r="C83" s="1"/>
  <c r="X84" i="32"/>
  <c r="Y84" s="1"/>
  <c r="R84"/>
  <c r="C85" s="1"/>
  <c r="X83" i="33"/>
  <c r="Y83" s="1"/>
  <c r="R83"/>
  <c r="C84" s="1"/>
  <c r="X83" i="31" l="1"/>
  <c r="Y83" s="1"/>
  <c r="R83"/>
  <c r="C84" s="1"/>
  <c r="X85" i="32"/>
  <c r="Y85" s="1"/>
  <c r="R85"/>
  <c r="C86" s="1"/>
  <c r="X84" i="33"/>
  <c r="Y84" s="1"/>
  <c r="R84"/>
  <c r="C85" s="1"/>
  <c r="X84" i="31" l="1"/>
  <c r="Y84" s="1"/>
  <c r="R84"/>
  <c r="C85" s="1"/>
  <c r="X86" i="32"/>
  <c r="Y86" s="1"/>
  <c r="R86"/>
  <c r="C87" s="1"/>
  <c r="X85" i="33"/>
  <c r="Y85" s="1"/>
  <c r="R85"/>
  <c r="C86" s="1"/>
  <c r="X85" i="31" l="1"/>
  <c r="Y85" s="1"/>
  <c r="R85"/>
  <c r="C86" s="1"/>
  <c r="X87" i="32"/>
  <c r="Y87" s="1"/>
  <c r="R87"/>
  <c r="C88" s="1"/>
  <c r="X86" i="33"/>
  <c r="Y86" s="1"/>
  <c r="R86"/>
  <c r="C87" s="1"/>
  <c r="X86" i="31" l="1"/>
  <c r="Y86" s="1"/>
  <c r="R86"/>
  <c r="C87" s="1"/>
  <c r="X88" i="32"/>
  <c r="Y88" s="1"/>
  <c r="R88"/>
  <c r="C89" s="1"/>
  <c r="X87" i="33"/>
  <c r="Y87" s="1"/>
  <c r="R87"/>
  <c r="C88" s="1"/>
  <c r="X87" i="31" l="1"/>
  <c r="Y87" s="1"/>
  <c r="R87"/>
  <c r="C88" s="1"/>
  <c r="X89" i="32"/>
  <c r="Y89" s="1"/>
  <c r="R89"/>
  <c r="C90" s="1"/>
  <c r="X88" i="33"/>
  <c r="Y88" s="1"/>
  <c r="R88"/>
  <c r="C89" s="1"/>
  <c r="X88" i="31" l="1"/>
  <c r="Y88" s="1"/>
  <c r="R88"/>
  <c r="C89" s="1"/>
  <c r="X90" i="32"/>
  <c r="Y90" s="1"/>
  <c r="R90"/>
  <c r="C91" s="1"/>
  <c r="X89" i="33"/>
  <c r="Y89" s="1"/>
  <c r="R89"/>
  <c r="C90" s="1"/>
  <c r="X89" i="31" l="1"/>
  <c r="Y89" s="1"/>
  <c r="R89"/>
  <c r="C90" s="1"/>
  <c r="X91" i="32"/>
  <c r="Y91" s="1"/>
  <c r="R91"/>
  <c r="C92" s="1"/>
  <c r="X90" i="33"/>
  <c r="Y90" s="1"/>
  <c r="R90"/>
  <c r="C91" s="1"/>
  <c r="X90" i="31" l="1"/>
  <c r="Y90" s="1"/>
  <c r="R90"/>
  <c r="C91" s="1"/>
  <c r="X92" i="32"/>
  <c r="Y92" s="1"/>
  <c r="R92"/>
  <c r="C93" s="1"/>
  <c r="X91" i="33"/>
  <c r="Y91" s="1"/>
  <c r="R91"/>
  <c r="C92" s="1"/>
  <c r="X91" i="31" l="1"/>
  <c r="Y91" s="1"/>
  <c r="R91"/>
  <c r="C92" s="1"/>
  <c r="X93" i="32"/>
  <c r="Y93" s="1"/>
  <c r="R93"/>
  <c r="C94" s="1"/>
  <c r="X92" i="33"/>
  <c r="Y92" s="1"/>
  <c r="R92"/>
  <c r="C93" s="1"/>
  <c r="X92" i="31" l="1"/>
  <c r="Y92" s="1"/>
  <c r="R92"/>
  <c r="C93" s="1"/>
  <c r="X94" i="32"/>
  <c r="Y94" s="1"/>
  <c r="R94"/>
  <c r="C95" s="1"/>
  <c r="X93" i="33"/>
  <c r="Y93" s="1"/>
  <c r="R93"/>
  <c r="C94" s="1"/>
  <c r="X93" i="31" l="1"/>
  <c r="Y93" s="1"/>
  <c r="R93"/>
  <c r="C94" s="1"/>
  <c r="X95" i="32"/>
  <c r="Y95" s="1"/>
  <c r="R95"/>
  <c r="C96" s="1"/>
  <c r="X94" i="33"/>
  <c r="Y94" s="1"/>
  <c r="R94"/>
  <c r="C95" s="1"/>
  <c r="X94" i="31" l="1"/>
  <c r="Y94" s="1"/>
  <c r="R94"/>
  <c r="C95" s="1"/>
  <c r="X96" i="32"/>
  <c r="Y96" s="1"/>
  <c r="R96"/>
  <c r="C97" s="1"/>
  <c r="X95" i="33"/>
  <c r="Y95" s="1"/>
  <c r="R95"/>
  <c r="C96" s="1"/>
  <c r="X95" i="31" l="1"/>
  <c r="Y95" s="1"/>
  <c r="R95"/>
  <c r="C96" s="1"/>
  <c r="X97" i="32"/>
  <c r="Y97" s="1"/>
  <c r="R97"/>
  <c r="C98" s="1"/>
  <c r="X96" i="33"/>
  <c r="Y96" s="1"/>
  <c r="R96"/>
  <c r="C97" s="1"/>
  <c r="X96" i="31" l="1"/>
  <c r="Y96" s="1"/>
  <c r="R96"/>
  <c r="C97" s="1"/>
  <c r="X98" i="32"/>
  <c r="Y98" s="1"/>
  <c r="R98"/>
  <c r="C99" s="1"/>
  <c r="X97" i="33"/>
  <c r="Y97" s="1"/>
  <c r="R97"/>
  <c r="C98" s="1"/>
  <c r="X97" i="31" l="1"/>
  <c r="Y97" s="1"/>
  <c r="R97"/>
  <c r="C98" s="1"/>
  <c r="X99" i="32"/>
  <c r="Y99" s="1"/>
  <c r="R99"/>
  <c r="C100" s="1"/>
  <c r="X98" i="33"/>
  <c r="Y98" s="1"/>
  <c r="R98"/>
  <c r="C99" s="1"/>
  <c r="X98" i="31" l="1"/>
  <c r="Y98" s="1"/>
  <c r="R98"/>
  <c r="C99" s="1"/>
  <c r="X100" i="32"/>
  <c r="Y100" s="1"/>
  <c r="R100"/>
  <c r="C101" s="1"/>
  <c r="X99" i="33"/>
  <c r="Y99" s="1"/>
  <c r="R99"/>
  <c r="C100" s="1"/>
  <c r="X99" i="31" l="1"/>
  <c r="Y99" s="1"/>
  <c r="R99"/>
  <c r="C100" s="1"/>
  <c r="X101" i="32"/>
  <c r="Y101" s="1"/>
  <c r="R101"/>
  <c r="C102" s="1"/>
  <c r="X100" i="33"/>
  <c r="Y100" s="1"/>
  <c r="R100"/>
  <c r="C101" s="1"/>
  <c r="X100" i="31" l="1"/>
  <c r="Y100" s="1"/>
  <c r="R100"/>
  <c r="C101" s="1"/>
  <c r="X102" i="32"/>
  <c r="Y102" s="1"/>
  <c r="R102"/>
  <c r="C103" s="1"/>
  <c r="X101" i="33"/>
  <c r="Y101" s="1"/>
  <c r="R101"/>
  <c r="C102" s="1"/>
  <c r="X101" i="31" l="1"/>
  <c r="Y101" s="1"/>
  <c r="R101"/>
  <c r="C102" s="1"/>
  <c r="X103" i="32"/>
  <c r="Y103" s="1"/>
  <c r="R103"/>
  <c r="D4" s="1"/>
  <c r="P2" s="1"/>
  <c r="X102" i="33"/>
  <c r="Y102" s="1"/>
  <c r="R102"/>
  <c r="C103" s="1"/>
  <c r="X102" i="31" l="1"/>
  <c r="Y102" s="1"/>
  <c r="R102"/>
  <c r="C103" s="1"/>
  <c r="C104" i="32"/>
  <c r="G5"/>
  <c r="E5"/>
  <c r="C5"/>
  <c r="X103" i="33"/>
  <c r="Y103" s="1"/>
  <c r="R103"/>
  <c r="D4" s="1"/>
  <c r="P2" s="1"/>
  <c r="X104" i="32" l="1"/>
  <c r="Y104" s="1"/>
  <c r="P4" s="1"/>
  <c r="L4"/>
  <c r="X103" i="31"/>
  <c r="Y103" s="1"/>
  <c r="R103"/>
  <c r="D4" s="1"/>
  <c r="P2" s="1"/>
  <c r="I5" i="32"/>
  <c r="C104" i="33"/>
  <c r="X104" s="1"/>
  <c r="Y104" s="1"/>
  <c r="P4" s="1"/>
  <c r="C5"/>
  <c r="G5"/>
  <c r="E5"/>
  <c r="C104" i="31" l="1"/>
  <c r="G5"/>
  <c r="C5"/>
  <c r="E5"/>
  <c r="I5" i="33"/>
  <c r="X104" i="31" l="1"/>
  <c r="Y104" s="1"/>
  <c r="P4" s="1"/>
  <c r="L4"/>
  <c r="I5"/>
</calcChain>
</file>

<file path=xl/sharedStrings.xml><?xml version="1.0" encoding="utf-8"?>
<sst xmlns="http://schemas.openxmlformats.org/spreadsheetml/2006/main" count="466" uniqueCount="89">
  <si>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</si>
  <si>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</si>
  <si>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</si>
  <si>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</si>
  <si>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</si>
  <si>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</si>
  <si>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</si>
  <si>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</si>
  <si>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</si>
  <si>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</si>
  <si>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</si>
  <si>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</si>
  <si>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</si>
  <si>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</si>
  <si>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</si>
  <si>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</si>
  <si>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</si>
  <si>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</si>
  <si>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</si>
  <si>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</si>
  <si>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</si>
  <si>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</si>
  <si>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</si>
  <si>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</si>
  <si>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</si>
  <si>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</si>
  <si>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</si>
  <si>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</si>
  <si>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</si>
  <si>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</si>
  <si>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</si>
  <si>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</si>
  <si>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</si>
  <si>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</si>
  <si>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</si>
  <si>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</si>
  <si>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</si>
  <si>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</si>
  <si>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</si>
  <si>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</si>
  <si>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</si>
  <si>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</si>
  <si>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</si>
  <si>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</si>
  <si>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</si>
  <si>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</si>
  <si>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</si>
  <si>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</si>
  <si>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</si>
  <si>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</si>
  <si>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</si>
  <si>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</si>
  <si>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</si>
  <si>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</si>
  <si>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</si>
  <si>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</si>
  <si>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</si>
  <si>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</si>
  <si>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</si>
  <si>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</si>
  <si>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</si>
  <si>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</si>
  <si>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</si>
  <si>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</si>
  <si>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=MT4|TAB!660414</t>
  </si>
  <si>
    <t>EURGBP</t>
    <phoneticPr fontId="2"/>
  </si>
  <si>
    <t>４時間足</t>
    <rPh sb="1" eb="3">
      <t>ジカン</t>
    </rPh>
    <rPh sb="3" eb="4">
      <t>アシ</t>
    </rPh>
    <phoneticPr fontId="3"/>
  </si>
  <si>
    <t>10MA・20MA・50MAの上側にキャンドルがあれば買い方向、下側なら売り方向。MAに触れてEB出現でエントリー待ち、EB高値or安値ブレイクでエントリー。</t>
    <phoneticPr fontId="2"/>
  </si>
  <si>
    <t>追加ルール
フィボナッチターゲット値が日足直近の値を超えていたらエントリー見送り</t>
    <rPh sb="0" eb="2">
      <t>ツイカ</t>
    </rPh>
    <rPh sb="17" eb="18">
      <t>チ</t>
    </rPh>
    <rPh sb="19" eb="21">
      <t>ヒアシ</t>
    </rPh>
    <rPh sb="21" eb="23">
      <t>チョッキン</t>
    </rPh>
    <rPh sb="24" eb="25">
      <t>アタイ</t>
    </rPh>
    <rPh sb="26" eb="27">
      <t>コ</t>
    </rPh>
    <rPh sb="37" eb="39">
      <t>ミオク</t>
    </rPh>
    <phoneticPr fontId="2"/>
  </si>
  <si>
    <t>ルール検証を進めていく中で、勝率や利益率が良くないため、追加ルールを入れて検証しました。トレード回数は半分となりましたが、勝率・利益率共に改善しています。</t>
    <rPh sb="3" eb="5">
      <t>ケンショウ</t>
    </rPh>
    <rPh sb="6" eb="7">
      <t>スス</t>
    </rPh>
    <rPh sb="11" eb="12">
      <t>ナカ</t>
    </rPh>
    <rPh sb="14" eb="16">
      <t>ショウリツ</t>
    </rPh>
    <rPh sb="17" eb="19">
      <t>リエキ</t>
    </rPh>
    <rPh sb="19" eb="20">
      <t>リツ</t>
    </rPh>
    <rPh sb="21" eb="22">
      <t>ヨ</t>
    </rPh>
    <rPh sb="28" eb="30">
      <t>ツイカ</t>
    </rPh>
    <rPh sb="34" eb="35">
      <t>イ</t>
    </rPh>
    <rPh sb="37" eb="39">
      <t>ケンショウ</t>
    </rPh>
    <rPh sb="48" eb="50">
      <t>カイスウ</t>
    </rPh>
    <rPh sb="51" eb="53">
      <t>ハンブン</t>
    </rPh>
    <rPh sb="61" eb="63">
      <t>ショウリツ</t>
    </rPh>
    <rPh sb="64" eb="66">
      <t>リエキ</t>
    </rPh>
    <rPh sb="66" eb="67">
      <t>リツ</t>
    </rPh>
    <rPh sb="67" eb="68">
      <t>トモ</t>
    </rPh>
    <rPh sb="69" eb="71">
      <t>カイゼン</t>
    </rPh>
    <phoneticPr fontId="2"/>
  </si>
  <si>
    <t>一時間足で検証した追加ルールは効果あったようです。追加ルールに修正を加えて見たいと思います。利益がでているエントリーも見送る回数が多いようなので。</t>
    <rPh sb="0" eb="3">
      <t>イチジカン</t>
    </rPh>
    <rPh sb="3" eb="4">
      <t>アシ</t>
    </rPh>
    <rPh sb="5" eb="7">
      <t>ケンショウ</t>
    </rPh>
    <rPh sb="9" eb="11">
      <t>ツイカ</t>
    </rPh>
    <rPh sb="15" eb="17">
      <t>コウカ</t>
    </rPh>
    <rPh sb="25" eb="27">
      <t>ツイカ</t>
    </rPh>
    <rPh sb="31" eb="33">
      <t>シュウセイ</t>
    </rPh>
    <rPh sb="34" eb="35">
      <t>クワ</t>
    </rPh>
    <rPh sb="37" eb="38">
      <t>ミ</t>
    </rPh>
    <rPh sb="41" eb="42">
      <t>オモ</t>
    </rPh>
    <rPh sb="46" eb="48">
      <t>リエキ</t>
    </rPh>
    <rPh sb="59" eb="61">
      <t>ミオク</t>
    </rPh>
    <rPh sb="62" eb="64">
      <t>カイスウ</t>
    </rPh>
    <rPh sb="65" eb="66">
      <t>オオ</t>
    </rPh>
    <phoneticPr fontId="2"/>
  </si>
  <si>
    <t>追加ルール修正し比較します。</t>
    <rPh sb="0" eb="2">
      <t>ツイカ</t>
    </rPh>
    <rPh sb="5" eb="7">
      <t>シュウセイ</t>
    </rPh>
    <rPh sb="8" eb="10">
      <t>ヒカク</t>
    </rPh>
    <phoneticPr fontId="2"/>
  </si>
  <si>
    <t>ルール</t>
    <phoneticPr fontId="2"/>
  </si>
  <si>
    <t>EB</t>
    <phoneticPr fontId="2"/>
  </si>
  <si>
    <t>EUR/USD</t>
    <phoneticPr fontId="2"/>
  </si>
  <si>
    <t>USD/JPY</t>
    <phoneticPr fontId="2"/>
  </si>
  <si>
    <t>EUR/JPY</t>
    <phoneticPr fontId="2"/>
  </si>
  <si>
    <t>CHF/JPY</t>
    <phoneticPr fontId="2"/>
  </si>
  <si>
    <t>GBP/JPY</t>
    <phoneticPr fontId="2"/>
  </si>
  <si>
    <t>AUD/JPY</t>
    <phoneticPr fontId="2"/>
  </si>
  <si>
    <t>NZD/JPY</t>
    <phoneticPr fontId="2"/>
  </si>
  <si>
    <t>CAD/JPY</t>
    <phoneticPr fontId="2"/>
  </si>
  <si>
    <t>GBP/USD</t>
    <phoneticPr fontId="2"/>
  </si>
  <si>
    <t>AUD/USD</t>
    <phoneticPr fontId="2"/>
  </si>
  <si>
    <t>NZD/USD</t>
    <phoneticPr fontId="2"/>
  </si>
  <si>
    <t>USD/CHF</t>
    <phoneticPr fontId="2"/>
  </si>
  <si>
    <t>EUR/CHF</t>
    <phoneticPr fontId="2"/>
  </si>
  <si>
    <t>GBP/CHF</t>
    <phoneticPr fontId="2"/>
  </si>
  <si>
    <t>ＥＵＲ/ＧＢＰ</t>
    <phoneticPr fontId="2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</si>
</sst>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75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452216</xdr:colOff>
      <xdr:row>27</xdr:row>
      <xdr:rowOff>78207</xdr:rowOff>
    </xdr:to>
    <xdr:pic>
      <xdr:nvPicPr>
        <xdr:cNvPr id="2" name="図 1" descr="2019-08-23_07h07_1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16</xdr:col>
      <xdr:colOff>452216</xdr:colOff>
      <xdr:row>56</xdr:row>
      <xdr:rowOff>78207</xdr:rowOff>
    </xdr:to>
    <xdr:pic>
      <xdr:nvPicPr>
        <xdr:cNvPr id="3" name="図 2" descr="2019-08-23_07h12_2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24827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16</xdr:col>
      <xdr:colOff>452216</xdr:colOff>
      <xdr:row>85</xdr:row>
      <xdr:rowOff>78207</xdr:rowOff>
    </xdr:to>
    <xdr:pic>
      <xdr:nvPicPr>
        <xdr:cNvPr id="4" name="図 3" descr="2019-08-23_07h16_2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0496550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16</xdr:col>
      <xdr:colOff>452216</xdr:colOff>
      <xdr:row>114</xdr:row>
      <xdr:rowOff>78207</xdr:rowOff>
    </xdr:to>
    <xdr:pic>
      <xdr:nvPicPr>
        <xdr:cNvPr id="5" name="図 4" descr="2019-08-23_07h20_44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574482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16</xdr:col>
      <xdr:colOff>452216</xdr:colOff>
      <xdr:row>143</xdr:row>
      <xdr:rowOff>78207</xdr:rowOff>
    </xdr:to>
    <xdr:pic>
      <xdr:nvPicPr>
        <xdr:cNvPr id="6" name="図 5" descr="2019-08-23_07h24_46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0993100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16</xdr:col>
      <xdr:colOff>452216</xdr:colOff>
      <xdr:row>172</xdr:row>
      <xdr:rowOff>78207</xdr:rowOff>
    </xdr:to>
    <xdr:pic>
      <xdr:nvPicPr>
        <xdr:cNvPr id="7" name="図 6" descr="2019-08-23_07h29_09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624137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16</xdr:col>
      <xdr:colOff>452216</xdr:colOff>
      <xdr:row>200</xdr:row>
      <xdr:rowOff>78207</xdr:rowOff>
    </xdr:to>
    <xdr:pic>
      <xdr:nvPicPr>
        <xdr:cNvPr id="8" name="図 7" descr="2019-08-23_07h32_54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3130867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16</xdr:col>
      <xdr:colOff>452216</xdr:colOff>
      <xdr:row>228</xdr:row>
      <xdr:rowOff>78207</xdr:rowOff>
    </xdr:to>
    <xdr:pic>
      <xdr:nvPicPr>
        <xdr:cNvPr id="9" name="図 8" descr="2019-08-23_07h35_39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3637597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16</xdr:col>
      <xdr:colOff>452216</xdr:colOff>
      <xdr:row>256</xdr:row>
      <xdr:rowOff>78207</xdr:rowOff>
    </xdr:to>
    <xdr:pic>
      <xdr:nvPicPr>
        <xdr:cNvPr id="10" name="図 9" descr="2019-08-23_07h39_49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144327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16</xdr:col>
      <xdr:colOff>452216</xdr:colOff>
      <xdr:row>284</xdr:row>
      <xdr:rowOff>78207</xdr:rowOff>
    </xdr:to>
    <xdr:pic>
      <xdr:nvPicPr>
        <xdr:cNvPr id="11" name="図 10" descr="2019-08-23_07h43_30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4651057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16</xdr:col>
      <xdr:colOff>452216</xdr:colOff>
      <xdr:row>312</xdr:row>
      <xdr:rowOff>78207</xdr:rowOff>
    </xdr:to>
    <xdr:pic>
      <xdr:nvPicPr>
        <xdr:cNvPr id="12" name="図 11" descr="2019-08-23_08h16_19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51577875"/>
          <a:ext cx="11234516" cy="4964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5"/>
  <sheetData>
    <row r="2" spans="1:2">
      <c r="A2" t="s">
        <v>45</v>
      </c>
    </row>
    <row r="3" spans="1:2">
      <c r="A3">
        <v>100000</v>
      </c>
    </row>
    <row r="5" spans="1:2">
      <c r="A5" t="s">
        <v>46</v>
      </c>
    </row>
    <row r="6" spans="1:2">
      <c r="A6" t="s">
        <v>53</v>
      </c>
      <c r="B6">
        <v>90</v>
      </c>
    </row>
    <row r="7" spans="1:2">
      <c r="A7" t="s">
        <v>52</v>
      </c>
      <c r="B7">
        <v>90</v>
      </c>
    </row>
    <row r="8" spans="1:2">
      <c r="A8" t="s">
        <v>50</v>
      </c>
      <c r="B8">
        <v>110</v>
      </c>
    </row>
    <row r="9" spans="1:2">
      <c r="A9" t="s">
        <v>48</v>
      </c>
      <c r="B9">
        <v>120</v>
      </c>
    </row>
    <row r="10" spans="1:2">
      <c r="A10" t="s">
        <v>49</v>
      </c>
      <c r="B10">
        <v>150</v>
      </c>
    </row>
    <row r="11" spans="1:2">
      <c r="A11" t="s">
        <v>54</v>
      </c>
      <c r="B11">
        <v>100</v>
      </c>
    </row>
    <row r="12" spans="1:2">
      <c r="A12" t="s">
        <v>51</v>
      </c>
      <c r="B12">
        <v>80</v>
      </c>
    </row>
    <row r="13" spans="1:2">
      <c r="A13" t="s">
        <v>47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9"/>
  <sheetViews>
    <sheetView tabSelected="1" zoomScale="115" zoomScaleNormal="115" workbookViewId="0">
      <pane ySplit="8" topLeftCell="A56" activePane="bottomLeft" state="frozen"/>
      <selection pane="bottomLeft" activeCell="B6" sqref="B6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4" t="s">
        <v>5</v>
      </c>
      <c r="C2" s="74"/>
      <c r="D2" s="85" t="s">
        <v>65</v>
      </c>
      <c r="E2" s="85"/>
      <c r="F2" s="74" t="s">
        <v>6</v>
      </c>
      <c r="G2" s="74"/>
      <c r="H2" s="77" t="s">
        <v>66</v>
      </c>
      <c r="I2" s="77"/>
      <c r="J2" s="74" t="s">
        <v>7</v>
      </c>
      <c r="K2" s="74"/>
      <c r="L2" s="84">
        <v>100000</v>
      </c>
      <c r="M2" s="85"/>
      <c r="N2" s="74" t="s">
        <v>8</v>
      </c>
      <c r="O2" s="74"/>
      <c r="P2" s="79">
        <f>SUM(L2,D4)</f>
        <v>176266.87366781518</v>
      </c>
      <c r="Q2" s="77"/>
      <c r="R2" s="1"/>
      <c r="S2" s="1"/>
      <c r="T2" s="1"/>
    </row>
    <row r="3" spans="2:25" ht="57" customHeight="1">
      <c r="B3" s="74" t="s">
        <v>9</v>
      </c>
      <c r="C3" s="74"/>
      <c r="D3" s="86" t="s">
        <v>67</v>
      </c>
      <c r="E3" s="86"/>
      <c r="F3" s="86"/>
      <c r="G3" s="86"/>
      <c r="H3" s="86"/>
      <c r="I3" s="86"/>
      <c r="J3" s="74" t="s">
        <v>10</v>
      </c>
      <c r="K3" s="74"/>
      <c r="L3" s="86" t="s">
        <v>59</v>
      </c>
      <c r="M3" s="87"/>
      <c r="N3" s="87"/>
      <c r="O3" s="87"/>
      <c r="P3" s="87"/>
      <c r="Q3" s="87"/>
      <c r="R3" s="1"/>
      <c r="S3" s="92" t="s">
        <v>68</v>
      </c>
      <c r="T3" s="92"/>
      <c r="U3" s="92"/>
      <c r="V3" s="92"/>
      <c r="W3" s="92"/>
      <c r="X3" s="92"/>
    </row>
    <row r="4" spans="2:25">
      <c r="B4" s="74" t="s">
        <v>11</v>
      </c>
      <c r="C4" s="74"/>
      <c r="D4" s="75">
        <f>SUM($R$9:$S$993)</f>
        <v>76266.873667815176</v>
      </c>
      <c r="E4" s="75"/>
      <c r="F4" s="74" t="s">
        <v>12</v>
      </c>
      <c r="G4" s="74"/>
      <c r="H4" s="76">
        <f>SUM($T$9:$U$108)</f>
        <v>538.00000000000182</v>
      </c>
      <c r="I4" s="77"/>
      <c r="J4" s="78"/>
      <c r="K4" s="78"/>
      <c r="L4" s="79"/>
      <c r="M4" s="79"/>
      <c r="N4" s="78" t="s">
        <v>56</v>
      </c>
      <c r="O4" s="78"/>
      <c r="P4" s="80">
        <f>MAX(Y:Y)</f>
        <v>0.17366453951253802</v>
      </c>
      <c r="Q4" s="80"/>
      <c r="R4" s="1"/>
      <c r="S4" s="1"/>
      <c r="T4" s="1"/>
    </row>
    <row r="5" spans="2:25">
      <c r="B5" s="39" t="s">
        <v>15</v>
      </c>
      <c r="C5" s="2">
        <f>COUNTIF($R$9:$R$990,"&gt;0")</f>
        <v>35</v>
      </c>
      <c r="D5" s="38" t="s">
        <v>16</v>
      </c>
      <c r="E5" s="15">
        <f>COUNTIF($R$9:$R$990,"&lt;0")</f>
        <v>22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0.61403508771929827</v>
      </c>
      <c r="J5" s="81" t="s">
        <v>19</v>
      </c>
      <c r="K5" s="74"/>
      <c r="L5" s="82">
        <f>MAX(V9:V993)</f>
        <v>2</v>
      </c>
      <c r="M5" s="83"/>
      <c r="N5" s="17" t="s">
        <v>20</v>
      </c>
      <c r="O5" s="9"/>
      <c r="P5" s="82">
        <f>MAX(W9:W993)</f>
        <v>4</v>
      </c>
      <c r="Q5" s="83"/>
      <c r="R5" s="1"/>
      <c r="S5" s="1"/>
      <c r="T5" s="1"/>
    </row>
    <row r="6" spans="2:25">
      <c r="B6" s="11"/>
      <c r="C6" s="13"/>
      <c r="D6" s="14"/>
      <c r="E6" s="10"/>
      <c r="F6" s="11"/>
      <c r="G6" s="10" t="s">
        <v>64</v>
      </c>
      <c r="H6" s="11"/>
      <c r="I6" s="16"/>
      <c r="J6" s="11"/>
      <c r="K6" s="11"/>
      <c r="L6" s="10"/>
      <c r="M6" s="43" t="s">
        <v>62</v>
      </c>
      <c r="N6" s="12"/>
      <c r="O6" s="12"/>
      <c r="P6" s="10"/>
      <c r="Q6" s="7"/>
      <c r="R6" s="1"/>
      <c r="S6" s="1"/>
      <c r="T6" s="1"/>
    </row>
    <row r="7" spans="2:25">
      <c r="B7" s="54" t="s">
        <v>21</v>
      </c>
      <c r="C7" s="56" t="s">
        <v>22</v>
      </c>
      <c r="D7" s="57"/>
      <c r="E7" s="60" t="s">
        <v>23</v>
      </c>
      <c r="F7" s="61"/>
      <c r="G7" s="61"/>
      <c r="H7" s="61"/>
      <c r="I7" s="62"/>
      <c r="J7" s="63" t="s">
        <v>24</v>
      </c>
      <c r="K7" s="64"/>
      <c r="L7" s="65"/>
      <c r="M7" s="66" t="s">
        <v>25</v>
      </c>
      <c r="N7" s="67" t="s">
        <v>26</v>
      </c>
      <c r="O7" s="68"/>
      <c r="P7" s="68"/>
      <c r="Q7" s="69"/>
      <c r="R7" s="70" t="s">
        <v>27</v>
      </c>
      <c r="S7" s="70"/>
      <c r="T7" s="70"/>
      <c r="U7" s="70"/>
    </row>
    <row r="8" spans="2:25">
      <c r="B8" s="55"/>
      <c r="C8" s="58"/>
      <c r="D8" s="59"/>
      <c r="E8" s="18" t="s">
        <v>28</v>
      </c>
      <c r="F8" s="18" t="s">
        <v>29</v>
      </c>
      <c r="G8" s="18" t="s">
        <v>30</v>
      </c>
      <c r="H8" s="71" t="s">
        <v>31</v>
      </c>
      <c r="I8" s="62"/>
      <c r="J8" s="4" t="s">
        <v>32</v>
      </c>
      <c r="K8" s="72" t="s">
        <v>33</v>
      </c>
      <c r="L8" s="65"/>
      <c r="M8" s="66"/>
      <c r="N8" s="5" t="s">
        <v>28</v>
      </c>
      <c r="O8" s="5" t="s">
        <v>29</v>
      </c>
      <c r="P8" s="73" t="s">
        <v>31</v>
      </c>
      <c r="Q8" s="69"/>
      <c r="R8" s="70" t="s">
        <v>34</v>
      </c>
      <c r="S8" s="70"/>
      <c r="T8" s="70" t="s">
        <v>32</v>
      </c>
      <c r="U8" s="70"/>
      <c r="Y8" t="s">
        <v>55</v>
      </c>
    </row>
    <row r="9" spans="2:25">
      <c r="B9" s="40">
        <v>1</v>
      </c>
      <c r="C9" s="46">
        <f>L2</f>
        <v>100000</v>
      </c>
      <c r="D9" s="46"/>
      <c r="E9" s="45">
        <v>2013</v>
      </c>
      <c r="F9" s="8">
        <v>43551</v>
      </c>
      <c r="G9" s="45" t="s">
        <v>3</v>
      </c>
      <c r="H9" s="52">
        <v>0.84699999999999998</v>
      </c>
      <c r="I9" s="53"/>
      <c r="J9" s="45">
        <v>13</v>
      </c>
      <c r="K9" s="48">
        <f>IF(J9="","",C9*0.03)</f>
        <v>3000</v>
      </c>
      <c r="L9" s="49"/>
      <c r="M9" s="6">
        <f>IF(J9="","",(K9/J9)/LOOKUP(RIGHT($D$2,3),定数!$A$6:$A$13,定数!$B$6:$B$13))</f>
        <v>1.5384615384615385</v>
      </c>
      <c r="N9" s="45">
        <v>2013</v>
      </c>
      <c r="O9" s="8">
        <v>43551</v>
      </c>
      <c r="P9" s="52">
        <v>0.84540000000000004</v>
      </c>
      <c r="Q9" s="53"/>
      <c r="R9" s="50">
        <f>IF(P9="","",T9*M9*LOOKUP(RIGHT($D$2,3),定数!$A$6:$A$13,定数!$B$6:$B$13))</f>
        <v>3692.3076923075423</v>
      </c>
      <c r="S9" s="50"/>
      <c r="T9" s="51">
        <f>IF(P9="","",IF(G9="買",(P9-H9),(H9-P9))*IF(RIGHT($D$2,3)="JPY",100,10000))</f>
        <v>15.999999999999348</v>
      </c>
      <c r="U9" s="51"/>
      <c r="V9" s="1">
        <f>IF(T9&lt;&gt;"",IF(T9&gt;0,1+V8,0),"")</f>
        <v>1</v>
      </c>
      <c r="W9">
        <f>IF(T9&lt;&gt;"",IF(T9&lt;0,1+W8,0),"")</f>
        <v>0</v>
      </c>
    </row>
    <row r="10" spans="2:25">
      <c r="B10" s="40">
        <v>2</v>
      </c>
      <c r="C10" s="46">
        <f t="shared" ref="C10:C73" si="0">IF(R9="","",C9+R9)</f>
        <v>103692.30769230754</v>
      </c>
      <c r="D10" s="46"/>
      <c r="E10" s="45">
        <v>2013</v>
      </c>
      <c r="F10" s="8">
        <v>43571</v>
      </c>
      <c r="G10" s="45" t="s">
        <v>4</v>
      </c>
      <c r="H10" s="52">
        <v>0.85819999999999996</v>
      </c>
      <c r="I10" s="53"/>
      <c r="J10" s="45">
        <v>59</v>
      </c>
      <c r="K10" s="48">
        <f t="shared" ref="K10:K66" si="1">IF(J10="","",C10*0.03)</f>
        <v>3110.7692307692259</v>
      </c>
      <c r="L10" s="49"/>
      <c r="M10" s="6">
        <f>IF(J10="","",(K10/J10)/LOOKUP(RIGHT($D$2,3),定数!$A$6:$A$13,定数!$B$6:$B$13))</f>
        <v>0.35149934810951705</v>
      </c>
      <c r="N10" s="45">
        <v>2013</v>
      </c>
      <c r="O10" s="8">
        <v>43574</v>
      </c>
      <c r="P10" s="52">
        <v>0.85209999999999997</v>
      </c>
      <c r="Q10" s="53"/>
      <c r="R10" s="50">
        <f>IF(P10="","",T10*M10*LOOKUP(RIGHT($D$2,3),定数!$A$6:$A$13,定数!$B$6:$B$13))</f>
        <v>-3216.219035202078</v>
      </c>
      <c r="S10" s="50"/>
      <c r="T10" s="51">
        <f>IF(P10="","",IF(G10="買",(P10-H10),(H10-P10))*IF(RIGHT($D$2,3)="JPY",100,10000))</f>
        <v>-60.999999999999943</v>
      </c>
      <c r="U10" s="51"/>
      <c r="V10" s="22">
        <f t="shared" ref="V10:V22" si="2">IF(T10&lt;&gt;"",IF(T10&gt;0,1+V9,0),"")</f>
        <v>0</v>
      </c>
      <c r="W10">
        <f t="shared" ref="W10:W73" si="3">IF(T10&lt;&gt;"",IF(T10&lt;0,1+W9,0),"")</f>
        <v>1</v>
      </c>
      <c r="X10" s="41">
        <f>IF(C10&lt;&gt;"",MAX(C10,C9),"")</f>
        <v>103692.30769230754</v>
      </c>
    </row>
    <row r="11" spans="2:25">
      <c r="B11" s="40">
        <v>3</v>
      </c>
      <c r="C11" s="46">
        <f t="shared" si="0"/>
        <v>100476.08865710546</v>
      </c>
      <c r="D11" s="46"/>
      <c r="E11" s="45">
        <v>2013</v>
      </c>
      <c r="F11" s="8">
        <v>43579</v>
      </c>
      <c r="G11" s="45" t="s">
        <v>3</v>
      </c>
      <c r="H11" s="52">
        <v>0.85209999999999997</v>
      </c>
      <c r="I11" s="53"/>
      <c r="J11" s="45">
        <v>12</v>
      </c>
      <c r="K11" s="48">
        <f t="shared" si="1"/>
        <v>3014.2826597131634</v>
      </c>
      <c r="L11" s="49"/>
      <c r="M11" s="6">
        <f>IF(J11="","",(K11/J11)/LOOKUP(RIGHT($D$2,3),定数!$A$6:$A$13,定数!$B$6:$B$13))</f>
        <v>1.6746014776184242</v>
      </c>
      <c r="N11" s="45">
        <v>2013</v>
      </c>
      <c r="O11" s="8">
        <v>43579</v>
      </c>
      <c r="P11" s="52">
        <v>0.85060000000000002</v>
      </c>
      <c r="Q11" s="53"/>
      <c r="R11" s="50">
        <f>IF(P11="","",T11*M11*LOOKUP(RIGHT($D$2,3),定数!$A$6:$A$13,定数!$B$6:$B$13))</f>
        <v>3767.8533246413185</v>
      </c>
      <c r="S11" s="50"/>
      <c r="T11" s="51">
        <f>IF(P11="","",IF(G11="買",(P11-H11),(H11-P11))*IF(RIGHT($D$2,3)="JPY",100,10000))</f>
        <v>14.999999999999458</v>
      </c>
      <c r="U11" s="51"/>
      <c r="V11" s="22">
        <f t="shared" si="2"/>
        <v>1</v>
      </c>
      <c r="W11">
        <f t="shared" si="3"/>
        <v>0</v>
      </c>
      <c r="X11" s="41">
        <f>IF(C11&lt;&gt;"",MAX(X10,C11),"")</f>
        <v>103692.30769230754</v>
      </c>
      <c r="Y11" s="42">
        <f>IF(X11&lt;&gt;"",1-(C11/X11),"")</f>
        <v>3.1016949152542383E-2</v>
      </c>
    </row>
    <row r="12" spans="2:25">
      <c r="B12" s="40">
        <v>4</v>
      </c>
      <c r="C12" s="46">
        <f t="shared" si="0"/>
        <v>104243.94198174677</v>
      </c>
      <c r="D12" s="46"/>
      <c r="E12" s="45">
        <v>2013</v>
      </c>
      <c r="F12" s="8">
        <v>43591</v>
      </c>
      <c r="G12" s="45" t="s">
        <v>3</v>
      </c>
      <c r="H12" s="52">
        <v>0.84160000000000001</v>
      </c>
      <c r="I12" s="53"/>
      <c r="J12" s="45">
        <v>10</v>
      </c>
      <c r="K12" s="48">
        <f t="shared" si="1"/>
        <v>3127.3182594524033</v>
      </c>
      <c r="L12" s="49"/>
      <c r="M12" s="6">
        <f>IF(J12="","",(K12/J12)/LOOKUP(RIGHT($D$2,3),定数!$A$6:$A$13,定数!$B$6:$B$13))</f>
        <v>2.0848788396349351</v>
      </c>
      <c r="N12" s="45">
        <v>2013</v>
      </c>
      <c r="O12" s="8">
        <v>43591</v>
      </c>
      <c r="P12" s="52">
        <v>0.84289999999999998</v>
      </c>
      <c r="Q12" s="53"/>
      <c r="R12" s="50">
        <f>IF(P12="","",T12*M12*LOOKUP(RIGHT($D$2,3),定数!$A$6:$A$13,定数!$B$6:$B$13))</f>
        <v>-4065.5137372880231</v>
      </c>
      <c r="S12" s="50"/>
      <c r="T12" s="51">
        <f t="shared" ref="T12:T75" si="4">IF(P12="","",IF(G12="買",(P12-H12),(H12-P12))*IF(RIGHT($D$2,3)="JPY",100,10000))</f>
        <v>-12.999999999999678</v>
      </c>
      <c r="U12" s="51"/>
      <c r="V12" s="22">
        <f t="shared" si="2"/>
        <v>0</v>
      </c>
      <c r="W12">
        <f t="shared" si="3"/>
        <v>1</v>
      </c>
      <c r="X12" s="41">
        <f t="shared" ref="X12:X75" si="5">IF(C12&lt;&gt;"",MAX(X11,C12),"")</f>
        <v>104243.94198174677</v>
      </c>
      <c r="Y12" s="42">
        <f t="shared" ref="Y12:Y75" si="6">IF(X12&lt;&gt;"",1-(C12/X12),"")</f>
        <v>0</v>
      </c>
    </row>
    <row r="13" spans="2:25">
      <c r="B13" s="40">
        <v>5</v>
      </c>
      <c r="C13" s="46">
        <f t="shared" si="0"/>
        <v>100178.42824445874</v>
      </c>
      <c r="D13" s="46"/>
      <c r="E13" s="45">
        <v>2013</v>
      </c>
      <c r="F13" s="8">
        <v>43619</v>
      </c>
      <c r="G13" s="45" t="s">
        <v>3</v>
      </c>
      <c r="H13" s="52">
        <v>0.85189999999999999</v>
      </c>
      <c r="I13" s="53"/>
      <c r="J13" s="45">
        <v>31</v>
      </c>
      <c r="K13" s="48">
        <f t="shared" si="1"/>
        <v>3005.3528473337624</v>
      </c>
      <c r="L13" s="49"/>
      <c r="M13" s="6">
        <f>IF(J13="","",(K13/J13)/LOOKUP(RIGHT($D$2,3),定数!$A$6:$A$13,定数!$B$6:$B$13))</f>
        <v>0.64631244028683066</v>
      </c>
      <c r="N13" s="45">
        <v>2013</v>
      </c>
      <c r="O13" s="8">
        <v>43620</v>
      </c>
      <c r="P13" s="52">
        <v>0.85529999999999995</v>
      </c>
      <c r="Q13" s="53"/>
      <c r="R13" s="50">
        <f>IF(P13="","",T13*M13*LOOKUP(RIGHT($D$2,3),定数!$A$6:$A$13,定数!$B$6:$B$13))</f>
        <v>-3296.1934454627963</v>
      </c>
      <c r="S13" s="50"/>
      <c r="T13" s="51">
        <f t="shared" si="4"/>
        <v>-33.999999999999588</v>
      </c>
      <c r="U13" s="51"/>
      <c r="V13" s="22">
        <f t="shared" si="2"/>
        <v>0</v>
      </c>
      <c r="W13">
        <f t="shared" si="3"/>
        <v>2</v>
      </c>
      <c r="X13" s="41">
        <f t="shared" si="5"/>
        <v>104243.94198174677</v>
      </c>
      <c r="Y13" s="42">
        <f t="shared" si="6"/>
        <v>3.8999999999999035E-2</v>
      </c>
    </row>
    <row r="14" spans="2:25">
      <c r="B14" s="40">
        <v>6</v>
      </c>
      <c r="C14" s="46">
        <f t="shared" si="0"/>
        <v>96882.234798995953</v>
      </c>
      <c r="D14" s="46"/>
      <c r="E14" s="45">
        <v>2013</v>
      </c>
      <c r="F14" s="8">
        <v>43641</v>
      </c>
      <c r="G14" s="45" t="s">
        <v>3</v>
      </c>
      <c r="H14" s="47">
        <v>0.84740000000000004</v>
      </c>
      <c r="I14" s="47"/>
      <c r="J14" s="45">
        <v>35</v>
      </c>
      <c r="K14" s="48">
        <f t="shared" si="1"/>
        <v>2906.4670439698784</v>
      </c>
      <c r="L14" s="49"/>
      <c r="M14" s="6">
        <f>IF(J14="","",(K14/J14)/LOOKUP(RIGHT($D$2,3),定数!$A$6:$A$13,定数!$B$6:$B$13))</f>
        <v>0.55361277027997691</v>
      </c>
      <c r="N14" s="45">
        <v>2013</v>
      </c>
      <c r="O14" s="8">
        <v>43643</v>
      </c>
      <c r="P14" s="47">
        <v>0.85119999999999996</v>
      </c>
      <c r="Q14" s="47"/>
      <c r="R14" s="50">
        <f>IF(P14="","",T14*M14*LOOKUP(RIGHT($D$2,3),定数!$A$6:$A$13,定数!$B$6:$B$13))</f>
        <v>-3155.5927905957979</v>
      </c>
      <c r="S14" s="50"/>
      <c r="T14" s="51">
        <f t="shared" si="4"/>
        <v>-37.999999999999147</v>
      </c>
      <c r="U14" s="51"/>
      <c r="V14" s="22">
        <f t="shared" si="2"/>
        <v>0</v>
      </c>
      <c r="W14">
        <f t="shared" si="3"/>
        <v>3</v>
      </c>
      <c r="X14" s="41">
        <f t="shared" si="5"/>
        <v>104243.94198174677</v>
      </c>
      <c r="Y14" s="42">
        <f t="shared" si="6"/>
        <v>7.0619999999998684E-2</v>
      </c>
    </row>
    <row r="15" spans="2:25">
      <c r="B15" s="40">
        <v>7</v>
      </c>
      <c r="C15" s="46">
        <f t="shared" si="0"/>
        <v>93726.642008400158</v>
      </c>
      <c r="D15" s="46"/>
      <c r="E15" s="45">
        <v>2013</v>
      </c>
      <c r="F15" s="8">
        <v>43700</v>
      </c>
      <c r="G15" s="45" t="s">
        <v>4</v>
      </c>
      <c r="H15" s="47">
        <v>0.85929999999999995</v>
      </c>
      <c r="I15" s="47"/>
      <c r="J15" s="45">
        <v>55</v>
      </c>
      <c r="K15" s="48">
        <f t="shared" si="1"/>
        <v>2811.7992602520048</v>
      </c>
      <c r="L15" s="49"/>
      <c r="M15" s="6">
        <f>IF(J15="","",(K15/J15)/LOOKUP(RIGHT($D$2,3),定数!$A$6:$A$13,定数!$B$6:$B$13))</f>
        <v>0.3408241527578188</v>
      </c>
      <c r="N15" s="45">
        <v>2013</v>
      </c>
      <c r="O15" s="8">
        <v>43706</v>
      </c>
      <c r="P15" s="47">
        <v>0.85350000000000004</v>
      </c>
      <c r="Q15" s="47"/>
      <c r="R15" s="50">
        <f>IF(P15="","",T15*M15*LOOKUP(RIGHT($D$2,3),定数!$A$6:$A$13,定数!$B$6:$B$13))</f>
        <v>-2965.1701289929806</v>
      </c>
      <c r="S15" s="50"/>
      <c r="T15" s="51">
        <f t="shared" si="4"/>
        <v>-57.999999999999162</v>
      </c>
      <c r="U15" s="51"/>
      <c r="V15" s="22">
        <f t="shared" si="2"/>
        <v>0</v>
      </c>
      <c r="W15">
        <f t="shared" si="3"/>
        <v>4</v>
      </c>
      <c r="X15" s="41">
        <f t="shared" si="5"/>
        <v>104243.94198174677</v>
      </c>
      <c r="Y15" s="42">
        <f t="shared" si="6"/>
        <v>0.10089123428571234</v>
      </c>
    </row>
    <row r="16" spans="2:25">
      <c r="B16" s="40">
        <v>8</v>
      </c>
      <c r="C16" s="46">
        <f t="shared" si="0"/>
        <v>90761.471879407181</v>
      </c>
      <c r="D16" s="46"/>
      <c r="E16" s="45">
        <v>2013</v>
      </c>
      <c r="F16" s="8">
        <v>43721</v>
      </c>
      <c r="G16" s="45" t="s">
        <v>3</v>
      </c>
      <c r="H16" s="47">
        <v>0.84040000000000004</v>
      </c>
      <c r="I16" s="47"/>
      <c r="J16" s="45">
        <v>11</v>
      </c>
      <c r="K16" s="48">
        <f t="shared" si="1"/>
        <v>2722.8441563822153</v>
      </c>
      <c r="L16" s="49"/>
      <c r="M16" s="6">
        <f>IF(J16="","",(K16/J16)/LOOKUP(RIGHT($D$2,3),定数!$A$6:$A$13,定数!$B$6:$B$13))</f>
        <v>1.650208579625585</v>
      </c>
      <c r="N16" s="45">
        <v>2013</v>
      </c>
      <c r="O16" s="8">
        <v>43721</v>
      </c>
      <c r="P16" s="47">
        <v>0.83899999999999997</v>
      </c>
      <c r="Q16" s="47"/>
      <c r="R16" s="50">
        <f>IF(P16="","",T16*M16*LOOKUP(RIGHT($D$2,3),定数!$A$6:$A$13,定数!$B$6:$B$13))</f>
        <v>3465.4380172138967</v>
      </c>
      <c r="S16" s="50"/>
      <c r="T16" s="51">
        <f t="shared" si="4"/>
        <v>14.000000000000679</v>
      </c>
      <c r="U16" s="51"/>
      <c r="V16" s="22">
        <f t="shared" si="2"/>
        <v>1</v>
      </c>
      <c r="W16">
        <f t="shared" si="3"/>
        <v>0</v>
      </c>
      <c r="X16" s="41">
        <f t="shared" si="5"/>
        <v>104243.94198174677</v>
      </c>
      <c r="Y16" s="42">
        <f t="shared" si="6"/>
        <v>0.12933576614649112</v>
      </c>
    </row>
    <row r="17" spans="2:25">
      <c r="B17" s="40">
        <v>9</v>
      </c>
      <c r="C17" s="46">
        <f t="shared" si="0"/>
        <v>94226.909896621073</v>
      </c>
      <c r="D17" s="46"/>
      <c r="E17" s="45">
        <v>2013</v>
      </c>
      <c r="F17" s="8">
        <v>43797</v>
      </c>
      <c r="G17" s="45" t="s">
        <v>3</v>
      </c>
      <c r="H17" s="52">
        <v>0.83109999999999995</v>
      </c>
      <c r="I17" s="53"/>
      <c r="J17" s="45">
        <v>38</v>
      </c>
      <c r="K17" s="48">
        <f t="shared" si="1"/>
        <v>2826.8072968986321</v>
      </c>
      <c r="L17" s="49"/>
      <c r="M17" s="6">
        <f>IF(J17="","",(K17/J17)/LOOKUP(RIGHT($D$2,3),定数!$A$6:$A$13,定数!$B$6:$B$13))</f>
        <v>0.49593110471905827</v>
      </c>
      <c r="N17" s="45">
        <v>2013</v>
      </c>
      <c r="O17" s="8">
        <v>43801</v>
      </c>
      <c r="P17" s="52">
        <v>0.82630000000000003</v>
      </c>
      <c r="Q17" s="53"/>
      <c r="R17" s="50">
        <f>IF(P17="","",T17*M17*LOOKUP(RIGHT($D$2,3),定数!$A$6:$A$13,定数!$B$6:$B$13))</f>
        <v>3570.7039539771567</v>
      </c>
      <c r="S17" s="50"/>
      <c r="T17" s="51">
        <f t="shared" si="4"/>
        <v>47.999999999999154</v>
      </c>
      <c r="U17" s="51"/>
      <c r="V17" s="22">
        <f t="shared" si="2"/>
        <v>2</v>
      </c>
      <c r="W17">
        <f t="shared" si="3"/>
        <v>0</v>
      </c>
      <c r="X17" s="41">
        <f t="shared" si="5"/>
        <v>104243.94198174677</v>
      </c>
      <c r="Y17" s="42">
        <f t="shared" si="6"/>
        <v>9.6092222672082839E-2</v>
      </c>
    </row>
    <row r="18" spans="2:25">
      <c r="B18" s="40">
        <v>10</v>
      </c>
      <c r="C18" s="46">
        <f t="shared" si="0"/>
        <v>97797.613850598224</v>
      </c>
      <c r="D18" s="46"/>
      <c r="E18" s="45">
        <v>2013</v>
      </c>
      <c r="F18" s="8">
        <v>43825</v>
      </c>
      <c r="G18" s="45" t="s">
        <v>3</v>
      </c>
      <c r="H18" s="52">
        <v>0.83309999999999995</v>
      </c>
      <c r="I18" s="53"/>
      <c r="J18" s="45">
        <v>31</v>
      </c>
      <c r="K18" s="48">
        <f t="shared" si="1"/>
        <v>2933.9284155179466</v>
      </c>
      <c r="L18" s="49"/>
      <c r="M18" s="6">
        <f>IF(J18="","",(K18/J18)/LOOKUP(RIGHT($D$2,3),定数!$A$6:$A$13,定数!$B$6:$B$13))</f>
        <v>0.63095234742321438</v>
      </c>
      <c r="N18" s="45">
        <v>2013</v>
      </c>
      <c r="O18" s="8">
        <v>43826</v>
      </c>
      <c r="P18" s="52">
        <v>0.83650000000000002</v>
      </c>
      <c r="Q18" s="53"/>
      <c r="R18" s="50">
        <f>IF(P18="","",T18*M18*LOOKUP(RIGHT($D$2,3),定数!$A$6:$A$13,定数!$B$6:$B$13))</f>
        <v>-3217.8569718584595</v>
      </c>
      <c r="S18" s="50"/>
      <c r="T18" s="51">
        <f t="shared" si="4"/>
        <v>-34.000000000000696</v>
      </c>
      <c r="U18" s="51"/>
      <c r="V18" s="22">
        <f t="shared" si="2"/>
        <v>0</v>
      </c>
      <c r="W18">
        <f t="shared" si="3"/>
        <v>1</v>
      </c>
      <c r="X18" s="41">
        <f t="shared" si="5"/>
        <v>104243.94198174677</v>
      </c>
      <c r="Y18" s="42">
        <f t="shared" si="6"/>
        <v>6.1838875320709863E-2</v>
      </c>
    </row>
    <row r="19" spans="2:25">
      <c r="B19" s="40">
        <v>11</v>
      </c>
      <c r="C19" s="46">
        <f t="shared" si="0"/>
        <v>94579.756878739761</v>
      </c>
      <c r="D19" s="46"/>
      <c r="E19" s="45">
        <v>2014</v>
      </c>
      <c r="F19" s="8">
        <v>43468</v>
      </c>
      <c r="G19" s="45" t="s">
        <v>3</v>
      </c>
      <c r="H19" s="52">
        <v>0.8276</v>
      </c>
      <c r="I19" s="53"/>
      <c r="J19" s="45">
        <v>38</v>
      </c>
      <c r="K19" s="48">
        <f t="shared" si="1"/>
        <v>2837.3927063621927</v>
      </c>
      <c r="L19" s="49"/>
      <c r="M19" s="6">
        <f>IF(J19="","",(K19/J19)/LOOKUP(RIGHT($D$2,3),定数!$A$6:$A$13,定数!$B$6:$B$13))</f>
        <v>0.49778819409863029</v>
      </c>
      <c r="N19" s="45">
        <v>2014</v>
      </c>
      <c r="O19" s="8">
        <v>43471</v>
      </c>
      <c r="P19" s="52">
        <v>0.83160000000000001</v>
      </c>
      <c r="Q19" s="53"/>
      <c r="R19" s="50">
        <f>IF(P19="","",T19*M19*LOOKUP(RIGHT($D$2,3),定数!$A$6:$A$13,定数!$B$6:$B$13))</f>
        <v>-2986.7291645917844</v>
      </c>
      <c r="S19" s="50"/>
      <c r="T19" s="51">
        <f t="shared" si="4"/>
        <v>-40.000000000000036</v>
      </c>
      <c r="U19" s="51"/>
      <c r="V19" s="22">
        <f t="shared" si="2"/>
        <v>0</v>
      </c>
      <c r="W19">
        <f t="shared" si="3"/>
        <v>2</v>
      </c>
      <c r="X19" s="41">
        <f t="shared" si="5"/>
        <v>104243.94198174677</v>
      </c>
      <c r="Y19" s="42">
        <f t="shared" si="6"/>
        <v>9.2707402648867787E-2</v>
      </c>
    </row>
    <row r="20" spans="2:25">
      <c r="B20" s="40">
        <v>12</v>
      </c>
      <c r="C20" s="46">
        <f t="shared" si="0"/>
        <v>91593.027714147975</v>
      </c>
      <c r="D20" s="46"/>
      <c r="E20" s="45">
        <v>2014</v>
      </c>
      <c r="F20" s="8">
        <v>43486</v>
      </c>
      <c r="G20" s="45" t="s">
        <v>3</v>
      </c>
      <c r="H20" s="52">
        <v>0.8246</v>
      </c>
      <c r="I20" s="53"/>
      <c r="J20" s="45">
        <v>14</v>
      </c>
      <c r="K20" s="48">
        <f t="shared" si="1"/>
        <v>2747.7908314244391</v>
      </c>
      <c r="L20" s="49"/>
      <c r="M20" s="6">
        <f>IF(J20="","",(K20/J20)/LOOKUP(RIGHT($D$2,3),定数!$A$6:$A$13,定数!$B$6:$B$13))</f>
        <v>1.3084718244878282</v>
      </c>
      <c r="N20" s="45">
        <v>2014</v>
      </c>
      <c r="O20" s="8">
        <v>43486</v>
      </c>
      <c r="P20" s="52">
        <v>0.82289999999999996</v>
      </c>
      <c r="Q20" s="53"/>
      <c r="R20" s="50">
        <f>IF(P20="","",T20*M20*LOOKUP(RIGHT($D$2,3),定数!$A$6:$A$13,定数!$B$6:$B$13))</f>
        <v>3336.60315244403</v>
      </c>
      <c r="S20" s="50"/>
      <c r="T20" s="51">
        <f t="shared" si="4"/>
        <v>17.000000000000348</v>
      </c>
      <c r="U20" s="51"/>
      <c r="V20" s="22">
        <f t="shared" si="2"/>
        <v>1</v>
      </c>
      <c r="W20">
        <f t="shared" si="3"/>
        <v>0</v>
      </c>
      <c r="X20" s="41">
        <f t="shared" si="5"/>
        <v>104243.94198174677</v>
      </c>
      <c r="Y20" s="42">
        <f t="shared" si="6"/>
        <v>0.1213587478283773</v>
      </c>
    </row>
    <row r="21" spans="2:25">
      <c r="B21" s="40">
        <v>13</v>
      </c>
      <c r="C21" s="46">
        <f t="shared" si="0"/>
        <v>94929.630866592008</v>
      </c>
      <c r="D21" s="46"/>
      <c r="E21" s="45">
        <v>2014</v>
      </c>
      <c r="F21" s="8">
        <v>43489</v>
      </c>
      <c r="G21" s="45" t="s">
        <v>4</v>
      </c>
      <c r="H21" s="52">
        <v>0.83</v>
      </c>
      <c r="I21" s="53"/>
      <c r="J21" s="45">
        <v>90</v>
      </c>
      <c r="K21" s="48">
        <f t="shared" si="1"/>
        <v>2847.88892599776</v>
      </c>
      <c r="L21" s="49"/>
      <c r="M21" s="6">
        <f>IF(J21="","",(K21/J21)/LOOKUP(RIGHT($D$2,3),定数!$A$6:$A$13,定数!$B$6:$B$13))</f>
        <v>0.21095473525909333</v>
      </c>
      <c r="N21" s="45">
        <v>2014</v>
      </c>
      <c r="O21" s="8">
        <v>43496</v>
      </c>
      <c r="P21" s="52">
        <v>0.82079999999999997</v>
      </c>
      <c r="Q21" s="53"/>
      <c r="R21" s="50">
        <f>IF(P21="","",T21*M21*LOOKUP(RIGHT($D$2,3),定数!$A$6:$A$13,定数!$B$6:$B$13))</f>
        <v>-2911.1753465754832</v>
      </c>
      <c r="S21" s="50"/>
      <c r="T21" s="51">
        <f t="shared" si="4"/>
        <v>-91.999999999999858</v>
      </c>
      <c r="U21" s="51"/>
      <c r="V21" s="22">
        <f t="shared" si="2"/>
        <v>0</v>
      </c>
      <c r="W21">
        <f t="shared" si="3"/>
        <v>1</v>
      </c>
      <c r="X21" s="41">
        <f t="shared" si="5"/>
        <v>104243.94198174677</v>
      </c>
      <c r="Y21" s="42">
        <f t="shared" si="6"/>
        <v>8.9351102213553135E-2</v>
      </c>
    </row>
    <row r="22" spans="2:25">
      <c r="B22" s="40">
        <v>14</v>
      </c>
      <c r="C22" s="46">
        <f t="shared" si="0"/>
        <v>92018.45552001652</v>
      </c>
      <c r="D22" s="46"/>
      <c r="E22" s="45">
        <v>2014</v>
      </c>
      <c r="F22" s="8">
        <v>43598</v>
      </c>
      <c r="G22" s="45" t="s">
        <v>3</v>
      </c>
      <c r="H22" s="47">
        <v>0.81330000000000002</v>
      </c>
      <c r="I22" s="47"/>
      <c r="J22" s="45">
        <v>37</v>
      </c>
      <c r="K22" s="48">
        <f t="shared" si="1"/>
        <v>2760.5536656004956</v>
      </c>
      <c r="L22" s="49"/>
      <c r="M22" s="6">
        <f>IF(J22="","",(K22/J22)/LOOKUP(RIGHT($D$2,3),定数!$A$6:$A$13,定数!$B$6:$B$13))</f>
        <v>0.49739705686495417</v>
      </c>
      <c r="N22" s="45">
        <v>2014</v>
      </c>
      <c r="O22" s="8">
        <v>43599</v>
      </c>
      <c r="P22" s="47">
        <v>0.81730000000000003</v>
      </c>
      <c r="Q22" s="47"/>
      <c r="R22" s="50">
        <f>IF(P22="","",T22*M22*LOOKUP(RIGHT($D$2,3),定数!$A$6:$A$13,定数!$B$6:$B$13))</f>
        <v>-2984.3823411897274</v>
      </c>
      <c r="S22" s="50"/>
      <c r="T22" s="51">
        <f t="shared" si="4"/>
        <v>-40.000000000000036</v>
      </c>
      <c r="U22" s="51"/>
      <c r="V22" s="22">
        <f t="shared" si="2"/>
        <v>0</v>
      </c>
      <c r="W22">
        <f t="shared" si="3"/>
        <v>2</v>
      </c>
      <c r="X22" s="41">
        <f t="shared" si="5"/>
        <v>104243.94198174677</v>
      </c>
      <c r="Y22" s="42">
        <f t="shared" si="6"/>
        <v>0.11727766841233755</v>
      </c>
    </row>
    <row r="23" spans="2:25">
      <c r="B23" s="40">
        <v>15</v>
      </c>
      <c r="C23" s="46">
        <f t="shared" si="0"/>
        <v>89034.073178826788</v>
      </c>
      <c r="D23" s="46"/>
      <c r="E23" s="45">
        <v>2014</v>
      </c>
      <c r="F23" s="8">
        <v>43613</v>
      </c>
      <c r="G23" s="45" t="s">
        <v>4</v>
      </c>
      <c r="H23" s="47">
        <v>0.81289999999999996</v>
      </c>
      <c r="I23" s="47"/>
      <c r="J23" s="45">
        <v>24</v>
      </c>
      <c r="K23" s="48">
        <f t="shared" si="1"/>
        <v>2671.0221953648033</v>
      </c>
      <c r="L23" s="49"/>
      <c r="M23" s="6">
        <f>IF(J23="","",(K23/J23)/LOOKUP(RIGHT($D$2,3),定数!$A$6:$A$13,定数!$B$6:$B$13))</f>
        <v>0.74195060982355654</v>
      </c>
      <c r="N23" s="45">
        <v>2014</v>
      </c>
      <c r="O23" s="8">
        <v>43619</v>
      </c>
      <c r="P23" s="47">
        <v>0.81030000000000002</v>
      </c>
      <c r="Q23" s="47"/>
      <c r="R23" s="50">
        <f>IF(P23="","",T23*M23*LOOKUP(RIGHT($D$2,3),定数!$A$6:$A$13,定数!$B$6:$B$13))</f>
        <v>-2893.607378311799</v>
      </c>
      <c r="S23" s="50"/>
      <c r="T23" s="51">
        <f t="shared" si="4"/>
        <v>-25.999999999999357</v>
      </c>
      <c r="U23" s="51"/>
      <c r="V23" t="str">
        <f t="shared" ref="V23:W74" si="7">IF(S23&lt;&gt;"",IF(S23&lt;0,1+V22,0),"")</f>
        <v/>
      </c>
      <c r="W23">
        <f t="shared" si="3"/>
        <v>3</v>
      </c>
      <c r="X23" s="41">
        <f t="shared" si="5"/>
        <v>104243.94198174677</v>
      </c>
      <c r="Y23" s="42">
        <f t="shared" si="6"/>
        <v>0.1459065007881537</v>
      </c>
    </row>
    <row r="24" spans="2:25">
      <c r="B24" s="40">
        <v>16</v>
      </c>
      <c r="C24" s="46">
        <f t="shared" si="0"/>
        <v>86140.465800514983</v>
      </c>
      <c r="D24" s="46"/>
      <c r="E24" s="45">
        <v>2014</v>
      </c>
      <c r="F24" s="8">
        <v>43627</v>
      </c>
      <c r="G24" s="45" t="s">
        <v>3</v>
      </c>
      <c r="H24" s="47">
        <v>0.80500000000000005</v>
      </c>
      <c r="I24" s="47"/>
      <c r="J24" s="45">
        <v>25</v>
      </c>
      <c r="K24" s="48">
        <f t="shared" si="1"/>
        <v>2584.2139740154494</v>
      </c>
      <c r="L24" s="49"/>
      <c r="M24" s="6">
        <f>IF(J24="","",(K24/J24)/LOOKUP(RIGHT($D$2,3),定数!$A$6:$A$13,定数!$B$6:$B$13))</f>
        <v>0.68912372640411979</v>
      </c>
      <c r="N24" s="45">
        <v>2014</v>
      </c>
      <c r="O24" s="8">
        <v>43629</v>
      </c>
      <c r="P24" s="47">
        <v>0.80189999999999995</v>
      </c>
      <c r="Q24" s="47"/>
      <c r="R24" s="50">
        <f>IF(P24="","",T24*M24*LOOKUP(RIGHT($D$2,3),定数!$A$6:$A$13,定数!$B$6:$B$13))</f>
        <v>3204.4253277792632</v>
      </c>
      <c r="S24" s="50"/>
      <c r="T24" s="51">
        <f t="shared" si="4"/>
        <v>31.000000000001027</v>
      </c>
      <c r="U24" s="51"/>
      <c r="V24" t="str">
        <f t="shared" si="7"/>
        <v/>
      </c>
      <c r="W24">
        <f t="shared" si="3"/>
        <v>0</v>
      </c>
      <c r="X24" s="41">
        <f t="shared" si="5"/>
        <v>104243.94198174677</v>
      </c>
      <c r="Y24" s="42">
        <f t="shared" si="6"/>
        <v>0.17366453951253802</v>
      </c>
    </row>
    <row r="25" spans="2:25">
      <c r="B25" s="40">
        <v>17</v>
      </c>
      <c r="C25" s="46">
        <f t="shared" si="0"/>
        <v>89344.891128294243</v>
      </c>
      <c r="D25" s="46"/>
      <c r="E25" s="45">
        <v>2014</v>
      </c>
      <c r="F25" s="8">
        <v>43628</v>
      </c>
      <c r="G25" s="45" t="s">
        <v>3</v>
      </c>
      <c r="H25" s="47">
        <v>0.80289999999999995</v>
      </c>
      <c r="I25" s="47"/>
      <c r="J25" s="45">
        <v>32</v>
      </c>
      <c r="K25" s="48">
        <f t="shared" si="1"/>
        <v>2680.3467338488272</v>
      </c>
      <c r="L25" s="49"/>
      <c r="M25" s="6">
        <f>IF(J25="","",(K25/J25)/LOOKUP(RIGHT($D$2,3),定数!$A$6:$A$13,定数!$B$6:$B$13))</f>
        <v>0.55840556955183895</v>
      </c>
      <c r="N25" s="45">
        <v>2014</v>
      </c>
      <c r="O25" s="8">
        <v>43629</v>
      </c>
      <c r="P25" s="47">
        <v>0.79890000000000005</v>
      </c>
      <c r="Q25" s="47"/>
      <c r="R25" s="50">
        <f>IF(P25="","",T25*M25*LOOKUP(RIGHT($D$2,3),定数!$A$6:$A$13,定数!$B$6:$B$13))</f>
        <v>3350.4334173109437</v>
      </c>
      <c r="S25" s="50"/>
      <c r="T25" s="51">
        <f t="shared" si="4"/>
        <v>39.999999999998927</v>
      </c>
      <c r="U25" s="51"/>
      <c r="V25" t="str">
        <f t="shared" si="7"/>
        <v/>
      </c>
      <c r="W25">
        <f t="shared" si="3"/>
        <v>0</v>
      </c>
      <c r="X25" s="41">
        <f t="shared" si="5"/>
        <v>104243.94198174677</v>
      </c>
      <c r="Y25" s="42">
        <f t="shared" si="6"/>
        <v>0.14292486038240348</v>
      </c>
    </row>
    <row r="26" spans="2:25">
      <c r="B26" s="40">
        <v>18</v>
      </c>
      <c r="C26" s="46">
        <f t="shared" si="0"/>
        <v>92695.324545605181</v>
      </c>
      <c r="D26" s="46"/>
      <c r="E26" s="45">
        <v>2014</v>
      </c>
      <c r="F26" s="8">
        <v>43629</v>
      </c>
      <c r="G26" s="45" t="s">
        <v>3</v>
      </c>
      <c r="H26" s="47">
        <v>0.80010000000000003</v>
      </c>
      <c r="I26" s="47"/>
      <c r="J26" s="45">
        <v>59</v>
      </c>
      <c r="K26" s="48">
        <f t="shared" si="1"/>
        <v>2780.8597363681552</v>
      </c>
      <c r="L26" s="49"/>
      <c r="M26" s="6">
        <f>IF(J26="","",(K26/J26)/LOOKUP(RIGHT($D$2,3),定数!$A$6:$A$13,定数!$B$6:$B$13))</f>
        <v>0.31422143913764461</v>
      </c>
      <c r="N26" s="45">
        <v>2014</v>
      </c>
      <c r="O26" s="8">
        <v>43650</v>
      </c>
      <c r="P26" s="47">
        <v>0.79259999999999997</v>
      </c>
      <c r="Q26" s="47"/>
      <c r="R26" s="50">
        <f>IF(P26="","",T26*M26*LOOKUP(RIGHT($D$2,3),定数!$A$6:$A$13,定数!$B$6:$B$13))</f>
        <v>3534.9911902985314</v>
      </c>
      <c r="S26" s="50"/>
      <c r="T26" s="51">
        <f t="shared" si="4"/>
        <v>75.000000000000625</v>
      </c>
      <c r="U26" s="51"/>
      <c r="V26" t="str">
        <f t="shared" si="7"/>
        <v/>
      </c>
      <c r="W26">
        <f t="shared" si="3"/>
        <v>0</v>
      </c>
      <c r="X26" s="41">
        <f t="shared" si="5"/>
        <v>104243.94198174677</v>
      </c>
      <c r="Y26" s="42">
        <f t="shared" si="6"/>
        <v>0.11078454264674453</v>
      </c>
    </row>
    <row r="27" spans="2:25">
      <c r="B27" s="40">
        <v>19</v>
      </c>
      <c r="C27" s="46">
        <f t="shared" si="0"/>
        <v>96230.315735903714</v>
      </c>
      <c r="D27" s="46"/>
      <c r="E27" s="45">
        <v>2014</v>
      </c>
      <c r="F27" s="8">
        <v>43649</v>
      </c>
      <c r="G27" s="45" t="s">
        <v>3</v>
      </c>
      <c r="H27" s="47">
        <v>0.79430000000000001</v>
      </c>
      <c r="I27" s="47"/>
      <c r="J27" s="45">
        <v>27</v>
      </c>
      <c r="K27" s="48">
        <f t="shared" si="1"/>
        <v>2886.9094720771113</v>
      </c>
      <c r="L27" s="49"/>
      <c r="M27" s="6">
        <f>IF(J27="","",(K27/J27)/LOOKUP(RIGHT($D$2,3),定数!$A$6:$A$13,定数!$B$6:$B$13))</f>
        <v>0.71281715359928677</v>
      </c>
      <c r="N27" s="45">
        <v>2014</v>
      </c>
      <c r="O27" s="8">
        <v>43660</v>
      </c>
      <c r="P27" s="47">
        <v>0.79720000000000002</v>
      </c>
      <c r="Q27" s="47"/>
      <c r="R27" s="50">
        <f>IF(P27="","",T27*M27*LOOKUP(RIGHT($D$2,3),定数!$A$6:$A$13,定数!$B$6:$B$13))</f>
        <v>-3100.7546181569119</v>
      </c>
      <c r="S27" s="50"/>
      <c r="T27" s="51">
        <f t="shared" si="4"/>
        <v>-29.000000000000135</v>
      </c>
      <c r="U27" s="51"/>
      <c r="V27" t="str">
        <f t="shared" si="7"/>
        <v/>
      </c>
      <c r="W27">
        <f t="shared" si="3"/>
        <v>1</v>
      </c>
      <c r="X27" s="41">
        <f t="shared" si="5"/>
        <v>104243.94198174677</v>
      </c>
      <c r="Y27" s="42">
        <f t="shared" si="6"/>
        <v>7.6873783679882846E-2</v>
      </c>
    </row>
    <row r="28" spans="2:25">
      <c r="B28" s="40">
        <v>20</v>
      </c>
      <c r="C28" s="46">
        <f t="shared" si="0"/>
        <v>93129.561117746809</v>
      </c>
      <c r="D28" s="46"/>
      <c r="E28" s="45">
        <v>2014</v>
      </c>
      <c r="F28" s="8">
        <v>43679</v>
      </c>
      <c r="G28" s="45" t="s">
        <v>3</v>
      </c>
      <c r="H28" s="47">
        <v>0.79510000000000003</v>
      </c>
      <c r="I28" s="47"/>
      <c r="J28" s="45">
        <v>14</v>
      </c>
      <c r="K28" s="48">
        <f t="shared" si="1"/>
        <v>2793.8868335324041</v>
      </c>
      <c r="L28" s="49"/>
      <c r="M28" s="6">
        <f>IF(J28="","",(K28/J28)/LOOKUP(RIGHT($D$2,3),定数!$A$6:$A$13,定数!$B$6:$B$13))</f>
        <v>1.3304223016820971</v>
      </c>
      <c r="N28" s="45">
        <v>2014</v>
      </c>
      <c r="O28" s="8">
        <v>43706</v>
      </c>
      <c r="P28" s="47">
        <v>0.79339999999999999</v>
      </c>
      <c r="Q28" s="47"/>
      <c r="R28" s="50">
        <f>IF(P28="","",T28*M28*LOOKUP(RIGHT($D$2,3),定数!$A$6:$A$13,定数!$B$6:$B$13))</f>
        <v>3392.5768692894171</v>
      </c>
      <c r="S28" s="50"/>
      <c r="T28" s="51">
        <f t="shared" si="4"/>
        <v>17.000000000000348</v>
      </c>
      <c r="U28" s="51"/>
      <c r="V28" t="str">
        <f t="shared" si="7"/>
        <v/>
      </c>
      <c r="W28">
        <f t="shared" si="3"/>
        <v>0</v>
      </c>
      <c r="X28" s="41">
        <f t="shared" si="5"/>
        <v>104243.94198174677</v>
      </c>
      <c r="Y28" s="42">
        <f t="shared" si="6"/>
        <v>0.10661896176130892</v>
      </c>
    </row>
    <row r="29" spans="2:25">
      <c r="B29" s="40">
        <v>21</v>
      </c>
      <c r="C29" s="46">
        <f t="shared" si="0"/>
        <v>96522.137987036229</v>
      </c>
      <c r="D29" s="46"/>
      <c r="E29" s="45">
        <v>2014</v>
      </c>
      <c r="F29" s="8">
        <v>43730</v>
      </c>
      <c r="G29" s="45" t="s">
        <v>3</v>
      </c>
      <c r="H29" s="47">
        <v>0.78480000000000005</v>
      </c>
      <c r="I29" s="47"/>
      <c r="J29" s="45">
        <v>22</v>
      </c>
      <c r="K29" s="48">
        <f t="shared" si="1"/>
        <v>2895.6641396110867</v>
      </c>
      <c r="L29" s="49"/>
      <c r="M29" s="6">
        <f>IF(J29="","",(K29/J29)/LOOKUP(RIGHT($D$2,3),定数!$A$6:$A$13,定数!$B$6:$B$13))</f>
        <v>0.87747398170032931</v>
      </c>
      <c r="N29" s="45">
        <v>2014</v>
      </c>
      <c r="O29" s="8">
        <v>43731</v>
      </c>
      <c r="P29" s="47">
        <v>0.7873</v>
      </c>
      <c r="Q29" s="47"/>
      <c r="R29" s="50">
        <f>IF(P29="","",T29*M29*LOOKUP(RIGHT($D$2,3),定数!$A$6:$A$13,定数!$B$6:$B$13))</f>
        <v>-3290.5274313761647</v>
      </c>
      <c r="S29" s="50"/>
      <c r="T29" s="51">
        <f t="shared" si="4"/>
        <v>-24.999999999999467</v>
      </c>
      <c r="U29" s="51"/>
      <c r="V29" t="str">
        <f t="shared" si="7"/>
        <v/>
      </c>
      <c r="W29">
        <f t="shared" si="3"/>
        <v>1</v>
      </c>
      <c r="X29" s="41">
        <f t="shared" si="5"/>
        <v>104243.94198174677</v>
      </c>
      <c r="Y29" s="42">
        <f t="shared" si="6"/>
        <v>7.4074366796898716E-2</v>
      </c>
    </row>
    <row r="30" spans="2:25">
      <c r="B30" s="40">
        <v>22</v>
      </c>
      <c r="C30" s="46">
        <f t="shared" si="0"/>
        <v>93231.610555660067</v>
      </c>
      <c r="D30" s="46"/>
      <c r="E30" s="45">
        <v>2014</v>
      </c>
      <c r="F30" s="8">
        <v>43732</v>
      </c>
      <c r="G30" s="45" t="s">
        <v>3</v>
      </c>
      <c r="H30" s="47">
        <v>0.78349999999999997</v>
      </c>
      <c r="I30" s="47"/>
      <c r="J30" s="45">
        <v>30</v>
      </c>
      <c r="K30" s="48">
        <f t="shared" si="1"/>
        <v>2796.9483166698019</v>
      </c>
      <c r="L30" s="49"/>
      <c r="M30" s="6">
        <f>IF(J30="","",(K30/J30)/LOOKUP(RIGHT($D$2,3),定数!$A$6:$A$13,定数!$B$6:$B$13))</f>
        <v>0.62154407037106718</v>
      </c>
      <c r="N30" s="45">
        <v>2014</v>
      </c>
      <c r="O30" s="8">
        <v>43733</v>
      </c>
      <c r="P30" s="47">
        <v>0.77980000000000005</v>
      </c>
      <c r="Q30" s="47"/>
      <c r="R30" s="50">
        <f>IF(P30="","",T30*M30*LOOKUP(RIGHT($D$2,3),定数!$A$6:$A$13,定数!$B$6:$B$13))</f>
        <v>3449.5695905593534</v>
      </c>
      <c r="S30" s="50"/>
      <c r="T30" s="51">
        <f t="shared" si="4"/>
        <v>36.999999999999254</v>
      </c>
      <c r="U30" s="51"/>
      <c r="V30" t="str">
        <f t="shared" si="7"/>
        <v/>
      </c>
      <c r="W30">
        <f t="shared" si="3"/>
        <v>0</v>
      </c>
      <c r="X30" s="41">
        <f t="shared" si="5"/>
        <v>104243.94198174677</v>
      </c>
      <c r="Y30" s="42">
        <f t="shared" si="6"/>
        <v>0.10564001338336737</v>
      </c>
    </row>
    <row r="31" spans="2:25">
      <c r="B31" s="40">
        <v>23</v>
      </c>
      <c r="C31" s="46">
        <f t="shared" si="0"/>
        <v>96681.180146219427</v>
      </c>
      <c r="D31" s="46"/>
      <c r="E31" s="45">
        <v>2014</v>
      </c>
      <c r="F31" s="8">
        <v>43732</v>
      </c>
      <c r="G31" s="45" t="s">
        <v>3</v>
      </c>
      <c r="H31" s="47">
        <v>0.78169999999999995</v>
      </c>
      <c r="I31" s="47"/>
      <c r="J31" s="45">
        <v>13</v>
      </c>
      <c r="K31" s="48">
        <f t="shared" si="1"/>
        <v>2900.4354043865828</v>
      </c>
      <c r="L31" s="49"/>
      <c r="M31" s="6">
        <f>IF(J31="","",(K31/J31)/LOOKUP(RIGHT($D$2,3),定数!$A$6:$A$13,定数!$B$6:$B$13))</f>
        <v>1.4874027714802989</v>
      </c>
      <c r="N31" s="45">
        <v>2014</v>
      </c>
      <c r="O31" s="8">
        <v>43738</v>
      </c>
      <c r="P31" s="47">
        <v>0.78010000000000002</v>
      </c>
      <c r="Q31" s="47"/>
      <c r="R31" s="50">
        <f>IF(P31="","",T31*M31*LOOKUP(RIGHT($D$2,3),定数!$A$6:$A$13,定数!$B$6:$B$13))</f>
        <v>3569.7666515525716</v>
      </c>
      <c r="S31" s="50"/>
      <c r="T31" s="51">
        <f t="shared" si="4"/>
        <v>15.999999999999348</v>
      </c>
      <c r="U31" s="51"/>
      <c r="V31" t="str">
        <f t="shared" si="7"/>
        <v/>
      </c>
      <c r="W31">
        <f t="shared" si="3"/>
        <v>0</v>
      </c>
      <c r="X31" s="41">
        <f t="shared" si="5"/>
        <v>104243.94198174677</v>
      </c>
      <c r="Y31" s="42">
        <f t="shared" si="6"/>
        <v>7.2548693878552561E-2</v>
      </c>
    </row>
    <row r="32" spans="2:25">
      <c r="B32" s="40">
        <v>24</v>
      </c>
      <c r="C32" s="46">
        <f t="shared" si="0"/>
        <v>100250.94679777201</v>
      </c>
      <c r="D32" s="46"/>
      <c r="E32" s="45">
        <v>2014</v>
      </c>
      <c r="F32" s="8">
        <v>43794</v>
      </c>
      <c r="G32" s="45" t="s">
        <v>3</v>
      </c>
      <c r="H32" s="47">
        <v>0.79149999999999998</v>
      </c>
      <c r="I32" s="47"/>
      <c r="J32" s="45">
        <v>20</v>
      </c>
      <c r="K32" s="48">
        <f t="shared" si="1"/>
        <v>3007.52840393316</v>
      </c>
      <c r="L32" s="49"/>
      <c r="M32" s="6">
        <f>IF(J32="","",(K32/J32)/LOOKUP(RIGHT($D$2,3),定数!$A$6:$A$13,定数!$B$6:$B$13))</f>
        <v>1.00250946797772</v>
      </c>
      <c r="N32" s="45">
        <v>2014</v>
      </c>
      <c r="O32" s="8">
        <v>43794</v>
      </c>
      <c r="P32" s="47">
        <v>0.79369999999999996</v>
      </c>
      <c r="Q32" s="47"/>
      <c r="R32" s="50">
        <f>IF(P32="","",T32*M32*LOOKUP(RIGHT($D$2,3),定数!$A$6:$A$13,定数!$B$6:$B$13))</f>
        <v>-3308.2812443264456</v>
      </c>
      <c r="S32" s="50"/>
      <c r="T32" s="51">
        <f t="shared" si="4"/>
        <v>-21.999999999999797</v>
      </c>
      <c r="U32" s="51"/>
      <c r="V32" t="str">
        <f t="shared" si="7"/>
        <v/>
      </c>
      <c r="W32">
        <f t="shared" si="3"/>
        <v>1</v>
      </c>
      <c r="X32" s="41">
        <f t="shared" si="5"/>
        <v>104243.94198174677</v>
      </c>
      <c r="Y32" s="42">
        <f t="shared" si="6"/>
        <v>3.8304337960223589E-2</v>
      </c>
    </row>
    <row r="33" spans="2:25">
      <c r="B33" s="40">
        <v>25</v>
      </c>
      <c r="C33" s="46">
        <f t="shared" si="0"/>
        <v>96942.665553445564</v>
      </c>
      <c r="D33" s="46"/>
      <c r="E33" s="45">
        <v>2015</v>
      </c>
      <c r="F33" s="8">
        <v>43474</v>
      </c>
      <c r="G33" s="45" t="s">
        <v>3</v>
      </c>
      <c r="H33" s="47">
        <v>0.77959999999999996</v>
      </c>
      <c r="I33" s="47"/>
      <c r="J33" s="45">
        <v>26</v>
      </c>
      <c r="K33" s="48">
        <f t="shared" si="1"/>
        <v>2908.279966603367</v>
      </c>
      <c r="L33" s="49"/>
      <c r="M33" s="6">
        <f>IF(J33="","",(K33/J33)/LOOKUP(RIGHT($D$2,3),定数!$A$6:$A$13,定数!$B$6:$B$13))</f>
        <v>0.74571281194958128</v>
      </c>
      <c r="N33" s="45">
        <v>2015</v>
      </c>
      <c r="O33" s="8">
        <v>43477</v>
      </c>
      <c r="P33" s="47">
        <v>0.78249999999999997</v>
      </c>
      <c r="Q33" s="47"/>
      <c r="R33" s="50">
        <f>IF(P33="","",T33*M33*LOOKUP(RIGHT($D$2,3),定数!$A$6:$A$13,定数!$B$6:$B$13))</f>
        <v>-3243.8507319806936</v>
      </c>
      <c r="S33" s="50"/>
      <c r="T33" s="51">
        <f t="shared" si="4"/>
        <v>-29.000000000000135</v>
      </c>
      <c r="U33" s="51"/>
      <c r="V33" t="str">
        <f t="shared" si="7"/>
        <v/>
      </c>
      <c r="W33">
        <f t="shared" si="3"/>
        <v>2</v>
      </c>
      <c r="X33" s="41">
        <f t="shared" si="5"/>
        <v>104243.94198174677</v>
      </c>
      <c r="Y33" s="42">
        <f t="shared" si="6"/>
        <v>7.0040294807535819E-2</v>
      </c>
    </row>
    <row r="34" spans="2:25">
      <c r="B34" s="40">
        <v>26</v>
      </c>
      <c r="C34" s="46">
        <f t="shared" si="0"/>
        <v>93698.814821464868</v>
      </c>
      <c r="D34" s="46"/>
      <c r="E34" s="45">
        <v>2015</v>
      </c>
      <c r="F34" s="8">
        <v>43491</v>
      </c>
      <c r="G34" s="45" t="s">
        <v>3</v>
      </c>
      <c r="H34" s="47">
        <v>0.74670000000000003</v>
      </c>
      <c r="I34" s="47"/>
      <c r="J34" s="45">
        <v>36</v>
      </c>
      <c r="K34" s="48">
        <f t="shared" si="1"/>
        <v>2810.9644446439461</v>
      </c>
      <c r="L34" s="49"/>
      <c r="M34" s="6">
        <f>IF(J34="","",(K34/J34)/LOOKUP(RIGHT($D$2,3),定数!$A$6:$A$13,定数!$B$6:$B$13))</f>
        <v>0.52054897123036037</v>
      </c>
      <c r="N34" s="45">
        <v>2015</v>
      </c>
      <c r="O34" s="8">
        <v>43492</v>
      </c>
      <c r="P34" s="47">
        <v>0.75060000000000004</v>
      </c>
      <c r="Q34" s="47"/>
      <c r="R34" s="50">
        <f>IF(P34="","",T34*M34*LOOKUP(RIGHT($D$2,3),定数!$A$6:$A$13,定数!$B$6:$B$13))</f>
        <v>-3045.2114816976191</v>
      </c>
      <c r="S34" s="50"/>
      <c r="T34" s="51">
        <f t="shared" si="4"/>
        <v>-39.000000000000142</v>
      </c>
      <c r="U34" s="51"/>
      <c r="V34" t="str">
        <f t="shared" si="7"/>
        <v/>
      </c>
      <c r="W34">
        <f t="shared" si="3"/>
        <v>3</v>
      </c>
      <c r="X34" s="41">
        <f t="shared" si="5"/>
        <v>104243.94198174677</v>
      </c>
      <c r="Y34" s="42">
        <f t="shared" si="6"/>
        <v>0.10115817725051468</v>
      </c>
    </row>
    <row r="35" spans="2:25">
      <c r="B35" s="40">
        <v>27</v>
      </c>
      <c r="C35" s="46">
        <f t="shared" si="0"/>
        <v>90653.603339767244</v>
      </c>
      <c r="D35" s="46"/>
      <c r="E35" s="45">
        <v>2015</v>
      </c>
      <c r="F35" s="8">
        <v>43507</v>
      </c>
      <c r="G35" s="45" t="s">
        <v>3</v>
      </c>
      <c r="H35" s="47">
        <v>0.73960000000000004</v>
      </c>
      <c r="I35" s="47"/>
      <c r="J35" s="45">
        <v>30</v>
      </c>
      <c r="K35" s="48">
        <f t="shared" si="1"/>
        <v>2719.608100193017</v>
      </c>
      <c r="L35" s="49"/>
      <c r="M35" s="6">
        <f>IF(J35="","",(K35/J35)/LOOKUP(RIGHT($D$2,3),定数!$A$6:$A$13,定数!$B$6:$B$13))</f>
        <v>0.60435735559844816</v>
      </c>
      <c r="N35" s="45">
        <v>2015</v>
      </c>
      <c r="O35" s="8">
        <v>43508</v>
      </c>
      <c r="P35" s="47">
        <v>0.74280000000000002</v>
      </c>
      <c r="Q35" s="47"/>
      <c r="R35" s="50">
        <f>IF(P35="","",T35*M35*LOOKUP(RIGHT($D$2,3),定数!$A$6:$A$13,定数!$B$6:$B$13))</f>
        <v>-2900.9153068725336</v>
      </c>
      <c r="S35" s="50"/>
      <c r="T35" s="51">
        <f t="shared" si="4"/>
        <v>-31.999999999999808</v>
      </c>
      <c r="U35" s="51"/>
      <c r="V35" t="str">
        <f t="shared" si="7"/>
        <v/>
      </c>
      <c r="W35">
        <f t="shared" si="3"/>
        <v>4</v>
      </c>
      <c r="X35" s="41">
        <f t="shared" si="5"/>
        <v>104243.94198174677</v>
      </c>
      <c r="Y35" s="42">
        <f t="shared" si="6"/>
        <v>0.13037053648987307</v>
      </c>
    </row>
    <row r="36" spans="2:25">
      <c r="B36" s="40">
        <v>28</v>
      </c>
      <c r="C36" s="46">
        <f t="shared" si="0"/>
        <v>87752.688032894715</v>
      </c>
      <c r="D36" s="46"/>
      <c r="E36" s="45">
        <v>2015</v>
      </c>
      <c r="F36" s="8">
        <v>43522</v>
      </c>
      <c r="G36" s="45" t="s">
        <v>3</v>
      </c>
      <c r="H36" s="47">
        <v>0.73119999999999996</v>
      </c>
      <c r="I36" s="47"/>
      <c r="J36" s="45">
        <v>23</v>
      </c>
      <c r="K36" s="48">
        <f t="shared" si="1"/>
        <v>2632.5806409868414</v>
      </c>
      <c r="L36" s="49"/>
      <c r="M36" s="6">
        <f>IF(J36="","",(K36/J36)/LOOKUP(RIGHT($D$2,3),定数!$A$6:$A$13,定数!$B$6:$B$13))</f>
        <v>0.76306685245995409</v>
      </c>
      <c r="N36" s="45">
        <v>2015</v>
      </c>
      <c r="O36" s="8">
        <v>43522</v>
      </c>
      <c r="P36" s="47">
        <v>0.72829999999999995</v>
      </c>
      <c r="Q36" s="47"/>
      <c r="R36" s="50">
        <f>IF(P36="","",T36*M36*LOOKUP(RIGHT($D$2,3),定数!$A$6:$A$13,定数!$B$6:$B$13))</f>
        <v>3319.3408082008159</v>
      </c>
      <c r="S36" s="50"/>
      <c r="T36" s="51">
        <f t="shared" si="4"/>
        <v>29.000000000000135</v>
      </c>
      <c r="U36" s="51"/>
      <c r="V36" t="str">
        <f t="shared" si="7"/>
        <v/>
      </c>
      <c r="W36">
        <f t="shared" si="3"/>
        <v>0</v>
      </c>
      <c r="X36" s="41">
        <f t="shared" si="5"/>
        <v>104243.94198174677</v>
      </c>
      <c r="Y36" s="42">
        <f t="shared" si="6"/>
        <v>0.15819867932219689</v>
      </c>
    </row>
    <row r="37" spans="2:25">
      <c r="B37" s="40">
        <v>29</v>
      </c>
      <c r="C37" s="46">
        <f t="shared" si="0"/>
        <v>91072.028841095525</v>
      </c>
      <c r="D37" s="46"/>
      <c r="E37" s="45">
        <v>2015</v>
      </c>
      <c r="F37" s="8">
        <v>43529</v>
      </c>
      <c r="G37" s="45" t="s">
        <v>3</v>
      </c>
      <c r="H37" s="47">
        <v>0.72170000000000001</v>
      </c>
      <c r="I37" s="47"/>
      <c r="J37" s="45">
        <v>66</v>
      </c>
      <c r="K37" s="48">
        <f t="shared" si="1"/>
        <v>2732.1608652328655</v>
      </c>
      <c r="L37" s="49"/>
      <c r="M37" s="6">
        <f>IF(J37="","",(K37/J37)/LOOKUP(RIGHT($D$2,3),定数!$A$6:$A$13,定数!$B$6:$B$13))</f>
        <v>0.27597584497301675</v>
      </c>
      <c r="N37" s="45">
        <v>2015</v>
      </c>
      <c r="O37" s="8">
        <v>43534</v>
      </c>
      <c r="P37" s="47">
        <v>0.71340000000000003</v>
      </c>
      <c r="Q37" s="47"/>
      <c r="R37" s="50">
        <f>IF(P37="","",T37*M37*LOOKUP(RIGHT($D$2,3),定数!$A$6:$A$13,定数!$B$6:$B$13))</f>
        <v>3435.8992699140481</v>
      </c>
      <c r="S37" s="50"/>
      <c r="T37" s="51">
        <f t="shared" si="4"/>
        <v>82.999999999999744</v>
      </c>
      <c r="U37" s="51"/>
      <c r="V37" t="str">
        <f t="shared" si="7"/>
        <v/>
      </c>
      <c r="W37">
        <f t="shared" si="3"/>
        <v>0</v>
      </c>
      <c r="X37" s="41">
        <f t="shared" si="5"/>
        <v>104243.94198174677</v>
      </c>
      <c r="Y37" s="42">
        <f t="shared" si="6"/>
        <v>0.12635662936612335</v>
      </c>
    </row>
    <row r="38" spans="2:25">
      <c r="B38" s="40">
        <v>30</v>
      </c>
      <c r="C38" s="46">
        <f t="shared" si="0"/>
        <v>94507.928111009576</v>
      </c>
      <c r="D38" s="46"/>
      <c r="E38" s="45">
        <v>2015</v>
      </c>
      <c r="F38" s="8">
        <v>43533</v>
      </c>
      <c r="G38" s="45" t="s">
        <v>3</v>
      </c>
      <c r="H38" s="47">
        <v>0.71819999999999995</v>
      </c>
      <c r="I38" s="47"/>
      <c r="J38" s="45">
        <v>35</v>
      </c>
      <c r="K38" s="48">
        <f t="shared" si="1"/>
        <v>2835.237843330287</v>
      </c>
      <c r="L38" s="49"/>
      <c r="M38" s="6">
        <f>IF(J38="","",(K38/J38)/LOOKUP(RIGHT($D$2,3),定数!$A$6:$A$13,定数!$B$6:$B$13))</f>
        <v>0.54004530349148328</v>
      </c>
      <c r="N38" s="45">
        <v>2015</v>
      </c>
      <c r="O38" s="8">
        <v>43534</v>
      </c>
      <c r="P38" s="47">
        <v>0.71389999999999998</v>
      </c>
      <c r="Q38" s="47"/>
      <c r="R38" s="50">
        <f>IF(P38="","",T38*M38*LOOKUP(RIGHT($D$2,3),定数!$A$6:$A$13,定数!$B$6:$B$13))</f>
        <v>3483.2922075200431</v>
      </c>
      <c r="S38" s="50"/>
      <c r="T38" s="51">
        <f t="shared" si="4"/>
        <v>42.999999999999702</v>
      </c>
      <c r="U38" s="51"/>
      <c r="V38" t="str">
        <f t="shared" si="7"/>
        <v/>
      </c>
      <c r="W38">
        <f t="shared" si="3"/>
        <v>0</v>
      </c>
      <c r="X38" s="41">
        <f t="shared" si="5"/>
        <v>104243.94198174677</v>
      </c>
      <c r="Y38" s="42">
        <f t="shared" si="6"/>
        <v>9.3396447655845427E-2</v>
      </c>
    </row>
    <row r="39" spans="2:25">
      <c r="B39" s="40">
        <v>31</v>
      </c>
      <c r="C39" s="46">
        <f t="shared" si="0"/>
        <v>97991.220318529624</v>
      </c>
      <c r="D39" s="46"/>
      <c r="E39" s="45">
        <v>2015</v>
      </c>
      <c r="F39" s="8">
        <v>43555</v>
      </c>
      <c r="G39" s="45" t="s">
        <v>3</v>
      </c>
      <c r="H39" s="47">
        <v>0.72970000000000002</v>
      </c>
      <c r="I39" s="47"/>
      <c r="J39" s="45">
        <v>22</v>
      </c>
      <c r="K39" s="48">
        <f t="shared" si="1"/>
        <v>2939.7366095558887</v>
      </c>
      <c r="L39" s="49"/>
      <c r="M39" s="6">
        <f>IF(J39="","",(K39/J39)/LOOKUP(RIGHT($D$2,3),定数!$A$6:$A$13,定数!$B$6:$B$13))</f>
        <v>0.89082927562299652</v>
      </c>
      <c r="N39" s="45">
        <v>2015</v>
      </c>
      <c r="O39" s="8">
        <v>43555</v>
      </c>
      <c r="P39" s="47">
        <v>0.72699999999999998</v>
      </c>
      <c r="Q39" s="47"/>
      <c r="R39" s="50">
        <f>IF(P39="","",T39*M39*LOOKUP(RIGHT($D$2,3),定数!$A$6:$A$13,定数!$B$6:$B$13))</f>
        <v>3607.8585662731834</v>
      </c>
      <c r="S39" s="50"/>
      <c r="T39" s="51">
        <f t="shared" si="4"/>
        <v>27.000000000000355</v>
      </c>
      <c r="U39" s="51"/>
      <c r="V39" t="str">
        <f t="shared" si="7"/>
        <v/>
      </c>
      <c r="W39">
        <f t="shared" si="3"/>
        <v>0</v>
      </c>
      <c r="X39" s="41">
        <f t="shared" si="5"/>
        <v>104243.94198174677</v>
      </c>
      <c r="Y39" s="42">
        <f t="shared" si="6"/>
        <v>5.9981631012303915E-2</v>
      </c>
    </row>
    <row r="40" spans="2:25">
      <c r="B40" s="40">
        <v>32</v>
      </c>
      <c r="C40" s="46">
        <f t="shared" si="0"/>
        <v>101599.0788848028</v>
      </c>
      <c r="D40" s="46"/>
      <c r="E40" s="45">
        <v>2015</v>
      </c>
      <c r="F40" s="8">
        <v>43563</v>
      </c>
      <c r="G40" s="45" t="s">
        <v>3</v>
      </c>
      <c r="H40" s="47">
        <v>0.72840000000000005</v>
      </c>
      <c r="I40" s="47"/>
      <c r="J40" s="45">
        <v>27</v>
      </c>
      <c r="K40" s="48">
        <f t="shared" si="1"/>
        <v>3047.9723665440838</v>
      </c>
      <c r="L40" s="49"/>
      <c r="M40" s="6">
        <f>IF(J40="","",(K40/J40)/LOOKUP(RIGHT($D$2,3),定数!$A$6:$A$13,定数!$B$6:$B$13))</f>
        <v>0.7525857695170578</v>
      </c>
      <c r="N40" s="45">
        <v>2015</v>
      </c>
      <c r="O40" s="8">
        <v>43563</v>
      </c>
      <c r="P40" s="47">
        <v>0.72499999999999998</v>
      </c>
      <c r="Q40" s="47"/>
      <c r="R40" s="50">
        <f>IF(P40="","",T40*M40*LOOKUP(RIGHT($D$2,3),定数!$A$6:$A$13,定数!$B$6:$B$13))</f>
        <v>3838.1874245370732</v>
      </c>
      <c r="S40" s="50"/>
      <c r="T40" s="51">
        <f t="shared" si="4"/>
        <v>34.000000000000696</v>
      </c>
      <c r="U40" s="51"/>
      <c r="V40" t="str">
        <f t="shared" si="7"/>
        <v/>
      </c>
      <c r="W40">
        <f t="shared" si="3"/>
        <v>0</v>
      </c>
      <c r="X40" s="41">
        <f t="shared" si="5"/>
        <v>104243.94198174677</v>
      </c>
      <c r="Y40" s="42">
        <f t="shared" si="6"/>
        <v>2.5371863790483729E-2</v>
      </c>
    </row>
    <row r="41" spans="2:25">
      <c r="B41" s="40">
        <v>33</v>
      </c>
      <c r="C41" s="46">
        <f t="shared" si="0"/>
        <v>105437.26630933987</v>
      </c>
      <c r="D41" s="46"/>
      <c r="E41" s="45">
        <v>2015</v>
      </c>
      <c r="F41" s="8">
        <v>43772</v>
      </c>
      <c r="G41" s="45" t="s">
        <v>3</v>
      </c>
      <c r="H41" s="47">
        <v>0.71009999999999995</v>
      </c>
      <c r="I41" s="47"/>
      <c r="J41" s="45">
        <v>33</v>
      </c>
      <c r="K41" s="48">
        <f t="shared" si="1"/>
        <v>3163.1179892801961</v>
      </c>
      <c r="L41" s="49"/>
      <c r="M41" s="6">
        <f>IF(J41="","",(K41/J41)/LOOKUP(RIGHT($D$2,3),定数!$A$6:$A$13,定数!$B$6:$B$13))</f>
        <v>0.63901373520812044</v>
      </c>
      <c r="N41" s="45">
        <v>2015</v>
      </c>
      <c r="O41" s="8">
        <v>43773</v>
      </c>
      <c r="P41" s="47">
        <v>0.70589999999999997</v>
      </c>
      <c r="Q41" s="47"/>
      <c r="R41" s="50">
        <f>IF(P41="","",T41*M41*LOOKUP(RIGHT($D$2,3),定数!$A$6:$A$13,定数!$B$6:$B$13))</f>
        <v>4025.7865318111412</v>
      </c>
      <c r="S41" s="50"/>
      <c r="T41" s="51">
        <f t="shared" si="4"/>
        <v>41.999999999999815</v>
      </c>
      <c r="U41" s="51"/>
      <c r="V41" t="str">
        <f t="shared" si="7"/>
        <v/>
      </c>
      <c r="W41">
        <f t="shared" si="3"/>
        <v>0</v>
      </c>
      <c r="X41" s="41">
        <f t="shared" si="5"/>
        <v>105437.26630933987</v>
      </c>
      <c r="Y41" s="42">
        <f t="shared" si="6"/>
        <v>0</v>
      </c>
    </row>
    <row r="42" spans="2:25">
      <c r="B42" s="40">
        <v>34</v>
      </c>
      <c r="C42" s="46">
        <f t="shared" si="0"/>
        <v>109463.05284115102</v>
      </c>
      <c r="D42" s="46"/>
      <c r="E42" s="45">
        <v>2015</v>
      </c>
      <c r="F42" s="8">
        <v>43785</v>
      </c>
      <c r="G42" s="45" t="s">
        <v>3</v>
      </c>
      <c r="H42" s="47">
        <v>0.7026</v>
      </c>
      <c r="I42" s="47"/>
      <c r="J42" s="45">
        <v>41</v>
      </c>
      <c r="K42" s="48">
        <f t="shared" si="1"/>
        <v>3283.8915852345303</v>
      </c>
      <c r="L42" s="49"/>
      <c r="M42" s="6">
        <f>IF(J42="","",(K42/J42)/LOOKUP(RIGHT($D$2,3),定数!$A$6:$A$13,定数!$B$6:$B$13))</f>
        <v>0.53396611142024886</v>
      </c>
      <c r="N42" s="45">
        <v>2015</v>
      </c>
      <c r="O42" s="8">
        <v>43793</v>
      </c>
      <c r="P42" s="47">
        <v>0.70689999999999997</v>
      </c>
      <c r="Q42" s="47"/>
      <c r="R42" s="50">
        <f>IF(P42="","",T42*M42*LOOKUP(RIGHT($D$2,3),定数!$A$6:$A$13,定数!$B$6:$B$13))</f>
        <v>-3444.0814186605812</v>
      </c>
      <c r="S42" s="50"/>
      <c r="T42" s="51">
        <f t="shared" si="4"/>
        <v>-42.999999999999702</v>
      </c>
      <c r="U42" s="51"/>
      <c r="V42" t="str">
        <f t="shared" si="7"/>
        <v/>
      </c>
      <c r="W42">
        <f t="shared" si="3"/>
        <v>1</v>
      </c>
      <c r="X42" s="41">
        <f t="shared" si="5"/>
        <v>109463.05284115102</v>
      </c>
      <c r="Y42" s="42">
        <f t="shared" si="6"/>
        <v>0</v>
      </c>
    </row>
    <row r="43" spans="2:25">
      <c r="B43" s="40">
        <v>35</v>
      </c>
      <c r="C43" s="46">
        <f t="shared" si="0"/>
        <v>106018.97142249043</v>
      </c>
      <c r="D43" s="46"/>
      <c r="E43" s="45">
        <v>2016</v>
      </c>
      <c r="F43" s="8">
        <v>43479</v>
      </c>
      <c r="G43" s="45" t="s">
        <v>4</v>
      </c>
      <c r="H43" s="47">
        <v>0.755</v>
      </c>
      <c r="I43" s="47"/>
      <c r="J43" s="45">
        <v>51</v>
      </c>
      <c r="K43" s="48">
        <f t="shared" si="1"/>
        <v>3180.569142674713</v>
      </c>
      <c r="L43" s="49"/>
      <c r="M43" s="6">
        <f>IF(J43="","",(K43/J43)/LOOKUP(RIGHT($D$2,3),定数!$A$6:$A$13,定数!$B$6:$B$13))</f>
        <v>0.41576067224506053</v>
      </c>
      <c r="N43" s="45">
        <v>2016</v>
      </c>
      <c r="O43" s="8">
        <v>43480</v>
      </c>
      <c r="P43" s="47">
        <v>0.76139999999999997</v>
      </c>
      <c r="Q43" s="47"/>
      <c r="R43" s="50">
        <f>IF(P43="","",T43*M43*LOOKUP(RIGHT($D$2,3),定数!$A$6:$A$13,定数!$B$6:$B$13))</f>
        <v>3991.3024535525569</v>
      </c>
      <c r="S43" s="50"/>
      <c r="T43" s="51">
        <f t="shared" si="4"/>
        <v>63.999999999999616</v>
      </c>
      <c r="U43" s="51"/>
      <c r="V43" t="str">
        <f t="shared" si="7"/>
        <v/>
      </c>
      <c r="W43">
        <f t="shared" si="3"/>
        <v>0</v>
      </c>
      <c r="X43" s="41">
        <f t="shared" si="5"/>
        <v>109463.05284115102</v>
      </c>
      <c r="Y43" s="42">
        <f t="shared" si="6"/>
        <v>3.1463414634146147E-2</v>
      </c>
    </row>
    <row r="44" spans="2:25">
      <c r="B44" s="40">
        <v>36</v>
      </c>
      <c r="C44" s="46">
        <f t="shared" si="0"/>
        <v>110010.27387604299</v>
      </c>
      <c r="D44" s="46"/>
      <c r="E44" s="45">
        <v>2016</v>
      </c>
      <c r="F44" s="8">
        <v>43577</v>
      </c>
      <c r="G44" s="45" t="s">
        <v>3</v>
      </c>
      <c r="H44" s="47">
        <v>0.78669999999999995</v>
      </c>
      <c r="I44" s="47"/>
      <c r="J44" s="45">
        <v>16</v>
      </c>
      <c r="K44" s="48">
        <f t="shared" si="1"/>
        <v>3300.3082162812898</v>
      </c>
      <c r="L44" s="49"/>
      <c r="M44" s="6">
        <f>IF(J44="","",(K44/J44)/LOOKUP(RIGHT($D$2,3),定数!$A$6:$A$13,定数!$B$6:$B$13))</f>
        <v>1.3751284234505374</v>
      </c>
      <c r="N44" s="45">
        <v>2016</v>
      </c>
      <c r="O44" s="8">
        <v>43577</v>
      </c>
      <c r="P44" s="47">
        <v>0.78469999999999995</v>
      </c>
      <c r="Q44" s="47"/>
      <c r="R44" s="50">
        <f>IF(P44="","",T44*M44*LOOKUP(RIGHT($D$2,3),定数!$A$6:$A$13,定数!$B$6:$B$13))</f>
        <v>4125.3852703516159</v>
      </c>
      <c r="S44" s="50"/>
      <c r="T44" s="51">
        <f t="shared" si="4"/>
        <v>20.000000000000018</v>
      </c>
      <c r="U44" s="51"/>
      <c r="V44" t="str">
        <f t="shared" si="7"/>
        <v/>
      </c>
      <c r="W44">
        <f t="shared" si="3"/>
        <v>0</v>
      </c>
      <c r="X44" s="41">
        <f t="shared" si="5"/>
        <v>110010.27387604299</v>
      </c>
      <c r="Y44" s="42">
        <f t="shared" si="6"/>
        <v>0</v>
      </c>
    </row>
    <row r="45" spans="2:25">
      <c r="B45" s="40">
        <v>37</v>
      </c>
      <c r="C45" s="46">
        <f t="shared" si="0"/>
        <v>114135.65914639461</v>
      </c>
      <c r="D45" s="46"/>
      <c r="E45" s="45">
        <v>2016</v>
      </c>
      <c r="F45" s="8">
        <v>43619</v>
      </c>
      <c r="G45" s="45" t="s">
        <v>4</v>
      </c>
      <c r="H45" s="47">
        <v>0.77849999999999997</v>
      </c>
      <c r="I45" s="47"/>
      <c r="J45" s="45">
        <v>65</v>
      </c>
      <c r="K45" s="48">
        <f t="shared" si="1"/>
        <v>3424.0697743918381</v>
      </c>
      <c r="L45" s="49"/>
      <c r="M45" s="6">
        <f>IF(J45="","",(K45/J45)/LOOKUP(RIGHT($D$2,3),定数!$A$6:$A$13,定数!$B$6:$B$13))</f>
        <v>0.351186643527368</v>
      </c>
      <c r="N45" s="45">
        <v>2016</v>
      </c>
      <c r="O45" s="8">
        <v>43622</v>
      </c>
      <c r="P45" s="47">
        <v>0.78669999999999995</v>
      </c>
      <c r="Q45" s="47"/>
      <c r="R45" s="50">
        <f>IF(P45="","",T45*M45*LOOKUP(RIGHT($D$2,3),定数!$A$6:$A$13,定数!$B$6:$B$13))</f>
        <v>4319.5957153866184</v>
      </c>
      <c r="S45" s="50"/>
      <c r="T45" s="51">
        <f t="shared" si="4"/>
        <v>81.999999999999858</v>
      </c>
      <c r="U45" s="51"/>
      <c r="V45" t="str">
        <f t="shared" si="7"/>
        <v/>
      </c>
      <c r="W45">
        <f t="shared" si="3"/>
        <v>0</v>
      </c>
      <c r="X45" s="41">
        <f t="shared" si="5"/>
        <v>114135.65914639461</v>
      </c>
      <c r="Y45" s="42">
        <f t="shared" si="6"/>
        <v>0</v>
      </c>
    </row>
    <row r="46" spans="2:25">
      <c r="B46" s="40">
        <v>38</v>
      </c>
      <c r="C46" s="46">
        <f t="shared" si="0"/>
        <v>118455.25486178123</v>
      </c>
      <c r="D46" s="46"/>
      <c r="E46" s="45">
        <v>2016</v>
      </c>
      <c r="F46" s="8">
        <v>43675</v>
      </c>
      <c r="G46" s="45" t="s">
        <v>4</v>
      </c>
      <c r="H46" s="47">
        <v>0.84370000000000001</v>
      </c>
      <c r="I46" s="47"/>
      <c r="J46" s="45">
        <v>54</v>
      </c>
      <c r="K46" s="48">
        <f t="shared" si="1"/>
        <v>3553.6576458534369</v>
      </c>
      <c r="L46" s="49"/>
      <c r="M46" s="6">
        <f>IF(J46="","",(K46/J46)/LOOKUP(RIGHT($D$2,3),定数!$A$6:$A$13,定数!$B$6:$B$13))</f>
        <v>0.43872316615474527</v>
      </c>
      <c r="N46" s="45">
        <v>2016</v>
      </c>
      <c r="O46" s="8">
        <v>43680</v>
      </c>
      <c r="P46" s="47">
        <v>0.83809999999999996</v>
      </c>
      <c r="Q46" s="47"/>
      <c r="R46" s="50">
        <f>IF(P46="","",T46*M46*LOOKUP(RIGHT($D$2,3),定数!$A$6:$A$13,定数!$B$6:$B$13))</f>
        <v>-3685.2745956998929</v>
      </c>
      <c r="S46" s="50"/>
      <c r="T46" s="51">
        <f t="shared" si="4"/>
        <v>-56.000000000000497</v>
      </c>
      <c r="U46" s="51"/>
      <c r="V46" t="str">
        <f t="shared" si="7"/>
        <v/>
      </c>
      <c r="W46">
        <f t="shared" si="3"/>
        <v>1</v>
      </c>
      <c r="X46" s="41">
        <f t="shared" si="5"/>
        <v>118455.25486178123</v>
      </c>
      <c r="Y46" s="42">
        <f t="shared" si="6"/>
        <v>0</v>
      </c>
    </row>
    <row r="47" spans="2:25">
      <c r="B47" s="40">
        <v>39</v>
      </c>
      <c r="C47" s="46">
        <f t="shared" si="0"/>
        <v>114769.98026608133</v>
      </c>
      <c r="D47" s="46"/>
      <c r="E47" s="45">
        <v>2016</v>
      </c>
      <c r="F47" s="8">
        <v>43685</v>
      </c>
      <c r="G47" s="45" t="s">
        <v>4</v>
      </c>
      <c r="H47" s="47">
        <v>0.84870000000000001</v>
      </c>
      <c r="I47" s="47"/>
      <c r="J47" s="45">
        <v>17</v>
      </c>
      <c r="K47" s="48">
        <f t="shared" si="1"/>
        <v>3443.09940798244</v>
      </c>
      <c r="L47" s="49"/>
      <c r="M47" s="6">
        <f>IF(J47="","",(K47/J47)/LOOKUP(RIGHT($D$2,3),定数!$A$6:$A$13,定数!$B$6:$B$13))</f>
        <v>1.3502350619538979</v>
      </c>
      <c r="N47" s="45">
        <v>2016</v>
      </c>
      <c r="O47" s="8">
        <v>43686</v>
      </c>
      <c r="P47" s="47">
        <v>0.85089999999999999</v>
      </c>
      <c r="Q47" s="47"/>
      <c r="R47" s="50">
        <f>IF(P47="","",T47*M47*LOOKUP(RIGHT($D$2,3),定数!$A$6:$A$13,定数!$B$6:$B$13))</f>
        <v>4455.7757044478221</v>
      </c>
      <c r="S47" s="50"/>
      <c r="T47" s="51">
        <f t="shared" si="4"/>
        <v>21.999999999999797</v>
      </c>
      <c r="U47" s="51"/>
      <c r="V47" t="str">
        <f t="shared" si="7"/>
        <v/>
      </c>
      <c r="W47">
        <f t="shared" si="3"/>
        <v>0</v>
      </c>
      <c r="X47" s="41">
        <f t="shared" si="5"/>
        <v>118455.25486178123</v>
      </c>
      <c r="Y47" s="42">
        <f t="shared" si="6"/>
        <v>3.1111111111111422E-2</v>
      </c>
    </row>
    <row r="48" spans="2:25">
      <c r="B48" s="40">
        <v>40</v>
      </c>
      <c r="C48" s="46">
        <f t="shared" si="0"/>
        <v>119225.75597052915</v>
      </c>
      <c r="D48" s="46"/>
      <c r="E48" s="45">
        <v>2016</v>
      </c>
      <c r="F48" s="8">
        <v>43689</v>
      </c>
      <c r="G48" s="45" t="s">
        <v>4</v>
      </c>
      <c r="H48" s="47">
        <v>0.86129999999999995</v>
      </c>
      <c r="I48" s="47"/>
      <c r="J48" s="45">
        <v>31</v>
      </c>
      <c r="K48" s="48">
        <f t="shared" si="1"/>
        <v>3576.7726791158743</v>
      </c>
      <c r="L48" s="49"/>
      <c r="M48" s="6">
        <f>IF(J48="","",(K48/J48)/LOOKUP(RIGHT($D$2,3),定数!$A$6:$A$13,定数!$B$6:$B$13))</f>
        <v>0.76919842561631702</v>
      </c>
      <c r="N48" s="45">
        <v>2016</v>
      </c>
      <c r="O48" s="8">
        <v>43692</v>
      </c>
      <c r="P48" s="47">
        <v>0.86519999999999997</v>
      </c>
      <c r="Q48" s="47"/>
      <c r="R48" s="50">
        <f>IF(P48="","",T48*M48*LOOKUP(RIGHT($D$2,3),定数!$A$6:$A$13,定数!$B$6:$B$13))</f>
        <v>4499.8107898554708</v>
      </c>
      <c r="S48" s="50"/>
      <c r="T48" s="51">
        <f t="shared" si="4"/>
        <v>39.000000000000142</v>
      </c>
      <c r="U48" s="51"/>
      <c r="V48" t="str">
        <f t="shared" si="7"/>
        <v/>
      </c>
      <c r="W48">
        <f t="shared" si="3"/>
        <v>0</v>
      </c>
      <c r="X48" s="41">
        <f t="shared" si="5"/>
        <v>119225.75597052915</v>
      </c>
      <c r="Y48" s="42">
        <f t="shared" si="6"/>
        <v>0</v>
      </c>
    </row>
    <row r="49" spans="2:25">
      <c r="B49" s="40">
        <v>41</v>
      </c>
      <c r="C49" s="46">
        <f t="shared" si="0"/>
        <v>123725.56676038462</v>
      </c>
      <c r="D49" s="46"/>
      <c r="E49" s="45">
        <v>2016</v>
      </c>
      <c r="F49" s="8">
        <v>43728</v>
      </c>
      <c r="G49" s="45" t="s">
        <v>4</v>
      </c>
      <c r="H49" s="47">
        <v>0.86070000000000002</v>
      </c>
      <c r="I49" s="47"/>
      <c r="J49" s="45">
        <v>43</v>
      </c>
      <c r="K49" s="48">
        <f t="shared" si="1"/>
        <v>3711.7670028115385</v>
      </c>
      <c r="L49" s="49"/>
      <c r="M49" s="6">
        <f>IF(J49="","",(K49/J49)/LOOKUP(RIGHT($D$2,3),定数!$A$6:$A$13,定数!$B$6:$B$13))</f>
        <v>0.57546775237388192</v>
      </c>
      <c r="N49" s="45">
        <v>2016</v>
      </c>
      <c r="O49" s="8">
        <v>43731</v>
      </c>
      <c r="P49" s="47">
        <v>0.86609999999999998</v>
      </c>
      <c r="Q49" s="47"/>
      <c r="R49" s="50">
        <f>IF(P49="","",T49*M49*LOOKUP(RIGHT($D$2,3),定数!$A$6:$A$13,定数!$B$6:$B$13))</f>
        <v>4661.2887942284096</v>
      </c>
      <c r="S49" s="50"/>
      <c r="T49" s="51">
        <f t="shared" si="4"/>
        <v>53.999999999999602</v>
      </c>
      <c r="U49" s="51"/>
      <c r="V49" t="str">
        <f t="shared" si="7"/>
        <v/>
      </c>
      <c r="W49">
        <f t="shared" si="3"/>
        <v>0</v>
      </c>
      <c r="X49" s="41">
        <f t="shared" si="5"/>
        <v>123725.56676038462</v>
      </c>
      <c r="Y49" s="42">
        <f t="shared" si="6"/>
        <v>0</v>
      </c>
    </row>
    <row r="50" spans="2:25">
      <c r="B50" s="40">
        <v>42</v>
      </c>
      <c r="C50" s="46">
        <f t="shared" si="0"/>
        <v>128386.85555461304</v>
      </c>
      <c r="D50" s="46"/>
      <c r="E50" s="45">
        <v>2017</v>
      </c>
      <c r="F50" s="8">
        <v>43471</v>
      </c>
      <c r="G50" s="45" t="s">
        <v>4</v>
      </c>
      <c r="H50" s="47">
        <v>0.85899999999999999</v>
      </c>
      <c r="I50" s="47"/>
      <c r="J50" s="45">
        <v>46</v>
      </c>
      <c r="K50" s="48">
        <f t="shared" si="1"/>
        <v>3851.6056666383911</v>
      </c>
      <c r="L50" s="49"/>
      <c r="M50" s="6">
        <f>IF(J50="","",(K50/J50)/LOOKUP(RIGHT($D$2,3),定数!$A$6:$A$13,定数!$B$6:$B$13))</f>
        <v>0.55820371980266537</v>
      </c>
      <c r="N50" s="45">
        <v>2017</v>
      </c>
      <c r="O50" s="8">
        <v>43474</v>
      </c>
      <c r="P50" s="47">
        <v>0.86480000000000001</v>
      </c>
      <c r="Q50" s="47"/>
      <c r="R50" s="50">
        <f>IF(P50="","",T50*M50*LOOKUP(RIGHT($D$2,3),定数!$A$6:$A$13,定数!$B$6:$B$13))</f>
        <v>4856.3723622832113</v>
      </c>
      <c r="S50" s="50"/>
      <c r="T50" s="51">
        <f t="shared" si="4"/>
        <v>58.00000000000027</v>
      </c>
      <c r="U50" s="51"/>
      <c r="V50" t="str">
        <f t="shared" si="7"/>
        <v/>
      </c>
      <c r="W50">
        <f t="shared" si="3"/>
        <v>0</v>
      </c>
      <c r="X50" s="41">
        <f t="shared" si="5"/>
        <v>128386.85555461304</v>
      </c>
      <c r="Y50" s="42">
        <f t="shared" si="6"/>
        <v>0</v>
      </c>
    </row>
    <row r="51" spans="2:25">
      <c r="B51" s="40">
        <v>43</v>
      </c>
      <c r="C51" s="46">
        <f t="shared" si="0"/>
        <v>133243.22791689626</v>
      </c>
      <c r="D51" s="46"/>
      <c r="E51" s="45">
        <v>2017</v>
      </c>
      <c r="F51" s="8">
        <v>43566</v>
      </c>
      <c r="G51" s="45" t="s">
        <v>3</v>
      </c>
      <c r="H51" s="47">
        <v>0.84950000000000003</v>
      </c>
      <c r="I51" s="47"/>
      <c r="J51" s="45">
        <v>51</v>
      </c>
      <c r="K51" s="48">
        <f t="shared" si="1"/>
        <v>3997.2968375068876</v>
      </c>
      <c r="L51" s="49"/>
      <c r="M51" s="6">
        <f>IF(J51="","",(K51/J51)/LOOKUP(RIGHT($D$2,3),定数!$A$6:$A$13,定数!$B$6:$B$13))</f>
        <v>0.52252246241920097</v>
      </c>
      <c r="N51" s="45">
        <v>2017</v>
      </c>
      <c r="O51" s="8">
        <v>43573</v>
      </c>
      <c r="P51" s="47">
        <v>0.84309999999999996</v>
      </c>
      <c r="Q51" s="47"/>
      <c r="R51" s="50">
        <f>IF(P51="","",T51*M51*LOOKUP(RIGHT($D$2,3),定数!$A$6:$A$13,定数!$B$6:$B$13))</f>
        <v>5016.215639224386</v>
      </c>
      <c r="S51" s="50"/>
      <c r="T51" s="51">
        <f t="shared" si="4"/>
        <v>64.000000000000725</v>
      </c>
      <c r="U51" s="51"/>
      <c r="V51" t="str">
        <f t="shared" si="7"/>
        <v/>
      </c>
      <c r="W51">
        <f t="shared" si="3"/>
        <v>0</v>
      </c>
      <c r="X51" s="41">
        <f t="shared" si="5"/>
        <v>133243.22791689626</v>
      </c>
      <c r="Y51" s="42">
        <f t="shared" si="6"/>
        <v>0</v>
      </c>
    </row>
    <row r="52" spans="2:25">
      <c r="B52" s="40">
        <v>44</v>
      </c>
      <c r="C52" s="46">
        <f t="shared" si="0"/>
        <v>138259.44355612065</v>
      </c>
      <c r="D52" s="46"/>
      <c r="E52" s="45">
        <v>2017</v>
      </c>
      <c r="F52" s="8">
        <v>43572</v>
      </c>
      <c r="G52" s="45" t="s">
        <v>3</v>
      </c>
      <c r="H52" s="47">
        <v>0.8458</v>
      </c>
      <c r="I52" s="47"/>
      <c r="J52" s="45">
        <v>25</v>
      </c>
      <c r="K52" s="48">
        <f t="shared" si="1"/>
        <v>4147.7833066836192</v>
      </c>
      <c r="L52" s="49"/>
      <c r="M52" s="6">
        <f>IF(J52="","",(K52/J52)/LOOKUP(RIGHT($D$2,3),定数!$A$6:$A$13,定数!$B$6:$B$13))</f>
        <v>1.1060755484489651</v>
      </c>
      <c r="N52" s="45">
        <v>2017</v>
      </c>
      <c r="O52" s="8">
        <v>43573</v>
      </c>
      <c r="P52" s="47">
        <v>0.84260000000000002</v>
      </c>
      <c r="Q52" s="47"/>
      <c r="R52" s="50">
        <f>IF(P52="","",T52*M52*LOOKUP(RIGHT($D$2,3),定数!$A$6:$A$13,定数!$B$6:$B$13))</f>
        <v>5309.1626325550005</v>
      </c>
      <c r="S52" s="50"/>
      <c r="T52" s="51">
        <f t="shared" si="4"/>
        <v>31.999999999999808</v>
      </c>
      <c r="U52" s="51"/>
      <c r="V52" t="str">
        <f t="shared" si="7"/>
        <v/>
      </c>
      <c r="W52">
        <f t="shared" si="3"/>
        <v>0</v>
      </c>
      <c r="X52" s="41">
        <f t="shared" si="5"/>
        <v>138259.44355612065</v>
      </c>
      <c r="Y52" s="42">
        <f t="shared" si="6"/>
        <v>0</v>
      </c>
    </row>
    <row r="53" spans="2:25">
      <c r="B53" s="40">
        <v>45</v>
      </c>
      <c r="C53" s="46">
        <f t="shared" si="0"/>
        <v>143568.60618867565</v>
      </c>
      <c r="D53" s="46"/>
      <c r="E53" s="45">
        <v>2017</v>
      </c>
      <c r="F53" s="8">
        <v>43743</v>
      </c>
      <c r="G53" s="45" t="s">
        <v>4</v>
      </c>
      <c r="H53" s="47">
        <v>0.8881</v>
      </c>
      <c r="I53" s="47"/>
      <c r="J53" s="45">
        <v>30</v>
      </c>
      <c r="K53" s="48">
        <f t="shared" si="1"/>
        <v>4307.0581856602694</v>
      </c>
      <c r="L53" s="49"/>
      <c r="M53" s="6">
        <f>IF(J53="","",(K53/J53)/LOOKUP(RIGHT($D$2,3),定数!$A$6:$A$13,定数!$B$6:$B$13))</f>
        <v>0.95712404125783768</v>
      </c>
      <c r="N53" s="45">
        <v>2017</v>
      </c>
      <c r="O53" s="8">
        <v>43743</v>
      </c>
      <c r="P53" s="47">
        <v>0.89190000000000003</v>
      </c>
      <c r="Q53" s="47"/>
      <c r="R53" s="50">
        <f>IF(P53="","",T53*M53*LOOKUP(RIGHT($D$2,3),定数!$A$6:$A$13,定数!$B$6:$B$13))</f>
        <v>5455.6070351697117</v>
      </c>
      <c r="S53" s="50"/>
      <c r="T53" s="51">
        <f t="shared" si="4"/>
        <v>38.000000000000256</v>
      </c>
      <c r="U53" s="51"/>
      <c r="V53" t="str">
        <f t="shared" si="7"/>
        <v/>
      </c>
      <c r="W53">
        <f t="shared" si="3"/>
        <v>0</v>
      </c>
      <c r="X53" s="41">
        <f t="shared" si="5"/>
        <v>143568.60618867565</v>
      </c>
      <c r="Y53" s="42">
        <f t="shared" si="6"/>
        <v>0</v>
      </c>
    </row>
    <row r="54" spans="2:25">
      <c r="B54" s="40">
        <v>46</v>
      </c>
      <c r="C54" s="46">
        <f t="shared" si="0"/>
        <v>149024.21322384535</v>
      </c>
      <c r="D54" s="46"/>
      <c r="E54" s="45">
        <v>2017</v>
      </c>
      <c r="F54" s="8">
        <v>43793</v>
      </c>
      <c r="G54" s="45" t="s">
        <v>4</v>
      </c>
      <c r="H54" s="47">
        <v>0.89239999999999997</v>
      </c>
      <c r="I54" s="47"/>
      <c r="J54" s="45">
        <v>31</v>
      </c>
      <c r="K54" s="48">
        <f t="shared" si="1"/>
        <v>4470.7263967153604</v>
      </c>
      <c r="L54" s="49"/>
      <c r="M54" s="6">
        <f>IF(J54="","",(K54/J54)/LOOKUP(RIGHT($D$2,3),定数!$A$6:$A$13,定数!$B$6:$B$13))</f>
        <v>0.9614465369280345</v>
      </c>
      <c r="N54" s="45">
        <v>2017</v>
      </c>
      <c r="O54" s="8">
        <v>43796</v>
      </c>
      <c r="P54" s="47">
        <v>0.89639999999999997</v>
      </c>
      <c r="Q54" s="47"/>
      <c r="R54" s="50">
        <f>IF(P54="","",T54*M54*LOOKUP(RIGHT($D$2,3),定数!$A$6:$A$13,定数!$B$6:$B$13))</f>
        <v>5768.6792215682117</v>
      </c>
      <c r="S54" s="50"/>
      <c r="T54" s="51">
        <f t="shared" si="4"/>
        <v>40.000000000000036</v>
      </c>
      <c r="U54" s="51"/>
      <c r="V54" t="str">
        <f t="shared" si="7"/>
        <v/>
      </c>
      <c r="W54">
        <f t="shared" si="3"/>
        <v>0</v>
      </c>
      <c r="X54" s="41">
        <f t="shared" si="5"/>
        <v>149024.21322384535</v>
      </c>
      <c r="Y54" s="42">
        <f t="shared" si="6"/>
        <v>0</v>
      </c>
    </row>
    <row r="55" spans="2:25">
      <c r="B55" s="40">
        <v>47</v>
      </c>
      <c r="C55" s="46">
        <f t="shared" si="0"/>
        <v>154792.89244541357</v>
      </c>
      <c r="D55" s="46"/>
      <c r="E55" s="45">
        <v>2017</v>
      </c>
      <c r="F55" s="8">
        <v>43819</v>
      </c>
      <c r="G55" s="45" t="s">
        <v>4</v>
      </c>
      <c r="H55" s="47">
        <v>0.88790000000000002</v>
      </c>
      <c r="I55" s="47"/>
      <c r="J55" s="45">
        <v>50</v>
      </c>
      <c r="K55" s="48">
        <f t="shared" si="1"/>
        <v>4643.7867733624071</v>
      </c>
      <c r="L55" s="49"/>
      <c r="M55" s="6">
        <f>IF(J55="","",(K55/J55)/LOOKUP(RIGHT($D$2,3),定数!$A$6:$A$13,定数!$B$6:$B$13))</f>
        <v>0.61917156978165433</v>
      </c>
      <c r="N55" s="45">
        <v>2018</v>
      </c>
      <c r="O55" s="8">
        <v>43489</v>
      </c>
      <c r="P55" s="47">
        <v>0.88270000000000004</v>
      </c>
      <c r="Q55" s="47"/>
      <c r="R55" s="50">
        <f>IF(P55="","",T55*M55*LOOKUP(RIGHT($D$2,3),定数!$A$6:$A$13,定数!$B$6:$B$13))</f>
        <v>-4829.5382442968876</v>
      </c>
      <c r="S55" s="50"/>
      <c r="T55" s="51">
        <f t="shared" si="4"/>
        <v>-51.999999999999822</v>
      </c>
      <c r="U55" s="51"/>
      <c r="V55" t="str">
        <f t="shared" si="7"/>
        <v/>
      </c>
      <c r="W55">
        <f t="shared" si="3"/>
        <v>1</v>
      </c>
      <c r="X55" s="41">
        <f t="shared" si="5"/>
        <v>154792.89244541357</v>
      </c>
      <c r="Y55" s="42">
        <f t="shared" si="6"/>
        <v>0</v>
      </c>
    </row>
    <row r="56" spans="2:25">
      <c r="B56" s="40">
        <v>48</v>
      </c>
      <c r="C56" s="46">
        <f t="shared" si="0"/>
        <v>149963.35420111669</v>
      </c>
      <c r="D56" s="46"/>
      <c r="E56" s="45">
        <v>2018</v>
      </c>
      <c r="F56" s="8">
        <v>43489</v>
      </c>
      <c r="G56" s="45" t="s">
        <v>3</v>
      </c>
      <c r="H56" s="47">
        <v>0.87480000000000002</v>
      </c>
      <c r="I56" s="47"/>
      <c r="J56" s="45">
        <v>34</v>
      </c>
      <c r="K56" s="48">
        <f t="shared" si="1"/>
        <v>4498.9006260335</v>
      </c>
      <c r="L56" s="49"/>
      <c r="M56" s="6">
        <f>IF(J56="","",(K56/J56)/LOOKUP(RIGHT($D$2,3),定数!$A$6:$A$13,定数!$B$6:$B$13))</f>
        <v>0.88213737765362732</v>
      </c>
      <c r="N56" s="45">
        <v>2018</v>
      </c>
      <c r="O56" s="8">
        <v>43489</v>
      </c>
      <c r="P56" s="47">
        <v>0.87060000000000004</v>
      </c>
      <c r="Q56" s="47"/>
      <c r="R56" s="50">
        <f>IF(P56="","",T56*M56*LOOKUP(RIGHT($D$2,3),定数!$A$6:$A$13,定数!$B$6:$B$13))</f>
        <v>5557.4654792178271</v>
      </c>
      <c r="S56" s="50"/>
      <c r="T56" s="51">
        <f t="shared" si="4"/>
        <v>41.999999999999815</v>
      </c>
      <c r="U56" s="51"/>
      <c r="V56" t="str">
        <f t="shared" si="7"/>
        <v/>
      </c>
      <c r="W56">
        <f t="shared" si="3"/>
        <v>0</v>
      </c>
      <c r="X56" s="41">
        <f t="shared" si="5"/>
        <v>154792.89244541357</v>
      </c>
      <c r="Y56" s="42">
        <f t="shared" si="6"/>
        <v>3.1199999999999894E-2</v>
      </c>
    </row>
    <row r="57" spans="2:25">
      <c r="B57" s="40">
        <v>49</v>
      </c>
      <c r="C57" s="46">
        <f t="shared" si="0"/>
        <v>155520.81968033451</v>
      </c>
      <c r="D57" s="46"/>
      <c r="E57" s="45">
        <v>2018</v>
      </c>
      <c r="F57" s="8">
        <v>43600</v>
      </c>
      <c r="G57" s="45" t="s">
        <v>3</v>
      </c>
      <c r="H57" s="47">
        <v>0.87819999999999998</v>
      </c>
      <c r="I57" s="47"/>
      <c r="J57" s="45">
        <v>34</v>
      </c>
      <c r="K57" s="48">
        <f t="shared" si="1"/>
        <v>4665.6245904100351</v>
      </c>
      <c r="L57" s="49"/>
      <c r="M57" s="6">
        <f>IF(J57="","",(K57/J57)/LOOKUP(RIGHT($D$2,3),定数!$A$6:$A$13,定数!$B$6:$B$13))</f>
        <v>0.9148283510607913</v>
      </c>
      <c r="N57" s="45">
        <v>2018</v>
      </c>
      <c r="O57" s="8">
        <v>43601</v>
      </c>
      <c r="P57" s="47">
        <v>0.87390000000000001</v>
      </c>
      <c r="Q57" s="47"/>
      <c r="R57" s="50">
        <f>IF(P57="","",T57*M57*LOOKUP(RIGHT($D$2,3),定数!$A$6:$A$13,定数!$B$6:$B$13))</f>
        <v>5900.6428643420631</v>
      </c>
      <c r="S57" s="50"/>
      <c r="T57" s="51">
        <f t="shared" si="4"/>
        <v>42.999999999999702</v>
      </c>
      <c r="U57" s="51"/>
      <c r="V57" t="str">
        <f t="shared" si="7"/>
        <v/>
      </c>
      <c r="W57">
        <f t="shared" si="3"/>
        <v>0</v>
      </c>
      <c r="X57" s="41">
        <f t="shared" si="5"/>
        <v>155520.81968033451</v>
      </c>
      <c r="Y57" s="42">
        <f t="shared" si="6"/>
        <v>0</v>
      </c>
    </row>
    <row r="58" spans="2:25">
      <c r="B58" s="40">
        <v>50</v>
      </c>
      <c r="C58" s="46">
        <f t="shared" si="0"/>
        <v>161421.46254467656</v>
      </c>
      <c r="D58" s="46"/>
      <c r="E58" s="45">
        <v>2018</v>
      </c>
      <c r="F58" s="8">
        <v>43746</v>
      </c>
      <c r="G58" s="45" t="s">
        <v>3</v>
      </c>
      <c r="H58" s="47">
        <v>0.87719999999999998</v>
      </c>
      <c r="I58" s="47"/>
      <c r="J58" s="45">
        <v>33</v>
      </c>
      <c r="K58" s="48">
        <f t="shared" si="1"/>
        <v>4842.6438763402966</v>
      </c>
      <c r="L58" s="49"/>
      <c r="M58" s="6">
        <f>IF(J58="","",(K58/J58)/LOOKUP(RIGHT($D$2,3),定数!$A$6:$A$13,定数!$B$6:$B$13))</f>
        <v>0.97831189421016096</v>
      </c>
      <c r="N58" s="45">
        <v>2018</v>
      </c>
      <c r="O58" s="8">
        <v>43747</v>
      </c>
      <c r="P58" s="47">
        <v>0.87309999999999999</v>
      </c>
      <c r="Q58" s="47"/>
      <c r="R58" s="50">
        <f>IF(P58="","",T58*M58*LOOKUP(RIGHT($D$2,3),定数!$A$6:$A$13,定数!$B$6:$B$13))</f>
        <v>6016.6181493924796</v>
      </c>
      <c r="S58" s="50"/>
      <c r="T58" s="51">
        <f t="shared" si="4"/>
        <v>40.999999999999929</v>
      </c>
      <c r="U58" s="51"/>
      <c r="V58" t="str">
        <f t="shared" si="7"/>
        <v/>
      </c>
      <c r="W58">
        <f t="shared" si="3"/>
        <v>0</v>
      </c>
      <c r="X58" s="41">
        <f t="shared" si="5"/>
        <v>161421.46254467656</v>
      </c>
      <c r="Y58" s="42">
        <f t="shared" si="6"/>
        <v>0</v>
      </c>
    </row>
    <row r="59" spans="2:25">
      <c r="B59" s="40">
        <v>51</v>
      </c>
      <c r="C59" s="46">
        <f t="shared" si="0"/>
        <v>167438.08069406904</v>
      </c>
      <c r="D59" s="46"/>
      <c r="E59" s="45">
        <v>2018</v>
      </c>
      <c r="F59" s="8">
        <v>43763</v>
      </c>
      <c r="G59" s="45" t="s">
        <v>4</v>
      </c>
      <c r="H59" s="47">
        <v>0.88629999999999998</v>
      </c>
      <c r="I59" s="47"/>
      <c r="J59" s="45">
        <v>32</v>
      </c>
      <c r="K59" s="48">
        <f t="shared" si="1"/>
        <v>5023.1424208220706</v>
      </c>
      <c r="L59" s="49"/>
      <c r="M59" s="6">
        <f>IF(J59="","",(K59/J59)/LOOKUP(RIGHT($D$2,3),定数!$A$6:$A$13,定数!$B$6:$B$13))</f>
        <v>1.0464880043379314</v>
      </c>
      <c r="N59" s="45">
        <v>2018</v>
      </c>
      <c r="O59" s="8">
        <v>43768</v>
      </c>
      <c r="P59" s="47">
        <v>0.89039999999999997</v>
      </c>
      <c r="Q59" s="47"/>
      <c r="R59" s="50">
        <f>IF(P59="","",T59*M59*LOOKUP(RIGHT($D$2,3),定数!$A$6:$A$13,定数!$B$6:$B$13))</f>
        <v>6435.9012266782674</v>
      </c>
      <c r="S59" s="50"/>
      <c r="T59" s="51">
        <f t="shared" si="4"/>
        <v>40.999999999999929</v>
      </c>
      <c r="U59" s="51"/>
      <c r="V59" t="str">
        <f t="shared" si="7"/>
        <v/>
      </c>
      <c r="W59">
        <f t="shared" si="3"/>
        <v>0</v>
      </c>
      <c r="X59" s="41">
        <f t="shared" si="5"/>
        <v>167438.08069406904</v>
      </c>
      <c r="Y59" s="42">
        <f t="shared" si="6"/>
        <v>0</v>
      </c>
    </row>
    <row r="60" spans="2:25">
      <c r="B60" s="40">
        <v>52</v>
      </c>
      <c r="C60" s="46">
        <f t="shared" si="0"/>
        <v>173873.98192074732</v>
      </c>
      <c r="D60" s="46"/>
      <c r="E60" s="45">
        <v>2018</v>
      </c>
      <c r="F60" s="8">
        <v>43795</v>
      </c>
      <c r="G60" s="45" t="s">
        <v>3</v>
      </c>
      <c r="H60" s="47">
        <v>0.88390000000000002</v>
      </c>
      <c r="I60" s="47"/>
      <c r="J60" s="45">
        <v>27</v>
      </c>
      <c r="K60" s="48">
        <f t="shared" si="1"/>
        <v>5216.2194576224192</v>
      </c>
      <c r="L60" s="49"/>
      <c r="M60" s="6">
        <f>IF(J60="","",(K60/J60)/LOOKUP(RIGHT($D$2,3),定数!$A$6:$A$13,定数!$B$6:$B$13))</f>
        <v>1.2879554216351652</v>
      </c>
      <c r="N60" s="45">
        <v>2018</v>
      </c>
      <c r="O60" s="8">
        <v>43796</v>
      </c>
      <c r="P60" s="47">
        <v>0.88680000000000003</v>
      </c>
      <c r="Q60" s="47"/>
      <c r="R60" s="50">
        <f>IF(P60="","",T60*M60*LOOKUP(RIGHT($D$2,3),定数!$A$6:$A$13,定数!$B$6:$B$13))</f>
        <v>-5602.6060841129947</v>
      </c>
      <c r="S60" s="50"/>
      <c r="T60" s="51">
        <f t="shared" si="4"/>
        <v>-29.000000000000135</v>
      </c>
      <c r="U60" s="51"/>
      <c r="V60" t="str">
        <f t="shared" si="7"/>
        <v/>
      </c>
      <c r="W60">
        <f t="shared" si="3"/>
        <v>1</v>
      </c>
      <c r="X60" s="41">
        <f t="shared" si="5"/>
        <v>173873.98192074732</v>
      </c>
      <c r="Y60" s="42">
        <f t="shared" si="6"/>
        <v>0</v>
      </c>
    </row>
    <row r="61" spans="2:25">
      <c r="B61" s="40">
        <v>53</v>
      </c>
      <c r="C61" s="46">
        <f t="shared" si="0"/>
        <v>168271.37583663431</v>
      </c>
      <c r="D61" s="46"/>
      <c r="E61" s="45">
        <v>2019</v>
      </c>
      <c r="F61" s="8">
        <v>43482</v>
      </c>
      <c r="G61" s="45" t="s">
        <v>3</v>
      </c>
      <c r="H61" s="47">
        <v>0.88170000000000004</v>
      </c>
      <c r="I61" s="47"/>
      <c r="J61" s="45">
        <v>51</v>
      </c>
      <c r="K61" s="48">
        <f t="shared" si="1"/>
        <v>5048.1412750990294</v>
      </c>
      <c r="L61" s="49"/>
      <c r="M61" s="6">
        <f>IF(J61="","",(K61/J61)/LOOKUP(RIGHT($D$2,3),定数!$A$6:$A$13,定数!$B$6:$B$13))</f>
        <v>0.65988774837895814</v>
      </c>
      <c r="N61" s="45">
        <v>2019</v>
      </c>
      <c r="O61" s="8">
        <v>43488</v>
      </c>
      <c r="P61" s="47">
        <v>0.87529999999999997</v>
      </c>
      <c r="Q61" s="47"/>
      <c r="R61" s="50">
        <f>IF(P61="","",T61*M61*LOOKUP(RIGHT($D$2,3),定数!$A$6:$A$13,定数!$B$6:$B$13))</f>
        <v>6334.9223844380695</v>
      </c>
      <c r="S61" s="50"/>
      <c r="T61" s="51">
        <f t="shared" si="4"/>
        <v>64.000000000000725</v>
      </c>
      <c r="U61" s="51"/>
      <c r="V61" t="str">
        <f t="shared" si="7"/>
        <v/>
      </c>
      <c r="W61">
        <f t="shared" si="3"/>
        <v>0</v>
      </c>
      <c r="X61" s="41">
        <f t="shared" si="5"/>
        <v>173873.98192074732</v>
      </c>
      <c r="Y61" s="42">
        <f t="shared" si="6"/>
        <v>3.2222222222222485E-2</v>
      </c>
    </row>
    <row r="62" spans="2:25">
      <c r="B62" s="40">
        <v>54</v>
      </c>
      <c r="C62" s="46">
        <f t="shared" si="0"/>
        <v>174606.29822107239</v>
      </c>
      <c r="D62" s="46"/>
      <c r="E62" s="45">
        <v>2019</v>
      </c>
      <c r="F62" s="8">
        <v>43563</v>
      </c>
      <c r="G62" s="45" t="s">
        <v>4</v>
      </c>
      <c r="H62" s="47">
        <v>0.86119999999999997</v>
      </c>
      <c r="I62" s="47"/>
      <c r="J62" s="45">
        <v>21</v>
      </c>
      <c r="K62" s="48">
        <f t="shared" si="1"/>
        <v>5238.1889466321718</v>
      </c>
      <c r="L62" s="49"/>
      <c r="M62" s="6">
        <f>IF(J62="","",(K62/J62)/LOOKUP(RIGHT($D$2,3),定数!$A$6:$A$13,定数!$B$6:$B$13))</f>
        <v>1.6629171259149751</v>
      </c>
      <c r="N62" s="45">
        <v>2019</v>
      </c>
      <c r="O62" s="8">
        <v>43563</v>
      </c>
      <c r="P62" s="47">
        <v>0.86380000000000001</v>
      </c>
      <c r="Q62" s="47"/>
      <c r="R62" s="50">
        <f>IF(P62="","",T62*M62*LOOKUP(RIGHT($D$2,3),定数!$A$6:$A$13,定数!$B$6:$B$13))</f>
        <v>6485.3767910685201</v>
      </c>
      <c r="S62" s="50"/>
      <c r="T62" s="51">
        <f t="shared" si="4"/>
        <v>26.000000000000469</v>
      </c>
      <c r="U62" s="51"/>
      <c r="V62" t="str">
        <f t="shared" si="7"/>
        <v/>
      </c>
      <c r="W62">
        <f t="shared" si="3"/>
        <v>0</v>
      </c>
      <c r="X62" s="41">
        <f t="shared" si="5"/>
        <v>174606.29822107239</v>
      </c>
      <c r="Y62" s="42">
        <f t="shared" si="6"/>
        <v>0</v>
      </c>
    </row>
    <row r="63" spans="2:25">
      <c r="B63" s="40">
        <v>55</v>
      </c>
      <c r="C63" s="46">
        <f t="shared" si="0"/>
        <v>181091.67501214091</v>
      </c>
      <c r="D63" s="46"/>
      <c r="E63" s="45">
        <v>2019</v>
      </c>
      <c r="F63" s="8">
        <v>43564</v>
      </c>
      <c r="G63" s="45" t="s">
        <v>4</v>
      </c>
      <c r="H63" s="47">
        <v>0.86429999999999996</v>
      </c>
      <c r="I63" s="47"/>
      <c r="J63" s="45">
        <v>49</v>
      </c>
      <c r="K63" s="48">
        <f t="shared" si="1"/>
        <v>5432.7502503642272</v>
      </c>
      <c r="L63" s="49"/>
      <c r="M63" s="6">
        <f>IF(J63="","",(K63/J63)/LOOKUP(RIGHT($D$2,3),定数!$A$6:$A$13,定数!$B$6:$B$13))</f>
        <v>0.73914969392710572</v>
      </c>
      <c r="N63" s="45">
        <v>2019</v>
      </c>
      <c r="O63" s="8">
        <v>43565</v>
      </c>
      <c r="P63" s="47">
        <v>0.85919999999999996</v>
      </c>
      <c r="Q63" s="47"/>
      <c r="R63" s="50">
        <f>IF(P63="","",T63*M63*LOOKUP(RIGHT($D$2,3),定数!$A$6:$A$13,定数!$B$6:$B$13))</f>
        <v>-5654.4951585423514</v>
      </c>
      <c r="S63" s="50"/>
      <c r="T63" s="51">
        <f t="shared" si="4"/>
        <v>-50.999999999999936</v>
      </c>
      <c r="U63" s="51"/>
      <c r="V63" t="str">
        <f t="shared" si="7"/>
        <v/>
      </c>
      <c r="W63">
        <f t="shared" si="3"/>
        <v>1</v>
      </c>
      <c r="X63" s="41">
        <f t="shared" si="5"/>
        <v>181091.67501214091</v>
      </c>
      <c r="Y63" s="42">
        <f t="shared" si="6"/>
        <v>0</v>
      </c>
    </row>
    <row r="64" spans="2:25">
      <c r="B64" s="40">
        <v>56</v>
      </c>
      <c r="C64" s="46">
        <f t="shared" si="0"/>
        <v>175437.17985359856</v>
      </c>
      <c r="D64" s="46"/>
      <c r="E64" s="45">
        <v>2019</v>
      </c>
      <c r="F64" s="8">
        <v>43605</v>
      </c>
      <c r="G64" s="45" t="s">
        <v>4</v>
      </c>
      <c r="H64" s="47">
        <v>0.87770000000000004</v>
      </c>
      <c r="I64" s="47"/>
      <c r="J64" s="45">
        <v>27</v>
      </c>
      <c r="K64" s="48">
        <f t="shared" si="1"/>
        <v>5263.115395607957</v>
      </c>
      <c r="L64" s="49"/>
      <c r="M64" s="6">
        <f>IF(J64="","",(K64/J64)/LOOKUP(RIGHT($D$2,3),定数!$A$6:$A$13,定数!$B$6:$B$13))</f>
        <v>1.2995346655822115</v>
      </c>
      <c r="N64" s="45">
        <v>2019</v>
      </c>
      <c r="O64" s="8">
        <v>43606</v>
      </c>
      <c r="P64" s="47">
        <v>0.87480000000000002</v>
      </c>
      <c r="Q64" s="47"/>
      <c r="R64" s="50">
        <f>IF(P64="","",T64*M64*LOOKUP(RIGHT($D$2,3),定数!$A$6:$A$13,定数!$B$6:$B$13))</f>
        <v>-5652.9757952826467</v>
      </c>
      <c r="S64" s="50"/>
      <c r="T64" s="51">
        <f t="shared" si="4"/>
        <v>-29.000000000000135</v>
      </c>
      <c r="U64" s="51"/>
      <c r="V64" t="str">
        <f t="shared" si="7"/>
        <v/>
      </c>
      <c r="W64">
        <f t="shared" si="3"/>
        <v>2</v>
      </c>
      <c r="X64" s="41">
        <f t="shared" si="5"/>
        <v>181091.67501214091</v>
      </c>
      <c r="Y64" s="42">
        <f t="shared" si="6"/>
        <v>3.1224489795918298E-2</v>
      </c>
    </row>
    <row r="65" spans="2:25">
      <c r="B65" s="40">
        <v>57</v>
      </c>
      <c r="C65" s="46">
        <f t="shared" si="0"/>
        <v>169784.20405831593</v>
      </c>
      <c r="D65" s="46"/>
      <c r="E65" s="45">
        <v>2019</v>
      </c>
      <c r="F65" s="8">
        <v>43619</v>
      </c>
      <c r="G65" s="45" t="s">
        <v>4</v>
      </c>
      <c r="H65" s="47">
        <v>0.88700000000000001</v>
      </c>
      <c r="I65" s="47"/>
      <c r="J65" s="45">
        <v>44</v>
      </c>
      <c r="K65" s="48">
        <f t="shared" si="1"/>
        <v>5093.5261217494772</v>
      </c>
      <c r="L65" s="49"/>
      <c r="M65" s="6">
        <f>IF(J65="","",(K65/J65)/LOOKUP(RIGHT($D$2,3),定数!$A$6:$A$13,定数!$B$6:$B$13))</f>
        <v>0.77174638208325419</v>
      </c>
      <c r="N65" s="45">
        <v>2019</v>
      </c>
      <c r="O65" s="8">
        <v>43626</v>
      </c>
      <c r="P65" s="47">
        <v>0.89259999999999995</v>
      </c>
      <c r="Q65" s="47"/>
      <c r="R65" s="50">
        <f>IF(P65="","",T65*M65*LOOKUP(RIGHT($D$2,3),定数!$A$6:$A$13,定数!$B$6:$B$13))</f>
        <v>6482.669609499264</v>
      </c>
      <c r="S65" s="50"/>
      <c r="T65" s="51">
        <f t="shared" si="4"/>
        <v>55.999999999999382</v>
      </c>
      <c r="U65" s="51"/>
      <c r="V65" t="str">
        <f t="shared" si="7"/>
        <v/>
      </c>
      <c r="W65">
        <f t="shared" si="3"/>
        <v>0</v>
      </c>
      <c r="X65" s="41">
        <f t="shared" si="5"/>
        <v>181091.67501214091</v>
      </c>
      <c r="Y65" s="42">
        <f t="shared" si="6"/>
        <v>6.2440589569161098E-2</v>
      </c>
    </row>
    <row r="66" spans="2:25">
      <c r="B66" s="40">
        <v>58</v>
      </c>
      <c r="C66" s="46">
        <f t="shared" si="0"/>
        <v>176266.87366781518</v>
      </c>
      <c r="D66" s="46"/>
      <c r="E66" s="45"/>
      <c r="F66" s="8"/>
      <c r="G66" s="45"/>
      <c r="H66" s="47"/>
      <c r="I66" s="47"/>
      <c r="J66" s="45"/>
      <c r="K66" s="48" t="str">
        <f t="shared" si="1"/>
        <v/>
      </c>
      <c r="L66" s="49"/>
      <c r="M66" s="6" t="str">
        <f>IF(J66="","",(K66/J66)/LOOKUP(RIGHT($D$2,3),定数!$A$6:$A$13,定数!$B$6:$B$13))</f>
        <v/>
      </c>
      <c r="N66" s="45"/>
      <c r="O66" s="8"/>
      <c r="P66" s="47"/>
      <c r="Q66" s="47"/>
      <c r="R66" s="50" t="str">
        <f>IF(P66="","",T66*M66*LOOKUP(RIGHT($D$2,3),定数!$A$6:$A$13,定数!$B$6:$B$13))</f>
        <v/>
      </c>
      <c r="S66" s="50"/>
      <c r="T66" s="51" t="str">
        <f t="shared" si="4"/>
        <v/>
      </c>
      <c r="U66" s="51"/>
      <c r="V66" t="str">
        <f t="shared" si="7"/>
        <v/>
      </c>
      <c r="W66" t="str">
        <f t="shared" si="3"/>
        <v/>
      </c>
      <c r="X66" s="41">
        <f t="shared" si="5"/>
        <v>181091.67501214091</v>
      </c>
      <c r="Y66" s="42">
        <f t="shared" si="6"/>
        <v>2.6642866625438577E-2</v>
      </c>
    </row>
    <row r="67" spans="2:25">
      <c r="B67" s="40">
        <v>59</v>
      </c>
      <c r="C67" s="46" t="str">
        <f t="shared" si="0"/>
        <v/>
      </c>
      <c r="D67" s="46"/>
      <c r="E67" s="44"/>
      <c r="F67" s="8"/>
      <c r="G67" s="44"/>
      <c r="H67" s="47"/>
      <c r="I67" s="47"/>
      <c r="J67" s="44"/>
      <c r="K67" s="48" t="str">
        <f t="shared" ref="K67:K74" si="8">IF(J67="","",C67*0.03)</f>
        <v/>
      </c>
      <c r="L67" s="49"/>
      <c r="M67" s="6" t="str">
        <f>IF(J67="","",(K67/J67)/LOOKUP(RIGHT($D$2,3),定数!$A$6:$A$13,定数!$B$6:$B$13))</f>
        <v/>
      </c>
      <c r="N67" s="44"/>
      <c r="O67" s="8"/>
      <c r="P67" s="47"/>
      <c r="Q67" s="47"/>
      <c r="R67" s="50" t="str">
        <f>IF(P67="","",T67*M67*LOOKUP(RIGHT($D$2,3),定数!$A$6:$A$13,定数!$B$6:$B$13))</f>
        <v/>
      </c>
      <c r="S67" s="50"/>
      <c r="T67" s="51" t="str">
        <f t="shared" si="4"/>
        <v/>
      </c>
      <c r="U67" s="51"/>
      <c r="V67" t="str">
        <f t="shared" si="7"/>
        <v/>
      </c>
      <c r="W67" t="str">
        <f t="shared" si="3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46" t="str">
        <f t="shared" si="0"/>
        <v/>
      </c>
      <c r="D68" s="46"/>
      <c r="E68" s="44"/>
      <c r="F68" s="8"/>
      <c r="G68" s="44"/>
      <c r="H68" s="47"/>
      <c r="I68" s="47"/>
      <c r="J68" s="44"/>
      <c r="K68" s="48" t="str">
        <f t="shared" si="8"/>
        <v/>
      </c>
      <c r="L68" s="49"/>
      <c r="M68" s="6" t="str">
        <f>IF(J68="","",(K68/J68)/LOOKUP(RIGHT($D$2,3),定数!$A$6:$A$13,定数!$B$6:$B$13))</f>
        <v/>
      </c>
      <c r="N68" s="44"/>
      <c r="O68" s="8"/>
      <c r="P68" s="47"/>
      <c r="Q68" s="47"/>
      <c r="R68" s="50" t="str">
        <f>IF(P68="","",T68*M68*LOOKUP(RIGHT($D$2,3),定数!$A$6:$A$13,定数!$B$6:$B$13))</f>
        <v/>
      </c>
      <c r="S68" s="50"/>
      <c r="T68" s="51" t="str">
        <f t="shared" si="4"/>
        <v/>
      </c>
      <c r="U68" s="51"/>
      <c r="V68" t="str">
        <f t="shared" si="7"/>
        <v/>
      </c>
      <c r="W68" t="str">
        <f t="shared" si="3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46" t="str">
        <f t="shared" si="0"/>
        <v/>
      </c>
      <c r="D69" s="46"/>
      <c r="E69" s="44"/>
      <c r="F69" s="8"/>
      <c r="G69" s="44"/>
      <c r="H69" s="47"/>
      <c r="I69" s="47"/>
      <c r="J69" s="44"/>
      <c r="K69" s="48" t="str">
        <f t="shared" si="8"/>
        <v/>
      </c>
      <c r="L69" s="49"/>
      <c r="M69" s="6" t="str">
        <f>IF(J69="","",(K69/J69)/LOOKUP(RIGHT($D$2,3),定数!$A$6:$A$13,定数!$B$6:$B$13))</f>
        <v/>
      </c>
      <c r="N69" s="44"/>
      <c r="O69" s="8"/>
      <c r="P69" s="47"/>
      <c r="Q69" s="47"/>
      <c r="R69" s="50" t="str">
        <f>IF(P69="","",T69*M69*LOOKUP(RIGHT($D$2,3),定数!$A$6:$A$13,定数!$B$6:$B$13))</f>
        <v/>
      </c>
      <c r="S69" s="50"/>
      <c r="T69" s="51" t="str">
        <f t="shared" si="4"/>
        <v/>
      </c>
      <c r="U69" s="51"/>
      <c r="V69" t="str">
        <f t="shared" si="7"/>
        <v/>
      </c>
      <c r="W69" t="str">
        <f t="shared" si="3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46" t="str">
        <f t="shared" si="0"/>
        <v/>
      </c>
      <c r="D70" s="46"/>
      <c r="E70" s="45"/>
      <c r="F70" s="8"/>
      <c r="G70" s="45"/>
      <c r="H70" s="47"/>
      <c r="I70" s="47"/>
      <c r="J70" s="45"/>
      <c r="K70" s="48" t="str">
        <f t="shared" si="8"/>
        <v/>
      </c>
      <c r="L70" s="49"/>
      <c r="M70" s="6" t="str">
        <f>IF(J70="","",(K70/J70)/LOOKUP(RIGHT($D$2,3),定数!$A$6:$A$13,定数!$B$6:$B$13))</f>
        <v/>
      </c>
      <c r="N70" s="45"/>
      <c r="O70" s="8"/>
      <c r="P70" s="47"/>
      <c r="Q70" s="47"/>
      <c r="R70" s="50" t="str">
        <f>IF(P70="","",T70*M70*LOOKUP(RIGHT($D$2,3),定数!$A$6:$A$13,定数!$B$6:$B$13))</f>
        <v/>
      </c>
      <c r="S70" s="50"/>
      <c r="T70" s="51" t="str">
        <f t="shared" si="4"/>
        <v/>
      </c>
      <c r="U70" s="51"/>
      <c r="V70" t="str">
        <f t="shared" si="7"/>
        <v/>
      </c>
      <c r="W70" t="str">
        <f t="shared" si="3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46" t="str">
        <f t="shared" si="0"/>
        <v/>
      </c>
      <c r="D71" s="46"/>
      <c r="E71" s="45"/>
      <c r="F71" s="8"/>
      <c r="G71" s="45"/>
      <c r="H71" s="47"/>
      <c r="I71" s="47"/>
      <c r="J71" s="45"/>
      <c r="K71" s="48" t="str">
        <f t="shared" si="8"/>
        <v/>
      </c>
      <c r="L71" s="49"/>
      <c r="M71" s="6" t="str">
        <f>IF(J71="","",(K71/J71)/LOOKUP(RIGHT($D$2,3),定数!$A$6:$A$13,定数!$B$6:$B$13))</f>
        <v/>
      </c>
      <c r="N71" s="45"/>
      <c r="O71" s="8"/>
      <c r="P71" s="47"/>
      <c r="Q71" s="47"/>
      <c r="R71" s="50" t="str">
        <f>IF(P71="","",T71*M71*LOOKUP(RIGHT($D$2,3),定数!$A$6:$A$13,定数!$B$6:$B$13))</f>
        <v/>
      </c>
      <c r="S71" s="50"/>
      <c r="T71" s="51" t="str">
        <f t="shared" si="4"/>
        <v/>
      </c>
      <c r="U71" s="51"/>
      <c r="V71" t="str">
        <f t="shared" si="7"/>
        <v/>
      </c>
      <c r="W71" t="str">
        <f t="shared" si="3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46" t="str">
        <f t="shared" si="0"/>
        <v/>
      </c>
      <c r="D72" s="46"/>
      <c r="E72" s="45"/>
      <c r="F72" s="8"/>
      <c r="G72" s="45"/>
      <c r="H72" s="47"/>
      <c r="I72" s="47"/>
      <c r="J72" s="45"/>
      <c r="K72" s="48" t="str">
        <f t="shared" si="8"/>
        <v/>
      </c>
      <c r="L72" s="49"/>
      <c r="M72" s="6" t="str">
        <f>IF(J72="","",(K72/J72)/LOOKUP(RIGHT($D$2,3),定数!$A$6:$A$13,定数!$B$6:$B$13))</f>
        <v/>
      </c>
      <c r="N72" s="45"/>
      <c r="O72" s="8"/>
      <c r="P72" s="47"/>
      <c r="Q72" s="47"/>
      <c r="R72" s="50" t="str">
        <f>IF(P72="","",T72*M72*LOOKUP(RIGHT($D$2,3),定数!$A$6:$A$13,定数!$B$6:$B$13))</f>
        <v/>
      </c>
      <c r="S72" s="50"/>
      <c r="T72" s="51" t="str">
        <f t="shared" si="4"/>
        <v/>
      </c>
      <c r="U72" s="51"/>
      <c r="V72" t="str">
        <f t="shared" si="7"/>
        <v/>
      </c>
      <c r="W72" t="str">
        <f t="shared" si="3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46" t="str">
        <f t="shared" si="0"/>
        <v/>
      </c>
      <c r="D73" s="46"/>
      <c r="E73" s="45"/>
      <c r="F73" s="8"/>
      <c r="G73" s="45"/>
      <c r="H73" s="47"/>
      <c r="I73" s="47"/>
      <c r="J73" s="45"/>
      <c r="K73" s="48" t="str">
        <f t="shared" si="8"/>
        <v/>
      </c>
      <c r="L73" s="49"/>
      <c r="M73" s="6" t="str">
        <f>IF(J73="","",(K73/J73)/LOOKUP(RIGHT($D$2,3),定数!$A$6:$A$13,定数!$B$6:$B$13))</f>
        <v/>
      </c>
      <c r="N73" s="45"/>
      <c r="O73" s="8"/>
      <c r="P73" s="47"/>
      <c r="Q73" s="47"/>
      <c r="R73" s="50" t="str">
        <f>IF(P73="","",T73*M73*LOOKUP(RIGHT($D$2,3),定数!$A$6:$A$13,定数!$B$6:$B$13))</f>
        <v/>
      </c>
      <c r="S73" s="50"/>
      <c r="T73" s="51" t="str">
        <f t="shared" si="4"/>
        <v/>
      </c>
      <c r="U73" s="51"/>
      <c r="V73" t="str">
        <f t="shared" si="7"/>
        <v/>
      </c>
      <c r="W73" t="str">
        <f t="shared" si="3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46" t="str">
        <f t="shared" ref="C74:C108" si="9">IF(R73="","",C73+R73)</f>
        <v/>
      </c>
      <c r="D74" s="46"/>
      <c r="E74" s="45"/>
      <c r="F74" s="8"/>
      <c r="G74" s="45"/>
      <c r="H74" s="47"/>
      <c r="I74" s="47"/>
      <c r="J74" s="45"/>
      <c r="K74" s="48" t="str">
        <f t="shared" si="8"/>
        <v/>
      </c>
      <c r="L74" s="49"/>
      <c r="M74" s="6" t="str">
        <f>IF(J74="","",(K74/J74)/LOOKUP(RIGHT($D$2,3),定数!$A$6:$A$13,定数!$B$6:$B$13))</f>
        <v/>
      </c>
      <c r="N74" s="45"/>
      <c r="O74" s="8"/>
      <c r="P74" s="47"/>
      <c r="Q74" s="47"/>
      <c r="R74" s="50" t="str">
        <f>IF(P74="","",T74*M74*LOOKUP(RIGHT($D$2,3),定数!$A$6:$A$13,定数!$B$6:$B$13))</f>
        <v/>
      </c>
      <c r="S74" s="50"/>
      <c r="T74" s="51" t="str">
        <f t="shared" si="4"/>
        <v/>
      </c>
      <c r="U74" s="51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46" t="str">
        <f t="shared" si="9"/>
        <v/>
      </c>
      <c r="D75" s="46"/>
      <c r="E75" s="45"/>
      <c r="F75" s="8"/>
      <c r="G75" s="45"/>
      <c r="H75" s="47"/>
      <c r="I75" s="47"/>
      <c r="J75" s="45"/>
      <c r="K75" s="48" t="str">
        <f t="shared" ref="K75:K94" si="10">IF(J75="","",C75*0.03)</f>
        <v/>
      </c>
      <c r="L75" s="49"/>
      <c r="M75" s="6" t="str">
        <f>IF(J75="","",(K75/J75)/LOOKUP(RIGHT($D$2,3),定数!$A$6:$A$13,定数!$B$6:$B$13))</f>
        <v/>
      </c>
      <c r="N75" s="45"/>
      <c r="O75" s="8"/>
      <c r="P75" s="47"/>
      <c r="Q75" s="47"/>
      <c r="R75" s="50" t="str">
        <f>IF(P75="","",T75*M75*LOOKUP(RIGHT($D$2,3),定数!$A$6:$A$13,定数!$B$6:$B$13))</f>
        <v/>
      </c>
      <c r="S75" s="50"/>
      <c r="T75" s="51" t="str">
        <f t="shared" si="4"/>
        <v/>
      </c>
      <c r="U75" s="51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46" t="str">
        <f t="shared" si="9"/>
        <v/>
      </c>
      <c r="D76" s="46"/>
      <c r="E76" s="45"/>
      <c r="F76" s="8"/>
      <c r="G76" s="45"/>
      <c r="H76" s="47"/>
      <c r="I76" s="47"/>
      <c r="J76" s="45"/>
      <c r="K76" s="48" t="str">
        <f t="shared" si="10"/>
        <v/>
      </c>
      <c r="L76" s="49"/>
      <c r="M76" s="6" t="str">
        <f>IF(J76="","",(K76/J76)/LOOKUP(RIGHT($D$2,3),定数!$A$6:$A$13,定数!$B$6:$B$13))</f>
        <v/>
      </c>
      <c r="N76" s="45"/>
      <c r="O76" s="8"/>
      <c r="P76" s="47"/>
      <c r="Q76" s="47"/>
      <c r="R76" s="50" t="str">
        <f>IF(P76="","",T76*M76*LOOKUP(RIGHT($D$2,3),定数!$A$6:$A$13,定数!$B$6:$B$13))</f>
        <v/>
      </c>
      <c r="S76" s="50"/>
      <c r="T76" s="51" t="str">
        <f t="shared" ref="T76:T108" si="12">IF(P76="","",IF(G76="買",(P76-H76),(H76-P76))*IF(RIGHT($D$2,3)="JPY",100,10000))</f>
        <v/>
      </c>
      <c r="U76" s="51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>
      <c r="B77" s="40">
        <v>69</v>
      </c>
      <c r="C77" s="46" t="str">
        <f t="shared" si="9"/>
        <v/>
      </c>
      <c r="D77" s="46"/>
      <c r="E77" s="45"/>
      <c r="F77" s="8"/>
      <c r="G77" s="45"/>
      <c r="H77" s="47"/>
      <c r="I77" s="47"/>
      <c r="J77" s="45"/>
      <c r="K77" s="48" t="str">
        <f t="shared" si="10"/>
        <v/>
      </c>
      <c r="L77" s="49"/>
      <c r="M77" s="6" t="str">
        <f>IF(J77="","",(K77/J77)/LOOKUP(RIGHT($D$2,3),定数!$A$6:$A$13,定数!$B$6:$B$13))</f>
        <v/>
      </c>
      <c r="N77" s="45"/>
      <c r="O77" s="8"/>
      <c r="P77" s="47"/>
      <c r="Q77" s="47"/>
      <c r="R77" s="50" t="str">
        <f>IF(P77="","",T77*M77*LOOKUP(RIGHT($D$2,3),定数!$A$6:$A$13,定数!$B$6:$B$13))</f>
        <v/>
      </c>
      <c r="S77" s="50"/>
      <c r="T77" s="51" t="str">
        <f t="shared" si="12"/>
        <v/>
      </c>
      <c r="U77" s="51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>
      <c r="B78" s="40">
        <v>70</v>
      </c>
      <c r="C78" s="46" t="str">
        <f t="shared" si="9"/>
        <v/>
      </c>
      <c r="D78" s="46"/>
      <c r="E78" s="45"/>
      <c r="F78" s="8"/>
      <c r="G78" s="45"/>
      <c r="H78" s="47"/>
      <c r="I78" s="47"/>
      <c r="J78" s="45"/>
      <c r="K78" s="48" t="str">
        <f t="shared" si="10"/>
        <v/>
      </c>
      <c r="L78" s="49"/>
      <c r="M78" s="6" t="str">
        <f>IF(J78="","",(K78/J78)/LOOKUP(RIGHT($D$2,3),定数!$A$6:$A$13,定数!$B$6:$B$13))</f>
        <v/>
      </c>
      <c r="N78" s="45"/>
      <c r="O78" s="8"/>
      <c r="P78" s="47"/>
      <c r="Q78" s="47"/>
      <c r="R78" s="50" t="str">
        <f>IF(P78="","",T78*M78*LOOKUP(RIGHT($D$2,3),定数!$A$6:$A$13,定数!$B$6:$B$13))</f>
        <v/>
      </c>
      <c r="S78" s="50"/>
      <c r="T78" s="51" t="str">
        <f t="shared" si="12"/>
        <v/>
      </c>
      <c r="U78" s="51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>
      <c r="B79" s="40">
        <v>71</v>
      </c>
      <c r="C79" s="46" t="str">
        <f t="shared" si="9"/>
        <v/>
      </c>
      <c r="D79" s="46"/>
      <c r="E79" s="45"/>
      <c r="F79" s="8"/>
      <c r="G79" s="45"/>
      <c r="H79" s="47"/>
      <c r="I79" s="47"/>
      <c r="J79" s="45"/>
      <c r="K79" s="48" t="str">
        <f t="shared" si="10"/>
        <v/>
      </c>
      <c r="L79" s="49"/>
      <c r="M79" s="6" t="str">
        <f>IF(J79="","",(K79/J79)/LOOKUP(RIGHT($D$2,3),定数!$A$6:$A$13,定数!$B$6:$B$13))</f>
        <v/>
      </c>
      <c r="N79" s="45"/>
      <c r="O79" s="8"/>
      <c r="P79" s="47"/>
      <c r="Q79" s="47"/>
      <c r="R79" s="50" t="str">
        <f>IF(P79="","",T79*M79*LOOKUP(RIGHT($D$2,3),定数!$A$6:$A$13,定数!$B$6:$B$13))</f>
        <v/>
      </c>
      <c r="S79" s="50"/>
      <c r="T79" s="51" t="str">
        <f t="shared" si="12"/>
        <v/>
      </c>
      <c r="U79" s="51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>
      <c r="B80" s="40">
        <v>72</v>
      </c>
      <c r="C80" s="46" t="str">
        <f t="shared" si="9"/>
        <v/>
      </c>
      <c r="D80" s="46"/>
      <c r="E80" s="45"/>
      <c r="F80" s="8"/>
      <c r="G80" s="45"/>
      <c r="H80" s="47"/>
      <c r="I80" s="47"/>
      <c r="J80" s="45"/>
      <c r="K80" s="48" t="str">
        <f t="shared" si="10"/>
        <v/>
      </c>
      <c r="L80" s="49"/>
      <c r="M80" s="6" t="str">
        <f>IF(J80="","",(K80/J80)/LOOKUP(RIGHT($D$2,3),定数!$A$6:$A$13,定数!$B$6:$B$13))</f>
        <v/>
      </c>
      <c r="N80" s="45"/>
      <c r="O80" s="8"/>
      <c r="P80" s="47"/>
      <c r="Q80" s="47"/>
      <c r="R80" s="50" t="str">
        <f>IF(P80="","",T80*M80*LOOKUP(RIGHT($D$2,3),定数!$A$6:$A$13,定数!$B$6:$B$13))</f>
        <v/>
      </c>
      <c r="S80" s="50"/>
      <c r="T80" s="51" t="str">
        <f t="shared" si="12"/>
        <v/>
      </c>
      <c r="U80" s="51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>
      <c r="B81" s="40">
        <v>73</v>
      </c>
      <c r="C81" s="46" t="str">
        <f t="shared" si="9"/>
        <v/>
      </c>
      <c r="D81" s="46"/>
      <c r="E81" s="45"/>
      <c r="F81" s="8"/>
      <c r="G81" s="45"/>
      <c r="H81" s="47"/>
      <c r="I81" s="47"/>
      <c r="J81" s="45"/>
      <c r="K81" s="48" t="str">
        <f t="shared" si="10"/>
        <v/>
      </c>
      <c r="L81" s="49"/>
      <c r="M81" s="6" t="str">
        <f>IF(J81="","",(K81/J81)/LOOKUP(RIGHT($D$2,3),定数!$A$6:$A$13,定数!$B$6:$B$13))</f>
        <v/>
      </c>
      <c r="N81" s="45"/>
      <c r="O81" s="8"/>
      <c r="P81" s="47"/>
      <c r="Q81" s="47"/>
      <c r="R81" s="50" t="str">
        <f>IF(P81="","",T81*M81*LOOKUP(RIGHT($D$2,3),定数!$A$6:$A$13,定数!$B$6:$B$13))</f>
        <v/>
      </c>
      <c r="S81" s="50"/>
      <c r="T81" s="51" t="str">
        <f t="shared" si="12"/>
        <v/>
      </c>
      <c r="U81" s="51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>
      <c r="B82" s="40">
        <v>74</v>
      </c>
      <c r="C82" s="46" t="str">
        <f t="shared" si="9"/>
        <v/>
      </c>
      <c r="D82" s="46"/>
      <c r="E82" s="45"/>
      <c r="F82" s="8"/>
      <c r="G82" s="45"/>
      <c r="H82" s="47"/>
      <c r="I82" s="47"/>
      <c r="J82" s="45"/>
      <c r="K82" s="48" t="str">
        <f t="shared" si="10"/>
        <v/>
      </c>
      <c r="L82" s="49"/>
      <c r="M82" s="6" t="str">
        <f>IF(J82="","",(K82/J82)/LOOKUP(RIGHT($D$2,3),定数!$A$6:$A$13,定数!$B$6:$B$13))</f>
        <v/>
      </c>
      <c r="N82" s="45"/>
      <c r="O82" s="8"/>
      <c r="P82" s="47"/>
      <c r="Q82" s="47"/>
      <c r="R82" s="50" t="str">
        <f>IF(P82="","",T82*M82*LOOKUP(RIGHT($D$2,3),定数!$A$6:$A$13,定数!$B$6:$B$13))</f>
        <v/>
      </c>
      <c r="S82" s="50"/>
      <c r="T82" s="51" t="str">
        <f t="shared" si="12"/>
        <v/>
      </c>
      <c r="U82" s="51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>
      <c r="B83" s="40">
        <v>75</v>
      </c>
      <c r="C83" s="46" t="str">
        <f t="shared" si="9"/>
        <v/>
      </c>
      <c r="D83" s="46"/>
      <c r="E83" s="45"/>
      <c r="F83" s="8"/>
      <c r="G83" s="45"/>
      <c r="H83" s="47"/>
      <c r="I83" s="47"/>
      <c r="J83" s="45"/>
      <c r="K83" s="48" t="str">
        <f t="shared" si="10"/>
        <v/>
      </c>
      <c r="L83" s="49"/>
      <c r="M83" s="6" t="str">
        <f>IF(J83="","",(K83/J83)/LOOKUP(RIGHT($D$2,3),定数!$A$6:$A$13,定数!$B$6:$B$13))</f>
        <v/>
      </c>
      <c r="N83" s="45"/>
      <c r="O83" s="8"/>
      <c r="P83" s="47"/>
      <c r="Q83" s="47"/>
      <c r="R83" s="50" t="str">
        <f>IF(P83="","",T83*M83*LOOKUP(RIGHT($D$2,3),定数!$A$6:$A$13,定数!$B$6:$B$13))</f>
        <v/>
      </c>
      <c r="S83" s="50"/>
      <c r="T83" s="51" t="str">
        <f t="shared" si="12"/>
        <v/>
      </c>
      <c r="U83" s="51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>
      <c r="B84" s="40">
        <v>76</v>
      </c>
      <c r="C84" s="46" t="str">
        <f t="shared" si="9"/>
        <v/>
      </c>
      <c r="D84" s="46"/>
      <c r="E84" s="45"/>
      <c r="F84" s="8"/>
      <c r="G84" s="45"/>
      <c r="H84" s="47"/>
      <c r="I84" s="47"/>
      <c r="J84" s="45"/>
      <c r="K84" s="48" t="str">
        <f t="shared" si="10"/>
        <v/>
      </c>
      <c r="L84" s="49"/>
      <c r="M84" s="6" t="str">
        <f>IF(J84="","",(K84/J84)/LOOKUP(RIGHT($D$2,3),定数!$A$6:$A$13,定数!$B$6:$B$13))</f>
        <v/>
      </c>
      <c r="N84" s="45"/>
      <c r="O84" s="8"/>
      <c r="P84" s="47"/>
      <c r="Q84" s="47"/>
      <c r="R84" s="50" t="str">
        <f>IF(P84="","",T84*M84*LOOKUP(RIGHT($D$2,3),定数!$A$6:$A$13,定数!$B$6:$B$13))</f>
        <v/>
      </c>
      <c r="S84" s="50"/>
      <c r="T84" s="51" t="str">
        <f t="shared" si="12"/>
        <v/>
      </c>
      <c r="U84" s="51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>
      <c r="B85" s="40">
        <v>77</v>
      </c>
      <c r="C85" s="46" t="str">
        <f t="shared" si="9"/>
        <v/>
      </c>
      <c r="D85" s="46"/>
      <c r="E85" s="45"/>
      <c r="F85" s="8"/>
      <c r="G85" s="45"/>
      <c r="H85" s="47"/>
      <c r="I85" s="47"/>
      <c r="J85" s="45"/>
      <c r="K85" s="48" t="str">
        <f t="shared" si="10"/>
        <v/>
      </c>
      <c r="L85" s="49"/>
      <c r="M85" s="6" t="str">
        <f>IF(J85="","",(K85/J85)/LOOKUP(RIGHT($D$2,3),定数!$A$6:$A$13,定数!$B$6:$B$13))</f>
        <v/>
      </c>
      <c r="N85" s="45"/>
      <c r="O85" s="8"/>
      <c r="P85" s="47"/>
      <c r="Q85" s="47"/>
      <c r="R85" s="50" t="str">
        <f>IF(P85="","",T85*M85*LOOKUP(RIGHT($D$2,3),定数!$A$6:$A$13,定数!$B$6:$B$13))</f>
        <v/>
      </c>
      <c r="S85" s="50"/>
      <c r="T85" s="51" t="str">
        <f t="shared" si="12"/>
        <v/>
      </c>
      <c r="U85" s="51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>
      <c r="B86" s="40">
        <v>78</v>
      </c>
      <c r="C86" s="46" t="str">
        <f t="shared" si="9"/>
        <v/>
      </c>
      <c r="D86" s="46"/>
      <c r="E86" s="45"/>
      <c r="F86" s="8"/>
      <c r="G86" s="45"/>
      <c r="H86" s="47"/>
      <c r="I86" s="47"/>
      <c r="J86" s="45"/>
      <c r="K86" s="48" t="str">
        <f t="shared" si="10"/>
        <v/>
      </c>
      <c r="L86" s="49"/>
      <c r="M86" s="6" t="str">
        <f>IF(J86="","",(K86/J86)/LOOKUP(RIGHT($D$2,3),定数!$A$6:$A$13,定数!$B$6:$B$13))</f>
        <v/>
      </c>
      <c r="N86" s="45"/>
      <c r="O86" s="8"/>
      <c r="P86" s="47"/>
      <c r="Q86" s="47"/>
      <c r="R86" s="50" t="str">
        <f>IF(P86="","",T86*M86*LOOKUP(RIGHT($D$2,3),定数!$A$6:$A$13,定数!$B$6:$B$13))</f>
        <v/>
      </c>
      <c r="S86" s="50"/>
      <c r="T86" s="51" t="str">
        <f t="shared" si="12"/>
        <v/>
      </c>
      <c r="U86" s="51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>
      <c r="B87" s="40">
        <v>79</v>
      </c>
      <c r="C87" s="46" t="str">
        <f t="shared" si="9"/>
        <v/>
      </c>
      <c r="D87" s="46"/>
      <c r="E87" s="45"/>
      <c r="F87" s="8"/>
      <c r="G87" s="45"/>
      <c r="H87" s="47"/>
      <c r="I87" s="47"/>
      <c r="J87" s="45"/>
      <c r="K87" s="48" t="str">
        <f t="shared" si="10"/>
        <v/>
      </c>
      <c r="L87" s="49"/>
      <c r="M87" s="6" t="str">
        <f>IF(J87="","",(K87/J87)/LOOKUP(RIGHT($D$2,3),定数!$A$6:$A$13,定数!$B$6:$B$13))</f>
        <v/>
      </c>
      <c r="N87" s="45"/>
      <c r="O87" s="8"/>
      <c r="P87" s="47"/>
      <c r="Q87" s="47"/>
      <c r="R87" s="50" t="str">
        <f>IF(P87="","",T87*M87*LOOKUP(RIGHT($D$2,3),定数!$A$6:$A$13,定数!$B$6:$B$13))</f>
        <v/>
      </c>
      <c r="S87" s="50"/>
      <c r="T87" s="51" t="str">
        <f t="shared" si="12"/>
        <v/>
      </c>
      <c r="U87" s="51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>
      <c r="B88" s="40">
        <v>80</v>
      </c>
      <c r="C88" s="46" t="str">
        <f t="shared" si="9"/>
        <v/>
      </c>
      <c r="D88" s="46"/>
      <c r="E88" s="45"/>
      <c r="F88" s="8"/>
      <c r="G88" s="45"/>
      <c r="H88" s="47"/>
      <c r="I88" s="47"/>
      <c r="J88" s="45"/>
      <c r="K88" s="48" t="str">
        <f t="shared" si="10"/>
        <v/>
      </c>
      <c r="L88" s="49"/>
      <c r="M88" s="6" t="str">
        <f>IF(J88="","",(K88/J88)/LOOKUP(RIGHT($D$2,3),定数!$A$6:$A$13,定数!$B$6:$B$13))</f>
        <v/>
      </c>
      <c r="N88" s="45"/>
      <c r="O88" s="8"/>
      <c r="P88" s="47"/>
      <c r="Q88" s="47"/>
      <c r="R88" s="50" t="str">
        <f>IF(P88="","",T88*M88*LOOKUP(RIGHT($D$2,3),定数!$A$6:$A$13,定数!$B$6:$B$13))</f>
        <v/>
      </c>
      <c r="S88" s="50"/>
      <c r="T88" s="51" t="str">
        <f t="shared" si="12"/>
        <v/>
      </c>
      <c r="U88" s="51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>
      <c r="B89" s="40">
        <v>81</v>
      </c>
      <c r="C89" s="46" t="str">
        <f t="shared" si="9"/>
        <v/>
      </c>
      <c r="D89" s="46"/>
      <c r="E89" s="45"/>
      <c r="F89" s="8"/>
      <c r="G89" s="45"/>
      <c r="H89" s="47"/>
      <c r="I89" s="47"/>
      <c r="J89" s="45"/>
      <c r="K89" s="48" t="str">
        <f t="shared" si="10"/>
        <v/>
      </c>
      <c r="L89" s="49"/>
      <c r="M89" s="6" t="str">
        <f>IF(J89="","",(K89/J89)/LOOKUP(RIGHT($D$2,3),定数!$A$6:$A$13,定数!$B$6:$B$13))</f>
        <v/>
      </c>
      <c r="N89" s="45"/>
      <c r="O89" s="8"/>
      <c r="P89" s="47"/>
      <c r="Q89" s="47"/>
      <c r="R89" s="50" t="str">
        <f>IF(P89="","",T89*M89*LOOKUP(RIGHT($D$2,3),定数!$A$6:$A$13,定数!$B$6:$B$13))</f>
        <v/>
      </c>
      <c r="S89" s="50"/>
      <c r="T89" s="51" t="str">
        <f t="shared" si="12"/>
        <v/>
      </c>
      <c r="U89" s="51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>
      <c r="B90" s="40">
        <v>82</v>
      </c>
      <c r="C90" s="46" t="str">
        <f t="shared" si="9"/>
        <v/>
      </c>
      <c r="D90" s="46"/>
      <c r="E90" s="45"/>
      <c r="F90" s="8"/>
      <c r="G90" s="45"/>
      <c r="H90" s="47"/>
      <c r="I90" s="47"/>
      <c r="J90" s="45"/>
      <c r="K90" s="48" t="str">
        <f t="shared" si="10"/>
        <v/>
      </c>
      <c r="L90" s="49"/>
      <c r="M90" s="6" t="str">
        <f>IF(J90="","",(K90/J90)/LOOKUP(RIGHT($D$2,3),定数!$A$6:$A$13,定数!$B$6:$B$13))</f>
        <v/>
      </c>
      <c r="N90" s="45"/>
      <c r="O90" s="8"/>
      <c r="P90" s="47"/>
      <c r="Q90" s="47"/>
      <c r="R90" s="50" t="str">
        <f>IF(P90="","",T90*M90*LOOKUP(RIGHT($D$2,3),定数!$A$6:$A$13,定数!$B$6:$B$13))</f>
        <v/>
      </c>
      <c r="S90" s="50"/>
      <c r="T90" s="51" t="str">
        <f t="shared" si="12"/>
        <v/>
      </c>
      <c r="U90" s="51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>
      <c r="B91" s="40">
        <v>83</v>
      </c>
      <c r="C91" s="46" t="str">
        <f t="shared" si="9"/>
        <v/>
      </c>
      <c r="D91" s="46"/>
      <c r="E91" s="45"/>
      <c r="F91" s="8"/>
      <c r="G91" s="45"/>
      <c r="H91" s="47"/>
      <c r="I91" s="47"/>
      <c r="J91" s="45"/>
      <c r="K91" s="48" t="str">
        <f t="shared" si="10"/>
        <v/>
      </c>
      <c r="L91" s="49"/>
      <c r="M91" s="6" t="str">
        <f>IF(J91="","",(K91/J91)/LOOKUP(RIGHT($D$2,3),定数!$A$6:$A$13,定数!$B$6:$B$13))</f>
        <v/>
      </c>
      <c r="N91" s="45"/>
      <c r="O91" s="8"/>
      <c r="P91" s="47"/>
      <c r="Q91" s="47"/>
      <c r="R91" s="50" t="str">
        <f>IF(P91="","",T91*M91*LOOKUP(RIGHT($D$2,3),定数!$A$6:$A$13,定数!$B$6:$B$13))</f>
        <v/>
      </c>
      <c r="S91" s="50"/>
      <c r="T91" s="51" t="str">
        <f t="shared" si="12"/>
        <v/>
      </c>
      <c r="U91" s="51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>
      <c r="B92" s="40">
        <v>84</v>
      </c>
      <c r="C92" s="46" t="str">
        <f t="shared" si="9"/>
        <v/>
      </c>
      <c r="D92" s="46"/>
      <c r="E92" s="45"/>
      <c r="F92" s="8"/>
      <c r="G92" s="45"/>
      <c r="H92" s="47"/>
      <c r="I92" s="47"/>
      <c r="J92" s="45"/>
      <c r="K92" s="48" t="str">
        <f t="shared" si="10"/>
        <v/>
      </c>
      <c r="L92" s="49"/>
      <c r="M92" s="6" t="str">
        <f>IF(J92="","",(K92/J92)/LOOKUP(RIGHT($D$2,3),定数!$A$6:$A$13,定数!$B$6:$B$13))</f>
        <v/>
      </c>
      <c r="N92" s="45"/>
      <c r="O92" s="8"/>
      <c r="P92" s="47"/>
      <c r="Q92" s="47"/>
      <c r="R92" s="50" t="str">
        <f>IF(P92="","",T92*M92*LOOKUP(RIGHT($D$2,3),定数!$A$6:$A$13,定数!$B$6:$B$13))</f>
        <v/>
      </c>
      <c r="S92" s="50"/>
      <c r="T92" s="51" t="str">
        <f t="shared" si="12"/>
        <v/>
      </c>
      <c r="U92" s="51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>
      <c r="B93" s="40">
        <v>85</v>
      </c>
      <c r="C93" s="46" t="str">
        <f t="shared" si="9"/>
        <v/>
      </c>
      <c r="D93" s="46"/>
      <c r="E93" s="45"/>
      <c r="F93" s="8"/>
      <c r="G93" s="45"/>
      <c r="H93" s="47"/>
      <c r="I93" s="47"/>
      <c r="J93" s="45"/>
      <c r="K93" s="48" t="str">
        <f t="shared" si="10"/>
        <v/>
      </c>
      <c r="L93" s="49"/>
      <c r="M93" s="6" t="str">
        <f>IF(J93="","",(K93/J93)/LOOKUP(RIGHT($D$2,3),定数!$A$6:$A$13,定数!$B$6:$B$13))</f>
        <v/>
      </c>
      <c r="N93" s="45"/>
      <c r="O93" s="8"/>
      <c r="P93" s="47"/>
      <c r="Q93" s="47"/>
      <c r="R93" s="50" t="str">
        <f>IF(P93="","",T93*M93*LOOKUP(RIGHT($D$2,3),定数!$A$6:$A$13,定数!$B$6:$B$13))</f>
        <v/>
      </c>
      <c r="S93" s="50"/>
      <c r="T93" s="51" t="str">
        <f t="shared" si="12"/>
        <v/>
      </c>
      <c r="U93" s="51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>
      <c r="B94" s="40">
        <v>86</v>
      </c>
      <c r="C94" s="46" t="str">
        <f t="shared" si="9"/>
        <v/>
      </c>
      <c r="D94" s="46"/>
      <c r="E94" s="45"/>
      <c r="F94" s="8"/>
      <c r="G94" s="45"/>
      <c r="H94" s="47"/>
      <c r="I94" s="47"/>
      <c r="J94" s="45"/>
      <c r="K94" s="48" t="str">
        <f t="shared" si="10"/>
        <v/>
      </c>
      <c r="L94" s="49"/>
      <c r="M94" s="6" t="str">
        <f>IF(J94="","",(K94/J94)/LOOKUP(RIGHT($D$2,3),定数!$A$6:$A$13,定数!$B$6:$B$13))</f>
        <v/>
      </c>
      <c r="N94" s="45"/>
      <c r="O94" s="8"/>
      <c r="P94" s="47"/>
      <c r="Q94" s="47"/>
      <c r="R94" s="50" t="str">
        <f>IF(P94="","",T94*M94*LOOKUP(RIGHT($D$2,3),定数!$A$6:$A$13,定数!$B$6:$B$13))</f>
        <v/>
      </c>
      <c r="S94" s="50"/>
      <c r="T94" s="51" t="str">
        <f t="shared" si="12"/>
        <v/>
      </c>
      <c r="U94" s="51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>
      <c r="B95" s="40">
        <v>87</v>
      </c>
      <c r="C95" s="46" t="str">
        <f t="shared" si="9"/>
        <v/>
      </c>
      <c r="D95" s="46"/>
      <c r="E95" s="44"/>
      <c r="F95" s="8"/>
      <c r="G95" s="44"/>
      <c r="H95" s="47"/>
      <c r="I95" s="47"/>
      <c r="J95" s="44"/>
      <c r="K95" s="48" t="str">
        <f t="shared" ref="K95:K100" si="16">IF(J95="","",C95*0.03)</f>
        <v/>
      </c>
      <c r="L95" s="49"/>
      <c r="M95" s="6" t="str">
        <f>IF(J95="","",(K95/J95)/LOOKUP(RIGHT($D$2,3),定数!$A$6:$A$13,定数!$B$6:$B$13))</f>
        <v/>
      </c>
      <c r="N95" s="44"/>
      <c r="O95" s="8"/>
      <c r="P95" s="47"/>
      <c r="Q95" s="47"/>
      <c r="R95" s="50" t="str">
        <f>IF(P95="","",T95*M95*LOOKUP(RIGHT($D$2,3),定数!$A$6:$A$13,定数!$B$6:$B$13))</f>
        <v/>
      </c>
      <c r="S95" s="50"/>
      <c r="T95" s="51" t="str">
        <f t="shared" si="12"/>
        <v/>
      </c>
      <c r="U95" s="51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>
      <c r="B96" s="40">
        <v>88</v>
      </c>
      <c r="C96" s="46" t="str">
        <f t="shared" si="9"/>
        <v/>
      </c>
      <c r="D96" s="46"/>
      <c r="E96" s="45"/>
      <c r="F96" s="8"/>
      <c r="G96" s="45"/>
      <c r="H96" s="47"/>
      <c r="I96" s="47"/>
      <c r="J96" s="45"/>
      <c r="K96" s="48" t="str">
        <f t="shared" si="16"/>
        <v/>
      </c>
      <c r="L96" s="49"/>
      <c r="M96" s="6" t="str">
        <f>IF(J96="","",(K96/J96)/LOOKUP(RIGHT($D$2,3),定数!$A$6:$A$13,定数!$B$6:$B$13))</f>
        <v/>
      </c>
      <c r="N96" s="45"/>
      <c r="O96" s="8"/>
      <c r="P96" s="47"/>
      <c r="Q96" s="47"/>
      <c r="R96" s="50" t="str">
        <f>IF(P96="","",T96*M96*LOOKUP(RIGHT($D$2,3),定数!$A$6:$A$13,定数!$B$6:$B$13))</f>
        <v/>
      </c>
      <c r="S96" s="50"/>
      <c r="T96" s="51" t="str">
        <f t="shared" si="12"/>
        <v/>
      </c>
      <c r="U96" s="51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>
      <c r="B97" s="40">
        <v>89</v>
      </c>
      <c r="C97" s="46" t="str">
        <f t="shared" si="9"/>
        <v/>
      </c>
      <c r="D97" s="46"/>
      <c r="E97" s="45"/>
      <c r="F97" s="8"/>
      <c r="G97" s="45"/>
      <c r="H97" s="47"/>
      <c r="I97" s="47"/>
      <c r="J97" s="45"/>
      <c r="K97" s="48" t="str">
        <f t="shared" si="16"/>
        <v/>
      </c>
      <c r="L97" s="49"/>
      <c r="M97" s="6" t="str">
        <f>IF(J97="","",(K97/J97)/LOOKUP(RIGHT($D$2,3),定数!$A$6:$A$13,定数!$B$6:$B$13))</f>
        <v/>
      </c>
      <c r="N97" s="45"/>
      <c r="O97" s="8"/>
      <c r="P97" s="47"/>
      <c r="Q97" s="47"/>
      <c r="R97" s="50" t="str">
        <f>IF(P97="","",T97*M97*LOOKUP(RIGHT($D$2,3),定数!$A$6:$A$13,定数!$B$6:$B$13))</f>
        <v/>
      </c>
      <c r="S97" s="50"/>
      <c r="T97" s="51" t="str">
        <f t="shared" si="12"/>
        <v/>
      </c>
      <c r="U97" s="51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>
      <c r="B98" s="40">
        <v>90</v>
      </c>
      <c r="C98" s="46" t="str">
        <f t="shared" si="9"/>
        <v/>
      </c>
      <c r="D98" s="46"/>
      <c r="E98" s="45"/>
      <c r="F98" s="8"/>
      <c r="G98" s="45"/>
      <c r="H98" s="47"/>
      <c r="I98" s="47"/>
      <c r="J98" s="45"/>
      <c r="K98" s="48" t="str">
        <f t="shared" si="16"/>
        <v/>
      </c>
      <c r="L98" s="49"/>
      <c r="M98" s="6" t="str">
        <f>IF(J98="","",(K98/J98)/LOOKUP(RIGHT($D$2,3),定数!$A$6:$A$13,定数!$B$6:$B$13))</f>
        <v/>
      </c>
      <c r="N98" s="45"/>
      <c r="O98" s="8"/>
      <c r="P98" s="47"/>
      <c r="Q98" s="47"/>
      <c r="R98" s="50" t="str">
        <f>IF(P98="","",T98*M98*LOOKUP(RIGHT($D$2,3),定数!$A$6:$A$13,定数!$B$6:$B$13))</f>
        <v/>
      </c>
      <c r="S98" s="50"/>
      <c r="T98" s="51" t="str">
        <f t="shared" si="12"/>
        <v/>
      </c>
      <c r="U98" s="51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>
      <c r="B99" s="40">
        <v>91</v>
      </c>
      <c r="C99" s="46" t="str">
        <f t="shared" si="9"/>
        <v/>
      </c>
      <c r="D99" s="46"/>
      <c r="E99" s="45"/>
      <c r="F99" s="8"/>
      <c r="G99" s="45"/>
      <c r="H99" s="47"/>
      <c r="I99" s="47"/>
      <c r="J99" s="45"/>
      <c r="K99" s="48" t="str">
        <f t="shared" si="16"/>
        <v/>
      </c>
      <c r="L99" s="49"/>
      <c r="M99" s="6" t="str">
        <f>IF(J99="","",(K99/J99)/LOOKUP(RIGHT($D$2,3),定数!$A$6:$A$13,定数!$B$6:$B$13))</f>
        <v/>
      </c>
      <c r="N99" s="45"/>
      <c r="O99" s="8"/>
      <c r="P99" s="47"/>
      <c r="Q99" s="47"/>
      <c r="R99" s="50" t="str">
        <f>IF(P99="","",T99*M99*LOOKUP(RIGHT($D$2,3),定数!$A$6:$A$13,定数!$B$6:$B$13))</f>
        <v/>
      </c>
      <c r="S99" s="50"/>
      <c r="T99" s="51" t="str">
        <f t="shared" si="12"/>
        <v/>
      </c>
      <c r="U99" s="51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>
      <c r="B100" s="40">
        <v>92</v>
      </c>
      <c r="C100" s="46" t="str">
        <f t="shared" si="9"/>
        <v/>
      </c>
      <c r="D100" s="46"/>
      <c r="E100" s="45"/>
      <c r="F100" s="8"/>
      <c r="G100" s="45"/>
      <c r="H100" s="47"/>
      <c r="I100" s="47"/>
      <c r="J100" s="45"/>
      <c r="K100" s="48" t="str">
        <f t="shared" si="16"/>
        <v/>
      </c>
      <c r="L100" s="49"/>
      <c r="M100" s="6" t="str">
        <f>IF(J100="","",(K100/J100)/LOOKUP(RIGHT($D$2,3),定数!$A$6:$A$13,定数!$B$6:$B$13))</f>
        <v/>
      </c>
      <c r="N100" s="45"/>
      <c r="O100" s="8"/>
      <c r="P100" s="47"/>
      <c r="Q100" s="47"/>
      <c r="R100" s="50" t="str">
        <f>IF(P100="","",T100*M100*LOOKUP(RIGHT($D$2,3),定数!$A$6:$A$13,定数!$B$6:$B$13))</f>
        <v/>
      </c>
      <c r="S100" s="50"/>
      <c r="T100" s="51" t="str">
        <f t="shared" si="12"/>
        <v/>
      </c>
      <c r="U100" s="51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>
      <c r="B101" s="40">
        <v>93</v>
      </c>
      <c r="C101" s="46" t="str">
        <f t="shared" si="9"/>
        <v/>
      </c>
      <c r="D101" s="46"/>
      <c r="E101" s="44"/>
      <c r="F101" s="8"/>
      <c r="G101" s="44"/>
      <c r="H101" s="47"/>
      <c r="I101" s="47"/>
      <c r="J101" s="44"/>
      <c r="K101" s="48" t="str">
        <f t="shared" ref="K101:K106" si="17">IF(J101="","",C101*0.03)</f>
        <v/>
      </c>
      <c r="L101" s="49"/>
      <c r="M101" s="6" t="str">
        <f>IF(J101="","",(K101/J101)/LOOKUP(RIGHT($D$2,3),定数!$A$6:$A$13,定数!$B$6:$B$13))</f>
        <v/>
      </c>
      <c r="N101" s="44"/>
      <c r="O101" s="8"/>
      <c r="P101" s="47"/>
      <c r="Q101" s="47"/>
      <c r="R101" s="50" t="str">
        <f>IF(P101="","",T101*M101*LOOKUP(RIGHT($D$2,3),定数!$A$6:$A$13,定数!$B$6:$B$13))</f>
        <v/>
      </c>
      <c r="S101" s="50"/>
      <c r="T101" s="51" t="str">
        <f t="shared" si="12"/>
        <v/>
      </c>
      <c r="U101" s="51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>
      <c r="B102" s="40">
        <v>94</v>
      </c>
      <c r="C102" s="46" t="str">
        <f t="shared" si="9"/>
        <v/>
      </c>
      <c r="D102" s="46"/>
      <c r="E102" s="45"/>
      <c r="F102" s="8"/>
      <c r="G102" s="45"/>
      <c r="H102" s="47"/>
      <c r="I102" s="47"/>
      <c r="J102" s="45"/>
      <c r="K102" s="48" t="str">
        <f t="shared" ref="K102:K104" si="18">IF(J102="","",C102*0.03)</f>
        <v/>
      </c>
      <c r="L102" s="49"/>
      <c r="M102" s="6" t="str">
        <f>IF(J102="","",(K102/J102)/LOOKUP(RIGHT($D$2,3),定数!$A$6:$A$13,定数!$B$6:$B$13))</f>
        <v/>
      </c>
      <c r="N102" s="45"/>
      <c r="O102" s="8"/>
      <c r="P102" s="47"/>
      <c r="Q102" s="47"/>
      <c r="R102" s="50" t="str">
        <f>IF(P102="","",T102*M102*LOOKUP(RIGHT($D$2,3),定数!$A$6:$A$13,定数!$B$6:$B$13))</f>
        <v/>
      </c>
      <c r="S102" s="50"/>
      <c r="T102" s="51" t="str">
        <f t="shared" si="12"/>
        <v/>
      </c>
      <c r="U102" s="51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>
      <c r="B103" s="40">
        <v>95</v>
      </c>
      <c r="C103" s="46" t="str">
        <f t="shared" si="9"/>
        <v/>
      </c>
      <c r="D103" s="46"/>
      <c r="E103" s="45"/>
      <c r="F103" s="8"/>
      <c r="G103" s="45"/>
      <c r="H103" s="47"/>
      <c r="I103" s="47"/>
      <c r="J103" s="45"/>
      <c r="K103" s="48" t="str">
        <f t="shared" si="18"/>
        <v/>
      </c>
      <c r="L103" s="49"/>
      <c r="M103" s="6" t="str">
        <f>IF(J103="","",(K103/J103)/LOOKUP(RIGHT($D$2,3),定数!$A$6:$A$13,定数!$B$6:$B$13))</f>
        <v/>
      </c>
      <c r="N103" s="45"/>
      <c r="O103" s="8"/>
      <c r="P103" s="47"/>
      <c r="Q103" s="47"/>
      <c r="R103" s="50" t="str">
        <f>IF(P103="","",T103*M103*LOOKUP(RIGHT($D$2,3),定数!$A$6:$A$13,定数!$B$6:$B$13))</f>
        <v/>
      </c>
      <c r="S103" s="50"/>
      <c r="T103" s="51" t="str">
        <f t="shared" si="12"/>
        <v/>
      </c>
      <c r="U103" s="51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>
      <c r="B104" s="40">
        <v>96</v>
      </c>
      <c r="C104" s="46" t="str">
        <f t="shared" si="9"/>
        <v/>
      </c>
      <c r="D104" s="46"/>
      <c r="E104" s="45"/>
      <c r="F104" s="8"/>
      <c r="G104" s="45"/>
      <c r="H104" s="47"/>
      <c r="I104" s="47"/>
      <c r="J104" s="45"/>
      <c r="K104" s="48" t="str">
        <f t="shared" si="18"/>
        <v/>
      </c>
      <c r="L104" s="49"/>
      <c r="M104" s="6" t="str">
        <f>IF(J104="","",(K104/J104)/LOOKUP(RIGHT($D$2,3),定数!$A$6:$A$13,定数!$B$6:$B$13))</f>
        <v/>
      </c>
      <c r="N104" s="45"/>
      <c r="O104" s="8"/>
      <c r="P104" s="47"/>
      <c r="Q104" s="47"/>
      <c r="R104" s="50" t="str">
        <f>IF(P104="","",T104*M104*LOOKUP(RIGHT($D$2,3),定数!$A$6:$A$13,定数!$B$6:$B$13))</f>
        <v/>
      </c>
      <c r="S104" s="50"/>
      <c r="T104" s="51" t="str">
        <f t="shared" si="12"/>
        <v/>
      </c>
      <c r="U104" s="51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>
      <c r="B105" s="40">
        <v>97</v>
      </c>
      <c r="C105" s="46" t="str">
        <f t="shared" si="9"/>
        <v/>
      </c>
      <c r="D105" s="46"/>
      <c r="E105" s="45"/>
      <c r="F105" s="8"/>
      <c r="G105" s="45"/>
      <c r="H105" s="47"/>
      <c r="I105" s="47"/>
      <c r="J105" s="45"/>
      <c r="K105" s="48" t="str">
        <f t="shared" si="17"/>
        <v/>
      </c>
      <c r="L105" s="49"/>
      <c r="M105" s="6" t="str">
        <f>IF(J105="","",(K105/J105)/LOOKUP(RIGHT($D$2,3),定数!$A$6:$A$13,定数!$B$6:$B$13))</f>
        <v/>
      </c>
      <c r="N105" s="45"/>
      <c r="O105" s="8"/>
      <c r="P105" s="47"/>
      <c r="Q105" s="47"/>
      <c r="R105" s="50" t="str">
        <f>IF(P105="","",T105*M105*LOOKUP(RIGHT($D$2,3),定数!$A$6:$A$13,定数!$B$6:$B$13))</f>
        <v/>
      </c>
      <c r="S105" s="50"/>
      <c r="T105" s="51" t="str">
        <f t="shared" si="12"/>
        <v/>
      </c>
      <c r="U105" s="51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>
      <c r="B106" s="40">
        <v>98</v>
      </c>
      <c r="C106" s="46" t="str">
        <f t="shared" si="9"/>
        <v/>
      </c>
      <c r="D106" s="46"/>
      <c r="E106" s="45"/>
      <c r="F106" s="8"/>
      <c r="G106" s="45"/>
      <c r="H106" s="47"/>
      <c r="I106" s="47"/>
      <c r="J106" s="45"/>
      <c r="K106" s="48" t="str">
        <f t="shared" si="17"/>
        <v/>
      </c>
      <c r="L106" s="49"/>
      <c r="M106" s="6" t="str">
        <f>IF(J106="","",(K106/J106)/LOOKUP(RIGHT($D$2,3),定数!$A$6:$A$13,定数!$B$6:$B$13))</f>
        <v/>
      </c>
      <c r="N106" s="45"/>
      <c r="O106" s="8"/>
      <c r="P106" s="47"/>
      <c r="Q106" s="47"/>
      <c r="R106" s="50" t="str">
        <f>IF(P106="","",T106*M106*LOOKUP(RIGHT($D$2,3),定数!$A$6:$A$13,定数!$B$6:$B$13))</f>
        <v/>
      </c>
      <c r="S106" s="50"/>
      <c r="T106" s="51" t="str">
        <f t="shared" si="12"/>
        <v/>
      </c>
      <c r="U106" s="51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>
      <c r="B107" s="40">
        <v>99</v>
      </c>
      <c r="C107" s="46" t="str">
        <f t="shared" si="9"/>
        <v/>
      </c>
      <c r="D107" s="46"/>
      <c r="E107" s="40"/>
      <c r="F107" s="8"/>
      <c r="G107" s="40"/>
      <c r="H107" s="47"/>
      <c r="I107" s="47"/>
      <c r="J107" s="40"/>
      <c r="K107" s="48" t="str">
        <f t="shared" ref="K107:K108" si="19">IF(J107="","",C107*0.03)</f>
        <v/>
      </c>
      <c r="L107" s="49"/>
      <c r="M107" s="6" t="str">
        <f>IF(J107="","",(K107/J107)/LOOKUP(RIGHT($D$2,3),定数!$A$6:$A$13,定数!$B$6:$B$13))</f>
        <v/>
      </c>
      <c r="N107" s="40"/>
      <c r="O107" s="8"/>
      <c r="P107" s="47"/>
      <c r="Q107" s="47"/>
      <c r="R107" s="50" t="str">
        <f>IF(P107="","",T107*M107*LOOKUP(RIGHT($D$2,3),定数!$A$6:$A$13,定数!$B$6:$B$13))</f>
        <v/>
      </c>
      <c r="S107" s="50"/>
      <c r="T107" s="51" t="str">
        <f t="shared" si="12"/>
        <v/>
      </c>
      <c r="U107" s="5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>
      <c r="B108" s="40">
        <v>100</v>
      </c>
      <c r="C108" s="46" t="str">
        <f t="shared" si="9"/>
        <v/>
      </c>
      <c r="D108" s="46"/>
      <c r="E108" s="40"/>
      <c r="F108" s="8"/>
      <c r="G108" s="40"/>
      <c r="H108" s="47"/>
      <c r="I108" s="47"/>
      <c r="J108" s="40"/>
      <c r="K108" s="48" t="str">
        <f t="shared" si="19"/>
        <v/>
      </c>
      <c r="L108" s="49"/>
      <c r="M108" s="6" t="str">
        <f>IF(J108="","",(K108/J108)/LOOKUP(RIGHT($D$2,3),定数!$A$6:$A$13,定数!$B$6:$B$13))</f>
        <v/>
      </c>
      <c r="N108" s="40"/>
      <c r="O108" s="8"/>
      <c r="P108" s="47"/>
      <c r="Q108" s="47"/>
      <c r="R108" s="50" t="str">
        <f>IF(P108="","",T108*M108*LOOKUP(RIGHT($D$2,3),定数!$A$6:$A$13,定数!$B$6:$B$13))</f>
        <v/>
      </c>
      <c r="S108" s="50"/>
      <c r="T108" s="51" t="str">
        <f t="shared" si="12"/>
        <v/>
      </c>
      <c r="U108" s="5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6">
    <mergeCell ref="S3:X3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53" priority="13" stopIfTrue="1" operator="equal">
      <formula>"買"</formula>
    </cfRule>
    <cfRule type="cellIs" dxfId="752" priority="14" stopIfTrue="1" operator="equal">
      <formula>"売"</formula>
    </cfRule>
  </conditionalFormatting>
  <conditionalFormatting sqref="G9:G11 G13:G108">
    <cfRule type="cellIs" dxfId="751" priority="15" stopIfTrue="1" operator="equal">
      <formula>"買"</formula>
    </cfRule>
    <cfRule type="cellIs" dxfId="750" priority="16" stopIfTrue="1" operator="equal">
      <formula>"売"</formula>
    </cfRule>
  </conditionalFormatting>
  <conditionalFormatting sqref="G12">
    <cfRule type="cellIs" dxfId="749" priority="11" stopIfTrue="1" operator="equal">
      <formula>"買"</formula>
    </cfRule>
    <cfRule type="cellIs" dxfId="748" priority="12" stopIfTrue="1" operator="equal">
      <formula>"売"</formula>
    </cfRule>
  </conditionalFormatting>
  <conditionalFormatting sqref="G13">
    <cfRule type="cellIs" dxfId="747" priority="9" stopIfTrue="1" operator="equal">
      <formula>"買"</formula>
    </cfRule>
    <cfRule type="cellIs" dxfId="746" priority="10" stopIfTrue="1" operator="equal">
      <formula>"売"</formula>
    </cfRule>
  </conditionalFormatting>
  <conditionalFormatting sqref="G9">
    <cfRule type="cellIs" dxfId="745" priority="7" stopIfTrue="1" operator="equal">
      <formula>"買"</formula>
    </cfRule>
    <cfRule type="cellIs" dxfId="744" priority="8" stopIfTrue="1" operator="equal">
      <formula>"売"</formula>
    </cfRule>
  </conditionalFormatting>
  <conditionalFormatting sqref="G9">
    <cfRule type="cellIs" dxfId="743" priority="5" stopIfTrue="1" operator="equal">
      <formula>"買"</formula>
    </cfRule>
    <cfRule type="cellIs" dxfId="742" priority="6" stopIfTrue="1" operator="equal">
      <formula>"売"</formula>
    </cfRule>
  </conditionalFormatting>
  <conditionalFormatting sqref="G11">
    <cfRule type="cellIs" dxfId="741" priority="3" stopIfTrue="1" operator="equal">
      <formula>"買"</formula>
    </cfRule>
    <cfRule type="cellIs" dxfId="740" priority="4" stopIfTrue="1" operator="equal">
      <formula>"売"</formula>
    </cfRule>
  </conditionalFormatting>
  <conditionalFormatting sqref="G12">
    <cfRule type="cellIs" dxfId="739" priority="1" stopIfTrue="1" operator="equal">
      <formula>"買"</formula>
    </cfRule>
    <cfRule type="cellIs" dxfId="73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57" activePane="bottomLeft" state="frozen"/>
      <selection pane="bottomLeft" activeCell="S3" sqref="S3:X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4" t="s">
        <v>5</v>
      </c>
      <c r="C2" s="74"/>
      <c r="D2" s="85" t="s">
        <v>65</v>
      </c>
      <c r="E2" s="85"/>
      <c r="F2" s="74" t="s">
        <v>6</v>
      </c>
      <c r="G2" s="74"/>
      <c r="H2" s="77" t="s">
        <v>66</v>
      </c>
      <c r="I2" s="77"/>
      <c r="J2" s="74" t="s">
        <v>7</v>
      </c>
      <c r="K2" s="74"/>
      <c r="L2" s="84">
        <v>100000</v>
      </c>
      <c r="M2" s="85"/>
      <c r="N2" s="74" t="s">
        <v>8</v>
      </c>
      <c r="O2" s="74"/>
      <c r="P2" s="79">
        <f>SUM(L2,D4)</f>
        <v>180803.8436389468</v>
      </c>
      <c r="Q2" s="77"/>
      <c r="R2" s="1"/>
      <c r="S2" s="1"/>
      <c r="T2" s="1"/>
    </row>
    <row r="3" spans="2:25" ht="57" customHeight="1">
      <c r="B3" s="74" t="s">
        <v>9</v>
      </c>
      <c r="C3" s="74"/>
      <c r="D3" s="86" t="s">
        <v>67</v>
      </c>
      <c r="E3" s="86"/>
      <c r="F3" s="86"/>
      <c r="G3" s="86"/>
      <c r="H3" s="86"/>
      <c r="I3" s="86"/>
      <c r="J3" s="74" t="s">
        <v>10</v>
      </c>
      <c r="K3" s="74"/>
      <c r="L3" s="86" t="s">
        <v>58</v>
      </c>
      <c r="M3" s="87"/>
      <c r="N3" s="87"/>
      <c r="O3" s="87"/>
      <c r="P3" s="87"/>
      <c r="Q3" s="87"/>
      <c r="R3" s="1"/>
      <c r="S3" s="92" t="s">
        <v>68</v>
      </c>
      <c r="T3" s="92"/>
      <c r="U3" s="92"/>
      <c r="V3" s="92"/>
      <c r="W3" s="92"/>
      <c r="X3" s="92"/>
    </row>
    <row r="4" spans="2:25">
      <c r="B4" s="74" t="s">
        <v>11</v>
      </c>
      <c r="C4" s="74"/>
      <c r="D4" s="75">
        <f>SUM($R$9:$S$993)</f>
        <v>80803.843638946797</v>
      </c>
      <c r="E4" s="75"/>
      <c r="F4" s="74" t="s">
        <v>12</v>
      </c>
      <c r="G4" s="74"/>
      <c r="H4" s="76">
        <f>SUM($T$9:$U$108)</f>
        <v>610.99999999999955</v>
      </c>
      <c r="I4" s="77"/>
      <c r="J4" s="78" t="s">
        <v>57</v>
      </c>
      <c r="K4" s="78"/>
      <c r="L4" s="79">
        <f>MAX($C$9:$D$990)-C9</f>
        <v>84540.873106774467</v>
      </c>
      <c r="M4" s="79"/>
      <c r="N4" s="78" t="s">
        <v>56</v>
      </c>
      <c r="O4" s="78"/>
      <c r="P4" s="80">
        <f>MAX(Y:Y)</f>
        <v>0.13182464993704768</v>
      </c>
      <c r="Q4" s="80"/>
      <c r="R4" s="1"/>
      <c r="S4" s="1"/>
      <c r="T4" s="1"/>
    </row>
    <row r="5" spans="2:25">
      <c r="B5" s="39" t="s">
        <v>15</v>
      </c>
      <c r="C5" s="2">
        <f>COUNTIF($R$9:$R$990,"&gt;0")</f>
        <v>31</v>
      </c>
      <c r="D5" s="38" t="s">
        <v>16</v>
      </c>
      <c r="E5" s="15">
        <f>COUNTIF($R$9:$R$990,"&lt;0")</f>
        <v>23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0.57407407407407407</v>
      </c>
      <c r="J5" s="81" t="s">
        <v>19</v>
      </c>
      <c r="K5" s="74"/>
      <c r="L5" s="82">
        <f>MAX(V9:V993)</f>
        <v>2</v>
      </c>
      <c r="M5" s="83"/>
      <c r="N5" s="17" t="s">
        <v>20</v>
      </c>
      <c r="O5" s="9"/>
      <c r="P5" s="82">
        <f>MAX(W9:W993)</f>
        <v>4</v>
      </c>
      <c r="Q5" s="83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63</v>
      </c>
      <c r="N6" s="12"/>
      <c r="O6" s="12"/>
      <c r="P6" s="10"/>
      <c r="Q6" s="7"/>
      <c r="R6" s="1"/>
      <c r="S6" s="1"/>
      <c r="T6" s="1"/>
    </row>
    <row r="7" spans="2:25">
      <c r="B7" s="54" t="s">
        <v>21</v>
      </c>
      <c r="C7" s="56" t="s">
        <v>22</v>
      </c>
      <c r="D7" s="57"/>
      <c r="E7" s="60" t="s">
        <v>23</v>
      </c>
      <c r="F7" s="61"/>
      <c r="G7" s="61"/>
      <c r="H7" s="61"/>
      <c r="I7" s="62"/>
      <c r="J7" s="63"/>
      <c r="K7" s="64"/>
      <c r="L7" s="65"/>
      <c r="M7" s="66" t="s">
        <v>25</v>
      </c>
      <c r="N7" s="67" t="s">
        <v>26</v>
      </c>
      <c r="O7" s="68"/>
      <c r="P7" s="68"/>
      <c r="Q7" s="69"/>
      <c r="R7" s="70" t="s">
        <v>27</v>
      </c>
      <c r="S7" s="70"/>
      <c r="T7" s="70"/>
      <c r="U7" s="70"/>
    </row>
    <row r="8" spans="2:25">
      <c r="B8" s="55"/>
      <c r="C8" s="58"/>
      <c r="D8" s="59"/>
      <c r="E8" s="18" t="s">
        <v>28</v>
      </c>
      <c r="F8" s="18" t="s">
        <v>29</v>
      </c>
      <c r="G8" s="18" t="s">
        <v>30</v>
      </c>
      <c r="H8" s="71" t="s">
        <v>31</v>
      </c>
      <c r="I8" s="62"/>
      <c r="J8" s="4" t="s">
        <v>32</v>
      </c>
      <c r="K8" s="72" t="s">
        <v>33</v>
      </c>
      <c r="L8" s="65"/>
      <c r="M8" s="66"/>
      <c r="N8" s="5" t="s">
        <v>28</v>
      </c>
      <c r="O8" s="5" t="s">
        <v>29</v>
      </c>
      <c r="P8" s="73" t="s">
        <v>31</v>
      </c>
      <c r="Q8" s="69"/>
      <c r="R8" s="70" t="s">
        <v>34</v>
      </c>
      <c r="S8" s="70"/>
      <c r="T8" s="70" t="s">
        <v>32</v>
      </c>
      <c r="U8" s="70"/>
      <c r="Y8" t="s">
        <v>55</v>
      </c>
    </row>
    <row r="9" spans="2:25">
      <c r="B9" s="40">
        <v>1</v>
      </c>
      <c r="C9" s="46">
        <f>L2</f>
        <v>100000</v>
      </c>
      <c r="D9" s="46"/>
      <c r="E9" s="45">
        <v>2013</v>
      </c>
      <c r="F9" s="8">
        <v>43551</v>
      </c>
      <c r="G9" s="45" t="s">
        <v>3</v>
      </c>
      <c r="H9" s="52">
        <v>0.84699999999999998</v>
      </c>
      <c r="I9" s="53"/>
      <c r="J9" s="45">
        <v>13</v>
      </c>
      <c r="K9" s="48">
        <f>IF(J9="","",C9*0.03)</f>
        <v>3000</v>
      </c>
      <c r="L9" s="49"/>
      <c r="M9" s="6">
        <f>IF(J9="","",(K9/J9)/LOOKUP(RIGHT($D$2,3),定数!$A$6:$A$13,定数!$B$6:$B$13))</f>
        <v>1.5384615384615385</v>
      </c>
      <c r="N9" s="45">
        <v>2013</v>
      </c>
      <c r="O9" s="8">
        <v>43551</v>
      </c>
      <c r="P9" s="52">
        <v>0.84509999999999996</v>
      </c>
      <c r="Q9" s="53"/>
      <c r="R9" s="50">
        <f>IF(P9="","",T9*M9*LOOKUP(RIGHT($D$2,3),定数!$A$6:$A$13,定数!$B$6:$B$13))</f>
        <v>4384.6153846154148</v>
      </c>
      <c r="S9" s="50"/>
      <c r="T9" s="51">
        <f>IF(P9="","",IF(G9="買",(P9-H9),(H9-P9))*IF(RIGHT($D$2,3)="JPY",100,10000))</f>
        <v>19.000000000000128</v>
      </c>
      <c r="U9" s="51"/>
      <c r="V9" s="1">
        <f>IF(T9&lt;&gt;"",IF(T9&gt;0,1+V8,0),"")</f>
        <v>1</v>
      </c>
      <c r="W9">
        <f>IF(T9&lt;&gt;"",IF(T9&lt;0,1+W8,0),"")</f>
        <v>0</v>
      </c>
    </row>
    <row r="10" spans="2:25">
      <c r="B10" s="40">
        <v>2</v>
      </c>
      <c r="C10" s="46">
        <f t="shared" ref="C10:C73" si="0">IF(R9="","",C9+R9)</f>
        <v>104384.61538461542</v>
      </c>
      <c r="D10" s="46"/>
      <c r="E10" s="45">
        <v>2013</v>
      </c>
      <c r="F10" s="8">
        <v>43571</v>
      </c>
      <c r="G10" s="45" t="s">
        <v>4</v>
      </c>
      <c r="H10" s="52">
        <v>0.85819999999999996</v>
      </c>
      <c r="I10" s="53"/>
      <c r="J10" s="45">
        <v>59</v>
      </c>
      <c r="K10" s="48">
        <f t="shared" ref="K10:K73" si="1">IF(J10="","",C10*0.03)</f>
        <v>3131.5384615384623</v>
      </c>
      <c r="L10" s="49"/>
      <c r="M10" s="6">
        <f>IF(J10="","",(K10/J10)/LOOKUP(RIGHT($D$2,3),定数!$A$6:$A$13,定数!$B$6:$B$13))</f>
        <v>0.35384615384615392</v>
      </c>
      <c r="N10" s="45">
        <v>2013</v>
      </c>
      <c r="O10" s="8">
        <v>43574</v>
      </c>
      <c r="P10" s="52">
        <v>0.85209999999999997</v>
      </c>
      <c r="Q10" s="53"/>
      <c r="R10" s="50">
        <f>IF(P10="","",T10*M10*LOOKUP(RIGHT($D$2,3),定数!$A$6:$A$13,定数!$B$6:$B$13))</f>
        <v>-3237.6923076923053</v>
      </c>
      <c r="S10" s="50"/>
      <c r="T10" s="51">
        <f>IF(P10="","",IF(G10="買",(P10-H10),(H10-P10))*IF(RIGHT($D$2,3)="JPY",100,10000))</f>
        <v>-60.999999999999943</v>
      </c>
      <c r="U10" s="51"/>
      <c r="V10" s="22">
        <f t="shared" ref="V10:V22" si="2">IF(T10&lt;&gt;"",IF(T10&gt;0,1+V9,0),"")</f>
        <v>0</v>
      </c>
      <c r="W10">
        <f t="shared" ref="W10:W73" si="3">IF(T10&lt;&gt;"",IF(T10&lt;0,1+W9,0),"")</f>
        <v>1</v>
      </c>
      <c r="X10" s="41">
        <f>IF(C10&lt;&gt;"",MAX(C10,C9),"")</f>
        <v>104384.61538461542</v>
      </c>
    </row>
    <row r="11" spans="2:25">
      <c r="B11" s="40">
        <v>3</v>
      </c>
      <c r="C11" s="46">
        <f t="shared" si="0"/>
        <v>101146.92307692311</v>
      </c>
      <c r="D11" s="46"/>
      <c r="E11" s="45">
        <v>2013</v>
      </c>
      <c r="F11" s="8">
        <v>43579</v>
      </c>
      <c r="G11" s="45" t="s">
        <v>3</v>
      </c>
      <c r="H11" s="52">
        <v>0.85209999999999997</v>
      </c>
      <c r="I11" s="53"/>
      <c r="J11" s="45">
        <v>12</v>
      </c>
      <c r="K11" s="48">
        <f t="shared" si="1"/>
        <v>3034.4076923076932</v>
      </c>
      <c r="L11" s="49"/>
      <c r="M11" s="6">
        <f>IF(J11="","",(K11/J11)/LOOKUP(RIGHT($D$2,3),定数!$A$6:$A$13,定数!$B$6:$B$13))</f>
        <v>1.6857820512820518</v>
      </c>
      <c r="N11" s="45">
        <v>2013</v>
      </c>
      <c r="O11" s="8">
        <v>43579</v>
      </c>
      <c r="P11" s="52">
        <v>0.85029999999999994</v>
      </c>
      <c r="Q11" s="53"/>
      <c r="R11" s="50">
        <f>IF(P11="","",T11*M11*LOOKUP(RIGHT($D$2,3),定数!$A$6:$A$13,定数!$B$6:$B$13))</f>
        <v>4551.6115384616005</v>
      </c>
      <c r="S11" s="50"/>
      <c r="T11" s="51">
        <f>IF(P11="","",IF(G11="買",(P11-H11),(H11-P11))*IF(RIGHT($D$2,3)="JPY",100,10000))</f>
        <v>18.000000000000238</v>
      </c>
      <c r="U11" s="51"/>
      <c r="V11" s="22">
        <f t="shared" si="2"/>
        <v>1</v>
      </c>
      <c r="W11">
        <f t="shared" si="3"/>
        <v>0</v>
      </c>
      <c r="X11" s="41">
        <f>IF(C11&lt;&gt;"",MAX(X10,C11),"")</f>
        <v>104384.61538461542</v>
      </c>
      <c r="Y11" s="42">
        <f>IF(X11&lt;&gt;"",1-(C11/X11),"")</f>
        <v>3.1016949152542383E-2</v>
      </c>
    </row>
    <row r="12" spans="2:25">
      <c r="B12" s="40">
        <v>4</v>
      </c>
      <c r="C12" s="46">
        <f t="shared" si="0"/>
        <v>105698.53461538471</v>
      </c>
      <c r="D12" s="46"/>
      <c r="E12" s="45">
        <v>2013</v>
      </c>
      <c r="F12" s="8">
        <v>43591</v>
      </c>
      <c r="G12" s="45" t="s">
        <v>3</v>
      </c>
      <c r="H12" s="52">
        <v>0.84160000000000001</v>
      </c>
      <c r="I12" s="53"/>
      <c r="J12" s="45">
        <v>10</v>
      </c>
      <c r="K12" s="48">
        <f t="shared" si="1"/>
        <v>3170.9560384615411</v>
      </c>
      <c r="L12" s="49"/>
      <c r="M12" s="6">
        <f>IF(J12="","",(K12/J12)/LOOKUP(RIGHT($D$2,3),定数!$A$6:$A$13,定数!$B$6:$B$13))</f>
        <v>2.113970692307694</v>
      </c>
      <c r="N12" s="45">
        <v>2013</v>
      </c>
      <c r="O12" s="8">
        <v>43591</v>
      </c>
      <c r="P12" s="52">
        <v>0.84289999999999998</v>
      </c>
      <c r="Q12" s="53"/>
      <c r="R12" s="50">
        <f>IF(P12="","",T12*M12*LOOKUP(RIGHT($D$2,3),定数!$A$6:$A$13,定数!$B$6:$B$13))</f>
        <v>-4122.2428499999014</v>
      </c>
      <c r="S12" s="50"/>
      <c r="T12" s="51">
        <f t="shared" ref="T12:T75" si="4">IF(P12="","",IF(G12="買",(P12-H12),(H12-P12))*IF(RIGHT($D$2,3)="JPY",100,10000))</f>
        <v>-12.999999999999678</v>
      </c>
      <c r="U12" s="51"/>
      <c r="V12" s="22">
        <f t="shared" si="2"/>
        <v>0</v>
      </c>
      <c r="W12">
        <f t="shared" si="3"/>
        <v>1</v>
      </c>
      <c r="X12" s="41">
        <f t="shared" ref="X12:X75" si="5">IF(C12&lt;&gt;"",MAX(X11,C12),"")</f>
        <v>105698.53461538471</v>
      </c>
      <c r="Y12" s="42">
        <f t="shared" ref="Y12:Y75" si="6">IF(X12&lt;&gt;"",1-(C12/X12),"")</f>
        <v>0</v>
      </c>
    </row>
    <row r="13" spans="2:25">
      <c r="B13" s="40">
        <v>5</v>
      </c>
      <c r="C13" s="46">
        <f t="shared" si="0"/>
        <v>101576.2917653848</v>
      </c>
      <c r="D13" s="46"/>
      <c r="E13" s="45">
        <v>2013</v>
      </c>
      <c r="F13" s="8">
        <v>43619</v>
      </c>
      <c r="G13" s="45" t="s">
        <v>3</v>
      </c>
      <c r="H13" s="52">
        <v>0.85189999999999999</v>
      </c>
      <c r="I13" s="53"/>
      <c r="J13" s="45">
        <v>31</v>
      </c>
      <c r="K13" s="48">
        <f t="shared" si="1"/>
        <v>3047.2887529615437</v>
      </c>
      <c r="L13" s="49"/>
      <c r="M13" s="6">
        <f>IF(J13="","",(K13/J13)/LOOKUP(RIGHT($D$2,3),定数!$A$6:$A$13,定数!$B$6:$B$13))</f>
        <v>0.65533091461538573</v>
      </c>
      <c r="N13" s="45">
        <v>2013</v>
      </c>
      <c r="O13" s="8">
        <v>43620</v>
      </c>
      <c r="P13" s="52">
        <v>0.85529999999999995</v>
      </c>
      <c r="Q13" s="53"/>
      <c r="R13" s="50">
        <f>IF(P13="","",T13*M13*LOOKUP(RIGHT($D$2,3),定数!$A$6:$A$13,定数!$B$6:$B$13))</f>
        <v>-3342.1876645384268</v>
      </c>
      <c r="S13" s="50"/>
      <c r="T13" s="51">
        <f t="shared" si="4"/>
        <v>-33.999999999999588</v>
      </c>
      <c r="U13" s="51"/>
      <c r="V13" s="22">
        <f t="shared" si="2"/>
        <v>0</v>
      </c>
      <c r="W13">
        <f t="shared" si="3"/>
        <v>2</v>
      </c>
      <c r="X13" s="41">
        <f t="shared" si="5"/>
        <v>105698.53461538471</v>
      </c>
      <c r="Y13" s="42">
        <f t="shared" si="6"/>
        <v>3.8999999999999146E-2</v>
      </c>
    </row>
    <row r="14" spans="2:25">
      <c r="B14" s="40">
        <v>6</v>
      </c>
      <c r="C14" s="46">
        <f t="shared" si="0"/>
        <v>98234.104100846365</v>
      </c>
      <c r="D14" s="46"/>
      <c r="E14" s="45">
        <v>2013</v>
      </c>
      <c r="F14" s="8">
        <v>43641</v>
      </c>
      <c r="G14" s="45" t="s">
        <v>3</v>
      </c>
      <c r="H14" s="47">
        <v>0.84740000000000004</v>
      </c>
      <c r="I14" s="47"/>
      <c r="J14" s="45">
        <v>35</v>
      </c>
      <c r="K14" s="48">
        <f t="shared" si="1"/>
        <v>2947.0231230253908</v>
      </c>
      <c r="L14" s="49"/>
      <c r="M14" s="6">
        <f>IF(J14="","",(K14/J14)/LOOKUP(RIGHT($D$2,3),定数!$A$6:$A$13,定数!$B$6:$B$13))</f>
        <v>0.5613377377191221</v>
      </c>
      <c r="N14" s="45">
        <v>2013</v>
      </c>
      <c r="O14" s="8">
        <v>43643</v>
      </c>
      <c r="P14" s="47">
        <v>0.85119999999999996</v>
      </c>
      <c r="Q14" s="47"/>
      <c r="R14" s="50">
        <f>IF(P14="","",T14*M14*LOOKUP(RIGHT($D$2,3),定数!$A$6:$A$13,定数!$B$6:$B$13))</f>
        <v>-3199.6251049989246</v>
      </c>
      <c r="S14" s="50"/>
      <c r="T14" s="51">
        <f t="shared" si="4"/>
        <v>-37.999999999999147</v>
      </c>
      <c r="U14" s="51"/>
      <c r="V14" s="22">
        <f t="shared" si="2"/>
        <v>0</v>
      </c>
      <c r="W14">
        <f t="shared" si="3"/>
        <v>3</v>
      </c>
      <c r="X14" s="41">
        <f t="shared" si="5"/>
        <v>105698.53461538471</v>
      </c>
      <c r="Y14" s="42">
        <f t="shared" si="6"/>
        <v>7.0619999999998795E-2</v>
      </c>
    </row>
    <row r="15" spans="2:25">
      <c r="B15" s="40">
        <v>7</v>
      </c>
      <c r="C15" s="46">
        <f t="shared" si="0"/>
        <v>95034.478995847443</v>
      </c>
      <c r="D15" s="46"/>
      <c r="E15" s="45">
        <v>2013</v>
      </c>
      <c r="F15" s="8">
        <v>43700</v>
      </c>
      <c r="G15" s="45" t="s">
        <v>4</v>
      </c>
      <c r="H15" s="47">
        <v>0.85929999999999995</v>
      </c>
      <c r="I15" s="47"/>
      <c r="J15" s="45">
        <v>55</v>
      </c>
      <c r="K15" s="48">
        <f t="shared" si="1"/>
        <v>2851.0343698754232</v>
      </c>
      <c r="L15" s="49"/>
      <c r="M15" s="6">
        <f>IF(J15="","",(K15/J15)/LOOKUP(RIGHT($D$2,3),定数!$A$6:$A$13,定数!$B$6:$B$13))</f>
        <v>0.34557992362126344</v>
      </c>
      <c r="N15" s="45">
        <v>2013</v>
      </c>
      <c r="O15" s="8">
        <v>43706</v>
      </c>
      <c r="P15" s="47">
        <v>0.85350000000000004</v>
      </c>
      <c r="Q15" s="47"/>
      <c r="R15" s="50">
        <f>IF(P15="","",T15*M15*LOOKUP(RIGHT($D$2,3),定数!$A$6:$A$13,定数!$B$6:$B$13))</f>
        <v>-3006.5453355049485</v>
      </c>
      <c r="S15" s="50"/>
      <c r="T15" s="51">
        <f t="shared" si="4"/>
        <v>-57.999999999999162</v>
      </c>
      <c r="U15" s="51"/>
      <c r="V15" s="22">
        <f t="shared" si="2"/>
        <v>0</v>
      </c>
      <c r="W15">
        <f t="shared" si="3"/>
        <v>4</v>
      </c>
      <c r="X15" s="41">
        <f t="shared" si="5"/>
        <v>105698.53461538471</v>
      </c>
      <c r="Y15" s="42">
        <f t="shared" si="6"/>
        <v>0.10089123428571245</v>
      </c>
    </row>
    <row r="16" spans="2:25">
      <c r="B16" s="40">
        <v>8</v>
      </c>
      <c r="C16" s="46">
        <f t="shared" si="0"/>
        <v>92027.933660342489</v>
      </c>
      <c r="D16" s="46"/>
      <c r="E16" s="45">
        <v>2013</v>
      </c>
      <c r="F16" s="8">
        <v>43721</v>
      </c>
      <c r="G16" s="45" t="s">
        <v>3</v>
      </c>
      <c r="H16" s="47">
        <v>0.84040000000000004</v>
      </c>
      <c r="I16" s="47"/>
      <c r="J16" s="45">
        <v>11</v>
      </c>
      <c r="K16" s="48">
        <f t="shared" si="1"/>
        <v>2760.8380098102743</v>
      </c>
      <c r="L16" s="49"/>
      <c r="M16" s="6">
        <f>IF(J16="","",(K16/J16)/LOOKUP(RIGHT($D$2,3),定数!$A$6:$A$13,定数!$B$6:$B$13))</f>
        <v>1.6732351574607722</v>
      </c>
      <c r="N16" s="45">
        <v>2013</v>
      </c>
      <c r="O16" s="8">
        <v>43721</v>
      </c>
      <c r="P16" s="47">
        <v>0.83879999999999999</v>
      </c>
      <c r="Q16" s="47"/>
      <c r="R16" s="50">
        <f>IF(P16="","",T16*M16*LOOKUP(RIGHT($D$2,3),定数!$A$6:$A$13,定数!$B$6:$B$13))</f>
        <v>4015.7643779059686</v>
      </c>
      <c r="S16" s="50"/>
      <c r="T16" s="51">
        <f t="shared" si="4"/>
        <v>16.000000000000458</v>
      </c>
      <c r="U16" s="51"/>
      <c r="V16" s="22">
        <f t="shared" si="2"/>
        <v>1</v>
      </c>
      <c r="W16">
        <f t="shared" si="3"/>
        <v>0</v>
      </c>
      <c r="X16" s="41">
        <f t="shared" si="5"/>
        <v>105698.53461538471</v>
      </c>
      <c r="Y16" s="42">
        <f t="shared" si="6"/>
        <v>0.12933576614649134</v>
      </c>
    </row>
    <row r="17" spans="2:25">
      <c r="B17" s="40">
        <v>9</v>
      </c>
      <c r="C17" s="46">
        <f t="shared" si="0"/>
        <v>96043.698038248462</v>
      </c>
      <c r="D17" s="46"/>
      <c r="E17" s="45">
        <v>2013</v>
      </c>
      <c r="F17" s="8">
        <v>43797</v>
      </c>
      <c r="G17" s="45" t="s">
        <v>3</v>
      </c>
      <c r="H17" s="47">
        <v>0.83109999999999995</v>
      </c>
      <c r="I17" s="47"/>
      <c r="J17" s="45">
        <v>38</v>
      </c>
      <c r="K17" s="48">
        <f t="shared" si="1"/>
        <v>2881.3109411474538</v>
      </c>
      <c r="L17" s="49"/>
      <c r="M17" s="6">
        <f>IF(J17="","",(K17/J17)/LOOKUP(RIGHT($D$2,3),定数!$A$6:$A$13,定数!$B$6:$B$13))</f>
        <v>0.50549314756972874</v>
      </c>
      <c r="N17" s="45">
        <v>2013</v>
      </c>
      <c r="O17" s="8">
        <v>43801</v>
      </c>
      <c r="P17" s="47">
        <v>0.82540000000000002</v>
      </c>
      <c r="Q17" s="47"/>
      <c r="R17" s="50">
        <f>IF(P17="","",T17*M17*LOOKUP(RIGHT($D$2,3),定数!$A$6:$A$13,定数!$B$6:$B$13))</f>
        <v>4321.966411721126</v>
      </c>
      <c r="S17" s="50"/>
      <c r="T17" s="51">
        <f t="shared" si="4"/>
        <v>56.999999999999275</v>
      </c>
      <c r="U17" s="51"/>
      <c r="V17" s="22">
        <f t="shared" si="2"/>
        <v>2</v>
      </c>
      <c r="W17">
        <f t="shared" si="3"/>
        <v>0</v>
      </c>
      <c r="X17" s="41">
        <f t="shared" si="5"/>
        <v>105698.53461538471</v>
      </c>
      <c r="Y17" s="42">
        <f t="shared" si="6"/>
        <v>9.1343145032882544E-2</v>
      </c>
    </row>
    <row r="18" spans="2:25">
      <c r="B18" s="40">
        <v>10</v>
      </c>
      <c r="C18" s="46">
        <f t="shared" si="0"/>
        <v>100365.66444996958</v>
      </c>
      <c r="D18" s="46"/>
      <c r="E18" s="45">
        <v>2013</v>
      </c>
      <c r="F18" s="8">
        <v>43825</v>
      </c>
      <c r="G18" s="45" t="s">
        <v>3</v>
      </c>
      <c r="H18" s="47">
        <v>0.83309999999999995</v>
      </c>
      <c r="I18" s="47"/>
      <c r="J18" s="45">
        <v>31</v>
      </c>
      <c r="K18" s="48">
        <f t="shared" si="1"/>
        <v>3010.9699334990873</v>
      </c>
      <c r="L18" s="49"/>
      <c r="M18" s="6">
        <f>IF(J18="","",(K18/J18)/LOOKUP(RIGHT($D$2,3),定数!$A$6:$A$13,定数!$B$6:$B$13))</f>
        <v>0.6475204158062553</v>
      </c>
      <c r="N18" s="45">
        <v>2013</v>
      </c>
      <c r="O18" s="8">
        <v>43826</v>
      </c>
      <c r="P18" s="47">
        <v>0.83650000000000002</v>
      </c>
      <c r="Q18" s="47"/>
      <c r="R18" s="50">
        <f>IF(P18="","",T18*M18*LOOKUP(RIGHT($D$2,3),定数!$A$6:$A$13,定数!$B$6:$B$13))</f>
        <v>-3302.3541206119698</v>
      </c>
      <c r="S18" s="50"/>
      <c r="T18" s="51">
        <f t="shared" si="4"/>
        <v>-34.000000000000696</v>
      </c>
      <c r="U18" s="51"/>
      <c r="V18" s="22">
        <f t="shared" si="2"/>
        <v>0</v>
      </c>
      <c r="W18">
        <f t="shared" si="3"/>
        <v>1</v>
      </c>
      <c r="X18" s="41">
        <f t="shared" si="5"/>
        <v>105698.53461538471</v>
      </c>
      <c r="Y18" s="42">
        <f t="shared" si="6"/>
        <v>5.0453586559362829E-2</v>
      </c>
    </row>
    <row r="19" spans="2:25">
      <c r="B19" s="40">
        <v>11</v>
      </c>
      <c r="C19" s="46">
        <f t="shared" si="0"/>
        <v>97063.310329357613</v>
      </c>
      <c r="D19" s="46"/>
      <c r="E19" s="45">
        <v>2014</v>
      </c>
      <c r="F19" s="8">
        <v>43468</v>
      </c>
      <c r="G19" s="45" t="s">
        <v>3</v>
      </c>
      <c r="H19" s="47">
        <v>0.8276</v>
      </c>
      <c r="I19" s="47"/>
      <c r="J19" s="45">
        <v>38</v>
      </c>
      <c r="K19" s="48">
        <f t="shared" si="1"/>
        <v>2911.8993098807282</v>
      </c>
      <c r="L19" s="49"/>
      <c r="M19" s="6">
        <f>IF(J19="","",(K19/J19)/LOOKUP(RIGHT($D$2,3),定数!$A$6:$A$13,定数!$B$6:$B$13))</f>
        <v>0.51085952804925061</v>
      </c>
      <c r="N19" s="45">
        <v>2014</v>
      </c>
      <c r="O19" s="8">
        <v>43471</v>
      </c>
      <c r="P19" s="47">
        <v>0.83160000000000001</v>
      </c>
      <c r="Q19" s="47"/>
      <c r="R19" s="50">
        <f>IF(P19="","",T19*M19*LOOKUP(RIGHT($D$2,3),定数!$A$6:$A$13,定数!$B$6:$B$13))</f>
        <v>-3065.1571682955064</v>
      </c>
      <c r="S19" s="50"/>
      <c r="T19" s="51">
        <f t="shared" si="4"/>
        <v>-40.000000000000036</v>
      </c>
      <c r="U19" s="51"/>
      <c r="V19" s="22">
        <f t="shared" si="2"/>
        <v>0</v>
      </c>
      <c r="W19">
        <f t="shared" si="3"/>
        <v>2</v>
      </c>
      <c r="X19" s="41">
        <f t="shared" si="5"/>
        <v>105698.53461538471</v>
      </c>
      <c r="Y19" s="42">
        <f t="shared" si="6"/>
        <v>8.1696726614506998E-2</v>
      </c>
    </row>
    <row r="20" spans="2:25">
      <c r="B20" s="40">
        <v>12</v>
      </c>
      <c r="C20" s="46">
        <f t="shared" si="0"/>
        <v>93998.153161062102</v>
      </c>
      <c r="D20" s="46"/>
      <c r="E20" s="45">
        <v>2014</v>
      </c>
      <c r="F20" s="8">
        <v>43486</v>
      </c>
      <c r="G20" s="45" t="s">
        <v>3</v>
      </c>
      <c r="H20" s="47">
        <v>0.8246</v>
      </c>
      <c r="I20" s="47"/>
      <c r="J20" s="45">
        <v>14</v>
      </c>
      <c r="K20" s="48">
        <f t="shared" si="1"/>
        <v>2819.944594831863</v>
      </c>
      <c r="L20" s="49"/>
      <c r="M20" s="6">
        <f>IF(J20="","",(K20/J20)/LOOKUP(RIGHT($D$2,3),定数!$A$6:$A$13,定数!$B$6:$B$13))</f>
        <v>1.3428307594437443</v>
      </c>
      <c r="N20" s="45">
        <v>2014</v>
      </c>
      <c r="O20" s="8">
        <v>43486</v>
      </c>
      <c r="P20" s="47">
        <v>0.8226</v>
      </c>
      <c r="Q20" s="47"/>
      <c r="R20" s="50">
        <f>IF(P20="","",T20*M20*LOOKUP(RIGHT($D$2,3),定数!$A$6:$A$13,定数!$B$6:$B$13))</f>
        <v>4028.4922783312363</v>
      </c>
      <c r="S20" s="50"/>
      <c r="T20" s="51">
        <f t="shared" si="4"/>
        <v>20.000000000000018</v>
      </c>
      <c r="U20" s="51"/>
      <c r="V20" s="22">
        <f t="shared" si="2"/>
        <v>1</v>
      </c>
      <c r="W20">
        <f t="shared" si="3"/>
        <v>0</v>
      </c>
      <c r="X20" s="41">
        <f t="shared" si="5"/>
        <v>105698.53461538471</v>
      </c>
      <c r="Y20" s="42">
        <f t="shared" si="6"/>
        <v>0.11069577735299641</v>
      </c>
    </row>
    <row r="21" spans="2:25">
      <c r="B21" s="40">
        <v>13</v>
      </c>
      <c r="C21" s="46">
        <f t="shared" si="0"/>
        <v>98026.645439393338</v>
      </c>
      <c r="D21" s="46"/>
      <c r="E21" s="45">
        <v>2014</v>
      </c>
      <c r="F21" s="8">
        <v>43598</v>
      </c>
      <c r="G21" s="45" t="s">
        <v>3</v>
      </c>
      <c r="H21" s="47">
        <v>0.81330000000000002</v>
      </c>
      <c r="I21" s="47"/>
      <c r="J21" s="45">
        <v>37</v>
      </c>
      <c r="K21" s="48">
        <f t="shared" si="1"/>
        <v>2940.7993631817999</v>
      </c>
      <c r="L21" s="49"/>
      <c r="M21" s="6">
        <f>IF(J21="","",(K21/J21)/LOOKUP(RIGHT($D$2,3),定数!$A$6:$A$13,定数!$B$6:$B$13))</f>
        <v>0.52987375913185586</v>
      </c>
      <c r="N21" s="45">
        <v>2014</v>
      </c>
      <c r="O21" s="8">
        <v>43599</v>
      </c>
      <c r="P21" s="47">
        <v>0.81730000000000003</v>
      </c>
      <c r="Q21" s="47"/>
      <c r="R21" s="50">
        <f>IF(P21="","",T21*M21*LOOKUP(RIGHT($D$2,3),定数!$A$6:$A$13,定数!$B$6:$B$13))</f>
        <v>-3179.242554791138</v>
      </c>
      <c r="S21" s="50"/>
      <c r="T21" s="51">
        <f t="shared" si="4"/>
        <v>-40.000000000000036</v>
      </c>
      <c r="U21" s="51"/>
      <c r="V21" s="22">
        <f t="shared" si="2"/>
        <v>0</v>
      </c>
      <c r="W21">
        <f t="shared" si="3"/>
        <v>1</v>
      </c>
      <c r="X21" s="41">
        <f t="shared" si="5"/>
        <v>105698.53461538471</v>
      </c>
      <c r="Y21" s="42">
        <f t="shared" si="6"/>
        <v>7.2582739239553273E-2</v>
      </c>
    </row>
    <row r="22" spans="2:25">
      <c r="B22" s="40">
        <v>14</v>
      </c>
      <c r="C22" s="46">
        <f t="shared" si="0"/>
        <v>94847.402884602197</v>
      </c>
      <c r="D22" s="46"/>
      <c r="E22" s="45">
        <v>2014</v>
      </c>
      <c r="F22" s="8">
        <v>43613</v>
      </c>
      <c r="G22" s="45" t="s">
        <v>4</v>
      </c>
      <c r="H22" s="47">
        <v>0.81289999999999996</v>
      </c>
      <c r="I22" s="47"/>
      <c r="J22" s="45">
        <v>24</v>
      </c>
      <c r="K22" s="48">
        <f t="shared" si="1"/>
        <v>2845.4220865380657</v>
      </c>
      <c r="L22" s="49"/>
      <c r="M22" s="6">
        <f>IF(J22="","",(K22/J22)/LOOKUP(RIGHT($D$2,3),定数!$A$6:$A$13,定数!$B$6:$B$13))</f>
        <v>0.7903950240383516</v>
      </c>
      <c r="N22" s="45">
        <v>2014</v>
      </c>
      <c r="O22" s="8">
        <v>43619</v>
      </c>
      <c r="P22" s="47">
        <v>0.81030000000000002</v>
      </c>
      <c r="Q22" s="47"/>
      <c r="R22" s="50">
        <f>IF(P22="","",T22*M22*LOOKUP(RIGHT($D$2,3),定数!$A$6:$A$13,定数!$B$6:$B$13))</f>
        <v>-3082.5405937494952</v>
      </c>
      <c r="S22" s="50"/>
      <c r="T22" s="51">
        <f t="shared" si="4"/>
        <v>-25.999999999999357</v>
      </c>
      <c r="U22" s="51"/>
      <c r="V22" s="22">
        <f t="shared" si="2"/>
        <v>0</v>
      </c>
      <c r="W22">
        <f t="shared" si="3"/>
        <v>2</v>
      </c>
      <c r="X22" s="41">
        <f t="shared" si="5"/>
        <v>105698.53461538471</v>
      </c>
      <c r="Y22" s="42">
        <f t="shared" si="6"/>
        <v>0.10266113688583811</v>
      </c>
    </row>
    <row r="23" spans="2:25">
      <c r="B23" s="40">
        <v>15</v>
      </c>
      <c r="C23" s="46">
        <f t="shared" si="0"/>
        <v>91764.862290852703</v>
      </c>
      <c r="D23" s="46"/>
      <c r="E23" s="45">
        <v>2014</v>
      </c>
      <c r="F23" s="8">
        <v>43627</v>
      </c>
      <c r="G23" s="45" t="s">
        <v>3</v>
      </c>
      <c r="H23" s="47">
        <v>0.80500000000000005</v>
      </c>
      <c r="I23" s="47"/>
      <c r="J23" s="45">
        <v>25</v>
      </c>
      <c r="K23" s="48">
        <f t="shared" si="1"/>
        <v>2752.945868725581</v>
      </c>
      <c r="L23" s="49"/>
      <c r="M23" s="6">
        <f>IF(J23="","",(K23/J23)/LOOKUP(RIGHT($D$2,3),定数!$A$6:$A$13,定数!$B$6:$B$13))</f>
        <v>0.73411889832682165</v>
      </c>
      <c r="N23" s="45">
        <v>2014</v>
      </c>
      <c r="O23" s="8">
        <v>43629</v>
      </c>
      <c r="P23" s="47">
        <v>0.80130000000000001</v>
      </c>
      <c r="Q23" s="47"/>
      <c r="R23" s="50">
        <f>IF(P23="","",T23*M23*LOOKUP(RIGHT($D$2,3),定数!$A$6:$A$13,定数!$B$6:$B$13))</f>
        <v>4074.3598857139009</v>
      </c>
      <c r="S23" s="50"/>
      <c r="T23" s="51">
        <f t="shared" si="4"/>
        <v>37.000000000000369</v>
      </c>
      <c r="U23" s="51"/>
      <c r="V23" t="str">
        <f t="shared" ref="V23:W74" si="7">IF(S23&lt;&gt;"",IF(S23&lt;0,1+V22,0),"")</f>
        <v/>
      </c>
      <c r="W23">
        <f t="shared" si="3"/>
        <v>0</v>
      </c>
      <c r="X23" s="41">
        <f t="shared" si="5"/>
        <v>105698.53461538471</v>
      </c>
      <c r="Y23" s="42">
        <f t="shared" si="6"/>
        <v>0.13182464993704768</v>
      </c>
    </row>
    <row r="24" spans="2:25">
      <c r="B24" s="40">
        <v>16</v>
      </c>
      <c r="C24" s="46">
        <f t="shared" si="0"/>
        <v>95839.222176566604</v>
      </c>
      <c r="D24" s="46"/>
      <c r="E24" s="45">
        <v>2014</v>
      </c>
      <c r="F24" s="8">
        <v>43628</v>
      </c>
      <c r="G24" s="45" t="s">
        <v>3</v>
      </c>
      <c r="H24" s="47">
        <v>0.80289999999999995</v>
      </c>
      <c r="I24" s="47"/>
      <c r="J24" s="45">
        <v>32</v>
      </c>
      <c r="K24" s="48">
        <f t="shared" si="1"/>
        <v>2875.1766652969982</v>
      </c>
      <c r="L24" s="49"/>
      <c r="M24" s="6">
        <f>IF(J24="","",(K24/J24)/LOOKUP(RIGHT($D$2,3),定数!$A$6:$A$13,定数!$B$6:$B$13))</f>
        <v>0.59899513860354126</v>
      </c>
      <c r="N24" s="45">
        <v>2014</v>
      </c>
      <c r="O24" s="8">
        <v>43629</v>
      </c>
      <c r="P24" s="47">
        <v>0.79810000000000003</v>
      </c>
      <c r="Q24" s="47"/>
      <c r="R24" s="50">
        <f>IF(P24="","",T24*M24*LOOKUP(RIGHT($D$2,3),定数!$A$6:$A$13,定数!$B$6:$B$13))</f>
        <v>4312.7649979454209</v>
      </c>
      <c r="S24" s="50"/>
      <c r="T24" s="51">
        <f t="shared" si="4"/>
        <v>47.999999999999154</v>
      </c>
      <c r="U24" s="51"/>
      <c r="V24" t="str">
        <f t="shared" si="7"/>
        <v/>
      </c>
      <c r="W24">
        <f t="shared" si="3"/>
        <v>0</v>
      </c>
      <c r="X24" s="41">
        <f t="shared" si="5"/>
        <v>105698.53461538471</v>
      </c>
      <c r="Y24" s="42">
        <f t="shared" si="6"/>
        <v>9.3277664394252224E-2</v>
      </c>
    </row>
    <row r="25" spans="2:25">
      <c r="B25" s="40">
        <v>17</v>
      </c>
      <c r="C25" s="46">
        <f t="shared" si="0"/>
        <v>100151.98717451202</v>
      </c>
      <c r="D25" s="46"/>
      <c r="E25" s="45">
        <v>2014</v>
      </c>
      <c r="F25" s="8">
        <v>43629</v>
      </c>
      <c r="G25" s="45" t="s">
        <v>3</v>
      </c>
      <c r="H25" s="47">
        <v>0.80010000000000003</v>
      </c>
      <c r="I25" s="47"/>
      <c r="J25" s="45">
        <v>59</v>
      </c>
      <c r="K25" s="48">
        <f t="shared" si="1"/>
        <v>3004.5596152353605</v>
      </c>
      <c r="L25" s="49"/>
      <c r="M25" s="6">
        <f>IF(J25="","",(K25/J25)/LOOKUP(RIGHT($D$2,3),定数!$A$6:$A$13,定数!$B$6:$B$13))</f>
        <v>0.33949826160851532</v>
      </c>
      <c r="N25" s="45">
        <v>2014</v>
      </c>
      <c r="O25" s="8">
        <v>43661</v>
      </c>
      <c r="P25" s="47">
        <v>0.79120000000000001</v>
      </c>
      <c r="Q25" s="47"/>
      <c r="R25" s="50">
        <f>IF(P25="","",T25*M25*LOOKUP(RIGHT($D$2,3),定数!$A$6:$A$13,定数!$B$6:$B$13))</f>
        <v>4532.3017924736887</v>
      </c>
      <c r="S25" s="50"/>
      <c r="T25" s="51">
        <f t="shared" si="4"/>
        <v>89.000000000000185</v>
      </c>
      <c r="U25" s="51"/>
      <c r="V25" t="str">
        <f t="shared" si="7"/>
        <v/>
      </c>
      <c r="W25">
        <f t="shared" si="3"/>
        <v>0</v>
      </c>
      <c r="X25" s="41">
        <f t="shared" si="5"/>
        <v>105698.53461538471</v>
      </c>
      <c r="Y25" s="42">
        <f t="shared" si="6"/>
        <v>5.2475159291994311E-2</v>
      </c>
    </row>
    <row r="26" spans="2:25">
      <c r="B26" s="40">
        <v>18</v>
      </c>
      <c r="C26" s="46">
        <f t="shared" si="0"/>
        <v>104684.28896698571</v>
      </c>
      <c r="D26" s="46"/>
      <c r="E26" s="45">
        <v>2014</v>
      </c>
      <c r="F26" s="8">
        <v>43649</v>
      </c>
      <c r="G26" s="45" t="s">
        <v>3</v>
      </c>
      <c r="H26" s="47">
        <v>0.79430000000000001</v>
      </c>
      <c r="I26" s="47"/>
      <c r="J26" s="45">
        <v>27</v>
      </c>
      <c r="K26" s="48">
        <f t="shared" si="1"/>
        <v>3140.5286690095713</v>
      </c>
      <c r="L26" s="49"/>
      <c r="M26" s="6">
        <f>IF(J26="","",(K26/J26)/LOOKUP(RIGHT($D$2,3),定数!$A$6:$A$13,定数!$B$6:$B$13))</f>
        <v>0.77543917753322744</v>
      </c>
      <c r="N26" s="45">
        <v>2014</v>
      </c>
      <c r="O26" s="8">
        <v>43660</v>
      </c>
      <c r="P26" s="47">
        <v>0.79720000000000002</v>
      </c>
      <c r="Q26" s="47"/>
      <c r="R26" s="50">
        <f>IF(P26="","",T26*M26*LOOKUP(RIGHT($D$2,3),定数!$A$6:$A$13,定数!$B$6:$B$13))</f>
        <v>-3373.1604222695551</v>
      </c>
      <c r="S26" s="50"/>
      <c r="T26" s="51">
        <f t="shared" si="4"/>
        <v>-29.000000000000135</v>
      </c>
      <c r="U26" s="51"/>
      <c r="V26" t="str">
        <f t="shared" si="7"/>
        <v/>
      </c>
      <c r="W26">
        <f t="shared" si="3"/>
        <v>1</v>
      </c>
      <c r="X26" s="41">
        <f t="shared" si="5"/>
        <v>105698.53461538471</v>
      </c>
      <c r="Y26" s="42">
        <f t="shared" si="6"/>
        <v>9.5956453141912146E-3</v>
      </c>
    </row>
    <row r="27" spans="2:25">
      <c r="B27" s="40">
        <v>19</v>
      </c>
      <c r="C27" s="46">
        <f t="shared" si="0"/>
        <v>101311.12854471615</v>
      </c>
      <c r="D27" s="46"/>
      <c r="E27" s="45">
        <v>2014</v>
      </c>
      <c r="F27" s="8">
        <v>43679</v>
      </c>
      <c r="G27" s="45" t="s">
        <v>3</v>
      </c>
      <c r="H27" s="47">
        <v>0.79510000000000003</v>
      </c>
      <c r="I27" s="47"/>
      <c r="J27" s="45">
        <v>14</v>
      </c>
      <c r="K27" s="48">
        <f t="shared" si="1"/>
        <v>3039.3338563414845</v>
      </c>
      <c r="L27" s="49"/>
      <c r="M27" s="6">
        <f>IF(J27="","",(K27/J27)/LOOKUP(RIGHT($D$2,3),定数!$A$6:$A$13,定数!$B$6:$B$13))</f>
        <v>1.4473018363530878</v>
      </c>
      <c r="N27" s="45">
        <v>2014</v>
      </c>
      <c r="O27" s="8">
        <v>43706</v>
      </c>
      <c r="P27" s="47">
        <v>0.79310000000000003</v>
      </c>
      <c r="Q27" s="47"/>
      <c r="R27" s="50">
        <f>IF(P27="","",T27*M27*LOOKUP(RIGHT($D$2,3),定数!$A$6:$A$13,定数!$B$6:$B$13))</f>
        <v>4341.9055090592674</v>
      </c>
      <c r="S27" s="50"/>
      <c r="T27" s="51">
        <f t="shared" si="4"/>
        <v>20.000000000000018</v>
      </c>
      <c r="U27" s="51"/>
      <c r="V27" t="str">
        <f t="shared" si="7"/>
        <v/>
      </c>
      <c r="W27">
        <f t="shared" si="3"/>
        <v>0</v>
      </c>
      <c r="X27" s="41">
        <f t="shared" si="5"/>
        <v>105698.53461538471</v>
      </c>
      <c r="Y27" s="42">
        <f t="shared" si="6"/>
        <v>4.1508674520734146E-2</v>
      </c>
    </row>
    <row r="28" spans="2:25">
      <c r="B28" s="40">
        <v>20</v>
      </c>
      <c r="C28" s="46">
        <f t="shared" si="0"/>
        <v>105653.03405377542</v>
      </c>
      <c r="D28" s="46"/>
      <c r="E28" s="45">
        <v>2014</v>
      </c>
      <c r="F28" s="8">
        <v>43730</v>
      </c>
      <c r="G28" s="45" t="s">
        <v>3</v>
      </c>
      <c r="H28" s="47">
        <v>0.78480000000000005</v>
      </c>
      <c r="I28" s="47"/>
      <c r="J28" s="45">
        <v>22</v>
      </c>
      <c r="K28" s="48">
        <f t="shared" si="1"/>
        <v>3169.5910216132625</v>
      </c>
      <c r="L28" s="49"/>
      <c r="M28" s="6">
        <f>IF(J28="","",(K28/J28)/LOOKUP(RIGHT($D$2,3),定数!$A$6:$A$13,定数!$B$6:$B$13))</f>
        <v>0.96048212776159458</v>
      </c>
      <c r="N28" s="45">
        <v>2014</v>
      </c>
      <c r="O28" s="8">
        <v>43731</v>
      </c>
      <c r="P28" s="47">
        <v>0.7873</v>
      </c>
      <c r="Q28" s="47"/>
      <c r="R28" s="50">
        <f>IF(P28="","",T28*M28*LOOKUP(RIGHT($D$2,3),定数!$A$6:$A$13,定数!$B$6:$B$13))</f>
        <v>-3601.8079791059031</v>
      </c>
      <c r="S28" s="50"/>
      <c r="T28" s="51">
        <f t="shared" si="4"/>
        <v>-24.999999999999467</v>
      </c>
      <c r="U28" s="51"/>
      <c r="V28" t="str">
        <f t="shared" si="7"/>
        <v/>
      </c>
      <c r="W28">
        <f t="shared" si="3"/>
        <v>1</v>
      </c>
      <c r="X28" s="41">
        <f t="shared" si="5"/>
        <v>105698.53461538471</v>
      </c>
      <c r="Y28" s="42">
        <f t="shared" si="6"/>
        <v>4.3047485733693769E-4</v>
      </c>
    </row>
    <row r="29" spans="2:25">
      <c r="B29" s="40">
        <v>21</v>
      </c>
      <c r="C29" s="46">
        <f t="shared" si="0"/>
        <v>102051.22607466952</v>
      </c>
      <c r="D29" s="46"/>
      <c r="E29" s="45">
        <v>2014</v>
      </c>
      <c r="F29" s="8">
        <v>43732</v>
      </c>
      <c r="G29" s="45" t="s">
        <v>3</v>
      </c>
      <c r="H29" s="47">
        <v>0.78349999999999997</v>
      </c>
      <c r="I29" s="47"/>
      <c r="J29" s="45">
        <v>30</v>
      </c>
      <c r="K29" s="48">
        <f t="shared" si="1"/>
        <v>3061.5367822400858</v>
      </c>
      <c r="L29" s="49"/>
      <c r="M29" s="6">
        <f>IF(J29="","",(K29/J29)/LOOKUP(RIGHT($D$2,3),定数!$A$6:$A$13,定数!$B$6:$B$13))</f>
        <v>0.68034150716446351</v>
      </c>
      <c r="N29" s="45">
        <v>2014</v>
      </c>
      <c r="O29" s="8">
        <v>43733</v>
      </c>
      <c r="P29" s="47">
        <v>0.77910000000000001</v>
      </c>
      <c r="Q29" s="47"/>
      <c r="R29" s="50">
        <f>IF(P29="","",T29*M29*LOOKUP(RIGHT($D$2,3),定数!$A$6:$A$13,定数!$B$6:$B$13))</f>
        <v>4490.2539472854178</v>
      </c>
      <c r="S29" s="50"/>
      <c r="T29" s="51">
        <f t="shared" si="4"/>
        <v>43.999999999999595</v>
      </c>
      <c r="U29" s="51"/>
      <c r="V29" t="str">
        <f t="shared" si="7"/>
        <v/>
      </c>
      <c r="W29">
        <f t="shared" si="3"/>
        <v>0</v>
      </c>
      <c r="X29" s="41">
        <f t="shared" si="5"/>
        <v>105698.53461538471</v>
      </c>
      <c r="Y29" s="42">
        <f t="shared" si="6"/>
        <v>3.4506708669017838E-2</v>
      </c>
    </row>
    <row r="30" spans="2:25">
      <c r="B30" s="40">
        <v>22</v>
      </c>
      <c r="C30" s="46">
        <f t="shared" si="0"/>
        <v>106541.48002195494</v>
      </c>
      <c r="D30" s="46"/>
      <c r="E30" s="45">
        <v>2014</v>
      </c>
      <c r="F30" s="8">
        <v>43732</v>
      </c>
      <c r="G30" s="45" t="s">
        <v>3</v>
      </c>
      <c r="H30" s="47">
        <v>0.78169999999999995</v>
      </c>
      <c r="I30" s="47"/>
      <c r="J30" s="45">
        <v>13</v>
      </c>
      <c r="K30" s="48">
        <f t="shared" si="1"/>
        <v>3196.2444006586479</v>
      </c>
      <c r="L30" s="49"/>
      <c r="M30" s="6">
        <f>IF(J30="","",(K30/J30)/LOOKUP(RIGHT($D$2,3),定数!$A$6:$A$13,定数!$B$6:$B$13))</f>
        <v>1.6390996926454604</v>
      </c>
      <c r="N30" s="45">
        <v>2014</v>
      </c>
      <c r="O30" s="8">
        <v>43738</v>
      </c>
      <c r="P30" s="47">
        <v>0.77980000000000005</v>
      </c>
      <c r="Q30" s="47"/>
      <c r="R30" s="50">
        <f>IF(P30="","",T30*M30*LOOKUP(RIGHT($D$2,3),定数!$A$6:$A$13,定数!$B$6:$B$13))</f>
        <v>4671.4341240393214</v>
      </c>
      <c r="S30" s="50"/>
      <c r="T30" s="51">
        <f t="shared" si="4"/>
        <v>18.999999999999019</v>
      </c>
      <c r="U30" s="51"/>
      <c r="V30" t="str">
        <f t="shared" si="7"/>
        <v/>
      </c>
      <c r="W30">
        <f t="shared" si="3"/>
        <v>0</v>
      </c>
      <c r="X30" s="41">
        <f t="shared" si="5"/>
        <v>106541.48002195494</v>
      </c>
      <c r="Y30" s="42">
        <f t="shared" si="6"/>
        <v>0</v>
      </c>
    </row>
    <row r="31" spans="2:25">
      <c r="B31" s="40">
        <v>23</v>
      </c>
      <c r="C31" s="46">
        <f t="shared" si="0"/>
        <v>111212.91414599426</v>
      </c>
      <c r="D31" s="46"/>
      <c r="E31" s="45">
        <v>2014</v>
      </c>
      <c r="F31" s="8">
        <v>43794</v>
      </c>
      <c r="G31" s="45" t="s">
        <v>3</v>
      </c>
      <c r="H31" s="47">
        <v>0.79149999999999998</v>
      </c>
      <c r="I31" s="47"/>
      <c r="J31" s="45">
        <v>20</v>
      </c>
      <c r="K31" s="48">
        <f t="shared" si="1"/>
        <v>3336.3874243798277</v>
      </c>
      <c r="L31" s="49"/>
      <c r="M31" s="6">
        <f>IF(J31="","",(K31/J31)/LOOKUP(RIGHT($D$2,3),定数!$A$6:$A$13,定数!$B$6:$B$13))</f>
        <v>1.1121291414599426</v>
      </c>
      <c r="N31" s="45">
        <v>2014</v>
      </c>
      <c r="O31" s="8">
        <v>43794</v>
      </c>
      <c r="P31" s="47">
        <v>0.79369999999999996</v>
      </c>
      <c r="Q31" s="47"/>
      <c r="R31" s="50">
        <f>IF(P31="","",T31*M31*LOOKUP(RIGHT($D$2,3),定数!$A$6:$A$13,定数!$B$6:$B$13))</f>
        <v>-3670.0261668177768</v>
      </c>
      <c r="S31" s="50"/>
      <c r="T31" s="51">
        <f t="shared" si="4"/>
        <v>-21.999999999999797</v>
      </c>
      <c r="U31" s="51"/>
      <c r="V31" t="str">
        <f t="shared" si="7"/>
        <v/>
      </c>
      <c r="W31">
        <f t="shared" si="3"/>
        <v>1</v>
      </c>
      <c r="X31" s="41">
        <f t="shared" si="5"/>
        <v>111212.91414599426</v>
      </c>
      <c r="Y31" s="42">
        <f t="shared" si="6"/>
        <v>0</v>
      </c>
    </row>
    <row r="32" spans="2:25">
      <c r="B32" s="40">
        <v>24</v>
      </c>
      <c r="C32" s="46">
        <f t="shared" si="0"/>
        <v>107542.88797917649</v>
      </c>
      <c r="D32" s="46"/>
      <c r="E32" s="45">
        <v>2015</v>
      </c>
      <c r="F32" s="8">
        <v>43474</v>
      </c>
      <c r="G32" s="45" t="s">
        <v>3</v>
      </c>
      <c r="H32" s="47">
        <v>0.77959999999999996</v>
      </c>
      <c r="I32" s="47"/>
      <c r="J32" s="45">
        <v>26</v>
      </c>
      <c r="K32" s="48">
        <f t="shared" si="1"/>
        <v>3226.2866393752947</v>
      </c>
      <c r="L32" s="49"/>
      <c r="M32" s="6">
        <f>IF(J32="","",(K32/J32)/LOOKUP(RIGHT($D$2,3),定数!$A$6:$A$13,定数!$B$6:$B$13))</f>
        <v>0.82725298445520379</v>
      </c>
      <c r="N32" s="45">
        <v>2015</v>
      </c>
      <c r="O32" s="8">
        <v>43477</v>
      </c>
      <c r="P32" s="47">
        <v>0.78249999999999997</v>
      </c>
      <c r="Q32" s="47"/>
      <c r="R32" s="50">
        <f>IF(P32="","",T32*M32*LOOKUP(RIGHT($D$2,3),定数!$A$6:$A$13,定数!$B$6:$B$13))</f>
        <v>-3598.5504823801534</v>
      </c>
      <c r="S32" s="50"/>
      <c r="T32" s="51">
        <f t="shared" si="4"/>
        <v>-29.000000000000135</v>
      </c>
      <c r="U32" s="51"/>
      <c r="V32" t="str">
        <f t="shared" si="7"/>
        <v/>
      </c>
      <c r="W32">
        <f t="shared" si="3"/>
        <v>2</v>
      </c>
      <c r="X32" s="41">
        <f t="shared" si="5"/>
        <v>111212.91414599426</v>
      </c>
      <c r="Y32" s="42">
        <f t="shared" si="6"/>
        <v>3.2999999999999585E-2</v>
      </c>
    </row>
    <row r="33" spans="2:25">
      <c r="B33" s="40">
        <v>25</v>
      </c>
      <c r="C33" s="46">
        <f t="shared" si="0"/>
        <v>103944.33749679633</v>
      </c>
      <c r="D33" s="46"/>
      <c r="E33" s="45">
        <v>2015</v>
      </c>
      <c r="F33" s="8">
        <v>43491</v>
      </c>
      <c r="G33" s="45" t="s">
        <v>3</v>
      </c>
      <c r="H33" s="47">
        <v>0.74670000000000003</v>
      </c>
      <c r="I33" s="47"/>
      <c r="J33" s="45">
        <v>36</v>
      </c>
      <c r="K33" s="48">
        <f t="shared" si="1"/>
        <v>3118.33012490389</v>
      </c>
      <c r="L33" s="49"/>
      <c r="M33" s="6">
        <f>IF(J33="","",(K33/J33)/LOOKUP(RIGHT($D$2,3),定数!$A$6:$A$13,定数!$B$6:$B$13))</f>
        <v>0.57746854164886852</v>
      </c>
      <c r="N33" s="45">
        <v>2015</v>
      </c>
      <c r="O33" s="8">
        <v>43492</v>
      </c>
      <c r="P33" s="47">
        <v>0.75060000000000004</v>
      </c>
      <c r="Q33" s="47"/>
      <c r="R33" s="50">
        <f>IF(P33="","",T33*M33*LOOKUP(RIGHT($D$2,3),定数!$A$6:$A$13,定数!$B$6:$B$13))</f>
        <v>-3378.190968645893</v>
      </c>
      <c r="S33" s="50"/>
      <c r="T33" s="51">
        <f t="shared" si="4"/>
        <v>-39.000000000000142</v>
      </c>
      <c r="U33" s="51"/>
      <c r="V33" t="str">
        <f t="shared" si="7"/>
        <v/>
      </c>
      <c r="W33">
        <f t="shared" si="3"/>
        <v>3</v>
      </c>
      <c r="X33" s="41">
        <f t="shared" si="5"/>
        <v>111212.91414599426</v>
      </c>
      <c r="Y33" s="42">
        <f t="shared" si="6"/>
        <v>6.535730769230752E-2</v>
      </c>
    </row>
    <row r="34" spans="2:25">
      <c r="B34" s="40">
        <v>26</v>
      </c>
      <c r="C34" s="46">
        <f t="shared" si="0"/>
        <v>100566.14652815044</v>
      </c>
      <c r="D34" s="46"/>
      <c r="E34" s="45">
        <v>2015</v>
      </c>
      <c r="F34" s="8">
        <v>43507</v>
      </c>
      <c r="G34" s="45" t="s">
        <v>3</v>
      </c>
      <c r="H34" s="47">
        <v>0.73960000000000004</v>
      </c>
      <c r="I34" s="47"/>
      <c r="J34" s="45">
        <v>30</v>
      </c>
      <c r="K34" s="48">
        <f t="shared" si="1"/>
        <v>3016.9843958445131</v>
      </c>
      <c r="L34" s="49"/>
      <c r="M34" s="6">
        <f>IF(J34="","",(K34/J34)/LOOKUP(RIGHT($D$2,3),定数!$A$6:$A$13,定数!$B$6:$B$13))</f>
        <v>0.67044097685433623</v>
      </c>
      <c r="N34" s="45">
        <v>2015</v>
      </c>
      <c r="O34" s="8">
        <v>43508</v>
      </c>
      <c r="P34" s="47">
        <v>0.74280000000000002</v>
      </c>
      <c r="Q34" s="47"/>
      <c r="R34" s="50">
        <f>IF(P34="","",T34*M34*LOOKUP(RIGHT($D$2,3),定数!$A$6:$A$13,定数!$B$6:$B$13))</f>
        <v>-3218.1166889007945</v>
      </c>
      <c r="S34" s="50"/>
      <c r="T34" s="51">
        <f t="shared" si="4"/>
        <v>-31.999999999999808</v>
      </c>
      <c r="U34" s="51"/>
      <c r="V34" t="str">
        <f t="shared" si="7"/>
        <v/>
      </c>
      <c r="W34">
        <f t="shared" si="3"/>
        <v>4</v>
      </c>
      <c r="X34" s="41">
        <f t="shared" si="5"/>
        <v>111212.91414599426</v>
      </c>
      <c r="Y34" s="42">
        <f t="shared" si="6"/>
        <v>9.5733195192307718E-2</v>
      </c>
    </row>
    <row r="35" spans="2:25">
      <c r="B35" s="40">
        <v>27</v>
      </c>
      <c r="C35" s="46">
        <f t="shared" si="0"/>
        <v>97348.029839249648</v>
      </c>
      <c r="D35" s="46"/>
      <c r="E35" s="45">
        <v>2015</v>
      </c>
      <c r="F35" s="8">
        <v>43522</v>
      </c>
      <c r="G35" s="45" t="s">
        <v>3</v>
      </c>
      <c r="H35" s="47">
        <v>0.73119999999999996</v>
      </c>
      <c r="I35" s="47"/>
      <c r="J35" s="45">
        <v>23</v>
      </c>
      <c r="K35" s="48">
        <f t="shared" si="1"/>
        <v>2920.4408951774894</v>
      </c>
      <c r="L35" s="49"/>
      <c r="M35" s="6">
        <f>IF(J35="","",(K35/J35)/LOOKUP(RIGHT($D$2,3),定数!$A$6:$A$13,定数!$B$6:$B$13))</f>
        <v>0.84650460729782295</v>
      </c>
      <c r="N35" s="45">
        <v>2015</v>
      </c>
      <c r="O35" s="8">
        <v>43522</v>
      </c>
      <c r="P35" s="47">
        <v>0.7278</v>
      </c>
      <c r="Q35" s="47"/>
      <c r="R35" s="50">
        <f>IF(P35="","",T35*M35*LOOKUP(RIGHT($D$2,3),定数!$A$6:$A$13,定数!$B$6:$B$13))</f>
        <v>4317.1734972188442</v>
      </c>
      <c r="S35" s="50"/>
      <c r="T35" s="51">
        <f t="shared" si="4"/>
        <v>33.999999999999588</v>
      </c>
      <c r="U35" s="51"/>
      <c r="V35" t="str">
        <f t="shared" si="7"/>
        <v/>
      </c>
      <c r="W35">
        <f t="shared" si="3"/>
        <v>0</v>
      </c>
      <c r="X35" s="41">
        <f t="shared" si="5"/>
        <v>111212.91414599426</v>
      </c>
      <c r="Y35" s="42">
        <f t="shared" si="6"/>
        <v>0.12466973294615358</v>
      </c>
    </row>
    <row r="36" spans="2:25">
      <c r="B36" s="40">
        <v>28</v>
      </c>
      <c r="C36" s="46">
        <f t="shared" si="0"/>
        <v>101665.20333646849</v>
      </c>
      <c r="D36" s="46"/>
      <c r="E36" s="45">
        <v>2015</v>
      </c>
      <c r="F36" s="8">
        <v>43529</v>
      </c>
      <c r="G36" s="45" t="s">
        <v>3</v>
      </c>
      <c r="H36" s="47">
        <v>0.72170000000000001</v>
      </c>
      <c r="I36" s="47"/>
      <c r="J36" s="45">
        <v>66</v>
      </c>
      <c r="K36" s="48">
        <f t="shared" si="1"/>
        <v>3049.9561000940548</v>
      </c>
      <c r="L36" s="49"/>
      <c r="M36" s="6">
        <f>IF(J36="","",(K36/J36)/LOOKUP(RIGHT($D$2,3),定数!$A$6:$A$13,定数!$B$6:$B$13))</f>
        <v>0.30807637374687419</v>
      </c>
      <c r="N36" s="45">
        <v>2015</v>
      </c>
      <c r="O36" s="8">
        <v>43534</v>
      </c>
      <c r="P36" s="47">
        <v>0.71179999999999999</v>
      </c>
      <c r="Q36" s="47"/>
      <c r="R36" s="50">
        <f>IF(P36="","",T36*M36*LOOKUP(RIGHT($D$2,3),定数!$A$6:$A$13,定数!$B$6:$B$13))</f>
        <v>4574.9341501410909</v>
      </c>
      <c r="S36" s="50"/>
      <c r="T36" s="51">
        <f t="shared" si="4"/>
        <v>99.000000000000199</v>
      </c>
      <c r="U36" s="51"/>
      <c r="V36" t="str">
        <f t="shared" si="7"/>
        <v/>
      </c>
      <c r="W36">
        <f t="shared" si="3"/>
        <v>0</v>
      </c>
      <c r="X36" s="41">
        <f t="shared" si="5"/>
        <v>111212.91414599426</v>
      </c>
      <c r="Y36" s="42">
        <f t="shared" si="6"/>
        <v>8.5850738494200884E-2</v>
      </c>
    </row>
    <row r="37" spans="2:25">
      <c r="B37" s="40">
        <v>29</v>
      </c>
      <c r="C37" s="46">
        <f t="shared" si="0"/>
        <v>106240.13748660959</v>
      </c>
      <c r="D37" s="46"/>
      <c r="E37" s="45">
        <v>2015</v>
      </c>
      <c r="F37" s="8">
        <v>43533</v>
      </c>
      <c r="G37" s="45" t="s">
        <v>3</v>
      </c>
      <c r="H37" s="47">
        <v>0.71819999999999995</v>
      </c>
      <c r="I37" s="47"/>
      <c r="J37" s="45">
        <v>35</v>
      </c>
      <c r="K37" s="48">
        <f t="shared" si="1"/>
        <v>3187.2041245982873</v>
      </c>
      <c r="L37" s="49"/>
      <c r="M37" s="6">
        <f>IF(J37="","",(K37/J37)/LOOKUP(RIGHT($D$2,3),定数!$A$6:$A$13,定数!$B$6:$B$13))</f>
        <v>0.60708649992348329</v>
      </c>
      <c r="N37" s="45">
        <v>2015</v>
      </c>
      <c r="O37" s="8">
        <v>43534</v>
      </c>
      <c r="P37" s="47">
        <v>0.71309999999999996</v>
      </c>
      <c r="Q37" s="47"/>
      <c r="R37" s="50">
        <f>IF(P37="","",T37*M37*LOOKUP(RIGHT($D$2,3),定数!$A$6:$A$13,定数!$B$6:$B$13))</f>
        <v>4644.2117244146411</v>
      </c>
      <c r="S37" s="50"/>
      <c r="T37" s="51">
        <f t="shared" si="4"/>
        <v>50.999999999999936</v>
      </c>
      <c r="U37" s="51"/>
      <c r="V37" t="str">
        <f t="shared" si="7"/>
        <v/>
      </c>
      <c r="W37">
        <f t="shared" si="3"/>
        <v>0</v>
      </c>
      <c r="X37" s="41">
        <f t="shared" si="5"/>
        <v>111212.91414599426</v>
      </c>
      <c r="Y37" s="42">
        <f t="shared" si="6"/>
        <v>4.471402172643979E-2</v>
      </c>
    </row>
    <row r="38" spans="2:25">
      <c r="B38" s="40">
        <v>30</v>
      </c>
      <c r="C38" s="46">
        <f t="shared" si="0"/>
        <v>110884.34921102422</v>
      </c>
      <c r="D38" s="46"/>
      <c r="E38" s="45">
        <v>2015</v>
      </c>
      <c r="F38" s="8">
        <v>43555</v>
      </c>
      <c r="G38" s="45" t="s">
        <v>3</v>
      </c>
      <c r="H38" s="47">
        <v>0.72970000000000002</v>
      </c>
      <c r="I38" s="47"/>
      <c r="J38" s="45">
        <v>22</v>
      </c>
      <c r="K38" s="48">
        <f t="shared" si="1"/>
        <v>3326.5304763307267</v>
      </c>
      <c r="L38" s="49"/>
      <c r="M38" s="6">
        <f>IF(J38="","",(K38/J38)/LOOKUP(RIGHT($D$2,3),定数!$A$6:$A$13,定数!$B$6:$B$13))</f>
        <v>1.0080395382820384</v>
      </c>
      <c r="N38" s="45">
        <v>2015</v>
      </c>
      <c r="O38" s="8">
        <v>43555</v>
      </c>
      <c r="P38" s="47">
        <v>0.72640000000000005</v>
      </c>
      <c r="Q38" s="47"/>
      <c r="R38" s="50">
        <f>IF(P38="","",T38*M38*LOOKUP(RIGHT($D$2,3),定数!$A$6:$A$13,定数!$B$6:$B$13))</f>
        <v>4989.7957144960437</v>
      </c>
      <c r="S38" s="50"/>
      <c r="T38" s="51">
        <f t="shared" si="4"/>
        <v>32.999999999999694</v>
      </c>
      <c r="U38" s="51"/>
      <c r="V38" t="str">
        <f t="shared" si="7"/>
        <v/>
      </c>
      <c r="W38">
        <f t="shared" si="3"/>
        <v>0</v>
      </c>
      <c r="X38" s="41">
        <f t="shared" si="5"/>
        <v>111212.91414599426</v>
      </c>
      <c r="Y38" s="42">
        <f t="shared" si="6"/>
        <v>2.9543775333386035E-3</v>
      </c>
    </row>
    <row r="39" spans="2:25">
      <c r="B39" s="40">
        <v>31</v>
      </c>
      <c r="C39" s="46">
        <f t="shared" si="0"/>
        <v>115874.14492552026</v>
      </c>
      <c r="D39" s="46"/>
      <c r="E39" s="45">
        <v>2015</v>
      </c>
      <c r="F39" s="8">
        <v>43563</v>
      </c>
      <c r="G39" s="45" t="s">
        <v>3</v>
      </c>
      <c r="H39" s="47">
        <v>0.72840000000000005</v>
      </c>
      <c r="I39" s="47"/>
      <c r="J39" s="45">
        <v>27</v>
      </c>
      <c r="K39" s="48">
        <f t="shared" si="1"/>
        <v>3476.2243477656075</v>
      </c>
      <c r="L39" s="49"/>
      <c r="M39" s="6">
        <f>IF(J39="","",(K39/J39)/LOOKUP(RIGHT($D$2,3),定数!$A$6:$A$13,定数!$B$6:$B$13))</f>
        <v>0.85832699944829816</v>
      </c>
      <c r="N39" s="45">
        <v>2015</v>
      </c>
      <c r="O39" s="8">
        <v>43563</v>
      </c>
      <c r="P39" s="47">
        <v>0.72440000000000004</v>
      </c>
      <c r="Q39" s="47"/>
      <c r="R39" s="50">
        <f>IF(P39="","",T39*M39*LOOKUP(RIGHT($D$2,3),定数!$A$6:$A$13,定数!$B$6:$B$13))</f>
        <v>5149.9619966897935</v>
      </c>
      <c r="S39" s="50"/>
      <c r="T39" s="51">
        <f t="shared" si="4"/>
        <v>40.000000000000036</v>
      </c>
      <c r="U39" s="51"/>
      <c r="V39" t="str">
        <f t="shared" si="7"/>
        <v/>
      </c>
      <c r="W39">
        <f t="shared" si="3"/>
        <v>0</v>
      </c>
      <c r="X39" s="41">
        <f t="shared" si="5"/>
        <v>115874.14492552026</v>
      </c>
      <c r="Y39" s="42">
        <f t="shared" si="6"/>
        <v>0</v>
      </c>
    </row>
    <row r="40" spans="2:25">
      <c r="B40" s="40">
        <v>32</v>
      </c>
      <c r="C40" s="46">
        <f t="shared" si="0"/>
        <v>121024.10692221005</v>
      </c>
      <c r="D40" s="46"/>
      <c r="E40" s="45">
        <v>2015</v>
      </c>
      <c r="F40" s="8">
        <v>43772</v>
      </c>
      <c r="G40" s="45" t="s">
        <v>3</v>
      </c>
      <c r="H40" s="47">
        <v>0.71009999999999995</v>
      </c>
      <c r="I40" s="47"/>
      <c r="J40" s="45">
        <v>33</v>
      </c>
      <c r="K40" s="48">
        <f t="shared" si="1"/>
        <v>3630.7232076663013</v>
      </c>
      <c r="L40" s="49"/>
      <c r="M40" s="6">
        <f>IF(J40="","",(K40/J40)/LOOKUP(RIGHT($D$2,3),定数!$A$6:$A$13,定数!$B$6:$B$13))</f>
        <v>0.73347943589218201</v>
      </c>
      <c r="N40" s="45">
        <v>2015</v>
      </c>
      <c r="O40" s="8">
        <v>43774</v>
      </c>
      <c r="P40" s="47">
        <v>0.70509999999999995</v>
      </c>
      <c r="Q40" s="47"/>
      <c r="R40" s="50">
        <f>IF(P40="","",T40*M40*LOOKUP(RIGHT($D$2,3),定数!$A$6:$A$13,定数!$B$6:$B$13))</f>
        <v>5501.09576919137</v>
      </c>
      <c r="S40" s="50"/>
      <c r="T40" s="51">
        <f t="shared" si="4"/>
        <v>50.000000000000043</v>
      </c>
      <c r="U40" s="51"/>
      <c r="V40" t="str">
        <f t="shared" si="7"/>
        <v/>
      </c>
      <c r="W40">
        <f t="shared" si="3"/>
        <v>0</v>
      </c>
      <c r="X40" s="41">
        <f t="shared" si="5"/>
        <v>121024.10692221005</v>
      </c>
      <c r="Y40" s="42">
        <f t="shared" si="6"/>
        <v>0</v>
      </c>
    </row>
    <row r="41" spans="2:25">
      <c r="B41" s="40">
        <v>33</v>
      </c>
      <c r="C41" s="46">
        <f t="shared" si="0"/>
        <v>126525.20269140141</v>
      </c>
      <c r="D41" s="46"/>
      <c r="E41" s="45">
        <v>2015</v>
      </c>
      <c r="F41" s="8">
        <v>43785</v>
      </c>
      <c r="G41" s="45" t="s">
        <v>3</v>
      </c>
      <c r="H41" s="47">
        <v>0.7026</v>
      </c>
      <c r="I41" s="47"/>
      <c r="J41" s="45">
        <v>41</v>
      </c>
      <c r="K41" s="48">
        <f t="shared" si="1"/>
        <v>3795.7560807420423</v>
      </c>
      <c r="L41" s="49"/>
      <c r="M41" s="6">
        <f>IF(J41="","",(K41/J41)/LOOKUP(RIGHT($D$2,3),定数!$A$6:$A$13,定数!$B$6:$B$13))</f>
        <v>0.61719611068976299</v>
      </c>
      <c r="N41" s="45">
        <v>2015</v>
      </c>
      <c r="O41" s="8">
        <v>43793</v>
      </c>
      <c r="P41" s="47">
        <v>0.70689999999999997</v>
      </c>
      <c r="Q41" s="47"/>
      <c r="R41" s="50">
        <f>IF(P41="","",T41*M41*LOOKUP(RIGHT($D$2,3),定数!$A$6:$A$13,定数!$B$6:$B$13))</f>
        <v>-3980.9149139489436</v>
      </c>
      <c r="S41" s="50"/>
      <c r="T41" s="51">
        <f t="shared" si="4"/>
        <v>-42.999999999999702</v>
      </c>
      <c r="U41" s="51"/>
      <c r="V41" t="str">
        <f t="shared" si="7"/>
        <v/>
      </c>
      <c r="W41">
        <f t="shared" si="3"/>
        <v>1</v>
      </c>
      <c r="X41" s="41">
        <f t="shared" si="5"/>
        <v>126525.20269140141</v>
      </c>
      <c r="Y41" s="42">
        <f t="shared" si="6"/>
        <v>0</v>
      </c>
    </row>
    <row r="42" spans="2:25">
      <c r="B42" s="40">
        <v>34</v>
      </c>
      <c r="C42" s="46">
        <f t="shared" si="0"/>
        <v>122544.28777745247</v>
      </c>
      <c r="D42" s="46"/>
      <c r="E42" s="45">
        <v>2016</v>
      </c>
      <c r="F42" s="8">
        <v>43479</v>
      </c>
      <c r="G42" s="45" t="s">
        <v>4</v>
      </c>
      <c r="H42" s="47">
        <v>0.755</v>
      </c>
      <c r="I42" s="47"/>
      <c r="J42" s="45">
        <v>51</v>
      </c>
      <c r="K42" s="48">
        <f t="shared" si="1"/>
        <v>3676.3286333235737</v>
      </c>
      <c r="L42" s="49"/>
      <c r="M42" s="6">
        <f>IF(J42="","",(K42/J42)/LOOKUP(RIGHT($D$2,3),定数!$A$6:$A$13,定数!$B$6:$B$13))</f>
        <v>0.48056583442138218</v>
      </c>
      <c r="N42" s="45">
        <v>2016</v>
      </c>
      <c r="O42" s="8">
        <v>43480</v>
      </c>
      <c r="P42" s="47">
        <v>0.76259999999999994</v>
      </c>
      <c r="Q42" s="47"/>
      <c r="R42" s="50">
        <f>IF(P42="","",T42*M42*LOOKUP(RIGHT($D$2,3),定数!$A$6:$A$13,定数!$B$6:$B$13))</f>
        <v>5478.4505124037132</v>
      </c>
      <c r="S42" s="50"/>
      <c r="T42" s="51">
        <f t="shared" si="4"/>
        <v>75.999999999999403</v>
      </c>
      <c r="U42" s="51"/>
      <c r="V42" t="str">
        <f t="shared" si="7"/>
        <v/>
      </c>
      <c r="W42">
        <f t="shared" si="3"/>
        <v>0</v>
      </c>
      <c r="X42" s="41">
        <f t="shared" si="5"/>
        <v>126525.20269140141</v>
      </c>
      <c r="Y42" s="42">
        <f t="shared" si="6"/>
        <v>3.1463414634146147E-2</v>
      </c>
    </row>
    <row r="43" spans="2:25">
      <c r="B43" s="40">
        <v>35</v>
      </c>
      <c r="C43" s="46">
        <f t="shared" si="0"/>
        <v>128022.73828985618</v>
      </c>
      <c r="D43" s="46"/>
      <c r="E43" s="45">
        <v>2016</v>
      </c>
      <c r="F43" s="8">
        <v>43577</v>
      </c>
      <c r="G43" s="45" t="s">
        <v>3</v>
      </c>
      <c r="H43" s="47">
        <v>0.78669999999999995</v>
      </c>
      <c r="I43" s="47"/>
      <c r="J43" s="45">
        <v>16</v>
      </c>
      <c r="K43" s="48">
        <f t="shared" si="1"/>
        <v>3840.6821486956851</v>
      </c>
      <c r="L43" s="49"/>
      <c r="M43" s="6">
        <f>IF(J43="","",(K43/J43)/LOOKUP(RIGHT($D$2,3),定数!$A$6:$A$13,定数!$B$6:$B$13))</f>
        <v>1.6002842286232022</v>
      </c>
      <c r="N43" s="45">
        <v>2016</v>
      </c>
      <c r="O43" s="8">
        <v>43577</v>
      </c>
      <c r="P43" s="47">
        <v>0.7843</v>
      </c>
      <c r="Q43" s="47"/>
      <c r="R43" s="50">
        <f>IF(P43="","",T43*M43*LOOKUP(RIGHT($D$2,3),定数!$A$6:$A$13,定数!$B$6:$B$13))</f>
        <v>5761.0232230434267</v>
      </c>
      <c r="S43" s="50"/>
      <c r="T43" s="51">
        <f t="shared" si="4"/>
        <v>23.999999999999577</v>
      </c>
      <c r="U43" s="51"/>
      <c r="V43" t="str">
        <f t="shared" si="7"/>
        <v/>
      </c>
      <c r="W43">
        <f t="shared" si="3"/>
        <v>0</v>
      </c>
      <c r="X43" s="41">
        <f t="shared" si="5"/>
        <v>128022.73828985618</v>
      </c>
      <c r="Y43" s="42">
        <f t="shared" si="6"/>
        <v>0</v>
      </c>
    </row>
    <row r="44" spans="2:25">
      <c r="B44" s="40">
        <v>36</v>
      </c>
      <c r="C44" s="46">
        <f t="shared" si="0"/>
        <v>133783.7615128996</v>
      </c>
      <c r="D44" s="46"/>
      <c r="E44" s="45">
        <v>2016</v>
      </c>
      <c r="F44" s="8">
        <v>43619</v>
      </c>
      <c r="G44" s="45" t="s">
        <v>4</v>
      </c>
      <c r="H44" s="47">
        <v>0.77849999999999997</v>
      </c>
      <c r="I44" s="47"/>
      <c r="J44" s="45">
        <v>65</v>
      </c>
      <c r="K44" s="48">
        <f t="shared" si="1"/>
        <v>4013.5128453869879</v>
      </c>
      <c r="L44" s="49"/>
      <c r="M44" s="6">
        <f>IF(J44="","",(K44/J44)/LOOKUP(RIGHT($D$2,3),定数!$A$6:$A$13,定数!$B$6:$B$13))</f>
        <v>0.41164234311661413</v>
      </c>
      <c r="N44" s="45">
        <v>2016</v>
      </c>
      <c r="O44" s="8">
        <v>43622</v>
      </c>
      <c r="P44" s="47">
        <v>0.78820000000000001</v>
      </c>
      <c r="Q44" s="47"/>
      <c r="R44" s="50">
        <f>IF(P44="","",T44*M44*LOOKUP(RIGHT($D$2,3),定数!$A$6:$A$13,定数!$B$6:$B$13))</f>
        <v>5989.3960923467621</v>
      </c>
      <c r="S44" s="50"/>
      <c r="T44" s="51">
        <f t="shared" si="4"/>
        <v>97.000000000000426</v>
      </c>
      <c r="U44" s="51"/>
      <c r="V44" t="str">
        <f t="shared" si="7"/>
        <v/>
      </c>
      <c r="W44">
        <f t="shared" si="3"/>
        <v>0</v>
      </c>
      <c r="X44" s="41">
        <f t="shared" si="5"/>
        <v>133783.7615128996</v>
      </c>
      <c r="Y44" s="42">
        <f t="shared" si="6"/>
        <v>0</v>
      </c>
    </row>
    <row r="45" spans="2:25">
      <c r="B45" s="40">
        <v>37</v>
      </c>
      <c r="C45" s="46">
        <f t="shared" si="0"/>
        <v>139773.15760524635</v>
      </c>
      <c r="D45" s="46"/>
      <c r="E45" s="45">
        <v>2016</v>
      </c>
      <c r="F45" s="8">
        <v>43675</v>
      </c>
      <c r="G45" s="45" t="s">
        <v>4</v>
      </c>
      <c r="H45" s="47">
        <v>0.84370000000000001</v>
      </c>
      <c r="I45" s="47"/>
      <c r="J45" s="45">
        <v>54</v>
      </c>
      <c r="K45" s="48">
        <f t="shared" si="1"/>
        <v>4193.1947281573903</v>
      </c>
      <c r="L45" s="49"/>
      <c r="M45" s="6">
        <f>IF(J45="","",(K45/J45)/LOOKUP(RIGHT($D$2,3),定数!$A$6:$A$13,定数!$B$6:$B$13))</f>
        <v>0.5176783615009124</v>
      </c>
      <c r="N45" s="45">
        <v>2016</v>
      </c>
      <c r="O45" s="8">
        <v>43680</v>
      </c>
      <c r="P45" s="47">
        <v>0.83809999999999996</v>
      </c>
      <c r="Q45" s="47"/>
      <c r="R45" s="50">
        <f>IF(P45="","",T45*M45*LOOKUP(RIGHT($D$2,3),定数!$A$6:$A$13,定数!$B$6:$B$13))</f>
        <v>-4348.4982366077029</v>
      </c>
      <c r="S45" s="50"/>
      <c r="T45" s="51">
        <f t="shared" si="4"/>
        <v>-56.000000000000497</v>
      </c>
      <c r="U45" s="51"/>
      <c r="V45" t="str">
        <f t="shared" si="7"/>
        <v/>
      </c>
      <c r="W45">
        <f t="shared" si="3"/>
        <v>1</v>
      </c>
      <c r="X45" s="41">
        <f t="shared" si="5"/>
        <v>139773.15760524635</v>
      </c>
      <c r="Y45" s="42">
        <f t="shared" si="6"/>
        <v>0</v>
      </c>
    </row>
    <row r="46" spans="2:25">
      <c r="B46" s="40">
        <v>38</v>
      </c>
      <c r="C46" s="46">
        <f t="shared" si="0"/>
        <v>135424.65936863865</v>
      </c>
      <c r="D46" s="46"/>
      <c r="E46" s="45">
        <v>2016</v>
      </c>
      <c r="F46" s="8">
        <v>43685</v>
      </c>
      <c r="G46" s="45" t="s">
        <v>4</v>
      </c>
      <c r="H46" s="47">
        <v>0.84870000000000001</v>
      </c>
      <c r="I46" s="47"/>
      <c r="J46" s="45">
        <v>17</v>
      </c>
      <c r="K46" s="48">
        <f t="shared" si="1"/>
        <v>4062.7397810591592</v>
      </c>
      <c r="L46" s="49"/>
      <c r="M46" s="6">
        <f>IF(J46="","",(K46/J46)/LOOKUP(RIGHT($D$2,3),定数!$A$6:$A$13,定数!$B$6:$B$13))</f>
        <v>1.5932312866898664</v>
      </c>
      <c r="N46" s="45">
        <v>2016</v>
      </c>
      <c r="O46" s="8">
        <v>43686</v>
      </c>
      <c r="P46" s="47">
        <v>0.85129999999999995</v>
      </c>
      <c r="Q46" s="47"/>
      <c r="R46" s="50">
        <f>IF(P46="","",T46*M46*LOOKUP(RIGHT($D$2,3),定数!$A$6:$A$13,定数!$B$6:$B$13))</f>
        <v>6213.6020180903251</v>
      </c>
      <c r="S46" s="50"/>
      <c r="T46" s="51">
        <f t="shared" si="4"/>
        <v>25.999999999999357</v>
      </c>
      <c r="U46" s="51"/>
      <c r="V46" t="str">
        <f t="shared" si="7"/>
        <v/>
      </c>
      <c r="W46">
        <f t="shared" si="3"/>
        <v>0</v>
      </c>
      <c r="X46" s="41">
        <f t="shared" si="5"/>
        <v>139773.15760524635</v>
      </c>
      <c r="Y46" s="42">
        <f t="shared" si="6"/>
        <v>3.1111111111111422E-2</v>
      </c>
    </row>
    <row r="47" spans="2:25">
      <c r="B47" s="40">
        <v>39</v>
      </c>
      <c r="C47" s="46">
        <f t="shared" si="0"/>
        <v>141638.26138672896</v>
      </c>
      <c r="D47" s="46"/>
      <c r="E47" s="45">
        <v>2016</v>
      </c>
      <c r="F47" s="8">
        <v>43689</v>
      </c>
      <c r="G47" s="45" t="s">
        <v>4</v>
      </c>
      <c r="H47" s="47">
        <v>0.86129999999999995</v>
      </c>
      <c r="I47" s="47"/>
      <c r="J47" s="45">
        <v>31</v>
      </c>
      <c r="K47" s="48">
        <f t="shared" si="1"/>
        <v>4249.147841601869</v>
      </c>
      <c r="L47" s="49"/>
      <c r="M47" s="6">
        <f>IF(J47="","",(K47/J47)/LOOKUP(RIGHT($D$2,3),定数!$A$6:$A$13,定数!$B$6:$B$13))</f>
        <v>0.9137952347530901</v>
      </c>
      <c r="N47" s="45">
        <v>2016</v>
      </c>
      <c r="O47" s="8">
        <v>43692</v>
      </c>
      <c r="P47" s="47">
        <v>0.86599999999999999</v>
      </c>
      <c r="Q47" s="47"/>
      <c r="R47" s="50">
        <f>IF(P47="","",T47*M47*LOOKUP(RIGHT($D$2,3),定数!$A$6:$A$13,定数!$B$6:$B$13))</f>
        <v>6442.256405009336</v>
      </c>
      <c r="S47" s="50"/>
      <c r="T47" s="51">
        <f t="shared" si="4"/>
        <v>47.000000000000377</v>
      </c>
      <c r="U47" s="51"/>
      <c r="V47" t="str">
        <f t="shared" si="7"/>
        <v/>
      </c>
      <c r="W47">
        <f t="shared" si="3"/>
        <v>0</v>
      </c>
      <c r="X47" s="41">
        <f t="shared" si="5"/>
        <v>141638.26138672896</v>
      </c>
      <c r="Y47" s="42">
        <f t="shared" si="6"/>
        <v>0</v>
      </c>
    </row>
    <row r="48" spans="2:25">
      <c r="B48" s="40">
        <v>40</v>
      </c>
      <c r="C48" s="46">
        <f t="shared" si="0"/>
        <v>148080.5177917383</v>
      </c>
      <c r="D48" s="46"/>
      <c r="E48" s="45">
        <v>2016</v>
      </c>
      <c r="F48" s="8">
        <v>43728</v>
      </c>
      <c r="G48" s="45" t="s">
        <v>4</v>
      </c>
      <c r="H48" s="47">
        <v>0.86070000000000002</v>
      </c>
      <c r="I48" s="47"/>
      <c r="J48" s="45">
        <v>43</v>
      </c>
      <c r="K48" s="48">
        <f t="shared" si="1"/>
        <v>4442.4155337521488</v>
      </c>
      <c r="L48" s="49"/>
      <c r="M48" s="6">
        <f>IF(J48="","",(K48/J48)/LOOKUP(RIGHT($D$2,3),定数!$A$6:$A$13,定数!$B$6:$B$13))</f>
        <v>0.68874659438017816</v>
      </c>
      <c r="N48" s="45">
        <v>2016</v>
      </c>
      <c r="O48" s="8">
        <v>43731</v>
      </c>
      <c r="P48" s="47">
        <v>0.86709999999999998</v>
      </c>
      <c r="Q48" s="47"/>
      <c r="R48" s="50">
        <f>IF(P48="","",T48*M48*LOOKUP(RIGHT($D$2,3),定数!$A$6:$A$13,定数!$B$6:$B$13))</f>
        <v>6611.9673060496707</v>
      </c>
      <c r="S48" s="50"/>
      <c r="T48" s="51">
        <f t="shared" si="4"/>
        <v>63.999999999999616</v>
      </c>
      <c r="U48" s="51"/>
      <c r="V48" t="str">
        <f t="shared" si="7"/>
        <v/>
      </c>
      <c r="W48">
        <f t="shared" si="3"/>
        <v>0</v>
      </c>
      <c r="X48" s="41">
        <f t="shared" si="5"/>
        <v>148080.5177917383</v>
      </c>
      <c r="Y48" s="42">
        <f t="shared" si="6"/>
        <v>0</v>
      </c>
    </row>
    <row r="49" spans="2:25">
      <c r="B49" s="40">
        <v>41</v>
      </c>
      <c r="C49" s="46">
        <f t="shared" si="0"/>
        <v>154692.48509778795</v>
      </c>
      <c r="D49" s="46"/>
      <c r="E49" s="45">
        <v>2017</v>
      </c>
      <c r="F49" s="8">
        <v>43471</v>
      </c>
      <c r="G49" s="45" t="s">
        <v>4</v>
      </c>
      <c r="H49" s="47">
        <v>0.85899999999999999</v>
      </c>
      <c r="I49" s="47"/>
      <c r="J49" s="45">
        <v>46</v>
      </c>
      <c r="K49" s="48">
        <f t="shared" si="1"/>
        <v>4640.774552933638</v>
      </c>
      <c r="L49" s="49"/>
      <c r="M49" s="6">
        <f>IF(J49="","",(K49/J49)/LOOKUP(RIGHT($D$2,3),定数!$A$6:$A$13,定数!$B$6:$B$13))</f>
        <v>0.67257602216429535</v>
      </c>
      <c r="N49" s="45">
        <v>2017</v>
      </c>
      <c r="O49" s="8">
        <v>43474</v>
      </c>
      <c r="P49" s="47">
        <v>0.8659</v>
      </c>
      <c r="Q49" s="47"/>
      <c r="R49" s="50">
        <f>IF(P49="","",T49*M49*LOOKUP(RIGHT($D$2,3),定数!$A$6:$A$13,定数!$B$6:$B$13))</f>
        <v>6961.1618294004738</v>
      </c>
      <c r="S49" s="50"/>
      <c r="T49" s="51">
        <f t="shared" si="4"/>
        <v>69.000000000000171</v>
      </c>
      <c r="U49" s="51"/>
      <c r="V49" t="str">
        <f t="shared" si="7"/>
        <v/>
      </c>
      <c r="W49">
        <f t="shared" si="3"/>
        <v>0</v>
      </c>
      <c r="X49" s="41">
        <f t="shared" si="5"/>
        <v>154692.48509778795</v>
      </c>
      <c r="Y49" s="42">
        <f t="shared" si="6"/>
        <v>0</v>
      </c>
    </row>
    <row r="50" spans="2:25">
      <c r="B50" s="40">
        <v>42</v>
      </c>
      <c r="C50" s="46">
        <f t="shared" si="0"/>
        <v>161653.64692718844</v>
      </c>
      <c r="D50" s="46"/>
      <c r="E50" s="45">
        <v>2017</v>
      </c>
      <c r="F50" s="8">
        <v>43705</v>
      </c>
      <c r="G50" s="45" t="s">
        <v>4</v>
      </c>
      <c r="H50" s="47">
        <v>0.92679999999999996</v>
      </c>
      <c r="I50" s="47"/>
      <c r="J50" s="45">
        <v>37</v>
      </c>
      <c r="K50" s="48">
        <f t="shared" si="1"/>
        <v>4849.609407815653</v>
      </c>
      <c r="L50" s="49"/>
      <c r="M50" s="6">
        <f>IF(J50="","",(K50/J50)/LOOKUP(RIGHT($D$2,3),定数!$A$6:$A$13,定数!$B$6:$B$13))</f>
        <v>0.87380349690372117</v>
      </c>
      <c r="N50" s="45">
        <v>2017</v>
      </c>
      <c r="O50" s="8">
        <v>43707</v>
      </c>
      <c r="P50" s="47">
        <v>0.92279999999999995</v>
      </c>
      <c r="Q50" s="47"/>
      <c r="R50" s="50">
        <f>IF(P50="","",T50*M50*LOOKUP(RIGHT($D$2,3),定数!$A$6:$A$13,定数!$B$6:$B$13))</f>
        <v>-5242.8209814223319</v>
      </c>
      <c r="S50" s="50"/>
      <c r="T50" s="51">
        <f t="shared" si="4"/>
        <v>-40.000000000000036</v>
      </c>
      <c r="U50" s="51"/>
      <c r="V50" t="str">
        <f t="shared" si="7"/>
        <v/>
      </c>
      <c r="W50">
        <f t="shared" si="3"/>
        <v>1</v>
      </c>
      <c r="X50" s="41">
        <f t="shared" si="5"/>
        <v>161653.64692718844</v>
      </c>
      <c r="Y50" s="42">
        <f t="shared" si="6"/>
        <v>0</v>
      </c>
    </row>
    <row r="51" spans="2:25">
      <c r="B51" s="40">
        <v>43</v>
      </c>
      <c r="C51" s="46">
        <f t="shared" si="0"/>
        <v>156410.82594576612</v>
      </c>
      <c r="D51" s="46"/>
      <c r="E51" s="45">
        <v>2017</v>
      </c>
      <c r="F51" s="8">
        <v>43743</v>
      </c>
      <c r="G51" s="45" t="s">
        <v>4</v>
      </c>
      <c r="H51" s="47">
        <v>0.8881</v>
      </c>
      <c r="I51" s="47"/>
      <c r="J51" s="45">
        <v>30</v>
      </c>
      <c r="K51" s="48">
        <f t="shared" si="1"/>
        <v>4692.324778372983</v>
      </c>
      <c r="L51" s="49"/>
      <c r="M51" s="6">
        <f>IF(J51="","",(K51/J51)/LOOKUP(RIGHT($D$2,3),定数!$A$6:$A$13,定数!$B$6:$B$13))</f>
        <v>1.0427388396384407</v>
      </c>
      <c r="N51" s="45">
        <v>2017</v>
      </c>
      <c r="O51" s="8">
        <v>43743</v>
      </c>
      <c r="P51" s="47">
        <v>0.89259999999999995</v>
      </c>
      <c r="Q51" s="47"/>
      <c r="R51" s="50">
        <f>IF(P51="","",T51*M51*LOOKUP(RIGHT($D$2,3),定数!$A$6:$A$13,定数!$B$6:$B$13))</f>
        <v>7038.4871675593949</v>
      </c>
      <c r="S51" s="50"/>
      <c r="T51" s="51">
        <f t="shared" si="4"/>
        <v>44.999999999999488</v>
      </c>
      <c r="U51" s="51"/>
      <c r="V51" t="str">
        <f t="shared" si="7"/>
        <v/>
      </c>
      <c r="W51">
        <f t="shared" si="3"/>
        <v>0</v>
      </c>
      <c r="X51" s="41">
        <f t="shared" si="5"/>
        <v>161653.64692718844</v>
      </c>
      <c r="Y51" s="42">
        <f t="shared" si="6"/>
        <v>3.2432432432432434E-2</v>
      </c>
    </row>
    <row r="52" spans="2:25">
      <c r="B52" s="40">
        <v>44</v>
      </c>
      <c r="C52" s="46">
        <f t="shared" si="0"/>
        <v>163449.31311332551</v>
      </c>
      <c r="D52" s="46"/>
      <c r="E52" s="45">
        <v>2017</v>
      </c>
      <c r="F52" s="8">
        <v>43793</v>
      </c>
      <c r="G52" s="45" t="s">
        <v>4</v>
      </c>
      <c r="H52" s="47">
        <v>0.89239999999999997</v>
      </c>
      <c r="I52" s="47"/>
      <c r="J52" s="45">
        <v>31</v>
      </c>
      <c r="K52" s="48">
        <f t="shared" si="1"/>
        <v>4903.4793933997653</v>
      </c>
      <c r="L52" s="49"/>
      <c r="M52" s="6">
        <f>IF(J52="","",(K52/J52)/LOOKUP(RIGHT($D$2,3),定数!$A$6:$A$13,定数!$B$6:$B$13))</f>
        <v>1.0545116975053259</v>
      </c>
      <c r="N52" s="45">
        <v>2017</v>
      </c>
      <c r="O52" s="8">
        <v>43798</v>
      </c>
      <c r="P52" s="47">
        <v>0.8891</v>
      </c>
      <c r="Q52" s="47"/>
      <c r="R52" s="50">
        <f>IF(P52="","",T52*M52*LOOKUP(RIGHT($D$2,3),定数!$A$6:$A$13,定数!$B$6:$B$13))</f>
        <v>-5219.8329026513156</v>
      </c>
      <c r="S52" s="50"/>
      <c r="T52" s="51">
        <f t="shared" si="4"/>
        <v>-32.999999999999694</v>
      </c>
      <c r="U52" s="51"/>
      <c r="V52" t="str">
        <f t="shared" si="7"/>
        <v/>
      </c>
      <c r="W52">
        <f t="shared" si="3"/>
        <v>1</v>
      </c>
      <c r="X52" s="41">
        <f t="shared" si="5"/>
        <v>163449.31311332551</v>
      </c>
      <c r="Y52" s="42">
        <f t="shared" si="6"/>
        <v>0</v>
      </c>
    </row>
    <row r="53" spans="2:25">
      <c r="B53" s="40">
        <v>45</v>
      </c>
      <c r="C53" s="46">
        <f t="shared" si="0"/>
        <v>158229.4802106742</v>
      </c>
      <c r="D53" s="46"/>
      <c r="E53" s="45">
        <v>2017</v>
      </c>
      <c r="F53" s="8">
        <v>43819</v>
      </c>
      <c r="G53" s="45" t="s">
        <v>4</v>
      </c>
      <c r="H53" s="47">
        <v>0.88790000000000002</v>
      </c>
      <c r="I53" s="47"/>
      <c r="J53" s="45">
        <v>50</v>
      </c>
      <c r="K53" s="48">
        <f t="shared" si="1"/>
        <v>4746.8844063202259</v>
      </c>
      <c r="L53" s="49"/>
      <c r="M53" s="6">
        <f>IF(J53="","",(K53/J53)/LOOKUP(RIGHT($D$2,3),定数!$A$6:$A$13,定数!$B$6:$B$13))</f>
        <v>0.63291792084269682</v>
      </c>
      <c r="N53" s="45">
        <v>2018</v>
      </c>
      <c r="O53" s="8">
        <v>43489</v>
      </c>
      <c r="P53" s="47">
        <v>0.88270000000000004</v>
      </c>
      <c r="Q53" s="47"/>
      <c r="R53" s="50">
        <f>IF(P53="","",T53*M53*LOOKUP(RIGHT($D$2,3),定数!$A$6:$A$13,定数!$B$6:$B$13))</f>
        <v>-4936.759782573019</v>
      </c>
      <c r="S53" s="50"/>
      <c r="T53" s="51">
        <f t="shared" si="4"/>
        <v>-51.999999999999822</v>
      </c>
      <c r="U53" s="51"/>
      <c r="V53" t="str">
        <f t="shared" si="7"/>
        <v/>
      </c>
      <c r="W53">
        <f t="shared" si="3"/>
        <v>2</v>
      </c>
      <c r="X53" s="41">
        <f t="shared" si="5"/>
        <v>163449.31311332551</v>
      </c>
      <c r="Y53" s="42">
        <f t="shared" si="6"/>
        <v>3.1935483870967452E-2</v>
      </c>
    </row>
    <row r="54" spans="2:25">
      <c r="B54" s="40">
        <v>46</v>
      </c>
      <c r="C54" s="46">
        <f t="shared" si="0"/>
        <v>153292.72042810119</v>
      </c>
      <c r="D54" s="46"/>
      <c r="E54" s="45">
        <v>2018</v>
      </c>
      <c r="F54" s="8">
        <v>43489</v>
      </c>
      <c r="G54" s="45" t="s">
        <v>3</v>
      </c>
      <c r="H54" s="47">
        <v>0.87480000000000002</v>
      </c>
      <c r="I54" s="47"/>
      <c r="J54" s="45">
        <v>34</v>
      </c>
      <c r="K54" s="48">
        <f t="shared" si="1"/>
        <v>4598.7816128430359</v>
      </c>
      <c r="L54" s="49"/>
      <c r="M54" s="6">
        <f>IF(J54="","",(K54/J54)/LOOKUP(RIGHT($D$2,3),定数!$A$6:$A$13,定数!$B$6:$B$13))</f>
        <v>0.90172188487118354</v>
      </c>
      <c r="N54" s="45">
        <v>2018</v>
      </c>
      <c r="O54" s="8">
        <v>43490</v>
      </c>
      <c r="P54" s="47">
        <v>0.86980000000000002</v>
      </c>
      <c r="Q54" s="47"/>
      <c r="R54" s="50">
        <f>IF(P54="","",T54*M54*LOOKUP(RIGHT($D$2,3),定数!$A$6:$A$13,定数!$B$6:$B$13))</f>
        <v>6762.9141365338828</v>
      </c>
      <c r="S54" s="50"/>
      <c r="T54" s="51">
        <f t="shared" si="4"/>
        <v>50.000000000000043</v>
      </c>
      <c r="U54" s="51"/>
      <c r="V54" t="str">
        <f t="shared" si="7"/>
        <v/>
      </c>
      <c r="W54">
        <f t="shared" si="3"/>
        <v>0</v>
      </c>
      <c r="X54" s="41">
        <f t="shared" si="5"/>
        <v>163449.31311332551</v>
      </c>
      <c r="Y54" s="42">
        <f t="shared" si="6"/>
        <v>6.2139096774193048E-2</v>
      </c>
    </row>
    <row r="55" spans="2:25">
      <c r="B55" s="40">
        <v>47</v>
      </c>
      <c r="C55" s="46">
        <f t="shared" si="0"/>
        <v>160055.63456463508</v>
      </c>
      <c r="D55" s="46"/>
      <c r="E55" s="45">
        <v>2018</v>
      </c>
      <c r="F55" s="8">
        <v>43600</v>
      </c>
      <c r="G55" s="45" t="s">
        <v>3</v>
      </c>
      <c r="H55" s="47">
        <v>0.87819999999999998</v>
      </c>
      <c r="I55" s="47"/>
      <c r="J55" s="45">
        <v>34</v>
      </c>
      <c r="K55" s="48">
        <f t="shared" si="1"/>
        <v>4801.6690369390526</v>
      </c>
      <c r="L55" s="49"/>
      <c r="M55" s="6">
        <f>IF(J55="","",(K55/J55)/LOOKUP(RIGHT($D$2,3),定数!$A$6:$A$13,定数!$B$6:$B$13))</f>
        <v>0.94150373273314758</v>
      </c>
      <c r="N55" s="45">
        <v>2018</v>
      </c>
      <c r="O55" s="8">
        <v>43601</v>
      </c>
      <c r="P55" s="47">
        <v>0.87309999999999999</v>
      </c>
      <c r="Q55" s="47"/>
      <c r="R55" s="50">
        <f>IF(P55="","",T55*M55*LOOKUP(RIGHT($D$2,3),定数!$A$6:$A$13,定数!$B$6:$B$13))</f>
        <v>7202.5035554085698</v>
      </c>
      <c r="S55" s="50"/>
      <c r="T55" s="51">
        <f t="shared" si="4"/>
        <v>50.999999999999936</v>
      </c>
      <c r="U55" s="51"/>
      <c r="V55" t="str">
        <f t="shared" si="7"/>
        <v/>
      </c>
      <c r="W55">
        <f t="shared" si="3"/>
        <v>0</v>
      </c>
      <c r="X55" s="41">
        <f t="shared" si="5"/>
        <v>163449.31311332551</v>
      </c>
      <c r="Y55" s="42">
        <f t="shared" si="6"/>
        <v>2.0762880455407418E-2</v>
      </c>
    </row>
    <row r="56" spans="2:25">
      <c r="B56" s="40">
        <v>48</v>
      </c>
      <c r="C56" s="46">
        <f t="shared" si="0"/>
        <v>167258.13812004364</v>
      </c>
      <c r="D56" s="46"/>
      <c r="E56" s="45">
        <v>2018</v>
      </c>
      <c r="F56" s="8">
        <v>43763</v>
      </c>
      <c r="G56" s="45" t="s">
        <v>4</v>
      </c>
      <c r="H56" s="47">
        <v>0.88629999999999998</v>
      </c>
      <c r="I56" s="47"/>
      <c r="J56" s="45">
        <v>32</v>
      </c>
      <c r="K56" s="48">
        <f t="shared" si="1"/>
        <v>5017.7441436013096</v>
      </c>
      <c r="L56" s="49"/>
      <c r="M56" s="6">
        <f>IF(J56="","",(K56/J56)/LOOKUP(RIGHT($D$2,3),定数!$A$6:$A$13,定数!$B$6:$B$13))</f>
        <v>1.0453633632502728</v>
      </c>
      <c r="N56" s="45">
        <v>2018</v>
      </c>
      <c r="O56" s="8">
        <v>43768</v>
      </c>
      <c r="P56" s="47">
        <v>0.8911</v>
      </c>
      <c r="Q56" s="47"/>
      <c r="R56" s="50">
        <f>IF(P56="","",T56*M56*LOOKUP(RIGHT($D$2,3),定数!$A$6:$A$13,定数!$B$6:$B$13))</f>
        <v>7526.6162154020049</v>
      </c>
      <c r="S56" s="50"/>
      <c r="T56" s="51">
        <f t="shared" si="4"/>
        <v>48.000000000000263</v>
      </c>
      <c r="U56" s="51"/>
      <c r="V56" t="str">
        <f t="shared" si="7"/>
        <v/>
      </c>
      <c r="W56">
        <f t="shared" si="3"/>
        <v>0</v>
      </c>
      <c r="X56" s="41">
        <f t="shared" si="5"/>
        <v>167258.13812004364</v>
      </c>
      <c r="Y56" s="42">
        <f t="shared" si="6"/>
        <v>0</v>
      </c>
    </row>
    <row r="57" spans="2:25">
      <c r="B57" s="40">
        <v>49</v>
      </c>
      <c r="C57" s="46">
        <f t="shared" si="0"/>
        <v>174784.75433544564</v>
      </c>
      <c r="D57" s="46"/>
      <c r="E57" s="45">
        <v>2018</v>
      </c>
      <c r="F57" s="8">
        <v>43795</v>
      </c>
      <c r="G57" s="45" t="s">
        <v>3</v>
      </c>
      <c r="H57" s="47">
        <v>0.88390000000000002</v>
      </c>
      <c r="I57" s="47"/>
      <c r="J57" s="45">
        <v>27</v>
      </c>
      <c r="K57" s="48">
        <f t="shared" si="1"/>
        <v>5243.542630063369</v>
      </c>
      <c r="L57" s="49"/>
      <c r="M57" s="6">
        <f>IF(J57="","",(K57/J57)/LOOKUP(RIGHT($D$2,3),定数!$A$6:$A$13,定数!$B$6:$B$13))</f>
        <v>1.2947018839662641</v>
      </c>
      <c r="N57" s="45">
        <v>2018</v>
      </c>
      <c r="O57" s="8">
        <v>43796</v>
      </c>
      <c r="P57" s="47">
        <v>0.88680000000000003</v>
      </c>
      <c r="Q57" s="47"/>
      <c r="R57" s="50">
        <f>IF(P57="","",T57*M57*LOOKUP(RIGHT($D$2,3),定数!$A$6:$A$13,定数!$B$6:$B$13))</f>
        <v>-5631.9531952532752</v>
      </c>
      <c r="S57" s="50"/>
      <c r="T57" s="51">
        <f t="shared" si="4"/>
        <v>-29.000000000000135</v>
      </c>
      <c r="U57" s="51"/>
      <c r="V57" t="str">
        <f t="shared" si="7"/>
        <v/>
      </c>
      <c r="W57">
        <f t="shared" si="3"/>
        <v>1</v>
      </c>
      <c r="X57" s="41">
        <f t="shared" si="5"/>
        <v>174784.75433544564</v>
      </c>
      <c r="Y57" s="42">
        <f t="shared" si="6"/>
        <v>0</v>
      </c>
    </row>
    <row r="58" spans="2:25">
      <c r="B58" s="40">
        <v>50</v>
      </c>
      <c r="C58" s="46">
        <f t="shared" si="0"/>
        <v>169152.80114019237</v>
      </c>
      <c r="D58" s="46"/>
      <c r="E58" s="45">
        <v>2019</v>
      </c>
      <c r="F58" s="8">
        <v>43482</v>
      </c>
      <c r="G58" s="45" t="s">
        <v>3</v>
      </c>
      <c r="H58" s="47">
        <v>0.88170000000000004</v>
      </c>
      <c r="I58" s="47"/>
      <c r="J58" s="45">
        <v>51</v>
      </c>
      <c r="K58" s="48">
        <f t="shared" si="1"/>
        <v>5074.5840342057709</v>
      </c>
      <c r="L58" s="49"/>
      <c r="M58" s="6">
        <f>IF(J58="","",(K58/J58)/LOOKUP(RIGHT($D$2,3),定数!$A$6:$A$13,定数!$B$6:$B$13))</f>
        <v>0.66334431819683282</v>
      </c>
      <c r="N58" s="45">
        <v>2019</v>
      </c>
      <c r="O58" s="8">
        <v>43488</v>
      </c>
      <c r="P58" s="47">
        <v>0.87409999999999999</v>
      </c>
      <c r="Q58" s="47"/>
      <c r="R58" s="50">
        <f>IF(P58="","",T58*M58*LOOKUP(RIGHT($D$2,3),定数!$A$6:$A$13,定数!$B$6:$B$13))</f>
        <v>7562.1252274439448</v>
      </c>
      <c r="S58" s="50"/>
      <c r="T58" s="51">
        <f t="shared" si="4"/>
        <v>76.000000000000512</v>
      </c>
      <c r="U58" s="51"/>
      <c r="V58" t="str">
        <f t="shared" si="7"/>
        <v/>
      </c>
      <c r="W58">
        <f t="shared" si="3"/>
        <v>0</v>
      </c>
      <c r="X58" s="41">
        <f t="shared" si="5"/>
        <v>174784.75433544564</v>
      </c>
      <c r="Y58" s="42">
        <f t="shared" si="6"/>
        <v>3.2222222222222374E-2</v>
      </c>
    </row>
    <row r="59" spans="2:25">
      <c r="B59" s="40">
        <v>51</v>
      </c>
      <c r="C59" s="46">
        <f t="shared" si="0"/>
        <v>176714.9263676363</v>
      </c>
      <c r="D59" s="46"/>
      <c r="E59" s="45">
        <v>2019</v>
      </c>
      <c r="F59" s="8">
        <v>43563</v>
      </c>
      <c r="G59" s="45" t="s">
        <v>4</v>
      </c>
      <c r="H59" s="47">
        <v>0.86119999999999997</v>
      </c>
      <c r="I59" s="47"/>
      <c r="J59" s="45">
        <v>21</v>
      </c>
      <c r="K59" s="48">
        <f t="shared" si="1"/>
        <v>5301.4477910290889</v>
      </c>
      <c r="L59" s="49"/>
      <c r="M59" s="6">
        <f>IF(J59="","",(K59/J59)/LOOKUP(RIGHT($D$2,3),定数!$A$6:$A$13,定数!$B$6:$B$13))</f>
        <v>1.6829992987393934</v>
      </c>
      <c r="N59" s="45">
        <v>2019</v>
      </c>
      <c r="O59" s="8">
        <v>43563</v>
      </c>
      <c r="P59" s="47">
        <v>0.86429999999999996</v>
      </c>
      <c r="Q59" s="47"/>
      <c r="R59" s="50">
        <f>IF(P59="","",T59*M59*LOOKUP(RIGHT($D$2,3),定数!$A$6:$A$13,定数!$B$6:$B$13))</f>
        <v>7825.9467391381577</v>
      </c>
      <c r="S59" s="50"/>
      <c r="T59" s="51">
        <f t="shared" si="4"/>
        <v>30.999999999999915</v>
      </c>
      <c r="U59" s="51"/>
      <c r="V59" t="str">
        <f t="shared" si="7"/>
        <v/>
      </c>
      <c r="W59">
        <f t="shared" si="3"/>
        <v>0</v>
      </c>
      <c r="X59" s="41">
        <f t="shared" si="5"/>
        <v>176714.9263676363</v>
      </c>
      <c r="Y59" s="42">
        <f t="shared" si="6"/>
        <v>0</v>
      </c>
    </row>
    <row r="60" spans="2:25">
      <c r="B60" s="40">
        <v>52</v>
      </c>
      <c r="C60" s="46">
        <f t="shared" si="0"/>
        <v>184540.87310677447</v>
      </c>
      <c r="D60" s="46"/>
      <c r="E60" s="45">
        <v>2019</v>
      </c>
      <c r="F60" s="8">
        <v>43564</v>
      </c>
      <c r="G60" s="45" t="s">
        <v>4</v>
      </c>
      <c r="H60" s="47">
        <v>0.86429999999999996</v>
      </c>
      <c r="I60" s="47"/>
      <c r="J60" s="45">
        <v>49</v>
      </c>
      <c r="K60" s="48">
        <f t="shared" si="1"/>
        <v>5536.2261932032334</v>
      </c>
      <c r="L60" s="49"/>
      <c r="M60" s="6">
        <f>IF(J60="","",(K60/J60)/LOOKUP(RIGHT($D$2,3),定数!$A$6:$A$13,定数!$B$6:$B$13))</f>
        <v>0.75322805349703859</v>
      </c>
      <c r="N60" s="45">
        <v>2019</v>
      </c>
      <c r="O60" s="8">
        <v>43565</v>
      </c>
      <c r="P60" s="47">
        <v>0.85919999999999996</v>
      </c>
      <c r="Q60" s="47"/>
      <c r="R60" s="50">
        <f>IF(P60="","",T60*M60*LOOKUP(RIGHT($D$2,3),定数!$A$6:$A$13,定数!$B$6:$B$13))</f>
        <v>-5762.1946092523376</v>
      </c>
      <c r="S60" s="50"/>
      <c r="T60" s="51">
        <f t="shared" si="4"/>
        <v>-50.999999999999936</v>
      </c>
      <c r="U60" s="51"/>
      <c r="V60" t="str">
        <f t="shared" si="7"/>
        <v/>
      </c>
      <c r="W60">
        <f t="shared" si="3"/>
        <v>1</v>
      </c>
      <c r="X60" s="41">
        <f t="shared" si="5"/>
        <v>184540.87310677447</v>
      </c>
      <c r="Y60" s="42">
        <f t="shared" si="6"/>
        <v>0</v>
      </c>
    </row>
    <row r="61" spans="2:25">
      <c r="B61" s="40">
        <v>53</v>
      </c>
      <c r="C61" s="46">
        <f t="shared" si="0"/>
        <v>178778.67849752214</v>
      </c>
      <c r="D61" s="46"/>
      <c r="E61" s="45">
        <v>2019</v>
      </c>
      <c r="F61" s="8">
        <v>43605</v>
      </c>
      <c r="G61" s="45" t="s">
        <v>4</v>
      </c>
      <c r="H61" s="47">
        <v>0.87770000000000004</v>
      </c>
      <c r="I61" s="47"/>
      <c r="J61" s="45">
        <v>27</v>
      </c>
      <c r="K61" s="48">
        <f t="shared" si="1"/>
        <v>5363.3603549256641</v>
      </c>
      <c r="L61" s="49"/>
      <c r="M61" s="6">
        <f>IF(J61="","",(K61/J61)/LOOKUP(RIGHT($D$2,3),定数!$A$6:$A$13,定数!$B$6:$B$13))</f>
        <v>1.3242865073890528</v>
      </c>
      <c r="N61" s="45">
        <v>2019</v>
      </c>
      <c r="O61" s="8">
        <v>43606</v>
      </c>
      <c r="P61" s="47">
        <v>0.87480000000000002</v>
      </c>
      <c r="Q61" s="47"/>
      <c r="R61" s="50">
        <f>IF(P61="","",T61*M61*LOOKUP(RIGHT($D$2,3),定数!$A$6:$A$13,定数!$B$6:$B$13))</f>
        <v>-5760.6463071424068</v>
      </c>
      <c r="S61" s="50"/>
      <c r="T61" s="51">
        <f t="shared" si="4"/>
        <v>-29.000000000000135</v>
      </c>
      <c r="U61" s="51"/>
      <c r="V61" t="str">
        <f t="shared" si="7"/>
        <v/>
      </c>
      <c r="W61">
        <f t="shared" si="3"/>
        <v>2</v>
      </c>
      <c r="X61" s="41">
        <f t="shared" si="5"/>
        <v>184540.87310677447</v>
      </c>
      <c r="Y61" s="42">
        <f t="shared" si="6"/>
        <v>3.1224489795918298E-2</v>
      </c>
    </row>
    <row r="62" spans="2:25">
      <c r="B62" s="40">
        <v>54</v>
      </c>
      <c r="C62" s="46">
        <f t="shared" si="0"/>
        <v>173018.03219037974</v>
      </c>
      <c r="D62" s="46"/>
      <c r="E62" s="45">
        <v>2019</v>
      </c>
      <c r="F62" s="8">
        <v>43619</v>
      </c>
      <c r="G62" s="45" t="s">
        <v>4</v>
      </c>
      <c r="H62" s="47">
        <v>0.88700000000000001</v>
      </c>
      <c r="I62" s="47"/>
      <c r="J62" s="45">
        <v>44</v>
      </c>
      <c r="K62" s="48">
        <f t="shared" si="1"/>
        <v>5190.5409657113923</v>
      </c>
      <c r="L62" s="49"/>
      <c r="M62" s="6">
        <f>IF(J62="","",(K62/J62)/LOOKUP(RIGHT($D$2,3),定数!$A$6:$A$13,定数!$B$6:$B$13))</f>
        <v>0.78644560086536242</v>
      </c>
      <c r="N62" s="45">
        <v>2019</v>
      </c>
      <c r="O62" s="8">
        <v>43633</v>
      </c>
      <c r="P62" s="47">
        <v>0.89359999999999995</v>
      </c>
      <c r="Q62" s="47"/>
      <c r="R62" s="50">
        <f>IF(P62="","",T62*M62*LOOKUP(RIGHT($D$2,3),定数!$A$6:$A$13,定数!$B$6:$B$13))</f>
        <v>7785.8114485670158</v>
      </c>
      <c r="S62" s="50"/>
      <c r="T62" s="51">
        <f t="shared" si="4"/>
        <v>65.999999999999389</v>
      </c>
      <c r="U62" s="51"/>
      <c r="V62" t="str">
        <f t="shared" si="7"/>
        <v/>
      </c>
      <c r="W62">
        <f t="shared" si="3"/>
        <v>0</v>
      </c>
      <c r="X62" s="41">
        <f t="shared" si="5"/>
        <v>184540.87310677447</v>
      </c>
      <c r="Y62" s="42">
        <f t="shared" si="6"/>
        <v>6.2440589569160987E-2</v>
      </c>
    </row>
    <row r="63" spans="2:25">
      <c r="B63" s="40">
        <v>55</v>
      </c>
      <c r="C63" s="46">
        <f t="shared" si="0"/>
        <v>180803.84363894677</v>
      </c>
      <c r="D63" s="46"/>
      <c r="E63" s="45"/>
      <c r="F63" s="8"/>
      <c r="G63" s="45"/>
      <c r="H63" s="47"/>
      <c r="I63" s="47"/>
      <c r="J63" s="45"/>
      <c r="K63" s="48" t="str">
        <f t="shared" si="1"/>
        <v/>
      </c>
      <c r="L63" s="49"/>
      <c r="M63" s="6" t="str">
        <f>IF(J63="","",(K63/J63)/LOOKUP(RIGHT($D$2,3),定数!$A$6:$A$13,定数!$B$6:$B$13))</f>
        <v/>
      </c>
      <c r="N63" s="45"/>
      <c r="O63" s="8"/>
      <c r="P63" s="47"/>
      <c r="Q63" s="47"/>
      <c r="R63" s="50" t="str">
        <f>IF(P63="","",T63*M63*LOOKUP(RIGHT($D$2,3),定数!$A$6:$A$13,定数!$B$6:$B$13))</f>
        <v/>
      </c>
      <c r="S63" s="50"/>
      <c r="T63" s="51" t="str">
        <f t="shared" si="4"/>
        <v/>
      </c>
      <c r="U63" s="51"/>
      <c r="V63" t="str">
        <f t="shared" si="7"/>
        <v/>
      </c>
      <c r="W63" t="str">
        <f t="shared" si="3"/>
        <v/>
      </c>
      <c r="X63" s="41">
        <f t="shared" si="5"/>
        <v>184540.87310677447</v>
      </c>
      <c r="Y63" s="42">
        <f t="shared" si="6"/>
        <v>2.0250416099773627E-2</v>
      </c>
    </row>
    <row r="64" spans="2:25">
      <c r="B64" s="40">
        <v>56</v>
      </c>
      <c r="C64" s="46" t="str">
        <f t="shared" si="0"/>
        <v/>
      </c>
      <c r="D64" s="46"/>
      <c r="E64" s="45"/>
      <c r="F64" s="8"/>
      <c r="G64" s="45"/>
      <c r="H64" s="47"/>
      <c r="I64" s="47"/>
      <c r="J64" s="45"/>
      <c r="K64" s="48" t="str">
        <f t="shared" si="1"/>
        <v/>
      </c>
      <c r="L64" s="49"/>
      <c r="M64" s="6" t="str">
        <f>IF(J64="","",(K64/J64)/LOOKUP(RIGHT($D$2,3),定数!$A$6:$A$13,定数!$B$6:$B$13))</f>
        <v/>
      </c>
      <c r="N64" s="45"/>
      <c r="O64" s="8"/>
      <c r="P64" s="47"/>
      <c r="Q64" s="47"/>
      <c r="R64" s="50" t="str">
        <f>IF(P64="","",T64*M64*LOOKUP(RIGHT($D$2,3),定数!$A$6:$A$13,定数!$B$6:$B$13))</f>
        <v/>
      </c>
      <c r="S64" s="50"/>
      <c r="T64" s="51" t="str">
        <f t="shared" si="4"/>
        <v/>
      </c>
      <c r="U64" s="51"/>
      <c r="V64" t="str">
        <f t="shared" si="7"/>
        <v/>
      </c>
      <c r="W64" t="str">
        <f t="shared" si="3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46" t="str">
        <f t="shared" si="0"/>
        <v/>
      </c>
      <c r="D65" s="46"/>
      <c r="E65" s="45"/>
      <c r="F65" s="8"/>
      <c r="G65" s="45"/>
      <c r="H65" s="47"/>
      <c r="I65" s="47"/>
      <c r="J65" s="45"/>
      <c r="K65" s="48" t="str">
        <f t="shared" si="1"/>
        <v/>
      </c>
      <c r="L65" s="49"/>
      <c r="M65" s="6" t="str">
        <f>IF(J65="","",(K65/J65)/LOOKUP(RIGHT($D$2,3),定数!$A$6:$A$13,定数!$B$6:$B$13))</f>
        <v/>
      </c>
      <c r="N65" s="45"/>
      <c r="O65" s="8"/>
      <c r="P65" s="47"/>
      <c r="Q65" s="47"/>
      <c r="R65" s="50" t="str">
        <f>IF(P65="","",T65*M65*LOOKUP(RIGHT($D$2,3),定数!$A$6:$A$13,定数!$B$6:$B$13))</f>
        <v/>
      </c>
      <c r="S65" s="50"/>
      <c r="T65" s="51" t="str">
        <f t="shared" si="4"/>
        <v/>
      </c>
      <c r="U65" s="51"/>
      <c r="V65" t="str">
        <f t="shared" si="7"/>
        <v/>
      </c>
      <c r="W65" t="str">
        <f t="shared" si="3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46" t="str">
        <f t="shared" si="0"/>
        <v/>
      </c>
      <c r="D66" s="46"/>
      <c r="E66" s="45"/>
      <c r="F66" s="8"/>
      <c r="G66" s="45"/>
      <c r="H66" s="47"/>
      <c r="I66" s="47"/>
      <c r="J66" s="45"/>
      <c r="K66" s="48" t="str">
        <f t="shared" si="1"/>
        <v/>
      </c>
      <c r="L66" s="49"/>
      <c r="M66" s="6" t="str">
        <f>IF(J66="","",(K66/J66)/LOOKUP(RIGHT($D$2,3),定数!$A$6:$A$13,定数!$B$6:$B$13))</f>
        <v/>
      </c>
      <c r="N66" s="45"/>
      <c r="O66" s="8"/>
      <c r="P66" s="47"/>
      <c r="Q66" s="47"/>
      <c r="R66" s="50" t="str">
        <f>IF(P66="","",T66*M66*LOOKUP(RIGHT($D$2,3),定数!$A$6:$A$13,定数!$B$6:$B$13))</f>
        <v/>
      </c>
      <c r="S66" s="50"/>
      <c r="T66" s="51" t="str">
        <f t="shared" si="4"/>
        <v/>
      </c>
      <c r="U66" s="51"/>
      <c r="V66" t="str">
        <f t="shared" si="7"/>
        <v/>
      </c>
      <c r="W66" t="str">
        <f t="shared" si="3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46" t="str">
        <f t="shared" si="0"/>
        <v/>
      </c>
      <c r="D67" s="46"/>
      <c r="E67" s="45"/>
      <c r="F67" s="8"/>
      <c r="G67" s="45"/>
      <c r="H67" s="47"/>
      <c r="I67" s="47"/>
      <c r="J67" s="45"/>
      <c r="K67" s="48" t="str">
        <f t="shared" si="1"/>
        <v/>
      </c>
      <c r="L67" s="49"/>
      <c r="M67" s="6" t="str">
        <f>IF(J67="","",(K67/J67)/LOOKUP(RIGHT($D$2,3),定数!$A$6:$A$13,定数!$B$6:$B$13))</f>
        <v/>
      </c>
      <c r="N67" s="45"/>
      <c r="O67" s="8"/>
      <c r="P67" s="47"/>
      <c r="Q67" s="47"/>
      <c r="R67" s="50" t="str">
        <f>IF(P67="","",T67*M67*LOOKUP(RIGHT($D$2,3),定数!$A$6:$A$13,定数!$B$6:$B$13))</f>
        <v/>
      </c>
      <c r="S67" s="50"/>
      <c r="T67" s="51" t="str">
        <f t="shared" si="4"/>
        <v/>
      </c>
      <c r="U67" s="51"/>
      <c r="V67" t="str">
        <f t="shared" si="7"/>
        <v/>
      </c>
      <c r="W67" t="str">
        <f t="shared" si="3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46" t="str">
        <f t="shared" si="0"/>
        <v/>
      </c>
      <c r="D68" s="46"/>
      <c r="E68" s="45"/>
      <c r="F68" s="8"/>
      <c r="G68" s="45"/>
      <c r="H68" s="47"/>
      <c r="I68" s="47"/>
      <c r="J68" s="45"/>
      <c r="K68" s="48" t="str">
        <f t="shared" si="1"/>
        <v/>
      </c>
      <c r="L68" s="49"/>
      <c r="M68" s="6" t="str">
        <f>IF(J68="","",(K68/J68)/LOOKUP(RIGHT($D$2,3),定数!$A$6:$A$13,定数!$B$6:$B$13))</f>
        <v/>
      </c>
      <c r="N68" s="45"/>
      <c r="O68" s="8"/>
      <c r="P68" s="47"/>
      <c r="Q68" s="47"/>
      <c r="R68" s="50" t="str">
        <f>IF(P68="","",T68*M68*LOOKUP(RIGHT($D$2,3),定数!$A$6:$A$13,定数!$B$6:$B$13))</f>
        <v/>
      </c>
      <c r="S68" s="50"/>
      <c r="T68" s="51" t="str">
        <f t="shared" si="4"/>
        <v/>
      </c>
      <c r="U68" s="51"/>
      <c r="V68" t="str">
        <f t="shared" si="7"/>
        <v/>
      </c>
      <c r="W68" t="str">
        <f t="shared" si="3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46" t="str">
        <f t="shared" si="0"/>
        <v/>
      </c>
      <c r="D69" s="46"/>
      <c r="E69" s="45"/>
      <c r="F69" s="8"/>
      <c r="G69" s="45"/>
      <c r="H69" s="47"/>
      <c r="I69" s="47"/>
      <c r="J69" s="45"/>
      <c r="K69" s="48" t="str">
        <f t="shared" si="1"/>
        <v/>
      </c>
      <c r="L69" s="49"/>
      <c r="M69" s="6" t="str">
        <f>IF(J69="","",(K69/J69)/LOOKUP(RIGHT($D$2,3),定数!$A$6:$A$13,定数!$B$6:$B$13))</f>
        <v/>
      </c>
      <c r="N69" s="45"/>
      <c r="O69" s="8"/>
      <c r="P69" s="47"/>
      <c r="Q69" s="47"/>
      <c r="R69" s="50" t="str">
        <f>IF(P69="","",T69*M69*LOOKUP(RIGHT($D$2,3),定数!$A$6:$A$13,定数!$B$6:$B$13))</f>
        <v/>
      </c>
      <c r="S69" s="50"/>
      <c r="T69" s="51" t="str">
        <f t="shared" si="4"/>
        <v/>
      </c>
      <c r="U69" s="51"/>
      <c r="V69" t="str">
        <f t="shared" si="7"/>
        <v/>
      </c>
      <c r="W69" t="str">
        <f t="shared" si="3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46" t="str">
        <f t="shared" si="0"/>
        <v/>
      </c>
      <c r="D70" s="46"/>
      <c r="E70" s="45"/>
      <c r="F70" s="8"/>
      <c r="G70" s="45"/>
      <c r="H70" s="47"/>
      <c r="I70" s="47"/>
      <c r="J70" s="45"/>
      <c r="K70" s="48" t="str">
        <f t="shared" si="1"/>
        <v/>
      </c>
      <c r="L70" s="49"/>
      <c r="M70" s="6" t="str">
        <f>IF(J70="","",(K70/J70)/LOOKUP(RIGHT($D$2,3),定数!$A$6:$A$13,定数!$B$6:$B$13))</f>
        <v/>
      </c>
      <c r="N70" s="45"/>
      <c r="O70" s="8"/>
      <c r="P70" s="47"/>
      <c r="Q70" s="47"/>
      <c r="R70" s="50" t="str">
        <f>IF(P70="","",T70*M70*LOOKUP(RIGHT($D$2,3),定数!$A$6:$A$13,定数!$B$6:$B$13))</f>
        <v/>
      </c>
      <c r="S70" s="50"/>
      <c r="T70" s="51" t="str">
        <f t="shared" si="4"/>
        <v/>
      </c>
      <c r="U70" s="51"/>
      <c r="V70" t="str">
        <f t="shared" si="7"/>
        <v/>
      </c>
      <c r="W70" t="str">
        <f t="shared" si="3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46" t="str">
        <f t="shared" si="0"/>
        <v/>
      </c>
      <c r="D71" s="46"/>
      <c r="E71" s="45"/>
      <c r="F71" s="8"/>
      <c r="G71" s="45"/>
      <c r="H71" s="47"/>
      <c r="I71" s="47"/>
      <c r="J71" s="45"/>
      <c r="K71" s="48" t="str">
        <f t="shared" si="1"/>
        <v/>
      </c>
      <c r="L71" s="49"/>
      <c r="M71" s="6" t="str">
        <f>IF(J71="","",(K71/J71)/LOOKUP(RIGHT($D$2,3),定数!$A$6:$A$13,定数!$B$6:$B$13))</f>
        <v/>
      </c>
      <c r="N71" s="45"/>
      <c r="O71" s="8"/>
      <c r="P71" s="47"/>
      <c r="Q71" s="47"/>
      <c r="R71" s="50" t="str">
        <f>IF(P71="","",T71*M71*LOOKUP(RIGHT($D$2,3),定数!$A$6:$A$13,定数!$B$6:$B$13))</f>
        <v/>
      </c>
      <c r="S71" s="50"/>
      <c r="T71" s="51" t="str">
        <f t="shared" si="4"/>
        <v/>
      </c>
      <c r="U71" s="51"/>
      <c r="V71" t="str">
        <f t="shared" si="7"/>
        <v/>
      </c>
      <c r="W71" t="str">
        <f t="shared" si="3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46" t="str">
        <f t="shared" si="0"/>
        <v/>
      </c>
      <c r="D72" s="46"/>
      <c r="E72" s="45"/>
      <c r="F72" s="8"/>
      <c r="G72" s="45"/>
      <c r="H72" s="47"/>
      <c r="I72" s="47"/>
      <c r="J72" s="45"/>
      <c r="K72" s="48" t="str">
        <f t="shared" si="1"/>
        <v/>
      </c>
      <c r="L72" s="49"/>
      <c r="M72" s="6" t="str">
        <f>IF(J72="","",(K72/J72)/LOOKUP(RIGHT($D$2,3),定数!$A$6:$A$13,定数!$B$6:$B$13))</f>
        <v/>
      </c>
      <c r="N72" s="45"/>
      <c r="O72" s="8"/>
      <c r="P72" s="47"/>
      <c r="Q72" s="47"/>
      <c r="R72" s="50" t="str">
        <f>IF(P72="","",T72*M72*LOOKUP(RIGHT($D$2,3),定数!$A$6:$A$13,定数!$B$6:$B$13))</f>
        <v/>
      </c>
      <c r="S72" s="50"/>
      <c r="T72" s="51" t="str">
        <f t="shared" si="4"/>
        <v/>
      </c>
      <c r="U72" s="51"/>
      <c r="V72" t="str">
        <f t="shared" si="7"/>
        <v/>
      </c>
      <c r="W72" t="str">
        <f t="shared" si="3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46" t="str">
        <f t="shared" si="0"/>
        <v/>
      </c>
      <c r="D73" s="46"/>
      <c r="E73" s="45"/>
      <c r="F73" s="8"/>
      <c r="G73" s="45"/>
      <c r="H73" s="47"/>
      <c r="I73" s="47"/>
      <c r="J73" s="45"/>
      <c r="K73" s="48" t="str">
        <f t="shared" si="1"/>
        <v/>
      </c>
      <c r="L73" s="49"/>
      <c r="M73" s="6" t="str">
        <f>IF(J73="","",(K73/J73)/LOOKUP(RIGHT($D$2,3),定数!$A$6:$A$13,定数!$B$6:$B$13))</f>
        <v/>
      </c>
      <c r="N73" s="45"/>
      <c r="O73" s="8"/>
      <c r="P73" s="47"/>
      <c r="Q73" s="47"/>
      <c r="R73" s="50" t="str">
        <f>IF(P73="","",T73*M73*LOOKUP(RIGHT($D$2,3),定数!$A$6:$A$13,定数!$B$6:$B$13))</f>
        <v/>
      </c>
      <c r="S73" s="50"/>
      <c r="T73" s="51" t="str">
        <f t="shared" si="4"/>
        <v/>
      </c>
      <c r="U73" s="51"/>
      <c r="V73" t="str">
        <f t="shared" si="7"/>
        <v/>
      </c>
      <c r="W73" t="str">
        <f t="shared" si="3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46" t="str">
        <f t="shared" ref="C74:C108" si="8">IF(R73="","",C73+R73)</f>
        <v/>
      </c>
      <c r="D74" s="46"/>
      <c r="E74" s="45"/>
      <c r="F74" s="8"/>
      <c r="G74" s="45"/>
      <c r="H74" s="47"/>
      <c r="I74" s="47"/>
      <c r="J74" s="45"/>
      <c r="K74" s="48" t="str">
        <f t="shared" ref="K74:K103" si="9">IF(J74="","",C74*0.03)</f>
        <v/>
      </c>
      <c r="L74" s="49"/>
      <c r="M74" s="6" t="str">
        <f>IF(J74="","",(K74/J74)/LOOKUP(RIGHT($D$2,3),定数!$A$6:$A$13,定数!$B$6:$B$13))</f>
        <v/>
      </c>
      <c r="N74" s="45"/>
      <c r="O74" s="8"/>
      <c r="P74" s="47"/>
      <c r="Q74" s="47"/>
      <c r="R74" s="50" t="str">
        <f>IF(P74="","",T74*M74*LOOKUP(RIGHT($D$2,3),定数!$A$6:$A$13,定数!$B$6:$B$13))</f>
        <v/>
      </c>
      <c r="S74" s="50"/>
      <c r="T74" s="51" t="str">
        <f t="shared" si="4"/>
        <v/>
      </c>
      <c r="U74" s="51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46" t="str">
        <f t="shared" si="8"/>
        <v/>
      </c>
      <c r="D75" s="46"/>
      <c r="E75" s="45"/>
      <c r="F75" s="8"/>
      <c r="G75" s="45"/>
      <c r="H75" s="47"/>
      <c r="I75" s="47"/>
      <c r="J75" s="45"/>
      <c r="K75" s="48" t="str">
        <f t="shared" si="9"/>
        <v/>
      </c>
      <c r="L75" s="49"/>
      <c r="M75" s="6" t="str">
        <f>IF(J75="","",(K75/J75)/LOOKUP(RIGHT($D$2,3),定数!$A$6:$A$13,定数!$B$6:$B$13))</f>
        <v/>
      </c>
      <c r="N75" s="45"/>
      <c r="O75" s="8"/>
      <c r="P75" s="47"/>
      <c r="Q75" s="47"/>
      <c r="R75" s="50" t="str">
        <f>IF(P75="","",T75*M75*LOOKUP(RIGHT($D$2,3),定数!$A$6:$A$13,定数!$B$6:$B$13))</f>
        <v/>
      </c>
      <c r="S75" s="50"/>
      <c r="T75" s="51" t="str">
        <f t="shared" si="4"/>
        <v/>
      </c>
      <c r="U75" s="51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46" t="str">
        <f t="shared" si="8"/>
        <v/>
      </c>
      <c r="D76" s="46"/>
      <c r="E76" s="45"/>
      <c r="F76" s="8"/>
      <c r="G76" s="45"/>
      <c r="H76" s="47"/>
      <c r="I76" s="47"/>
      <c r="J76" s="45"/>
      <c r="K76" s="48" t="str">
        <f t="shared" si="9"/>
        <v/>
      </c>
      <c r="L76" s="49"/>
      <c r="M76" s="6" t="str">
        <f>IF(J76="","",(K76/J76)/LOOKUP(RIGHT($D$2,3),定数!$A$6:$A$13,定数!$B$6:$B$13))</f>
        <v/>
      </c>
      <c r="N76" s="45"/>
      <c r="O76" s="8"/>
      <c r="P76" s="47"/>
      <c r="Q76" s="47"/>
      <c r="R76" s="50" t="str">
        <f>IF(P76="","",T76*M76*LOOKUP(RIGHT($D$2,3),定数!$A$6:$A$13,定数!$B$6:$B$13))</f>
        <v/>
      </c>
      <c r="S76" s="50"/>
      <c r="T76" s="51" t="str">
        <f t="shared" ref="T76:T108" si="11">IF(P76="","",IF(G76="買",(P76-H76),(H76-P76))*IF(RIGHT($D$2,3)="JPY",100,10000))</f>
        <v/>
      </c>
      <c r="U76" s="51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>
      <c r="B77" s="40">
        <v>69</v>
      </c>
      <c r="C77" s="46" t="str">
        <f t="shared" si="8"/>
        <v/>
      </c>
      <c r="D77" s="46"/>
      <c r="E77" s="45"/>
      <c r="F77" s="8"/>
      <c r="G77" s="45"/>
      <c r="H77" s="47"/>
      <c r="I77" s="47"/>
      <c r="J77" s="45"/>
      <c r="K77" s="48" t="str">
        <f t="shared" si="9"/>
        <v/>
      </c>
      <c r="L77" s="49"/>
      <c r="M77" s="6" t="str">
        <f>IF(J77="","",(K77/J77)/LOOKUP(RIGHT($D$2,3),定数!$A$6:$A$13,定数!$B$6:$B$13))</f>
        <v/>
      </c>
      <c r="N77" s="45"/>
      <c r="O77" s="8"/>
      <c r="P77" s="47"/>
      <c r="Q77" s="47"/>
      <c r="R77" s="50" t="str">
        <f>IF(P77="","",T77*M77*LOOKUP(RIGHT($D$2,3),定数!$A$6:$A$13,定数!$B$6:$B$13))</f>
        <v/>
      </c>
      <c r="S77" s="50"/>
      <c r="T77" s="51" t="str">
        <f t="shared" si="11"/>
        <v/>
      </c>
      <c r="U77" s="51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>
      <c r="B78" s="40">
        <v>70</v>
      </c>
      <c r="C78" s="46" t="str">
        <f t="shared" si="8"/>
        <v/>
      </c>
      <c r="D78" s="46"/>
      <c r="E78" s="45"/>
      <c r="F78" s="8"/>
      <c r="G78" s="45"/>
      <c r="H78" s="47"/>
      <c r="I78" s="47"/>
      <c r="J78" s="45"/>
      <c r="K78" s="48" t="str">
        <f t="shared" si="9"/>
        <v/>
      </c>
      <c r="L78" s="49"/>
      <c r="M78" s="6" t="str">
        <f>IF(J78="","",(K78/J78)/LOOKUP(RIGHT($D$2,3),定数!$A$6:$A$13,定数!$B$6:$B$13))</f>
        <v/>
      </c>
      <c r="N78" s="45"/>
      <c r="O78" s="8"/>
      <c r="P78" s="47"/>
      <c r="Q78" s="47"/>
      <c r="R78" s="50" t="str">
        <f>IF(P78="","",T78*M78*LOOKUP(RIGHT($D$2,3),定数!$A$6:$A$13,定数!$B$6:$B$13))</f>
        <v/>
      </c>
      <c r="S78" s="50"/>
      <c r="T78" s="51" t="str">
        <f t="shared" si="11"/>
        <v/>
      </c>
      <c r="U78" s="51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>
      <c r="B79" s="40">
        <v>71</v>
      </c>
      <c r="C79" s="46" t="str">
        <f t="shared" si="8"/>
        <v/>
      </c>
      <c r="D79" s="46"/>
      <c r="E79" s="45"/>
      <c r="F79" s="8"/>
      <c r="G79" s="45"/>
      <c r="H79" s="47"/>
      <c r="I79" s="47"/>
      <c r="J79" s="45"/>
      <c r="K79" s="48" t="str">
        <f t="shared" si="9"/>
        <v/>
      </c>
      <c r="L79" s="49"/>
      <c r="M79" s="6" t="str">
        <f>IF(J79="","",(K79/J79)/LOOKUP(RIGHT($D$2,3),定数!$A$6:$A$13,定数!$B$6:$B$13))</f>
        <v/>
      </c>
      <c r="N79" s="45"/>
      <c r="O79" s="8"/>
      <c r="P79" s="47"/>
      <c r="Q79" s="47"/>
      <c r="R79" s="50" t="str">
        <f>IF(P79="","",T79*M79*LOOKUP(RIGHT($D$2,3),定数!$A$6:$A$13,定数!$B$6:$B$13))</f>
        <v/>
      </c>
      <c r="S79" s="50"/>
      <c r="T79" s="51" t="str">
        <f t="shared" si="11"/>
        <v/>
      </c>
      <c r="U79" s="51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>
      <c r="B80" s="40">
        <v>72</v>
      </c>
      <c r="C80" s="46" t="str">
        <f t="shared" si="8"/>
        <v/>
      </c>
      <c r="D80" s="46"/>
      <c r="E80" s="45"/>
      <c r="F80" s="8"/>
      <c r="G80" s="45"/>
      <c r="H80" s="47"/>
      <c r="I80" s="47"/>
      <c r="J80" s="45"/>
      <c r="K80" s="48" t="str">
        <f t="shared" si="9"/>
        <v/>
      </c>
      <c r="L80" s="49"/>
      <c r="M80" s="6" t="str">
        <f>IF(J80="","",(K80/J80)/LOOKUP(RIGHT($D$2,3),定数!$A$6:$A$13,定数!$B$6:$B$13))</f>
        <v/>
      </c>
      <c r="N80" s="45"/>
      <c r="O80" s="8"/>
      <c r="P80" s="47"/>
      <c r="Q80" s="47"/>
      <c r="R80" s="50" t="str">
        <f>IF(P80="","",T80*M80*LOOKUP(RIGHT($D$2,3),定数!$A$6:$A$13,定数!$B$6:$B$13))</f>
        <v/>
      </c>
      <c r="S80" s="50"/>
      <c r="T80" s="51" t="str">
        <f t="shared" si="11"/>
        <v/>
      </c>
      <c r="U80" s="51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>
      <c r="B81" s="40">
        <v>73</v>
      </c>
      <c r="C81" s="46" t="str">
        <f t="shared" si="8"/>
        <v/>
      </c>
      <c r="D81" s="46"/>
      <c r="E81" s="45"/>
      <c r="F81" s="8"/>
      <c r="G81" s="45"/>
      <c r="H81" s="47"/>
      <c r="I81" s="47"/>
      <c r="J81" s="45"/>
      <c r="K81" s="48" t="str">
        <f t="shared" si="9"/>
        <v/>
      </c>
      <c r="L81" s="49"/>
      <c r="M81" s="6" t="str">
        <f>IF(J81="","",(K81/J81)/LOOKUP(RIGHT($D$2,3),定数!$A$6:$A$13,定数!$B$6:$B$13))</f>
        <v/>
      </c>
      <c r="N81" s="45"/>
      <c r="O81" s="8"/>
      <c r="P81" s="47"/>
      <c r="Q81" s="47"/>
      <c r="R81" s="50" t="str">
        <f>IF(P81="","",T81*M81*LOOKUP(RIGHT($D$2,3),定数!$A$6:$A$13,定数!$B$6:$B$13))</f>
        <v/>
      </c>
      <c r="S81" s="50"/>
      <c r="T81" s="51" t="str">
        <f t="shared" si="11"/>
        <v/>
      </c>
      <c r="U81" s="51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>
      <c r="B82" s="40">
        <v>74</v>
      </c>
      <c r="C82" s="46" t="str">
        <f t="shared" si="8"/>
        <v/>
      </c>
      <c r="D82" s="46"/>
      <c r="E82" s="45"/>
      <c r="F82" s="8"/>
      <c r="G82" s="45"/>
      <c r="H82" s="47"/>
      <c r="I82" s="47"/>
      <c r="J82" s="45"/>
      <c r="K82" s="48" t="str">
        <f t="shared" si="9"/>
        <v/>
      </c>
      <c r="L82" s="49"/>
      <c r="M82" s="6" t="str">
        <f>IF(J82="","",(K82/J82)/LOOKUP(RIGHT($D$2,3),定数!$A$6:$A$13,定数!$B$6:$B$13))</f>
        <v/>
      </c>
      <c r="N82" s="45"/>
      <c r="O82" s="8"/>
      <c r="P82" s="47"/>
      <c r="Q82" s="47"/>
      <c r="R82" s="50" t="str">
        <f>IF(P82="","",T82*M82*LOOKUP(RIGHT($D$2,3),定数!$A$6:$A$13,定数!$B$6:$B$13))</f>
        <v/>
      </c>
      <c r="S82" s="50"/>
      <c r="T82" s="51" t="str">
        <f t="shared" si="11"/>
        <v/>
      </c>
      <c r="U82" s="51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>
      <c r="B83" s="40">
        <v>75</v>
      </c>
      <c r="C83" s="46" t="str">
        <f t="shared" si="8"/>
        <v/>
      </c>
      <c r="D83" s="46"/>
      <c r="E83" s="45"/>
      <c r="F83" s="8"/>
      <c r="G83" s="45"/>
      <c r="H83" s="47"/>
      <c r="I83" s="47"/>
      <c r="J83" s="45"/>
      <c r="K83" s="48" t="str">
        <f t="shared" si="9"/>
        <v/>
      </c>
      <c r="L83" s="49"/>
      <c r="M83" s="6" t="str">
        <f>IF(J83="","",(K83/J83)/LOOKUP(RIGHT($D$2,3),定数!$A$6:$A$13,定数!$B$6:$B$13))</f>
        <v/>
      </c>
      <c r="N83" s="45"/>
      <c r="O83" s="8"/>
      <c r="P83" s="47"/>
      <c r="Q83" s="47"/>
      <c r="R83" s="50" t="str">
        <f>IF(P83="","",T83*M83*LOOKUP(RIGHT($D$2,3),定数!$A$6:$A$13,定数!$B$6:$B$13))</f>
        <v/>
      </c>
      <c r="S83" s="50"/>
      <c r="T83" s="51" t="str">
        <f t="shared" si="11"/>
        <v/>
      </c>
      <c r="U83" s="51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>
      <c r="B84" s="40">
        <v>76</v>
      </c>
      <c r="C84" s="46" t="str">
        <f t="shared" si="8"/>
        <v/>
      </c>
      <c r="D84" s="46"/>
      <c r="E84" s="45"/>
      <c r="F84" s="8"/>
      <c r="G84" s="45"/>
      <c r="H84" s="47"/>
      <c r="I84" s="47"/>
      <c r="J84" s="45"/>
      <c r="K84" s="48" t="str">
        <f t="shared" si="9"/>
        <v/>
      </c>
      <c r="L84" s="49"/>
      <c r="M84" s="6" t="str">
        <f>IF(J84="","",(K84/J84)/LOOKUP(RIGHT($D$2,3),定数!$A$6:$A$13,定数!$B$6:$B$13))</f>
        <v/>
      </c>
      <c r="N84" s="45"/>
      <c r="O84" s="8"/>
      <c r="P84" s="47"/>
      <c r="Q84" s="47"/>
      <c r="R84" s="50" t="str">
        <f>IF(P84="","",T84*M84*LOOKUP(RIGHT($D$2,3),定数!$A$6:$A$13,定数!$B$6:$B$13))</f>
        <v/>
      </c>
      <c r="S84" s="50"/>
      <c r="T84" s="51" t="str">
        <f t="shared" si="11"/>
        <v/>
      </c>
      <c r="U84" s="51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>
      <c r="B85" s="40">
        <v>77</v>
      </c>
      <c r="C85" s="46" t="str">
        <f t="shared" si="8"/>
        <v/>
      </c>
      <c r="D85" s="46"/>
      <c r="E85" s="45"/>
      <c r="F85" s="8"/>
      <c r="G85" s="45"/>
      <c r="H85" s="47"/>
      <c r="I85" s="47"/>
      <c r="J85" s="45"/>
      <c r="K85" s="48" t="str">
        <f t="shared" si="9"/>
        <v/>
      </c>
      <c r="L85" s="49"/>
      <c r="M85" s="6" t="str">
        <f>IF(J85="","",(K85/J85)/LOOKUP(RIGHT($D$2,3),定数!$A$6:$A$13,定数!$B$6:$B$13))</f>
        <v/>
      </c>
      <c r="N85" s="45"/>
      <c r="O85" s="8"/>
      <c r="P85" s="47"/>
      <c r="Q85" s="47"/>
      <c r="R85" s="50" t="str">
        <f>IF(P85="","",T85*M85*LOOKUP(RIGHT($D$2,3),定数!$A$6:$A$13,定数!$B$6:$B$13))</f>
        <v/>
      </c>
      <c r="S85" s="50"/>
      <c r="T85" s="51" t="str">
        <f t="shared" si="11"/>
        <v/>
      </c>
      <c r="U85" s="51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>
      <c r="B86" s="40">
        <v>78</v>
      </c>
      <c r="C86" s="46" t="str">
        <f t="shared" si="8"/>
        <v/>
      </c>
      <c r="D86" s="46"/>
      <c r="E86" s="45"/>
      <c r="F86" s="8"/>
      <c r="G86" s="45"/>
      <c r="H86" s="47"/>
      <c r="I86" s="47"/>
      <c r="J86" s="45"/>
      <c r="K86" s="48" t="str">
        <f t="shared" si="9"/>
        <v/>
      </c>
      <c r="L86" s="49"/>
      <c r="M86" s="6" t="str">
        <f>IF(J86="","",(K86/J86)/LOOKUP(RIGHT($D$2,3),定数!$A$6:$A$13,定数!$B$6:$B$13))</f>
        <v/>
      </c>
      <c r="N86" s="45"/>
      <c r="O86" s="8"/>
      <c r="P86" s="47"/>
      <c r="Q86" s="47"/>
      <c r="R86" s="50" t="str">
        <f>IF(P86="","",T86*M86*LOOKUP(RIGHT($D$2,3),定数!$A$6:$A$13,定数!$B$6:$B$13))</f>
        <v/>
      </c>
      <c r="S86" s="50"/>
      <c r="T86" s="51" t="str">
        <f t="shared" si="11"/>
        <v/>
      </c>
      <c r="U86" s="51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>
      <c r="B87" s="40">
        <v>79</v>
      </c>
      <c r="C87" s="46" t="str">
        <f t="shared" si="8"/>
        <v/>
      </c>
      <c r="D87" s="46"/>
      <c r="E87" s="45"/>
      <c r="F87" s="8"/>
      <c r="G87" s="45"/>
      <c r="H87" s="47"/>
      <c r="I87" s="47"/>
      <c r="J87" s="45"/>
      <c r="K87" s="48" t="str">
        <f t="shared" si="9"/>
        <v/>
      </c>
      <c r="L87" s="49"/>
      <c r="M87" s="6" t="str">
        <f>IF(J87="","",(K87/J87)/LOOKUP(RIGHT($D$2,3),定数!$A$6:$A$13,定数!$B$6:$B$13))</f>
        <v/>
      </c>
      <c r="N87" s="45"/>
      <c r="O87" s="8"/>
      <c r="P87" s="47"/>
      <c r="Q87" s="47"/>
      <c r="R87" s="50" t="str">
        <f>IF(P87="","",T87*M87*LOOKUP(RIGHT($D$2,3),定数!$A$6:$A$13,定数!$B$6:$B$13))</f>
        <v/>
      </c>
      <c r="S87" s="50"/>
      <c r="T87" s="51" t="str">
        <f t="shared" si="11"/>
        <v/>
      </c>
      <c r="U87" s="51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>
      <c r="B88" s="40">
        <v>80</v>
      </c>
      <c r="C88" s="46" t="str">
        <f t="shared" si="8"/>
        <v/>
      </c>
      <c r="D88" s="46"/>
      <c r="E88" s="45"/>
      <c r="F88" s="8"/>
      <c r="G88" s="45"/>
      <c r="H88" s="47"/>
      <c r="I88" s="47"/>
      <c r="J88" s="45"/>
      <c r="K88" s="48" t="str">
        <f t="shared" si="9"/>
        <v/>
      </c>
      <c r="L88" s="49"/>
      <c r="M88" s="6" t="str">
        <f>IF(J88="","",(K88/J88)/LOOKUP(RIGHT($D$2,3),定数!$A$6:$A$13,定数!$B$6:$B$13))</f>
        <v/>
      </c>
      <c r="N88" s="45"/>
      <c r="O88" s="8"/>
      <c r="P88" s="47"/>
      <c r="Q88" s="47"/>
      <c r="R88" s="50" t="str">
        <f>IF(P88="","",T88*M88*LOOKUP(RIGHT($D$2,3),定数!$A$6:$A$13,定数!$B$6:$B$13))</f>
        <v/>
      </c>
      <c r="S88" s="50"/>
      <c r="T88" s="51" t="str">
        <f t="shared" si="11"/>
        <v/>
      </c>
      <c r="U88" s="51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>
      <c r="B89" s="40">
        <v>81</v>
      </c>
      <c r="C89" s="46" t="str">
        <f t="shared" si="8"/>
        <v/>
      </c>
      <c r="D89" s="46"/>
      <c r="E89" s="45"/>
      <c r="F89" s="8"/>
      <c r="G89" s="45"/>
      <c r="H89" s="47"/>
      <c r="I89" s="47"/>
      <c r="J89" s="45"/>
      <c r="K89" s="48" t="str">
        <f t="shared" si="9"/>
        <v/>
      </c>
      <c r="L89" s="49"/>
      <c r="M89" s="6" t="str">
        <f>IF(J89="","",(K89/J89)/LOOKUP(RIGHT($D$2,3),定数!$A$6:$A$13,定数!$B$6:$B$13))</f>
        <v/>
      </c>
      <c r="N89" s="45"/>
      <c r="O89" s="8"/>
      <c r="P89" s="47"/>
      <c r="Q89" s="47"/>
      <c r="R89" s="50" t="str">
        <f>IF(P89="","",T89*M89*LOOKUP(RIGHT($D$2,3),定数!$A$6:$A$13,定数!$B$6:$B$13))</f>
        <v/>
      </c>
      <c r="S89" s="50"/>
      <c r="T89" s="51" t="str">
        <f t="shared" si="11"/>
        <v/>
      </c>
      <c r="U89" s="51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>
      <c r="B90" s="40">
        <v>82</v>
      </c>
      <c r="C90" s="46" t="str">
        <f t="shared" si="8"/>
        <v/>
      </c>
      <c r="D90" s="46"/>
      <c r="E90" s="45"/>
      <c r="F90" s="8"/>
      <c r="G90" s="45"/>
      <c r="H90" s="47"/>
      <c r="I90" s="47"/>
      <c r="J90" s="45"/>
      <c r="K90" s="48" t="str">
        <f t="shared" si="9"/>
        <v/>
      </c>
      <c r="L90" s="49"/>
      <c r="M90" s="6" t="str">
        <f>IF(J90="","",(K90/J90)/LOOKUP(RIGHT($D$2,3),定数!$A$6:$A$13,定数!$B$6:$B$13))</f>
        <v/>
      </c>
      <c r="N90" s="45"/>
      <c r="O90" s="8"/>
      <c r="P90" s="47"/>
      <c r="Q90" s="47"/>
      <c r="R90" s="50" t="str">
        <f>IF(P90="","",T90*M90*LOOKUP(RIGHT($D$2,3),定数!$A$6:$A$13,定数!$B$6:$B$13))</f>
        <v/>
      </c>
      <c r="S90" s="50"/>
      <c r="T90" s="51" t="str">
        <f t="shared" si="11"/>
        <v/>
      </c>
      <c r="U90" s="51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>
      <c r="B91" s="40">
        <v>83</v>
      </c>
      <c r="C91" s="46" t="str">
        <f t="shared" si="8"/>
        <v/>
      </c>
      <c r="D91" s="46"/>
      <c r="E91" s="45"/>
      <c r="F91" s="8"/>
      <c r="G91" s="45"/>
      <c r="H91" s="47"/>
      <c r="I91" s="47"/>
      <c r="J91" s="45"/>
      <c r="K91" s="48" t="str">
        <f t="shared" si="9"/>
        <v/>
      </c>
      <c r="L91" s="49"/>
      <c r="M91" s="6" t="str">
        <f>IF(J91="","",(K91/J91)/LOOKUP(RIGHT($D$2,3),定数!$A$6:$A$13,定数!$B$6:$B$13))</f>
        <v/>
      </c>
      <c r="N91" s="45"/>
      <c r="O91" s="8"/>
      <c r="P91" s="47"/>
      <c r="Q91" s="47"/>
      <c r="R91" s="50" t="str">
        <f>IF(P91="","",T91*M91*LOOKUP(RIGHT($D$2,3),定数!$A$6:$A$13,定数!$B$6:$B$13))</f>
        <v/>
      </c>
      <c r="S91" s="50"/>
      <c r="T91" s="51" t="str">
        <f t="shared" si="11"/>
        <v/>
      </c>
      <c r="U91" s="51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>
      <c r="B92" s="40">
        <v>84</v>
      </c>
      <c r="C92" s="46" t="str">
        <f t="shared" si="8"/>
        <v/>
      </c>
      <c r="D92" s="46"/>
      <c r="E92" s="45"/>
      <c r="F92" s="8"/>
      <c r="G92" s="45"/>
      <c r="H92" s="47"/>
      <c r="I92" s="47"/>
      <c r="J92" s="45"/>
      <c r="K92" s="48" t="str">
        <f t="shared" si="9"/>
        <v/>
      </c>
      <c r="L92" s="49"/>
      <c r="M92" s="6" t="str">
        <f>IF(J92="","",(K92/J92)/LOOKUP(RIGHT($D$2,3),定数!$A$6:$A$13,定数!$B$6:$B$13))</f>
        <v/>
      </c>
      <c r="N92" s="45"/>
      <c r="O92" s="8"/>
      <c r="P92" s="47"/>
      <c r="Q92" s="47"/>
      <c r="R92" s="50" t="str">
        <f>IF(P92="","",T92*M92*LOOKUP(RIGHT($D$2,3),定数!$A$6:$A$13,定数!$B$6:$B$13))</f>
        <v/>
      </c>
      <c r="S92" s="50"/>
      <c r="T92" s="51" t="str">
        <f t="shared" si="11"/>
        <v/>
      </c>
      <c r="U92" s="51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>
      <c r="B93" s="40">
        <v>85</v>
      </c>
      <c r="C93" s="46" t="str">
        <f t="shared" si="8"/>
        <v/>
      </c>
      <c r="D93" s="46"/>
      <c r="E93" s="45"/>
      <c r="F93" s="8"/>
      <c r="G93" s="45"/>
      <c r="H93" s="47"/>
      <c r="I93" s="47"/>
      <c r="J93" s="45"/>
      <c r="K93" s="48" t="str">
        <f t="shared" si="9"/>
        <v/>
      </c>
      <c r="L93" s="49"/>
      <c r="M93" s="6" t="str">
        <f>IF(J93="","",(K93/J93)/LOOKUP(RIGHT($D$2,3),定数!$A$6:$A$13,定数!$B$6:$B$13))</f>
        <v/>
      </c>
      <c r="N93" s="45"/>
      <c r="O93" s="8"/>
      <c r="P93" s="47"/>
      <c r="Q93" s="47"/>
      <c r="R93" s="50" t="str">
        <f>IF(P93="","",T93*M93*LOOKUP(RIGHT($D$2,3),定数!$A$6:$A$13,定数!$B$6:$B$13))</f>
        <v/>
      </c>
      <c r="S93" s="50"/>
      <c r="T93" s="51" t="str">
        <f t="shared" si="11"/>
        <v/>
      </c>
      <c r="U93" s="51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>
      <c r="B94" s="40">
        <v>86</v>
      </c>
      <c r="C94" s="46" t="str">
        <f t="shared" si="8"/>
        <v/>
      </c>
      <c r="D94" s="46"/>
      <c r="E94" s="45"/>
      <c r="F94" s="8"/>
      <c r="G94" s="45"/>
      <c r="H94" s="47"/>
      <c r="I94" s="47"/>
      <c r="J94" s="45"/>
      <c r="K94" s="48" t="str">
        <f t="shared" si="9"/>
        <v/>
      </c>
      <c r="L94" s="49"/>
      <c r="M94" s="6" t="str">
        <f>IF(J94="","",(K94/J94)/LOOKUP(RIGHT($D$2,3),定数!$A$6:$A$13,定数!$B$6:$B$13))</f>
        <v/>
      </c>
      <c r="N94" s="45"/>
      <c r="O94" s="8"/>
      <c r="P94" s="47"/>
      <c r="Q94" s="47"/>
      <c r="R94" s="50" t="str">
        <f>IF(P94="","",T94*M94*LOOKUP(RIGHT($D$2,3),定数!$A$6:$A$13,定数!$B$6:$B$13))</f>
        <v/>
      </c>
      <c r="S94" s="50"/>
      <c r="T94" s="51" t="str">
        <f t="shared" si="11"/>
        <v/>
      </c>
      <c r="U94" s="51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>
      <c r="B95" s="40">
        <v>87</v>
      </c>
      <c r="C95" s="46" t="str">
        <f t="shared" si="8"/>
        <v/>
      </c>
      <c r="D95" s="46"/>
      <c r="E95" s="45"/>
      <c r="F95" s="8"/>
      <c r="G95" s="45"/>
      <c r="H95" s="47"/>
      <c r="I95" s="47"/>
      <c r="J95" s="45"/>
      <c r="K95" s="48" t="str">
        <f t="shared" si="9"/>
        <v/>
      </c>
      <c r="L95" s="49"/>
      <c r="M95" s="6" t="str">
        <f>IF(J95="","",(K95/J95)/LOOKUP(RIGHT($D$2,3),定数!$A$6:$A$13,定数!$B$6:$B$13))</f>
        <v/>
      </c>
      <c r="N95" s="45"/>
      <c r="O95" s="8"/>
      <c r="P95" s="47"/>
      <c r="Q95" s="47"/>
      <c r="R95" s="50" t="str">
        <f>IF(P95="","",T95*M95*LOOKUP(RIGHT($D$2,3),定数!$A$6:$A$13,定数!$B$6:$B$13))</f>
        <v/>
      </c>
      <c r="S95" s="50"/>
      <c r="T95" s="51" t="str">
        <f t="shared" si="11"/>
        <v/>
      </c>
      <c r="U95" s="51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>
      <c r="B96" s="40">
        <v>88</v>
      </c>
      <c r="C96" s="46" t="str">
        <f t="shared" si="8"/>
        <v/>
      </c>
      <c r="D96" s="46"/>
      <c r="E96" s="45"/>
      <c r="F96" s="8"/>
      <c r="G96" s="45"/>
      <c r="H96" s="47"/>
      <c r="I96" s="47"/>
      <c r="J96" s="45"/>
      <c r="K96" s="48" t="str">
        <f t="shared" si="9"/>
        <v/>
      </c>
      <c r="L96" s="49"/>
      <c r="M96" s="6" t="str">
        <f>IF(J96="","",(K96/J96)/LOOKUP(RIGHT($D$2,3),定数!$A$6:$A$13,定数!$B$6:$B$13))</f>
        <v/>
      </c>
      <c r="N96" s="45"/>
      <c r="O96" s="8"/>
      <c r="P96" s="47"/>
      <c r="Q96" s="47"/>
      <c r="R96" s="50" t="str">
        <f>IF(P96="","",T96*M96*LOOKUP(RIGHT($D$2,3),定数!$A$6:$A$13,定数!$B$6:$B$13))</f>
        <v/>
      </c>
      <c r="S96" s="50"/>
      <c r="T96" s="51" t="str">
        <f t="shared" si="11"/>
        <v/>
      </c>
      <c r="U96" s="51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>
      <c r="B97" s="40">
        <v>89</v>
      </c>
      <c r="C97" s="46" t="str">
        <f t="shared" si="8"/>
        <v/>
      </c>
      <c r="D97" s="46"/>
      <c r="E97" s="45"/>
      <c r="F97" s="8"/>
      <c r="G97" s="45"/>
      <c r="H97" s="47"/>
      <c r="I97" s="47"/>
      <c r="J97" s="45"/>
      <c r="K97" s="48" t="str">
        <f t="shared" si="9"/>
        <v/>
      </c>
      <c r="L97" s="49"/>
      <c r="M97" s="6" t="str">
        <f>IF(J97="","",(K97/J97)/LOOKUP(RIGHT($D$2,3),定数!$A$6:$A$13,定数!$B$6:$B$13))</f>
        <v/>
      </c>
      <c r="N97" s="45"/>
      <c r="O97" s="8"/>
      <c r="P97" s="47"/>
      <c r="Q97" s="47"/>
      <c r="R97" s="50" t="str">
        <f>IF(P97="","",T97*M97*LOOKUP(RIGHT($D$2,3),定数!$A$6:$A$13,定数!$B$6:$B$13))</f>
        <v/>
      </c>
      <c r="S97" s="50"/>
      <c r="T97" s="51" t="str">
        <f t="shared" si="11"/>
        <v/>
      </c>
      <c r="U97" s="51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>
      <c r="B98" s="40">
        <v>90</v>
      </c>
      <c r="C98" s="46" t="str">
        <f t="shared" si="8"/>
        <v/>
      </c>
      <c r="D98" s="46"/>
      <c r="E98" s="45"/>
      <c r="F98" s="8"/>
      <c r="G98" s="45"/>
      <c r="H98" s="47"/>
      <c r="I98" s="47"/>
      <c r="J98" s="45"/>
      <c r="K98" s="48" t="str">
        <f t="shared" si="9"/>
        <v/>
      </c>
      <c r="L98" s="49"/>
      <c r="M98" s="6" t="str">
        <f>IF(J98="","",(K98/J98)/LOOKUP(RIGHT($D$2,3),定数!$A$6:$A$13,定数!$B$6:$B$13))</f>
        <v/>
      </c>
      <c r="N98" s="45"/>
      <c r="O98" s="8"/>
      <c r="P98" s="47"/>
      <c r="Q98" s="47"/>
      <c r="R98" s="50" t="str">
        <f>IF(P98="","",T98*M98*LOOKUP(RIGHT($D$2,3),定数!$A$6:$A$13,定数!$B$6:$B$13))</f>
        <v/>
      </c>
      <c r="S98" s="50"/>
      <c r="T98" s="51" t="str">
        <f t="shared" si="11"/>
        <v/>
      </c>
      <c r="U98" s="51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>
      <c r="B99" s="40">
        <v>91</v>
      </c>
      <c r="C99" s="46" t="str">
        <f t="shared" si="8"/>
        <v/>
      </c>
      <c r="D99" s="46"/>
      <c r="E99" s="45"/>
      <c r="F99" s="8"/>
      <c r="G99" s="45"/>
      <c r="H99" s="47"/>
      <c r="I99" s="47"/>
      <c r="J99" s="45"/>
      <c r="K99" s="48" t="str">
        <f t="shared" si="9"/>
        <v/>
      </c>
      <c r="L99" s="49"/>
      <c r="M99" s="6" t="str">
        <f>IF(J99="","",(K99/J99)/LOOKUP(RIGHT($D$2,3),定数!$A$6:$A$13,定数!$B$6:$B$13))</f>
        <v/>
      </c>
      <c r="N99" s="45"/>
      <c r="O99" s="8"/>
      <c r="P99" s="47"/>
      <c r="Q99" s="47"/>
      <c r="R99" s="50" t="str">
        <f>IF(P99="","",T99*M99*LOOKUP(RIGHT($D$2,3),定数!$A$6:$A$13,定数!$B$6:$B$13))</f>
        <v/>
      </c>
      <c r="S99" s="50"/>
      <c r="T99" s="51" t="str">
        <f t="shared" si="11"/>
        <v/>
      </c>
      <c r="U99" s="51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>
      <c r="B100" s="40">
        <v>92</v>
      </c>
      <c r="C100" s="46" t="str">
        <f t="shared" si="8"/>
        <v/>
      </c>
      <c r="D100" s="46"/>
      <c r="E100" s="45"/>
      <c r="F100" s="8"/>
      <c r="G100" s="45"/>
      <c r="H100" s="47"/>
      <c r="I100" s="47"/>
      <c r="J100" s="45"/>
      <c r="K100" s="48" t="str">
        <f t="shared" si="9"/>
        <v/>
      </c>
      <c r="L100" s="49"/>
      <c r="M100" s="6" t="str">
        <f>IF(J100="","",(K100/J100)/LOOKUP(RIGHT($D$2,3),定数!$A$6:$A$13,定数!$B$6:$B$13))</f>
        <v/>
      </c>
      <c r="N100" s="45"/>
      <c r="O100" s="8"/>
      <c r="P100" s="47"/>
      <c r="Q100" s="47"/>
      <c r="R100" s="50" t="str">
        <f>IF(P100="","",T100*M100*LOOKUP(RIGHT($D$2,3),定数!$A$6:$A$13,定数!$B$6:$B$13))</f>
        <v/>
      </c>
      <c r="S100" s="50"/>
      <c r="T100" s="51" t="str">
        <f t="shared" si="11"/>
        <v/>
      </c>
      <c r="U100" s="51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>
      <c r="B101" s="40">
        <v>93</v>
      </c>
      <c r="C101" s="46" t="str">
        <f t="shared" si="8"/>
        <v/>
      </c>
      <c r="D101" s="46"/>
      <c r="E101" s="45"/>
      <c r="F101" s="8"/>
      <c r="G101" s="45"/>
      <c r="H101" s="47"/>
      <c r="I101" s="47"/>
      <c r="J101" s="45"/>
      <c r="K101" s="48" t="str">
        <f t="shared" si="9"/>
        <v/>
      </c>
      <c r="L101" s="49"/>
      <c r="M101" s="6" t="str">
        <f>IF(J101="","",(K101/J101)/LOOKUP(RIGHT($D$2,3),定数!$A$6:$A$13,定数!$B$6:$B$13))</f>
        <v/>
      </c>
      <c r="N101" s="45"/>
      <c r="O101" s="8"/>
      <c r="P101" s="47"/>
      <c r="Q101" s="47"/>
      <c r="R101" s="50" t="str">
        <f>IF(P101="","",T101*M101*LOOKUP(RIGHT($D$2,3),定数!$A$6:$A$13,定数!$B$6:$B$13))</f>
        <v/>
      </c>
      <c r="S101" s="50"/>
      <c r="T101" s="51" t="str">
        <f t="shared" si="11"/>
        <v/>
      </c>
      <c r="U101" s="51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>
      <c r="B102" s="40">
        <v>94</v>
      </c>
      <c r="C102" s="46" t="str">
        <f t="shared" si="8"/>
        <v/>
      </c>
      <c r="D102" s="46"/>
      <c r="E102" s="45"/>
      <c r="F102" s="8"/>
      <c r="G102" s="45"/>
      <c r="H102" s="47"/>
      <c r="I102" s="47"/>
      <c r="J102" s="45"/>
      <c r="K102" s="48" t="str">
        <f t="shared" si="9"/>
        <v/>
      </c>
      <c r="L102" s="49"/>
      <c r="M102" s="6" t="str">
        <f>IF(J102="","",(K102/J102)/LOOKUP(RIGHT($D$2,3),定数!$A$6:$A$13,定数!$B$6:$B$13))</f>
        <v/>
      </c>
      <c r="N102" s="45"/>
      <c r="O102" s="8"/>
      <c r="P102" s="47"/>
      <c r="Q102" s="47"/>
      <c r="R102" s="50" t="str">
        <f>IF(P102="","",T102*M102*LOOKUP(RIGHT($D$2,3),定数!$A$6:$A$13,定数!$B$6:$B$13))</f>
        <v/>
      </c>
      <c r="S102" s="50"/>
      <c r="T102" s="51" t="str">
        <f t="shared" si="11"/>
        <v/>
      </c>
      <c r="U102" s="51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>
      <c r="B103" s="40">
        <v>95</v>
      </c>
      <c r="C103" s="46" t="str">
        <f t="shared" si="8"/>
        <v/>
      </c>
      <c r="D103" s="46"/>
      <c r="E103" s="45"/>
      <c r="F103" s="8"/>
      <c r="G103" s="45"/>
      <c r="H103" s="47"/>
      <c r="I103" s="47"/>
      <c r="J103" s="45"/>
      <c r="K103" s="48" t="str">
        <f t="shared" si="9"/>
        <v/>
      </c>
      <c r="L103" s="49"/>
      <c r="M103" s="6" t="str">
        <f>IF(J103="","",(K103/J103)/LOOKUP(RIGHT($D$2,3),定数!$A$6:$A$13,定数!$B$6:$B$13))</f>
        <v/>
      </c>
      <c r="N103" s="45"/>
      <c r="O103" s="8"/>
      <c r="P103" s="47"/>
      <c r="Q103" s="47"/>
      <c r="R103" s="50" t="str">
        <f>IF(P103="","",T103*M103*LOOKUP(RIGHT($D$2,3),定数!$A$6:$A$13,定数!$B$6:$B$13))</f>
        <v/>
      </c>
      <c r="S103" s="50"/>
      <c r="T103" s="51" t="str">
        <f t="shared" si="11"/>
        <v/>
      </c>
      <c r="U103" s="51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>
      <c r="B104" s="40">
        <v>96</v>
      </c>
      <c r="C104" s="46" t="str">
        <f t="shared" si="8"/>
        <v/>
      </c>
      <c r="D104" s="46"/>
      <c r="E104" s="40"/>
      <c r="F104" s="8"/>
      <c r="G104" s="40"/>
      <c r="H104" s="47"/>
      <c r="I104" s="47"/>
      <c r="J104" s="40"/>
      <c r="K104" s="48" t="str">
        <f t="shared" ref="K104:K108" si="15">IF(J104="","",C104*0.03)</f>
        <v/>
      </c>
      <c r="L104" s="49"/>
      <c r="M104" s="6" t="str">
        <f>IF(J104="","",(K104/J104)/LOOKUP(RIGHT($D$2,3),定数!$A$6:$A$13,定数!$B$6:$B$13))</f>
        <v/>
      </c>
      <c r="N104" s="40"/>
      <c r="O104" s="8"/>
      <c r="P104" s="47"/>
      <c r="Q104" s="47"/>
      <c r="R104" s="50" t="str">
        <f>IF(P104="","",T104*M104*LOOKUP(RIGHT($D$2,3),定数!$A$6:$A$13,定数!$B$6:$B$13))</f>
        <v/>
      </c>
      <c r="S104" s="50"/>
      <c r="T104" s="51" t="str">
        <f t="shared" si="11"/>
        <v/>
      </c>
      <c r="U104" s="51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>
      <c r="B105" s="40">
        <v>97</v>
      </c>
      <c r="C105" s="46" t="str">
        <f t="shared" si="8"/>
        <v/>
      </c>
      <c r="D105" s="46"/>
      <c r="E105" s="40"/>
      <c r="F105" s="8"/>
      <c r="G105" s="40"/>
      <c r="H105" s="47"/>
      <c r="I105" s="47"/>
      <c r="J105" s="40"/>
      <c r="K105" s="48" t="str">
        <f t="shared" si="15"/>
        <v/>
      </c>
      <c r="L105" s="49"/>
      <c r="M105" s="6" t="str">
        <f>IF(J105="","",(K105/J105)/LOOKUP(RIGHT($D$2,3),定数!$A$6:$A$13,定数!$B$6:$B$13))</f>
        <v/>
      </c>
      <c r="N105" s="40"/>
      <c r="O105" s="8"/>
      <c r="P105" s="47"/>
      <c r="Q105" s="47"/>
      <c r="R105" s="50" t="str">
        <f>IF(P105="","",T105*M105*LOOKUP(RIGHT($D$2,3),定数!$A$6:$A$13,定数!$B$6:$B$13))</f>
        <v/>
      </c>
      <c r="S105" s="50"/>
      <c r="T105" s="51" t="str">
        <f t="shared" si="11"/>
        <v/>
      </c>
      <c r="U105" s="51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>
      <c r="B106" s="40">
        <v>98</v>
      </c>
      <c r="C106" s="46" t="str">
        <f t="shared" si="8"/>
        <v/>
      </c>
      <c r="D106" s="46"/>
      <c r="E106" s="40"/>
      <c r="F106" s="8"/>
      <c r="G106" s="40"/>
      <c r="H106" s="47"/>
      <c r="I106" s="47"/>
      <c r="J106" s="40"/>
      <c r="K106" s="48" t="str">
        <f t="shared" si="15"/>
        <v/>
      </c>
      <c r="L106" s="49"/>
      <c r="M106" s="6" t="str">
        <f>IF(J106="","",(K106/J106)/LOOKUP(RIGHT($D$2,3),定数!$A$6:$A$13,定数!$B$6:$B$13))</f>
        <v/>
      </c>
      <c r="N106" s="40"/>
      <c r="O106" s="8"/>
      <c r="P106" s="47"/>
      <c r="Q106" s="47"/>
      <c r="R106" s="50" t="str">
        <f>IF(P106="","",T106*M106*LOOKUP(RIGHT($D$2,3),定数!$A$6:$A$13,定数!$B$6:$B$13))</f>
        <v/>
      </c>
      <c r="S106" s="50"/>
      <c r="T106" s="51" t="str">
        <f t="shared" si="11"/>
        <v/>
      </c>
      <c r="U106" s="51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>
      <c r="B107" s="40">
        <v>99</v>
      </c>
      <c r="C107" s="46" t="str">
        <f t="shared" si="8"/>
        <v/>
      </c>
      <c r="D107" s="46"/>
      <c r="E107" s="40"/>
      <c r="F107" s="8"/>
      <c r="G107" s="40"/>
      <c r="H107" s="47"/>
      <c r="I107" s="47"/>
      <c r="J107" s="40"/>
      <c r="K107" s="48" t="str">
        <f t="shared" si="15"/>
        <v/>
      </c>
      <c r="L107" s="49"/>
      <c r="M107" s="6" t="str">
        <f>IF(J107="","",(K107/J107)/LOOKUP(RIGHT($D$2,3),定数!$A$6:$A$13,定数!$B$6:$B$13))</f>
        <v/>
      </c>
      <c r="N107" s="40"/>
      <c r="O107" s="8"/>
      <c r="P107" s="47"/>
      <c r="Q107" s="47"/>
      <c r="R107" s="50" t="str">
        <f>IF(P107="","",T107*M107*LOOKUP(RIGHT($D$2,3),定数!$A$6:$A$13,定数!$B$6:$B$13))</f>
        <v/>
      </c>
      <c r="S107" s="50"/>
      <c r="T107" s="51" t="str">
        <f t="shared" si="11"/>
        <v/>
      </c>
      <c r="U107" s="5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>
      <c r="B108" s="40">
        <v>100</v>
      </c>
      <c r="C108" s="46" t="str">
        <f t="shared" si="8"/>
        <v/>
      </c>
      <c r="D108" s="46"/>
      <c r="E108" s="40"/>
      <c r="F108" s="8"/>
      <c r="G108" s="40"/>
      <c r="H108" s="47"/>
      <c r="I108" s="47"/>
      <c r="J108" s="40"/>
      <c r="K108" s="48" t="str">
        <f t="shared" si="15"/>
        <v/>
      </c>
      <c r="L108" s="49"/>
      <c r="M108" s="6" t="str">
        <f>IF(J108="","",(K108/J108)/LOOKUP(RIGHT($D$2,3),定数!$A$6:$A$13,定数!$B$6:$B$13))</f>
        <v/>
      </c>
      <c r="N108" s="40"/>
      <c r="O108" s="8"/>
      <c r="P108" s="47"/>
      <c r="Q108" s="47"/>
      <c r="R108" s="50" t="str">
        <f>IF(P108="","",T108*M108*LOOKUP(RIGHT($D$2,3),定数!$A$6:$A$13,定数!$B$6:$B$13))</f>
        <v/>
      </c>
      <c r="S108" s="50"/>
      <c r="T108" s="51" t="str">
        <f t="shared" si="11"/>
        <v/>
      </c>
      <c r="U108" s="5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6">
    <mergeCell ref="S3:X3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37" priority="393" stopIfTrue="1" operator="equal">
      <formula>"買"</formula>
    </cfRule>
    <cfRule type="cellIs" dxfId="736" priority="394" stopIfTrue="1" operator="equal">
      <formula>"売"</formula>
    </cfRule>
  </conditionalFormatting>
  <conditionalFormatting sqref="G9:G11 G13:G108">
    <cfRule type="cellIs" dxfId="735" priority="395" stopIfTrue="1" operator="equal">
      <formula>"買"</formula>
    </cfRule>
    <cfRule type="cellIs" dxfId="734" priority="396" stopIfTrue="1" operator="equal">
      <formula>"売"</formula>
    </cfRule>
  </conditionalFormatting>
  <conditionalFormatting sqref="G12">
    <cfRule type="cellIs" dxfId="733" priority="391" stopIfTrue="1" operator="equal">
      <formula>"買"</formula>
    </cfRule>
    <cfRule type="cellIs" dxfId="732" priority="392" stopIfTrue="1" operator="equal">
      <formula>"売"</formula>
    </cfRule>
  </conditionalFormatting>
  <conditionalFormatting sqref="G13">
    <cfRule type="cellIs" dxfId="731" priority="389" stopIfTrue="1" operator="equal">
      <formula>"買"</formula>
    </cfRule>
    <cfRule type="cellIs" dxfId="730" priority="390" stopIfTrue="1" operator="equal">
      <formula>"売"</formula>
    </cfRule>
  </conditionalFormatting>
  <conditionalFormatting sqref="G9">
    <cfRule type="cellIs" dxfId="729" priority="387" stopIfTrue="1" operator="equal">
      <formula>"買"</formula>
    </cfRule>
    <cfRule type="cellIs" dxfId="728" priority="388" stopIfTrue="1" operator="equal">
      <formula>"売"</formula>
    </cfRule>
  </conditionalFormatting>
  <conditionalFormatting sqref="G10">
    <cfRule type="cellIs" dxfId="727" priority="385" stopIfTrue="1" operator="equal">
      <formula>"買"</formula>
    </cfRule>
    <cfRule type="cellIs" dxfId="726" priority="386" stopIfTrue="1" operator="equal">
      <formula>"売"</formula>
    </cfRule>
  </conditionalFormatting>
  <conditionalFormatting sqref="G11">
    <cfRule type="cellIs" dxfId="725" priority="383" stopIfTrue="1" operator="equal">
      <formula>"買"</formula>
    </cfRule>
    <cfRule type="cellIs" dxfId="724" priority="384" stopIfTrue="1" operator="equal">
      <formula>"売"</formula>
    </cfRule>
  </conditionalFormatting>
  <conditionalFormatting sqref="G9">
    <cfRule type="cellIs" dxfId="723" priority="381" stopIfTrue="1" operator="equal">
      <formula>"買"</formula>
    </cfRule>
    <cfRule type="cellIs" dxfId="722" priority="382" stopIfTrue="1" operator="equal">
      <formula>"売"</formula>
    </cfRule>
  </conditionalFormatting>
  <conditionalFormatting sqref="G9">
    <cfRule type="cellIs" dxfId="721" priority="379" stopIfTrue="1" operator="equal">
      <formula>"買"</formula>
    </cfRule>
    <cfRule type="cellIs" dxfId="720" priority="380" stopIfTrue="1" operator="equal">
      <formula>"売"</formula>
    </cfRule>
  </conditionalFormatting>
  <conditionalFormatting sqref="G10">
    <cfRule type="cellIs" dxfId="719" priority="377" stopIfTrue="1" operator="equal">
      <formula>"買"</formula>
    </cfRule>
    <cfRule type="cellIs" dxfId="718" priority="378" stopIfTrue="1" operator="equal">
      <formula>"売"</formula>
    </cfRule>
  </conditionalFormatting>
  <conditionalFormatting sqref="G11">
    <cfRule type="cellIs" dxfId="717" priority="375" stopIfTrue="1" operator="equal">
      <formula>"買"</formula>
    </cfRule>
    <cfRule type="cellIs" dxfId="716" priority="376" stopIfTrue="1" operator="equal">
      <formula>"売"</formula>
    </cfRule>
  </conditionalFormatting>
  <conditionalFormatting sqref="G12">
    <cfRule type="cellIs" dxfId="715" priority="373" stopIfTrue="1" operator="equal">
      <formula>"買"</formula>
    </cfRule>
    <cfRule type="cellIs" dxfId="714" priority="374" stopIfTrue="1" operator="equal">
      <formula>"売"</formula>
    </cfRule>
  </conditionalFormatting>
  <conditionalFormatting sqref="G13">
    <cfRule type="cellIs" dxfId="713" priority="371" stopIfTrue="1" operator="equal">
      <formula>"買"</formula>
    </cfRule>
    <cfRule type="cellIs" dxfId="712" priority="372" stopIfTrue="1" operator="equal">
      <formula>"売"</formula>
    </cfRule>
  </conditionalFormatting>
  <conditionalFormatting sqref="G14">
    <cfRule type="cellIs" dxfId="711" priority="369" stopIfTrue="1" operator="equal">
      <formula>"買"</formula>
    </cfRule>
    <cfRule type="cellIs" dxfId="710" priority="370" stopIfTrue="1" operator="equal">
      <formula>"売"</formula>
    </cfRule>
  </conditionalFormatting>
  <conditionalFormatting sqref="G15">
    <cfRule type="cellIs" dxfId="709" priority="367" stopIfTrue="1" operator="equal">
      <formula>"買"</formula>
    </cfRule>
    <cfRule type="cellIs" dxfId="708" priority="368" stopIfTrue="1" operator="equal">
      <formula>"売"</formula>
    </cfRule>
  </conditionalFormatting>
  <conditionalFormatting sqref="G16">
    <cfRule type="cellIs" dxfId="707" priority="365" stopIfTrue="1" operator="equal">
      <formula>"買"</formula>
    </cfRule>
    <cfRule type="cellIs" dxfId="706" priority="366" stopIfTrue="1" operator="equal">
      <formula>"売"</formula>
    </cfRule>
  </conditionalFormatting>
  <conditionalFormatting sqref="G17">
    <cfRule type="cellIs" dxfId="705" priority="363" stopIfTrue="1" operator="equal">
      <formula>"買"</formula>
    </cfRule>
    <cfRule type="cellIs" dxfId="704" priority="364" stopIfTrue="1" operator="equal">
      <formula>"売"</formula>
    </cfRule>
  </conditionalFormatting>
  <conditionalFormatting sqref="G18">
    <cfRule type="cellIs" dxfId="703" priority="361" stopIfTrue="1" operator="equal">
      <formula>"買"</formula>
    </cfRule>
    <cfRule type="cellIs" dxfId="702" priority="362" stopIfTrue="1" operator="equal">
      <formula>"売"</formula>
    </cfRule>
  </conditionalFormatting>
  <conditionalFormatting sqref="G19">
    <cfRule type="cellIs" dxfId="701" priority="359" stopIfTrue="1" operator="equal">
      <formula>"買"</formula>
    </cfRule>
    <cfRule type="cellIs" dxfId="700" priority="360" stopIfTrue="1" operator="equal">
      <formula>"売"</formula>
    </cfRule>
  </conditionalFormatting>
  <conditionalFormatting sqref="G20">
    <cfRule type="cellIs" dxfId="699" priority="357" stopIfTrue="1" operator="equal">
      <formula>"買"</formula>
    </cfRule>
    <cfRule type="cellIs" dxfId="698" priority="358" stopIfTrue="1" operator="equal">
      <formula>"売"</formula>
    </cfRule>
  </conditionalFormatting>
  <conditionalFormatting sqref="G21">
    <cfRule type="cellIs" dxfId="697" priority="355" stopIfTrue="1" operator="equal">
      <formula>"買"</formula>
    </cfRule>
    <cfRule type="cellIs" dxfId="696" priority="356" stopIfTrue="1" operator="equal">
      <formula>"売"</formula>
    </cfRule>
  </conditionalFormatting>
  <conditionalFormatting sqref="G22">
    <cfRule type="cellIs" dxfId="695" priority="353" stopIfTrue="1" operator="equal">
      <formula>"買"</formula>
    </cfRule>
    <cfRule type="cellIs" dxfId="694" priority="354" stopIfTrue="1" operator="equal">
      <formula>"売"</formula>
    </cfRule>
  </conditionalFormatting>
  <conditionalFormatting sqref="G23">
    <cfRule type="cellIs" dxfId="693" priority="351" stopIfTrue="1" operator="equal">
      <formula>"買"</formula>
    </cfRule>
    <cfRule type="cellIs" dxfId="692" priority="352" stopIfTrue="1" operator="equal">
      <formula>"売"</formula>
    </cfRule>
  </conditionalFormatting>
  <conditionalFormatting sqref="G24">
    <cfRule type="cellIs" dxfId="691" priority="349" stopIfTrue="1" operator="equal">
      <formula>"買"</formula>
    </cfRule>
    <cfRule type="cellIs" dxfId="690" priority="350" stopIfTrue="1" operator="equal">
      <formula>"売"</formula>
    </cfRule>
  </conditionalFormatting>
  <conditionalFormatting sqref="G25">
    <cfRule type="cellIs" dxfId="689" priority="347" stopIfTrue="1" operator="equal">
      <formula>"買"</formula>
    </cfRule>
    <cfRule type="cellIs" dxfId="688" priority="348" stopIfTrue="1" operator="equal">
      <formula>"売"</formula>
    </cfRule>
  </conditionalFormatting>
  <conditionalFormatting sqref="G26">
    <cfRule type="cellIs" dxfId="687" priority="345" stopIfTrue="1" operator="equal">
      <formula>"買"</formula>
    </cfRule>
    <cfRule type="cellIs" dxfId="686" priority="346" stopIfTrue="1" operator="equal">
      <formula>"売"</formula>
    </cfRule>
  </conditionalFormatting>
  <conditionalFormatting sqref="G27">
    <cfRule type="cellIs" dxfId="685" priority="343" stopIfTrue="1" operator="equal">
      <formula>"買"</formula>
    </cfRule>
    <cfRule type="cellIs" dxfId="684" priority="344" stopIfTrue="1" operator="equal">
      <formula>"売"</formula>
    </cfRule>
  </conditionalFormatting>
  <conditionalFormatting sqref="G28">
    <cfRule type="cellIs" dxfId="683" priority="341" stopIfTrue="1" operator="equal">
      <formula>"買"</formula>
    </cfRule>
    <cfRule type="cellIs" dxfId="682" priority="342" stopIfTrue="1" operator="equal">
      <formula>"売"</formula>
    </cfRule>
  </conditionalFormatting>
  <conditionalFormatting sqref="G29">
    <cfRule type="cellIs" dxfId="681" priority="339" stopIfTrue="1" operator="equal">
      <formula>"買"</formula>
    </cfRule>
    <cfRule type="cellIs" dxfId="680" priority="340" stopIfTrue="1" operator="equal">
      <formula>"売"</formula>
    </cfRule>
  </conditionalFormatting>
  <conditionalFormatting sqref="G30">
    <cfRule type="cellIs" dxfId="679" priority="337" stopIfTrue="1" operator="equal">
      <formula>"買"</formula>
    </cfRule>
    <cfRule type="cellIs" dxfId="678" priority="338" stopIfTrue="1" operator="equal">
      <formula>"売"</formula>
    </cfRule>
  </conditionalFormatting>
  <conditionalFormatting sqref="G31">
    <cfRule type="cellIs" dxfId="677" priority="335" stopIfTrue="1" operator="equal">
      <formula>"買"</formula>
    </cfRule>
    <cfRule type="cellIs" dxfId="676" priority="336" stopIfTrue="1" operator="equal">
      <formula>"売"</formula>
    </cfRule>
  </conditionalFormatting>
  <conditionalFormatting sqref="G32">
    <cfRule type="cellIs" dxfId="675" priority="333" stopIfTrue="1" operator="equal">
      <formula>"買"</formula>
    </cfRule>
    <cfRule type="cellIs" dxfId="674" priority="334" stopIfTrue="1" operator="equal">
      <formula>"売"</formula>
    </cfRule>
  </conditionalFormatting>
  <conditionalFormatting sqref="G33">
    <cfRule type="cellIs" dxfId="673" priority="331" stopIfTrue="1" operator="equal">
      <formula>"買"</formula>
    </cfRule>
    <cfRule type="cellIs" dxfId="672" priority="332" stopIfTrue="1" operator="equal">
      <formula>"売"</formula>
    </cfRule>
  </conditionalFormatting>
  <conditionalFormatting sqref="G34">
    <cfRule type="cellIs" dxfId="671" priority="329" stopIfTrue="1" operator="equal">
      <formula>"買"</formula>
    </cfRule>
    <cfRule type="cellIs" dxfId="670" priority="330" stopIfTrue="1" operator="equal">
      <formula>"売"</formula>
    </cfRule>
  </conditionalFormatting>
  <conditionalFormatting sqref="G35">
    <cfRule type="cellIs" dxfId="669" priority="327" stopIfTrue="1" operator="equal">
      <formula>"買"</formula>
    </cfRule>
    <cfRule type="cellIs" dxfId="668" priority="328" stopIfTrue="1" operator="equal">
      <formula>"売"</formula>
    </cfRule>
  </conditionalFormatting>
  <conditionalFormatting sqref="G36">
    <cfRule type="cellIs" dxfId="667" priority="325" stopIfTrue="1" operator="equal">
      <formula>"買"</formula>
    </cfRule>
    <cfRule type="cellIs" dxfId="666" priority="326" stopIfTrue="1" operator="equal">
      <formula>"売"</formula>
    </cfRule>
  </conditionalFormatting>
  <conditionalFormatting sqref="G37">
    <cfRule type="cellIs" dxfId="665" priority="323" stopIfTrue="1" operator="equal">
      <formula>"買"</formula>
    </cfRule>
    <cfRule type="cellIs" dxfId="664" priority="324" stopIfTrue="1" operator="equal">
      <formula>"売"</formula>
    </cfRule>
  </conditionalFormatting>
  <conditionalFormatting sqref="G38">
    <cfRule type="cellIs" dxfId="663" priority="321" stopIfTrue="1" operator="equal">
      <formula>"買"</formula>
    </cfRule>
    <cfRule type="cellIs" dxfId="662" priority="322" stopIfTrue="1" operator="equal">
      <formula>"売"</formula>
    </cfRule>
  </conditionalFormatting>
  <conditionalFormatting sqref="G39">
    <cfRule type="cellIs" dxfId="661" priority="319" stopIfTrue="1" operator="equal">
      <formula>"買"</formula>
    </cfRule>
    <cfRule type="cellIs" dxfId="660" priority="320" stopIfTrue="1" operator="equal">
      <formula>"売"</formula>
    </cfRule>
  </conditionalFormatting>
  <conditionalFormatting sqref="G40">
    <cfRule type="cellIs" dxfId="659" priority="317" stopIfTrue="1" operator="equal">
      <formula>"買"</formula>
    </cfRule>
    <cfRule type="cellIs" dxfId="658" priority="318" stopIfTrue="1" operator="equal">
      <formula>"売"</formula>
    </cfRule>
  </conditionalFormatting>
  <conditionalFormatting sqref="G41">
    <cfRule type="cellIs" dxfId="657" priority="315" stopIfTrue="1" operator="equal">
      <formula>"買"</formula>
    </cfRule>
    <cfRule type="cellIs" dxfId="656" priority="316" stopIfTrue="1" operator="equal">
      <formula>"売"</formula>
    </cfRule>
  </conditionalFormatting>
  <conditionalFormatting sqref="G42">
    <cfRule type="cellIs" dxfId="655" priority="313" stopIfTrue="1" operator="equal">
      <formula>"買"</formula>
    </cfRule>
    <cfRule type="cellIs" dxfId="654" priority="314" stopIfTrue="1" operator="equal">
      <formula>"売"</formula>
    </cfRule>
  </conditionalFormatting>
  <conditionalFormatting sqref="G43">
    <cfRule type="cellIs" dxfId="653" priority="311" stopIfTrue="1" operator="equal">
      <formula>"買"</formula>
    </cfRule>
    <cfRule type="cellIs" dxfId="652" priority="312" stopIfTrue="1" operator="equal">
      <formula>"売"</formula>
    </cfRule>
  </conditionalFormatting>
  <conditionalFormatting sqref="G44">
    <cfRule type="cellIs" dxfId="651" priority="309" stopIfTrue="1" operator="equal">
      <formula>"買"</formula>
    </cfRule>
    <cfRule type="cellIs" dxfId="650" priority="310" stopIfTrue="1" operator="equal">
      <formula>"売"</formula>
    </cfRule>
  </conditionalFormatting>
  <conditionalFormatting sqref="G45">
    <cfRule type="cellIs" dxfId="649" priority="307" stopIfTrue="1" operator="equal">
      <formula>"買"</formula>
    </cfRule>
    <cfRule type="cellIs" dxfId="648" priority="308" stopIfTrue="1" operator="equal">
      <formula>"売"</formula>
    </cfRule>
  </conditionalFormatting>
  <conditionalFormatting sqref="G46">
    <cfRule type="cellIs" dxfId="647" priority="305" stopIfTrue="1" operator="equal">
      <formula>"買"</formula>
    </cfRule>
    <cfRule type="cellIs" dxfId="646" priority="306" stopIfTrue="1" operator="equal">
      <formula>"売"</formula>
    </cfRule>
  </conditionalFormatting>
  <conditionalFormatting sqref="G47">
    <cfRule type="cellIs" dxfId="645" priority="303" stopIfTrue="1" operator="equal">
      <formula>"買"</formula>
    </cfRule>
    <cfRule type="cellIs" dxfId="644" priority="304" stopIfTrue="1" operator="equal">
      <formula>"売"</formula>
    </cfRule>
  </conditionalFormatting>
  <conditionalFormatting sqref="G48">
    <cfRule type="cellIs" dxfId="643" priority="301" stopIfTrue="1" operator="equal">
      <formula>"買"</formula>
    </cfRule>
    <cfRule type="cellIs" dxfId="642" priority="302" stopIfTrue="1" operator="equal">
      <formula>"売"</formula>
    </cfRule>
  </conditionalFormatting>
  <conditionalFormatting sqref="G49">
    <cfRule type="cellIs" dxfId="641" priority="299" stopIfTrue="1" operator="equal">
      <formula>"買"</formula>
    </cfRule>
    <cfRule type="cellIs" dxfId="640" priority="300" stopIfTrue="1" operator="equal">
      <formula>"売"</formula>
    </cfRule>
  </conditionalFormatting>
  <conditionalFormatting sqref="G50">
    <cfRule type="cellIs" dxfId="639" priority="297" stopIfTrue="1" operator="equal">
      <formula>"買"</formula>
    </cfRule>
    <cfRule type="cellIs" dxfId="638" priority="298" stopIfTrue="1" operator="equal">
      <formula>"売"</formula>
    </cfRule>
  </conditionalFormatting>
  <conditionalFormatting sqref="G51">
    <cfRule type="cellIs" dxfId="637" priority="295" stopIfTrue="1" operator="equal">
      <formula>"買"</formula>
    </cfRule>
    <cfRule type="cellIs" dxfId="636" priority="296" stopIfTrue="1" operator="equal">
      <formula>"売"</formula>
    </cfRule>
  </conditionalFormatting>
  <conditionalFormatting sqref="G52">
    <cfRule type="cellIs" dxfId="635" priority="293" stopIfTrue="1" operator="equal">
      <formula>"買"</formula>
    </cfRule>
    <cfRule type="cellIs" dxfId="634" priority="294" stopIfTrue="1" operator="equal">
      <formula>"売"</formula>
    </cfRule>
  </conditionalFormatting>
  <conditionalFormatting sqref="G53">
    <cfRule type="cellIs" dxfId="633" priority="291" stopIfTrue="1" operator="equal">
      <formula>"買"</formula>
    </cfRule>
    <cfRule type="cellIs" dxfId="632" priority="292" stopIfTrue="1" operator="equal">
      <formula>"売"</formula>
    </cfRule>
  </conditionalFormatting>
  <conditionalFormatting sqref="G54">
    <cfRule type="cellIs" dxfId="631" priority="289" stopIfTrue="1" operator="equal">
      <formula>"買"</formula>
    </cfRule>
    <cfRule type="cellIs" dxfId="630" priority="290" stopIfTrue="1" operator="equal">
      <formula>"売"</formula>
    </cfRule>
  </conditionalFormatting>
  <conditionalFormatting sqref="G55">
    <cfRule type="cellIs" dxfId="629" priority="287" stopIfTrue="1" operator="equal">
      <formula>"買"</formula>
    </cfRule>
    <cfRule type="cellIs" dxfId="628" priority="288" stopIfTrue="1" operator="equal">
      <formula>"売"</formula>
    </cfRule>
  </conditionalFormatting>
  <conditionalFormatting sqref="G56">
    <cfRule type="cellIs" dxfId="627" priority="285" stopIfTrue="1" operator="equal">
      <formula>"買"</formula>
    </cfRule>
    <cfRule type="cellIs" dxfId="626" priority="286" stopIfTrue="1" operator="equal">
      <formula>"売"</formula>
    </cfRule>
  </conditionalFormatting>
  <conditionalFormatting sqref="G57">
    <cfRule type="cellIs" dxfId="625" priority="283" stopIfTrue="1" operator="equal">
      <formula>"買"</formula>
    </cfRule>
    <cfRule type="cellIs" dxfId="624" priority="284" stopIfTrue="1" operator="equal">
      <formula>"売"</formula>
    </cfRule>
  </conditionalFormatting>
  <conditionalFormatting sqref="G58">
    <cfRule type="cellIs" dxfId="623" priority="281" stopIfTrue="1" operator="equal">
      <formula>"買"</formula>
    </cfRule>
    <cfRule type="cellIs" dxfId="622" priority="282" stopIfTrue="1" operator="equal">
      <formula>"売"</formula>
    </cfRule>
  </conditionalFormatting>
  <conditionalFormatting sqref="G59">
    <cfRule type="cellIs" dxfId="621" priority="279" stopIfTrue="1" operator="equal">
      <formula>"買"</formula>
    </cfRule>
    <cfRule type="cellIs" dxfId="620" priority="280" stopIfTrue="1" operator="equal">
      <formula>"売"</formula>
    </cfRule>
  </conditionalFormatting>
  <conditionalFormatting sqref="G60">
    <cfRule type="cellIs" dxfId="619" priority="277" stopIfTrue="1" operator="equal">
      <formula>"買"</formula>
    </cfRule>
    <cfRule type="cellIs" dxfId="618" priority="278" stopIfTrue="1" operator="equal">
      <formula>"売"</formula>
    </cfRule>
  </conditionalFormatting>
  <conditionalFormatting sqref="G61">
    <cfRule type="cellIs" dxfId="617" priority="275" stopIfTrue="1" operator="equal">
      <formula>"買"</formula>
    </cfRule>
    <cfRule type="cellIs" dxfId="616" priority="276" stopIfTrue="1" operator="equal">
      <formula>"売"</formula>
    </cfRule>
  </conditionalFormatting>
  <conditionalFormatting sqref="G62">
    <cfRule type="cellIs" dxfId="615" priority="273" stopIfTrue="1" operator="equal">
      <formula>"買"</formula>
    </cfRule>
    <cfRule type="cellIs" dxfId="614" priority="274" stopIfTrue="1" operator="equal">
      <formula>"売"</formula>
    </cfRule>
  </conditionalFormatting>
  <conditionalFormatting sqref="G63">
    <cfRule type="cellIs" dxfId="613" priority="271" stopIfTrue="1" operator="equal">
      <formula>"買"</formula>
    </cfRule>
    <cfRule type="cellIs" dxfId="612" priority="272" stopIfTrue="1" operator="equal">
      <formula>"売"</formula>
    </cfRule>
  </conditionalFormatting>
  <conditionalFormatting sqref="G64">
    <cfRule type="cellIs" dxfId="611" priority="269" stopIfTrue="1" operator="equal">
      <formula>"買"</formula>
    </cfRule>
    <cfRule type="cellIs" dxfId="610" priority="270" stopIfTrue="1" operator="equal">
      <formula>"売"</formula>
    </cfRule>
  </conditionalFormatting>
  <conditionalFormatting sqref="G65">
    <cfRule type="cellIs" dxfId="609" priority="267" stopIfTrue="1" operator="equal">
      <formula>"買"</formula>
    </cfRule>
    <cfRule type="cellIs" dxfId="608" priority="268" stopIfTrue="1" operator="equal">
      <formula>"売"</formula>
    </cfRule>
  </conditionalFormatting>
  <conditionalFormatting sqref="G66">
    <cfRule type="cellIs" dxfId="607" priority="265" stopIfTrue="1" operator="equal">
      <formula>"買"</formula>
    </cfRule>
    <cfRule type="cellIs" dxfId="606" priority="266" stopIfTrue="1" operator="equal">
      <formula>"売"</formula>
    </cfRule>
  </conditionalFormatting>
  <conditionalFormatting sqref="G67">
    <cfRule type="cellIs" dxfId="605" priority="263" stopIfTrue="1" operator="equal">
      <formula>"買"</formula>
    </cfRule>
    <cfRule type="cellIs" dxfId="604" priority="264" stopIfTrue="1" operator="equal">
      <formula>"売"</formula>
    </cfRule>
  </conditionalFormatting>
  <conditionalFormatting sqref="G68">
    <cfRule type="cellIs" dxfId="603" priority="261" stopIfTrue="1" operator="equal">
      <formula>"買"</formula>
    </cfRule>
    <cfRule type="cellIs" dxfId="602" priority="262" stopIfTrue="1" operator="equal">
      <formula>"売"</formula>
    </cfRule>
  </conditionalFormatting>
  <conditionalFormatting sqref="G69">
    <cfRule type="cellIs" dxfId="601" priority="259" stopIfTrue="1" operator="equal">
      <formula>"買"</formula>
    </cfRule>
    <cfRule type="cellIs" dxfId="600" priority="260" stopIfTrue="1" operator="equal">
      <formula>"売"</formula>
    </cfRule>
  </conditionalFormatting>
  <conditionalFormatting sqref="G70">
    <cfRule type="cellIs" dxfId="599" priority="257" stopIfTrue="1" operator="equal">
      <formula>"買"</formula>
    </cfRule>
    <cfRule type="cellIs" dxfId="598" priority="258" stopIfTrue="1" operator="equal">
      <formula>"売"</formula>
    </cfRule>
  </conditionalFormatting>
  <conditionalFormatting sqref="G71">
    <cfRule type="cellIs" dxfId="597" priority="255" stopIfTrue="1" operator="equal">
      <formula>"買"</formula>
    </cfRule>
    <cfRule type="cellIs" dxfId="596" priority="256" stopIfTrue="1" operator="equal">
      <formula>"売"</formula>
    </cfRule>
  </conditionalFormatting>
  <conditionalFormatting sqref="G72">
    <cfRule type="cellIs" dxfId="595" priority="253" stopIfTrue="1" operator="equal">
      <formula>"買"</formula>
    </cfRule>
    <cfRule type="cellIs" dxfId="594" priority="254" stopIfTrue="1" operator="equal">
      <formula>"売"</formula>
    </cfRule>
  </conditionalFormatting>
  <conditionalFormatting sqref="G73">
    <cfRule type="cellIs" dxfId="593" priority="251" stopIfTrue="1" operator="equal">
      <formula>"買"</formula>
    </cfRule>
    <cfRule type="cellIs" dxfId="592" priority="252" stopIfTrue="1" operator="equal">
      <formula>"売"</formula>
    </cfRule>
  </conditionalFormatting>
  <conditionalFormatting sqref="G74">
    <cfRule type="cellIs" dxfId="591" priority="249" stopIfTrue="1" operator="equal">
      <formula>"買"</formula>
    </cfRule>
    <cfRule type="cellIs" dxfId="590" priority="250" stopIfTrue="1" operator="equal">
      <formula>"売"</formula>
    </cfRule>
  </conditionalFormatting>
  <conditionalFormatting sqref="G75">
    <cfRule type="cellIs" dxfId="589" priority="247" stopIfTrue="1" operator="equal">
      <formula>"買"</formula>
    </cfRule>
    <cfRule type="cellIs" dxfId="588" priority="248" stopIfTrue="1" operator="equal">
      <formula>"売"</formula>
    </cfRule>
  </conditionalFormatting>
  <conditionalFormatting sqref="G76">
    <cfRule type="cellIs" dxfId="587" priority="245" stopIfTrue="1" operator="equal">
      <formula>"買"</formula>
    </cfRule>
    <cfRule type="cellIs" dxfId="586" priority="246" stopIfTrue="1" operator="equal">
      <formula>"売"</formula>
    </cfRule>
  </conditionalFormatting>
  <conditionalFormatting sqref="G77">
    <cfRule type="cellIs" dxfId="585" priority="243" stopIfTrue="1" operator="equal">
      <formula>"買"</formula>
    </cfRule>
    <cfRule type="cellIs" dxfId="584" priority="244" stopIfTrue="1" operator="equal">
      <formula>"売"</formula>
    </cfRule>
  </conditionalFormatting>
  <conditionalFormatting sqref="G78">
    <cfRule type="cellIs" dxfId="583" priority="241" stopIfTrue="1" operator="equal">
      <formula>"買"</formula>
    </cfRule>
    <cfRule type="cellIs" dxfId="582" priority="242" stopIfTrue="1" operator="equal">
      <formula>"売"</formula>
    </cfRule>
  </conditionalFormatting>
  <conditionalFormatting sqref="G79">
    <cfRule type="cellIs" dxfId="581" priority="239" stopIfTrue="1" operator="equal">
      <formula>"買"</formula>
    </cfRule>
    <cfRule type="cellIs" dxfId="580" priority="240" stopIfTrue="1" operator="equal">
      <formula>"売"</formula>
    </cfRule>
  </conditionalFormatting>
  <conditionalFormatting sqref="G80">
    <cfRule type="cellIs" dxfId="579" priority="237" stopIfTrue="1" operator="equal">
      <formula>"買"</formula>
    </cfRule>
    <cfRule type="cellIs" dxfId="578" priority="238" stopIfTrue="1" operator="equal">
      <formula>"売"</formula>
    </cfRule>
  </conditionalFormatting>
  <conditionalFormatting sqref="G81">
    <cfRule type="cellIs" dxfId="577" priority="235" stopIfTrue="1" operator="equal">
      <formula>"買"</formula>
    </cfRule>
    <cfRule type="cellIs" dxfId="576" priority="236" stopIfTrue="1" operator="equal">
      <formula>"売"</formula>
    </cfRule>
  </conditionalFormatting>
  <conditionalFormatting sqref="G82">
    <cfRule type="cellIs" dxfId="575" priority="233" stopIfTrue="1" operator="equal">
      <formula>"買"</formula>
    </cfRule>
    <cfRule type="cellIs" dxfId="574" priority="234" stopIfTrue="1" operator="equal">
      <formula>"売"</formula>
    </cfRule>
  </conditionalFormatting>
  <conditionalFormatting sqref="G83">
    <cfRule type="cellIs" dxfId="573" priority="231" stopIfTrue="1" operator="equal">
      <formula>"買"</formula>
    </cfRule>
    <cfRule type="cellIs" dxfId="572" priority="232" stopIfTrue="1" operator="equal">
      <formula>"売"</formula>
    </cfRule>
  </conditionalFormatting>
  <conditionalFormatting sqref="G84">
    <cfRule type="cellIs" dxfId="571" priority="229" stopIfTrue="1" operator="equal">
      <formula>"買"</formula>
    </cfRule>
    <cfRule type="cellIs" dxfId="570" priority="230" stopIfTrue="1" operator="equal">
      <formula>"売"</formula>
    </cfRule>
  </conditionalFormatting>
  <conditionalFormatting sqref="G85">
    <cfRule type="cellIs" dxfId="569" priority="227" stopIfTrue="1" operator="equal">
      <formula>"買"</formula>
    </cfRule>
    <cfRule type="cellIs" dxfId="568" priority="228" stopIfTrue="1" operator="equal">
      <formula>"売"</formula>
    </cfRule>
  </conditionalFormatting>
  <conditionalFormatting sqref="G86">
    <cfRule type="cellIs" dxfId="567" priority="225" stopIfTrue="1" operator="equal">
      <formula>"買"</formula>
    </cfRule>
    <cfRule type="cellIs" dxfId="566" priority="226" stopIfTrue="1" operator="equal">
      <formula>"売"</formula>
    </cfRule>
  </conditionalFormatting>
  <conditionalFormatting sqref="G87">
    <cfRule type="cellIs" dxfId="565" priority="223" stopIfTrue="1" operator="equal">
      <formula>"買"</formula>
    </cfRule>
    <cfRule type="cellIs" dxfId="564" priority="224" stopIfTrue="1" operator="equal">
      <formula>"売"</formula>
    </cfRule>
  </conditionalFormatting>
  <conditionalFormatting sqref="G88">
    <cfRule type="cellIs" dxfId="563" priority="221" stopIfTrue="1" operator="equal">
      <formula>"買"</formula>
    </cfRule>
    <cfRule type="cellIs" dxfId="562" priority="222" stopIfTrue="1" operator="equal">
      <formula>"売"</formula>
    </cfRule>
  </conditionalFormatting>
  <conditionalFormatting sqref="G89">
    <cfRule type="cellIs" dxfId="561" priority="219" stopIfTrue="1" operator="equal">
      <formula>"買"</formula>
    </cfRule>
    <cfRule type="cellIs" dxfId="560" priority="220" stopIfTrue="1" operator="equal">
      <formula>"売"</formula>
    </cfRule>
  </conditionalFormatting>
  <conditionalFormatting sqref="G90">
    <cfRule type="cellIs" dxfId="559" priority="217" stopIfTrue="1" operator="equal">
      <formula>"買"</formula>
    </cfRule>
    <cfRule type="cellIs" dxfId="558" priority="218" stopIfTrue="1" operator="equal">
      <formula>"売"</formula>
    </cfRule>
  </conditionalFormatting>
  <conditionalFormatting sqref="G91">
    <cfRule type="cellIs" dxfId="557" priority="215" stopIfTrue="1" operator="equal">
      <formula>"買"</formula>
    </cfRule>
    <cfRule type="cellIs" dxfId="556" priority="216" stopIfTrue="1" operator="equal">
      <formula>"売"</formula>
    </cfRule>
  </conditionalFormatting>
  <conditionalFormatting sqref="G92">
    <cfRule type="cellIs" dxfId="555" priority="213" stopIfTrue="1" operator="equal">
      <formula>"買"</formula>
    </cfRule>
    <cfRule type="cellIs" dxfId="554" priority="214" stopIfTrue="1" operator="equal">
      <formula>"売"</formula>
    </cfRule>
  </conditionalFormatting>
  <conditionalFormatting sqref="G93">
    <cfRule type="cellIs" dxfId="553" priority="211" stopIfTrue="1" operator="equal">
      <formula>"買"</formula>
    </cfRule>
    <cfRule type="cellIs" dxfId="552" priority="212" stopIfTrue="1" operator="equal">
      <formula>"売"</formula>
    </cfRule>
  </conditionalFormatting>
  <conditionalFormatting sqref="G93">
    <cfRule type="cellIs" dxfId="551" priority="209" stopIfTrue="1" operator="equal">
      <formula>"買"</formula>
    </cfRule>
    <cfRule type="cellIs" dxfId="550" priority="210" stopIfTrue="1" operator="equal">
      <formula>"売"</formula>
    </cfRule>
  </conditionalFormatting>
  <conditionalFormatting sqref="G94">
    <cfRule type="cellIs" dxfId="549" priority="207" stopIfTrue="1" operator="equal">
      <formula>"買"</formula>
    </cfRule>
    <cfRule type="cellIs" dxfId="548" priority="208" stopIfTrue="1" operator="equal">
      <formula>"売"</formula>
    </cfRule>
  </conditionalFormatting>
  <conditionalFormatting sqref="G95">
    <cfRule type="cellIs" dxfId="547" priority="205" stopIfTrue="1" operator="equal">
      <formula>"買"</formula>
    </cfRule>
    <cfRule type="cellIs" dxfId="546" priority="206" stopIfTrue="1" operator="equal">
      <formula>"売"</formula>
    </cfRule>
  </conditionalFormatting>
  <conditionalFormatting sqref="G96">
    <cfRule type="cellIs" dxfId="545" priority="203" stopIfTrue="1" operator="equal">
      <formula>"買"</formula>
    </cfRule>
    <cfRule type="cellIs" dxfId="544" priority="204" stopIfTrue="1" operator="equal">
      <formula>"売"</formula>
    </cfRule>
  </conditionalFormatting>
  <conditionalFormatting sqref="G97">
    <cfRule type="cellIs" dxfId="543" priority="201" stopIfTrue="1" operator="equal">
      <formula>"買"</formula>
    </cfRule>
    <cfRule type="cellIs" dxfId="542" priority="202" stopIfTrue="1" operator="equal">
      <formula>"売"</formula>
    </cfRule>
  </conditionalFormatting>
  <conditionalFormatting sqref="G98">
    <cfRule type="cellIs" dxfId="541" priority="199" stopIfTrue="1" operator="equal">
      <formula>"買"</formula>
    </cfRule>
    <cfRule type="cellIs" dxfId="540" priority="200" stopIfTrue="1" operator="equal">
      <formula>"売"</formula>
    </cfRule>
  </conditionalFormatting>
  <conditionalFormatting sqref="G99">
    <cfRule type="cellIs" dxfId="539" priority="197" stopIfTrue="1" operator="equal">
      <formula>"買"</formula>
    </cfRule>
    <cfRule type="cellIs" dxfId="538" priority="198" stopIfTrue="1" operator="equal">
      <formula>"売"</formula>
    </cfRule>
  </conditionalFormatting>
  <conditionalFormatting sqref="G100">
    <cfRule type="cellIs" dxfId="537" priority="195" stopIfTrue="1" operator="equal">
      <formula>"買"</formula>
    </cfRule>
    <cfRule type="cellIs" dxfId="536" priority="196" stopIfTrue="1" operator="equal">
      <formula>"売"</formula>
    </cfRule>
  </conditionalFormatting>
  <conditionalFormatting sqref="G101">
    <cfRule type="cellIs" dxfId="535" priority="193" stopIfTrue="1" operator="equal">
      <formula>"買"</formula>
    </cfRule>
    <cfRule type="cellIs" dxfId="534" priority="194" stopIfTrue="1" operator="equal">
      <formula>"売"</formula>
    </cfRule>
  </conditionalFormatting>
  <conditionalFormatting sqref="G102">
    <cfRule type="cellIs" dxfId="533" priority="191" stopIfTrue="1" operator="equal">
      <formula>"買"</formula>
    </cfRule>
    <cfRule type="cellIs" dxfId="532" priority="192" stopIfTrue="1" operator="equal">
      <formula>"売"</formula>
    </cfRule>
  </conditionalFormatting>
  <conditionalFormatting sqref="G103">
    <cfRule type="cellIs" dxfId="531" priority="189" stopIfTrue="1" operator="equal">
      <formula>"買"</formula>
    </cfRule>
    <cfRule type="cellIs" dxfId="530" priority="190" stopIfTrue="1" operator="equal">
      <formula>"売"</formula>
    </cfRule>
  </conditionalFormatting>
  <conditionalFormatting sqref="G51">
    <cfRule type="cellIs" dxfId="529" priority="187" stopIfTrue="1" operator="equal">
      <formula>"買"</formula>
    </cfRule>
    <cfRule type="cellIs" dxfId="528" priority="188" stopIfTrue="1" operator="equal">
      <formula>"売"</formula>
    </cfRule>
  </conditionalFormatting>
  <conditionalFormatting sqref="G57:G61">
    <cfRule type="cellIs" dxfId="527" priority="185" stopIfTrue="1" operator="equal">
      <formula>"買"</formula>
    </cfRule>
    <cfRule type="cellIs" dxfId="526" priority="186" stopIfTrue="1" operator="equal">
      <formula>"売"</formula>
    </cfRule>
  </conditionalFormatting>
  <conditionalFormatting sqref="G63">
    <cfRule type="cellIs" dxfId="525" priority="183" stopIfTrue="1" operator="equal">
      <formula>"買"</formula>
    </cfRule>
    <cfRule type="cellIs" dxfId="524" priority="184" stopIfTrue="1" operator="equal">
      <formula>"売"</formula>
    </cfRule>
  </conditionalFormatting>
  <conditionalFormatting sqref="G65">
    <cfRule type="cellIs" dxfId="523" priority="181" stopIfTrue="1" operator="equal">
      <formula>"買"</formula>
    </cfRule>
    <cfRule type="cellIs" dxfId="522" priority="182" stopIfTrue="1" operator="equal">
      <formula>"売"</formula>
    </cfRule>
  </conditionalFormatting>
  <conditionalFormatting sqref="G67:G69">
    <cfRule type="cellIs" dxfId="521" priority="179" stopIfTrue="1" operator="equal">
      <formula>"買"</formula>
    </cfRule>
    <cfRule type="cellIs" dxfId="520" priority="180" stopIfTrue="1" operator="equal">
      <formula>"売"</formula>
    </cfRule>
  </conditionalFormatting>
  <conditionalFormatting sqref="G76:G77">
    <cfRule type="cellIs" dxfId="519" priority="177" stopIfTrue="1" operator="equal">
      <formula>"買"</formula>
    </cfRule>
    <cfRule type="cellIs" dxfId="518" priority="178" stopIfTrue="1" operator="equal">
      <formula>"売"</formula>
    </cfRule>
  </conditionalFormatting>
  <conditionalFormatting sqref="G79:G83">
    <cfRule type="cellIs" dxfId="517" priority="175" stopIfTrue="1" operator="equal">
      <formula>"買"</formula>
    </cfRule>
    <cfRule type="cellIs" dxfId="516" priority="176" stopIfTrue="1" operator="equal">
      <formula>"売"</formula>
    </cfRule>
  </conditionalFormatting>
  <conditionalFormatting sqref="G92">
    <cfRule type="cellIs" dxfId="515" priority="173" stopIfTrue="1" operator="equal">
      <formula>"買"</formula>
    </cfRule>
    <cfRule type="cellIs" dxfId="514" priority="174" stopIfTrue="1" operator="equal">
      <formula>"売"</formula>
    </cfRule>
  </conditionalFormatting>
  <conditionalFormatting sqref="G11">
    <cfRule type="cellIs" dxfId="513" priority="171" stopIfTrue="1" operator="equal">
      <formula>"買"</formula>
    </cfRule>
    <cfRule type="cellIs" dxfId="512" priority="172" stopIfTrue="1" operator="equal">
      <formula>"売"</formula>
    </cfRule>
  </conditionalFormatting>
  <conditionalFormatting sqref="G12">
    <cfRule type="cellIs" dxfId="511" priority="169" stopIfTrue="1" operator="equal">
      <formula>"買"</formula>
    </cfRule>
    <cfRule type="cellIs" dxfId="510" priority="170" stopIfTrue="1" operator="equal">
      <formula>"売"</formula>
    </cfRule>
  </conditionalFormatting>
  <conditionalFormatting sqref="G9">
    <cfRule type="cellIs" dxfId="509" priority="167" stopIfTrue="1" operator="equal">
      <formula>"買"</formula>
    </cfRule>
    <cfRule type="cellIs" dxfId="508" priority="168" stopIfTrue="1" operator="equal">
      <formula>"売"</formula>
    </cfRule>
  </conditionalFormatting>
  <conditionalFormatting sqref="G10">
    <cfRule type="cellIs" dxfId="507" priority="165" stopIfTrue="1" operator="equal">
      <formula>"買"</formula>
    </cfRule>
    <cfRule type="cellIs" dxfId="506" priority="166" stopIfTrue="1" operator="equal">
      <formula>"売"</formula>
    </cfRule>
  </conditionalFormatting>
  <conditionalFormatting sqref="G9">
    <cfRule type="cellIs" dxfId="505" priority="163" stopIfTrue="1" operator="equal">
      <formula>"買"</formula>
    </cfRule>
    <cfRule type="cellIs" dxfId="504" priority="164" stopIfTrue="1" operator="equal">
      <formula>"売"</formula>
    </cfRule>
  </conditionalFormatting>
  <conditionalFormatting sqref="G10">
    <cfRule type="cellIs" dxfId="503" priority="161" stopIfTrue="1" operator="equal">
      <formula>"買"</formula>
    </cfRule>
    <cfRule type="cellIs" dxfId="502" priority="162" stopIfTrue="1" operator="equal">
      <formula>"売"</formula>
    </cfRule>
  </conditionalFormatting>
  <conditionalFormatting sqref="G11">
    <cfRule type="cellIs" dxfId="501" priority="159" stopIfTrue="1" operator="equal">
      <formula>"買"</formula>
    </cfRule>
    <cfRule type="cellIs" dxfId="500" priority="160" stopIfTrue="1" operator="equal">
      <formula>"売"</formula>
    </cfRule>
  </conditionalFormatting>
  <conditionalFormatting sqref="G12">
    <cfRule type="cellIs" dxfId="499" priority="157" stopIfTrue="1" operator="equal">
      <formula>"買"</formula>
    </cfRule>
    <cfRule type="cellIs" dxfId="498" priority="158" stopIfTrue="1" operator="equal">
      <formula>"売"</formula>
    </cfRule>
  </conditionalFormatting>
  <conditionalFormatting sqref="G13">
    <cfRule type="cellIs" dxfId="497" priority="155" stopIfTrue="1" operator="equal">
      <formula>"買"</formula>
    </cfRule>
    <cfRule type="cellIs" dxfId="496" priority="156" stopIfTrue="1" operator="equal">
      <formula>"売"</formula>
    </cfRule>
  </conditionalFormatting>
  <conditionalFormatting sqref="G14">
    <cfRule type="cellIs" dxfId="495" priority="153" stopIfTrue="1" operator="equal">
      <formula>"買"</formula>
    </cfRule>
    <cfRule type="cellIs" dxfId="494" priority="154" stopIfTrue="1" operator="equal">
      <formula>"売"</formula>
    </cfRule>
  </conditionalFormatting>
  <conditionalFormatting sqref="G14">
    <cfRule type="cellIs" dxfId="493" priority="151" stopIfTrue="1" operator="equal">
      <formula>"買"</formula>
    </cfRule>
    <cfRule type="cellIs" dxfId="492" priority="152" stopIfTrue="1" operator="equal">
      <formula>"売"</formula>
    </cfRule>
  </conditionalFormatting>
  <conditionalFormatting sqref="G15">
    <cfRule type="cellIs" dxfId="491" priority="149" stopIfTrue="1" operator="equal">
      <formula>"買"</formula>
    </cfRule>
    <cfRule type="cellIs" dxfId="490" priority="150" stopIfTrue="1" operator="equal">
      <formula>"売"</formula>
    </cfRule>
  </conditionalFormatting>
  <conditionalFormatting sqref="G15">
    <cfRule type="cellIs" dxfId="489" priority="147" stopIfTrue="1" operator="equal">
      <formula>"買"</formula>
    </cfRule>
    <cfRule type="cellIs" dxfId="488" priority="148" stopIfTrue="1" operator="equal">
      <formula>"売"</formula>
    </cfRule>
  </conditionalFormatting>
  <conditionalFormatting sqref="G16">
    <cfRule type="cellIs" dxfId="487" priority="145" stopIfTrue="1" operator="equal">
      <formula>"買"</formula>
    </cfRule>
    <cfRule type="cellIs" dxfId="486" priority="146" stopIfTrue="1" operator="equal">
      <formula>"売"</formula>
    </cfRule>
  </conditionalFormatting>
  <conditionalFormatting sqref="G17">
    <cfRule type="cellIs" dxfId="485" priority="143" stopIfTrue="1" operator="equal">
      <formula>"買"</formula>
    </cfRule>
    <cfRule type="cellIs" dxfId="484" priority="144" stopIfTrue="1" operator="equal">
      <formula>"売"</formula>
    </cfRule>
  </conditionalFormatting>
  <conditionalFormatting sqref="G17">
    <cfRule type="cellIs" dxfId="483" priority="141" stopIfTrue="1" operator="equal">
      <formula>"買"</formula>
    </cfRule>
    <cfRule type="cellIs" dxfId="482" priority="142" stopIfTrue="1" operator="equal">
      <formula>"売"</formula>
    </cfRule>
  </conditionalFormatting>
  <conditionalFormatting sqref="G18">
    <cfRule type="cellIs" dxfId="481" priority="139" stopIfTrue="1" operator="equal">
      <formula>"買"</formula>
    </cfRule>
    <cfRule type="cellIs" dxfId="480" priority="140" stopIfTrue="1" operator="equal">
      <formula>"売"</formula>
    </cfRule>
  </conditionalFormatting>
  <conditionalFormatting sqref="G19">
    <cfRule type="cellIs" dxfId="479" priority="137" stopIfTrue="1" operator="equal">
      <formula>"買"</formula>
    </cfRule>
    <cfRule type="cellIs" dxfId="478" priority="138" stopIfTrue="1" operator="equal">
      <formula>"売"</formula>
    </cfRule>
  </conditionalFormatting>
  <conditionalFormatting sqref="G20">
    <cfRule type="cellIs" dxfId="477" priority="135" stopIfTrue="1" operator="equal">
      <formula>"買"</formula>
    </cfRule>
    <cfRule type="cellIs" dxfId="476" priority="136" stopIfTrue="1" operator="equal">
      <formula>"売"</formula>
    </cfRule>
  </conditionalFormatting>
  <conditionalFormatting sqref="G21">
    <cfRule type="cellIs" dxfId="475" priority="133" stopIfTrue="1" operator="equal">
      <formula>"買"</formula>
    </cfRule>
    <cfRule type="cellIs" dxfId="474" priority="134" stopIfTrue="1" operator="equal">
      <formula>"売"</formula>
    </cfRule>
  </conditionalFormatting>
  <conditionalFormatting sqref="G21">
    <cfRule type="cellIs" dxfId="473" priority="131" stopIfTrue="1" operator="equal">
      <formula>"買"</formula>
    </cfRule>
    <cfRule type="cellIs" dxfId="472" priority="132" stopIfTrue="1" operator="equal">
      <formula>"売"</formula>
    </cfRule>
  </conditionalFormatting>
  <conditionalFormatting sqref="G22">
    <cfRule type="cellIs" dxfId="471" priority="129" stopIfTrue="1" operator="equal">
      <formula>"買"</formula>
    </cfRule>
    <cfRule type="cellIs" dxfId="470" priority="130" stopIfTrue="1" operator="equal">
      <formula>"売"</formula>
    </cfRule>
  </conditionalFormatting>
  <conditionalFormatting sqref="G23">
    <cfRule type="cellIs" dxfId="469" priority="127" stopIfTrue="1" operator="equal">
      <formula>"買"</formula>
    </cfRule>
    <cfRule type="cellIs" dxfId="468" priority="128" stopIfTrue="1" operator="equal">
      <formula>"売"</formula>
    </cfRule>
  </conditionalFormatting>
  <conditionalFormatting sqref="G24">
    <cfRule type="cellIs" dxfId="467" priority="125" stopIfTrue="1" operator="equal">
      <formula>"買"</formula>
    </cfRule>
    <cfRule type="cellIs" dxfId="466" priority="126" stopIfTrue="1" operator="equal">
      <formula>"売"</formula>
    </cfRule>
  </conditionalFormatting>
  <conditionalFormatting sqref="G25">
    <cfRule type="cellIs" dxfId="465" priority="123" stopIfTrue="1" operator="equal">
      <formula>"買"</formula>
    </cfRule>
    <cfRule type="cellIs" dxfId="464" priority="124" stopIfTrue="1" operator="equal">
      <formula>"売"</formula>
    </cfRule>
  </conditionalFormatting>
  <conditionalFormatting sqref="G26">
    <cfRule type="cellIs" dxfId="463" priority="121" stopIfTrue="1" operator="equal">
      <formula>"買"</formula>
    </cfRule>
    <cfRule type="cellIs" dxfId="462" priority="122" stopIfTrue="1" operator="equal">
      <formula>"売"</formula>
    </cfRule>
  </conditionalFormatting>
  <conditionalFormatting sqref="G27">
    <cfRule type="cellIs" dxfId="461" priority="119" stopIfTrue="1" operator="equal">
      <formula>"買"</formula>
    </cfRule>
    <cfRule type="cellIs" dxfId="460" priority="120" stopIfTrue="1" operator="equal">
      <formula>"売"</formula>
    </cfRule>
  </conditionalFormatting>
  <conditionalFormatting sqref="G28">
    <cfRule type="cellIs" dxfId="459" priority="117" stopIfTrue="1" operator="equal">
      <formula>"買"</formula>
    </cfRule>
    <cfRule type="cellIs" dxfId="458" priority="118" stopIfTrue="1" operator="equal">
      <formula>"売"</formula>
    </cfRule>
  </conditionalFormatting>
  <conditionalFormatting sqref="G28">
    <cfRule type="cellIs" dxfId="457" priority="115" stopIfTrue="1" operator="equal">
      <formula>"買"</formula>
    </cfRule>
    <cfRule type="cellIs" dxfId="456" priority="116" stopIfTrue="1" operator="equal">
      <formula>"売"</formula>
    </cfRule>
  </conditionalFormatting>
  <conditionalFormatting sqref="G29">
    <cfRule type="cellIs" dxfId="455" priority="113" stopIfTrue="1" operator="equal">
      <formula>"買"</formula>
    </cfRule>
    <cfRule type="cellIs" dxfId="454" priority="114" stopIfTrue="1" operator="equal">
      <formula>"売"</formula>
    </cfRule>
  </conditionalFormatting>
  <conditionalFormatting sqref="G30">
    <cfRule type="cellIs" dxfId="453" priority="111" stopIfTrue="1" operator="equal">
      <formula>"買"</formula>
    </cfRule>
    <cfRule type="cellIs" dxfId="452" priority="112" stopIfTrue="1" operator="equal">
      <formula>"売"</formula>
    </cfRule>
  </conditionalFormatting>
  <conditionalFormatting sqref="G31">
    <cfRule type="cellIs" dxfId="451" priority="109" stopIfTrue="1" operator="equal">
      <formula>"買"</formula>
    </cfRule>
    <cfRule type="cellIs" dxfId="450" priority="110" stopIfTrue="1" operator="equal">
      <formula>"売"</formula>
    </cfRule>
  </conditionalFormatting>
  <conditionalFormatting sqref="G31">
    <cfRule type="cellIs" dxfId="449" priority="107" stopIfTrue="1" operator="equal">
      <formula>"買"</formula>
    </cfRule>
    <cfRule type="cellIs" dxfId="448" priority="108" stopIfTrue="1" operator="equal">
      <formula>"売"</formula>
    </cfRule>
  </conditionalFormatting>
  <conditionalFormatting sqref="G32">
    <cfRule type="cellIs" dxfId="447" priority="105" stopIfTrue="1" operator="equal">
      <formula>"買"</formula>
    </cfRule>
    <cfRule type="cellIs" dxfId="446" priority="106" stopIfTrue="1" operator="equal">
      <formula>"売"</formula>
    </cfRule>
  </conditionalFormatting>
  <conditionalFormatting sqref="G32">
    <cfRule type="cellIs" dxfId="445" priority="103" stopIfTrue="1" operator="equal">
      <formula>"買"</formula>
    </cfRule>
    <cfRule type="cellIs" dxfId="444" priority="104" stopIfTrue="1" operator="equal">
      <formula>"売"</formula>
    </cfRule>
  </conditionalFormatting>
  <conditionalFormatting sqref="G33">
    <cfRule type="cellIs" dxfId="443" priority="101" stopIfTrue="1" operator="equal">
      <formula>"買"</formula>
    </cfRule>
    <cfRule type="cellIs" dxfId="442" priority="102" stopIfTrue="1" operator="equal">
      <formula>"売"</formula>
    </cfRule>
  </conditionalFormatting>
  <conditionalFormatting sqref="G34">
    <cfRule type="cellIs" dxfId="441" priority="99" stopIfTrue="1" operator="equal">
      <formula>"買"</formula>
    </cfRule>
    <cfRule type="cellIs" dxfId="440" priority="100" stopIfTrue="1" operator="equal">
      <formula>"売"</formula>
    </cfRule>
  </conditionalFormatting>
  <conditionalFormatting sqref="G34">
    <cfRule type="cellIs" dxfId="439" priority="97" stopIfTrue="1" operator="equal">
      <formula>"買"</formula>
    </cfRule>
    <cfRule type="cellIs" dxfId="438" priority="98" stopIfTrue="1" operator="equal">
      <formula>"売"</formula>
    </cfRule>
  </conditionalFormatting>
  <conditionalFormatting sqref="G35">
    <cfRule type="cellIs" dxfId="437" priority="95" stopIfTrue="1" operator="equal">
      <formula>"買"</formula>
    </cfRule>
    <cfRule type="cellIs" dxfId="436" priority="96" stopIfTrue="1" operator="equal">
      <formula>"売"</formula>
    </cfRule>
  </conditionalFormatting>
  <conditionalFormatting sqref="G35">
    <cfRule type="cellIs" dxfId="435" priority="93" stopIfTrue="1" operator="equal">
      <formula>"買"</formula>
    </cfRule>
    <cfRule type="cellIs" dxfId="434" priority="94" stopIfTrue="1" operator="equal">
      <formula>"売"</formula>
    </cfRule>
  </conditionalFormatting>
  <conditionalFormatting sqref="G35">
    <cfRule type="cellIs" dxfId="433" priority="91" stopIfTrue="1" operator="equal">
      <formula>"買"</formula>
    </cfRule>
    <cfRule type="cellIs" dxfId="432" priority="92" stopIfTrue="1" operator="equal">
      <formula>"売"</formula>
    </cfRule>
  </conditionalFormatting>
  <conditionalFormatting sqref="G36">
    <cfRule type="cellIs" dxfId="431" priority="89" stopIfTrue="1" operator="equal">
      <formula>"買"</formula>
    </cfRule>
    <cfRule type="cellIs" dxfId="430" priority="90" stopIfTrue="1" operator="equal">
      <formula>"売"</formula>
    </cfRule>
  </conditionalFormatting>
  <conditionalFormatting sqref="G37">
    <cfRule type="cellIs" dxfId="429" priority="87" stopIfTrue="1" operator="equal">
      <formula>"買"</formula>
    </cfRule>
    <cfRule type="cellIs" dxfId="428" priority="88" stopIfTrue="1" operator="equal">
      <formula>"売"</formula>
    </cfRule>
  </conditionalFormatting>
  <conditionalFormatting sqref="G38">
    <cfRule type="cellIs" dxfId="427" priority="85" stopIfTrue="1" operator="equal">
      <formula>"買"</formula>
    </cfRule>
    <cfRule type="cellIs" dxfId="426" priority="86" stopIfTrue="1" operator="equal">
      <formula>"売"</formula>
    </cfRule>
  </conditionalFormatting>
  <conditionalFormatting sqref="G39">
    <cfRule type="cellIs" dxfId="425" priority="83" stopIfTrue="1" operator="equal">
      <formula>"買"</formula>
    </cfRule>
    <cfRule type="cellIs" dxfId="424" priority="84" stopIfTrue="1" operator="equal">
      <formula>"売"</formula>
    </cfRule>
  </conditionalFormatting>
  <conditionalFormatting sqref="G40">
    <cfRule type="cellIs" dxfId="423" priority="81" stopIfTrue="1" operator="equal">
      <formula>"買"</formula>
    </cfRule>
    <cfRule type="cellIs" dxfId="422" priority="82" stopIfTrue="1" operator="equal">
      <formula>"売"</formula>
    </cfRule>
  </conditionalFormatting>
  <conditionalFormatting sqref="G40">
    <cfRule type="cellIs" dxfId="421" priority="79" stopIfTrue="1" operator="equal">
      <formula>"買"</formula>
    </cfRule>
    <cfRule type="cellIs" dxfId="420" priority="80" stopIfTrue="1" operator="equal">
      <formula>"売"</formula>
    </cfRule>
  </conditionalFormatting>
  <conditionalFormatting sqref="G40">
    <cfRule type="cellIs" dxfId="419" priority="77" stopIfTrue="1" operator="equal">
      <formula>"買"</formula>
    </cfRule>
    <cfRule type="cellIs" dxfId="418" priority="78" stopIfTrue="1" operator="equal">
      <formula>"売"</formula>
    </cfRule>
  </conditionalFormatting>
  <conditionalFormatting sqref="G41">
    <cfRule type="cellIs" dxfId="417" priority="75" stopIfTrue="1" operator="equal">
      <formula>"買"</formula>
    </cfRule>
    <cfRule type="cellIs" dxfId="416" priority="76" stopIfTrue="1" operator="equal">
      <formula>"売"</formula>
    </cfRule>
  </conditionalFormatting>
  <conditionalFormatting sqref="G41">
    <cfRule type="cellIs" dxfId="415" priority="73" stopIfTrue="1" operator="equal">
      <formula>"買"</formula>
    </cfRule>
    <cfRule type="cellIs" dxfId="414" priority="74" stopIfTrue="1" operator="equal">
      <formula>"売"</formula>
    </cfRule>
  </conditionalFormatting>
  <conditionalFormatting sqref="G41">
    <cfRule type="cellIs" dxfId="413" priority="71" stopIfTrue="1" operator="equal">
      <formula>"買"</formula>
    </cfRule>
    <cfRule type="cellIs" dxfId="412" priority="72" stopIfTrue="1" operator="equal">
      <formula>"売"</formula>
    </cfRule>
  </conditionalFormatting>
  <conditionalFormatting sqref="G42">
    <cfRule type="cellIs" dxfId="411" priority="69" stopIfTrue="1" operator="equal">
      <formula>"買"</formula>
    </cfRule>
    <cfRule type="cellIs" dxfId="410" priority="70" stopIfTrue="1" operator="equal">
      <formula>"売"</formula>
    </cfRule>
  </conditionalFormatting>
  <conditionalFormatting sqref="G42">
    <cfRule type="cellIs" dxfId="409" priority="67" stopIfTrue="1" operator="equal">
      <formula>"買"</formula>
    </cfRule>
    <cfRule type="cellIs" dxfId="408" priority="68" stopIfTrue="1" operator="equal">
      <formula>"売"</formula>
    </cfRule>
  </conditionalFormatting>
  <conditionalFormatting sqref="G42">
    <cfRule type="cellIs" dxfId="407" priority="65" stopIfTrue="1" operator="equal">
      <formula>"買"</formula>
    </cfRule>
    <cfRule type="cellIs" dxfId="406" priority="66" stopIfTrue="1" operator="equal">
      <formula>"売"</formula>
    </cfRule>
  </conditionalFormatting>
  <conditionalFormatting sqref="G43">
    <cfRule type="cellIs" dxfId="405" priority="63" stopIfTrue="1" operator="equal">
      <formula>"買"</formula>
    </cfRule>
    <cfRule type="cellIs" dxfId="404" priority="64" stopIfTrue="1" operator="equal">
      <formula>"売"</formula>
    </cfRule>
  </conditionalFormatting>
  <conditionalFormatting sqref="G43">
    <cfRule type="cellIs" dxfId="403" priority="61" stopIfTrue="1" operator="equal">
      <formula>"買"</formula>
    </cfRule>
    <cfRule type="cellIs" dxfId="402" priority="62" stopIfTrue="1" operator="equal">
      <formula>"売"</formula>
    </cfRule>
  </conditionalFormatting>
  <conditionalFormatting sqref="G43">
    <cfRule type="cellIs" dxfId="401" priority="59" stopIfTrue="1" operator="equal">
      <formula>"買"</formula>
    </cfRule>
    <cfRule type="cellIs" dxfId="400" priority="60" stopIfTrue="1" operator="equal">
      <formula>"売"</formula>
    </cfRule>
  </conditionalFormatting>
  <conditionalFormatting sqref="G44">
    <cfRule type="cellIs" dxfId="399" priority="57" stopIfTrue="1" operator="equal">
      <formula>"買"</formula>
    </cfRule>
    <cfRule type="cellIs" dxfId="398" priority="58" stopIfTrue="1" operator="equal">
      <formula>"売"</formula>
    </cfRule>
  </conditionalFormatting>
  <conditionalFormatting sqref="G45">
    <cfRule type="cellIs" dxfId="397" priority="55" stopIfTrue="1" operator="equal">
      <formula>"買"</formula>
    </cfRule>
    <cfRule type="cellIs" dxfId="396" priority="56" stopIfTrue="1" operator="equal">
      <formula>"売"</formula>
    </cfRule>
  </conditionalFormatting>
  <conditionalFormatting sqref="G46">
    <cfRule type="cellIs" dxfId="395" priority="53" stopIfTrue="1" operator="equal">
      <formula>"買"</formula>
    </cfRule>
    <cfRule type="cellIs" dxfId="394" priority="54" stopIfTrue="1" operator="equal">
      <formula>"売"</formula>
    </cfRule>
  </conditionalFormatting>
  <conditionalFormatting sqref="G47">
    <cfRule type="cellIs" dxfId="393" priority="51" stopIfTrue="1" operator="equal">
      <formula>"買"</formula>
    </cfRule>
    <cfRule type="cellIs" dxfId="392" priority="52" stopIfTrue="1" operator="equal">
      <formula>"売"</formula>
    </cfRule>
  </conditionalFormatting>
  <conditionalFormatting sqref="G48">
    <cfRule type="cellIs" dxfId="391" priority="49" stopIfTrue="1" operator="equal">
      <formula>"買"</formula>
    </cfRule>
    <cfRule type="cellIs" dxfId="390" priority="50" stopIfTrue="1" operator="equal">
      <formula>"売"</formula>
    </cfRule>
  </conditionalFormatting>
  <conditionalFormatting sqref="G49">
    <cfRule type="cellIs" dxfId="389" priority="47" stopIfTrue="1" operator="equal">
      <formula>"買"</formula>
    </cfRule>
    <cfRule type="cellIs" dxfId="388" priority="48" stopIfTrue="1" operator="equal">
      <formula>"売"</formula>
    </cfRule>
  </conditionalFormatting>
  <conditionalFormatting sqref="G49">
    <cfRule type="cellIs" dxfId="387" priority="45" stopIfTrue="1" operator="equal">
      <formula>"買"</formula>
    </cfRule>
    <cfRule type="cellIs" dxfId="386" priority="46" stopIfTrue="1" operator="equal">
      <formula>"売"</formula>
    </cfRule>
  </conditionalFormatting>
  <conditionalFormatting sqref="G49">
    <cfRule type="cellIs" dxfId="385" priority="43" stopIfTrue="1" operator="equal">
      <formula>"買"</formula>
    </cfRule>
    <cfRule type="cellIs" dxfId="384" priority="44" stopIfTrue="1" operator="equal">
      <formula>"売"</formula>
    </cfRule>
  </conditionalFormatting>
  <conditionalFormatting sqref="G50">
    <cfRule type="cellIs" dxfId="383" priority="41" stopIfTrue="1" operator="equal">
      <formula>"買"</formula>
    </cfRule>
    <cfRule type="cellIs" dxfId="382" priority="42" stopIfTrue="1" operator="equal">
      <formula>"売"</formula>
    </cfRule>
  </conditionalFormatting>
  <conditionalFormatting sqref="G50">
    <cfRule type="cellIs" dxfId="381" priority="39" stopIfTrue="1" operator="equal">
      <formula>"買"</formula>
    </cfRule>
    <cfRule type="cellIs" dxfId="380" priority="40" stopIfTrue="1" operator="equal">
      <formula>"売"</formula>
    </cfRule>
  </conditionalFormatting>
  <conditionalFormatting sqref="G50">
    <cfRule type="cellIs" dxfId="379" priority="37" stopIfTrue="1" operator="equal">
      <formula>"買"</formula>
    </cfRule>
    <cfRule type="cellIs" dxfId="378" priority="38" stopIfTrue="1" operator="equal">
      <formula>"売"</formula>
    </cfRule>
  </conditionalFormatting>
  <conditionalFormatting sqref="G51">
    <cfRule type="cellIs" dxfId="377" priority="35" stopIfTrue="1" operator="equal">
      <formula>"買"</formula>
    </cfRule>
    <cfRule type="cellIs" dxfId="376" priority="36" stopIfTrue="1" operator="equal">
      <formula>"売"</formula>
    </cfRule>
  </conditionalFormatting>
  <conditionalFormatting sqref="G52">
    <cfRule type="cellIs" dxfId="375" priority="33" stopIfTrue="1" operator="equal">
      <formula>"買"</formula>
    </cfRule>
    <cfRule type="cellIs" dxfId="374" priority="34" stopIfTrue="1" operator="equal">
      <formula>"売"</formula>
    </cfRule>
  </conditionalFormatting>
  <conditionalFormatting sqref="G53">
    <cfRule type="cellIs" dxfId="373" priority="31" stopIfTrue="1" operator="equal">
      <formula>"買"</formula>
    </cfRule>
    <cfRule type="cellIs" dxfId="372" priority="32" stopIfTrue="1" operator="equal">
      <formula>"売"</formula>
    </cfRule>
  </conditionalFormatting>
  <conditionalFormatting sqref="G54">
    <cfRule type="cellIs" dxfId="371" priority="29" stopIfTrue="1" operator="equal">
      <formula>"買"</formula>
    </cfRule>
    <cfRule type="cellIs" dxfId="370" priority="30" stopIfTrue="1" operator="equal">
      <formula>"売"</formula>
    </cfRule>
  </conditionalFormatting>
  <conditionalFormatting sqref="G54">
    <cfRule type="cellIs" dxfId="369" priority="27" stopIfTrue="1" operator="equal">
      <formula>"買"</formula>
    </cfRule>
    <cfRule type="cellIs" dxfId="368" priority="28" stopIfTrue="1" operator="equal">
      <formula>"売"</formula>
    </cfRule>
  </conditionalFormatting>
  <conditionalFormatting sqref="G55">
    <cfRule type="cellIs" dxfId="367" priority="25" stopIfTrue="1" operator="equal">
      <formula>"買"</formula>
    </cfRule>
    <cfRule type="cellIs" dxfId="366" priority="26" stopIfTrue="1" operator="equal">
      <formula>"売"</formula>
    </cfRule>
  </conditionalFormatting>
  <conditionalFormatting sqref="G56">
    <cfRule type="cellIs" dxfId="365" priority="23" stopIfTrue="1" operator="equal">
      <formula>"買"</formula>
    </cfRule>
    <cfRule type="cellIs" dxfId="364" priority="24" stopIfTrue="1" operator="equal">
      <formula>"売"</formula>
    </cfRule>
  </conditionalFormatting>
  <conditionalFormatting sqref="G56">
    <cfRule type="cellIs" dxfId="363" priority="21" stopIfTrue="1" operator="equal">
      <formula>"買"</formula>
    </cfRule>
    <cfRule type="cellIs" dxfId="362" priority="22" stopIfTrue="1" operator="equal">
      <formula>"売"</formula>
    </cfRule>
  </conditionalFormatting>
  <conditionalFormatting sqref="G56">
    <cfRule type="cellIs" dxfId="361" priority="19" stopIfTrue="1" operator="equal">
      <formula>"買"</formula>
    </cfRule>
    <cfRule type="cellIs" dxfId="360" priority="20" stopIfTrue="1" operator="equal">
      <formula>"売"</formula>
    </cfRule>
  </conditionalFormatting>
  <conditionalFormatting sqref="G57">
    <cfRule type="cellIs" dxfId="359" priority="17" stopIfTrue="1" operator="equal">
      <formula>"買"</formula>
    </cfRule>
    <cfRule type="cellIs" dxfId="358" priority="18" stopIfTrue="1" operator="equal">
      <formula>"売"</formula>
    </cfRule>
  </conditionalFormatting>
  <conditionalFormatting sqref="G57">
    <cfRule type="cellIs" dxfId="357" priority="15" stopIfTrue="1" operator="equal">
      <formula>"買"</formula>
    </cfRule>
    <cfRule type="cellIs" dxfId="356" priority="16" stopIfTrue="1" operator="equal">
      <formula>"売"</formula>
    </cfRule>
  </conditionalFormatting>
  <conditionalFormatting sqref="G58">
    <cfRule type="cellIs" dxfId="355" priority="13" stopIfTrue="1" operator="equal">
      <formula>"買"</formula>
    </cfRule>
    <cfRule type="cellIs" dxfId="354" priority="14" stopIfTrue="1" operator="equal">
      <formula>"売"</formula>
    </cfRule>
  </conditionalFormatting>
  <conditionalFormatting sqref="G58">
    <cfRule type="cellIs" dxfId="353" priority="11" stopIfTrue="1" operator="equal">
      <formula>"買"</formula>
    </cfRule>
    <cfRule type="cellIs" dxfId="352" priority="12" stopIfTrue="1" operator="equal">
      <formula>"売"</formula>
    </cfRule>
  </conditionalFormatting>
  <conditionalFormatting sqref="G59">
    <cfRule type="cellIs" dxfId="351" priority="9" stopIfTrue="1" operator="equal">
      <formula>"買"</formula>
    </cfRule>
    <cfRule type="cellIs" dxfId="350" priority="10" stopIfTrue="1" operator="equal">
      <formula>"売"</formula>
    </cfRule>
  </conditionalFormatting>
  <conditionalFormatting sqref="G60">
    <cfRule type="cellIs" dxfId="349" priority="7" stopIfTrue="1" operator="equal">
      <formula>"買"</formula>
    </cfRule>
    <cfRule type="cellIs" dxfId="348" priority="8" stopIfTrue="1" operator="equal">
      <formula>"売"</formula>
    </cfRule>
  </conditionalFormatting>
  <conditionalFormatting sqref="G61">
    <cfRule type="cellIs" dxfId="347" priority="5" stopIfTrue="1" operator="equal">
      <formula>"買"</formula>
    </cfRule>
    <cfRule type="cellIs" dxfId="346" priority="6" stopIfTrue="1" operator="equal">
      <formula>"売"</formula>
    </cfRule>
  </conditionalFormatting>
  <conditionalFormatting sqref="G61">
    <cfRule type="cellIs" dxfId="345" priority="3" stopIfTrue="1" operator="equal">
      <formula>"買"</formula>
    </cfRule>
    <cfRule type="cellIs" dxfId="344" priority="4" stopIfTrue="1" operator="equal">
      <formula>"売"</formula>
    </cfRule>
  </conditionalFormatting>
  <conditionalFormatting sqref="G62">
    <cfRule type="cellIs" dxfId="343" priority="1" stopIfTrue="1" operator="equal">
      <formula>"買"</formula>
    </cfRule>
    <cfRule type="cellIs" dxfId="342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41" activePane="bottomLeft" state="frozen"/>
      <selection pane="bottomLeft" activeCell="E52" sqref="E52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4" t="s">
        <v>5</v>
      </c>
      <c r="C2" s="74"/>
      <c r="D2" s="85" t="s">
        <v>65</v>
      </c>
      <c r="E2" s="85"/>
      <c r="F2" s="74" t="s">
        <v>6</v>
      </c>
      <c r="G2" s="74"/>
      <c r="H2" s="77" t="s">
        <v>66</v>
      </c>
      <c r="I2" s="77"/>
      <c r="J2" s="74" t="s">
        <v>7</v>
      </c>
      <c r="K2" s="74"/>
      <c r="L2" s="84">
        <v>100000</v>
      </c>
      <c r="M2" s="85"/>
      <c r="N2" s="74" t="s">
        <v>8</v>
      </c>
      <c r="O2" s="74"/>
      <c r="P2" s="79">
        <f>SUM(L2,D4)</f>
        <v>176030.89610170043</v>
      </c>
      <c r="Q2" s="77"/>
      <c r="R2" s="1"/>
      <c r="S2" s="1"/>
      <c r="T2" s="1"/>
    </row>
    <row r="3" spans="2:25" ht="57" customHeight="1">
      <c r="B3" s="74" t="s">
        <v>9</v>
      </c>
      <c r="C3" s="74"/>
      <c r="D3" s="86" t="s">
        <v>67</v>
      </c>
      <c r="E3" s="86"/>
      <c r="F3" s="86"/>
      <c r="G3" s="86"/>
      <c r="H3" s="86"/>
      <c r="I3" s="86"/>
      <c r="J3" s="74" t="s">
        <v>10</v>
      </c>
      <c r="K3" s="74"/>
      <c r="L3" s="86" t="s">
        <v>60</v>
      </c>
      <c r="M3" s="87"/>
      <c r="N3" s="87"/>
      <c r="O3" s="87"/>
      <c r="P3" s="87"/>
      <c r="Q3" s="87"/>
      <c r="R3" s="1"/>
      <c r="S3" s="92" t="s">
        <v>68</v>
      </c>
      <c r="T3" s="92"/>
      <c r="U3" s="92"/>
      <c r="V3" s="92"/>
      <c r="W3" s="92"/>
      <c r="X3" s="92"/>
    </row>
    <row r="4" spans="2:25">
      <c r="B4" s="74" t="s">
        <v>11</v>
      </c>
      <c r="C4" s="74"/>
      <c r="D4" s="75">
        <f>SUM($R$9:$S$993)</f>
        <v>76030.896101700433</v>
      </c>
      <c r="E4" s="75"/>
      <c r="F4" s="74" t="s">
        <v>12</v>
      </c>
      <c r="G4" s="74"/>
      <c r="H4" s="76">
        <f>SUM($T$9:$U$108)</f>
        <v>500.99999999999932</v>
      </c>
      <c r="I4" s="77"/>
      <c r="J4" s="78" t="s">
        <v>57</v>
      </c>
      <c r="K4" s="78"/>
      <c r="L4" s="79">
        <f>MAX($C$9:$D$990)-C9</f>
        <v>78241.236896765186</v>
      </c>
      <c r="M4" s="79"/>
      <c r="N4" s="78" t="s">
        <v>56</v>
      </c>
      <c r="O4" s="78"/>
      <c r="P4" s="80">
        <f>MAX(Y:Y)</f>
        <v>0.1541289678590394</v>
      </c>
      <c r="Q4" s="80"/>
      <c r="R4" s="1"/>
      <c r="S4" s="1"/>
      <c r="T4" s="1"/>
    </row>
    <row r="5" spans="2:25">
      <c r="B5" s="36" t="s">
        <v>15</v>
      </c>
      <c r="C5" s="2">
        <f>COUNTIF($R$9:$R$990,"&gt;0")</f>
        <v>21</v>
      </c>
      <c r="D5" s="37" t="s">
        <v>16</v>
      </c>
      <c r="E5" s="15">
        <f>COUNTIF($R$9:$R$990,"&lt;0")</f>
        <v>20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0.51219512195121952</v>
      </c>
      <c r="J5" s="81" t="s">
        <v>19</v>
      </c>
      <c r="K5" s="74"/>
      <c r="L5" s="82">
        <f>MAX(V9:V993)</f>
        <v>2</v>
      </c>
      <c r="M5" s="83"/>
      <c r="N5" s="17" t="s">
        <v>20</v>
      </c>
      <c r="O5" s="9"/>
      <c r="P5" s="82">
        <f>MAX(W9:W993)</f>
        <v>5</v>
      </c>
      <c r="Q5" s="83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61</v>
      </c>
      <c r="N6" s="12"/>
      <c r="O6" s="12"/>
      <c r="P6" s="10"/>
      <c r="Q6" s="7"/>
      <c r="R6" s="1"/>
      <c r="S6" s="1"/>
      <c r="T6" s="1"/>
    </row>
    <row r="7" spans="2:25">
      <c r="B7" s="54" t="s">
        <v>21</v>
      </c>
      <c r="C7" s="56" t="s">
        <v>22</v>
      </c>
      <c r="D7" s="57"/>
      <c r="E7" s="60" t="s">
        <v>23</v>
      </c>
      <c r="F7" s="61"/>
      <c r="G7" s="61"/>
      <c r="H7" s="61"/>
      <c r="I7" s="62"/>
      <c r="J7" s="63" t="s">
        <v>24</v>
      </c>
      <c r="K7" s="64"/>
      <c r="L7" s="65"/>
      <c r="M7" s="66" t="s">
        <v>25</v>
      </c>
      <c r="N7" s="67" t="s">
        <v>26</v>
      </c>
      <c r="O7" s="68"/>
      <c r="P7" s="68"/>
      <c r="Q7" s="69"/>
      <c r="R7" s="70" t="s">
        <v>27</v>
      </c>
      <c r="S7" s="70"/>
      <c r="T7" s="70"/>
      <c r="U7" s="70"/>
    </row>
    <row r="8" spans="2:25">
      <c r="B8" s="55"/>
      <c r="C8" s="58"/>
      <c r="D8" s="59"/>
      <c r="E8" s="18" t="s">
        <v>28</v>
      </c>
      <c r="F8" s="18" t="s">
        <v>29</v>
      </c>
      <c r="G8" s="18" t="s">
        <v>30</v>
      </c>
      <c r="H8" s="71" t="s">
        <v>31</v>
      </c>
      <c r="I8" s="62"/>
      <c r="J8" s="4" t="s">
        <v>32</v>
      </c>
      <c r="K8" s="72" t="s">
        <v>33</v>
      </c>
      <c r="L8" s="65"/>
      <c r="M8" s="66"/>
      <c r="N8" s="5" t="s">
        <v>28</v>
      </c>
      <c r="O8" s="5" t="s">
        <v>29</v>
      </c>
      <c r="P8" s="73" t="s">
        <v>31</v>
      </c>
      <c r="Q8" s="69"/>
      <c r="R8" s="70" t="s">
        <v>34</v>
      </c>
      <c r="S8" s="70"/>
      <c r="T8" s="70" t="s">
        <v>32</v>
      </c>
      <c r="U8" s="70"/>
      <c r="Y8" t="s">
        <v>55</v>
      </c>
    </row>
    <row r="9" spans="2:25">
      <c r="B9" s="35">
        <v>1</v>
      </c>
      <c r="C9" s="46">
        <f>L2</f>
        <v>100000</v>
      </c>
      <c r="D9" s="46"/>
      <c r="E9" s="45">
        <v>2013</v>
      </c>
      <c r="F9" s="8">
        <v>43551</v>
      </c>
      <c r="G9" s="45" t="s">
        <v>3</v>
      </c>
      <c r="H9" s="52">
        <v>0.84699999999999998</v>
      </c>
      <c r="I9" s="53"/>
      <c r="J9" s="45">
        <v>13</v>
      </c>
      <c r="K9" s="48">
        <f>IF(J9="","",C9*0.03)</f>
        <v>3000</v>
      </c>
      <c r="L9" s="49"/>
      <c r="M9" s="6">
        <f>IF(J9="","",(K9/J9)/LOOKUP(RIGHT($D$2,3),定数!$A$6:$A$13,定数!$B$6:$B$13))</f>
        <v>1.5384615384615385</v>
      </c>
      <c r="N9" s="45">
        <v>2013</v>
      </c>
      <c r="O9" s="8">
        <v>43551</v>
      </c>
      <c r="P9" s="52">
        <v>0.84440000000000004</v>
      </c>
      <c r="Q9" s="53"/>
      <c r="R9" s="50">
        <f>IF(P9="","",T9*M9*LOOKUP(RIGHT($D$2,3),定数!$A$6:$A$13,定数!$B$6:$B$13))</f>
        <v>5999.9999999998518</v>
      </c>
      <c r="S9" s="50"/>
      <c r="T9" s="51">
        <f>IF(P9="","",IF(G9="買",(P9-H9),(H9-P9))*IF(RIGHT($D$2,3)="JPY",100,10000))</f>
        <v>25.999999999999357</v>
      </c>
      <c r="U9" s="51"/>
      <c r="V9" s="1">
        <f>IF(T9&lt;&gt;"",IF(T9&gt;0,1+V8,0),"")</f>
        <v>1</v>
      </c>
      <c r="W9">
        <f>IF(T9&lt;&gt;"",IF(T9&lt;0,1+W8,0),"")</f>
        <v>0</v>
      </c>
    </row>
    <row r="10" spans="2:25">
      <c r="B10" s="35">
        <v>2</v>
      </c>
      <c r="C10" s="46">
        <f t="shared" ref="C10:C73" si="0">IF(R9="","",C9+R9)</f>
        <v>105999.99999999985</v>
      </c>
      <c r="D10" s="46"/>
      <c r="E10" s="45">
        <v>2013</v>
      </c>
      <c r="F10" s="8">
        <v>43571</v>
      </c>
      <c r="G10" s="45" t="s">
        <v>4</v>
      </c>
      <c r="H10" s="52">
        <v>0.85819999999999996</v>
      </c>
      <c r="I10" s="53"/>
      <c r="J10" s="45">
        <v>59</v>
      </c>
      <c r="K10" s="48">
        <f t="shared" ref="K10:K50" si="1">IF(J10="","",C10*0.03)</f>
        <v>3179.9999999999955</v>
      </c>
      <c r="L10" s="49"/>
      <c r="M10" s="6">
        <f>IF(J10="","",(K10/J10)/LOOKUP(RIGHT($D$2,3),定数!$A$6:$A$13,定数!$B$6:$B$13))</f>
        <v>0.35932203389830458</v>
      </c>
      <c r="N10" s="45">
        <v>2013</v>
      </c>
      <c r="O10" s="8">
        <v>43574</v>
      </c>
      <c r="P10" s="52">
        <v>0.85209999999999997</v>
      </c>
      <c r="Q10" s="53"/>
      <c r="R10" s="50">
        <f>IF(P10="","",T10*M10*LOOKUP(RIGHT($D$2,3),定数!$A$6:$A$13,定数!$B$6:$B$13))</f>
        <v>-3287.7966101694842</v>
      </c>
      <c r="S10" s="50"/>
      <c r="T10" s="51">
        <f>IF(P10="","",IF(G10="買",(P10-H10),(H10-P10))*IF(RIGHT($D$2,3)="JPY",100,10000))</f>
        <v>-60.999999999999943</v>
      </c>
      <c r="U10" s="51"/>
      <c r="V10" s="22">
        <f t="shared" ref="V10:V22" si="2">IF(T10&lt;&gt;"",IF(T10&gt;0,1+V9,0),"")</f>
        <v>0</v>
      </c>
      <c r="W10">
        <f t="shared" ref="W10:W73" si="3">IF(T10&lt;&gt;"",IF(T10&lt;0,1+W9,0),"")</f>
        <v>1</v>
      </c>
      <c r="X10" s="41">
        <f>IF(C10&lt;&gt;"",MAX(C10,C9),"")</f>
        <v>105999.99999999985</v>
      </c>
    </row>
    <row r="11" spans="2:25">
      <c r="B11" s="35">
        <v>3</v>
      </c>
      <c r="C11" s="46">
        <f t="shared" ref="C11:C16" si="4">IF(R10="","",C10+R10)</f>
        <v>102712.20338983036</v>
      </c>
      <c r="D11" s="46"/>
      <c r="E11" s="45">
        <v>2013</v>
      </c>
      <c r="F11" s="8">
        <v>43579</v>
      </c>
      <c r="G11" s="45" t="s">
        <v>3</v>
      </c>
      <c r="H11" s="52">
        <v>0.85209999999999997</v>
      </c>
      <c r="I11" s="53"/>
      <c r="J11" s="45">
        <v>12</v>
      </c>
      <c r="K11" s="48">
        <f t="shared" si="1"/>
        <v>3081.3661016949109</v>
      </c>
      <c r="L11" s="49"/>
      <c r="M11" s="6">
        <f>IF(J11="","",(K11/J11)/LOOKUP(RIGHT($D$2,3),定数!$A$6:$A$13,定数!$B$6:$B$13))</f>
        <v>1.7118700564971727</v>
      </c>
      <c r="N11" s="45">
        <v>2013</v>
      </c>
      <c r="O11" s="8">
        <v>43579</v>
      </c>
      <c r="P11" s="52">
        <v>0.84970000000000001</v>
      </c>
      <c r="Q11" s="53"/>
      <c r="R11" s="50">
        <f>IF(P11="","",T11*M11*LOOKUP(RIGHT($D$2,3),定数!$A$6:$A$13,定数!$B$6:$B$13))</f>
        <v>6162.7322033897135</v>
      </c>
      <c r="S11" s="50"/>
      <c r="T11" s="51">
        <f>IF(P11="","",IF(G11="買",(P11-H11),(H11-P11))*IF(RIGHT($D$2,3)="JPY",100,10000))</f>
        <v>23.999999999999577</v>
      </c>
      <c r="U11" s="51"/>
      <c r="V11" s="22">
        <f t="shared" si="2"/>
        <v>1</v>
      </c>
      <c r="W11">
        <f t="shared" si="3"/>
        <v>0</v>
      </c>
      <c r="X11" s="41">
        <f>IF(C11&lt;&gt;"",MAX(X10,C11),"")</f>
        <v>105999.99999999985</v>
      </c>
      <c r="Y11" s="42">
        <f>IF(X11&lt;&gt;"",1-(C11/X11),"")</f>
        <v>3.1016949152542383E-2</v>
      </c>
    </row>
    <row r="12" spans="2:25">
      <c r="B12" s="35">
        <v>4</v>
      </c>
      <c r="C12" s="46">
        <f t="shared" si="4"/>
        <v>108874.93559322007</v>
      </c>
      <c r="D12" s="46"/>
      <c r="E12" s="45">
        <v>2013</v>
      </c>
      <c r="F12" s="8">
        <v>43619</v>
      </c>
      <c r="G12" s="45" t="s">
        <v>3</v>
      </c>
      <c r="H12" s="47">
        <v>0.85189999999999999</v>
      </c>
      <c r="I12" s="47"/>
      <c r="J12" s="45">
        <v>31</v>
      </c>
      <c r="K12" s="48">
        <f t="shared" si="1"/>
        <v>3266.2480677966018</v>
      </c>
      <c r="L12" s="49"/>
      <c r="M12" s="6">
        <f>IF(J12="","",(K12/J12)/LOOKUP(RIGHT($D$2,3),定数!$A$6:$A$13,定数!$B$6:$B$13))</f>
        <v>0.70241893931109722</v>
      </c>
      <c r="N12" s="45">
        <v>2013</v>
      </c>
      <c r="O12" s="8">
        <v>43620</v>
      </c>
      <c r="P12" s="47">
        <v>0.85529999999999995</v>
      </c>
      <c r="Q12" s="47"/>
      <c r="R12" s="50">
        <f>IF(P12="","",T12*M12*LOOKUP(RIGHT($D$2,3),定数!$A$6:$A$13,定数!$B$6:$B$13))</f>
        <v>-3582.3365904865523</v>
      </c>
      <c r="S12" s="50"/>
      <c r="T12" s="51">
        <f t="shared" ref="T12:T75" si="5">IF(P12="","",IF(G12="買",(P12-H12),(H12-P12))*IF(RIGHT($D$2,3)="JPY",100,10000))</f>
        <v>-33.999999999999588</v>
      </c>
      <c r="U12" s="51"/>
      <c r="V12" s="22">
        <f t="shared" si="2"/>
        <v>0</v>
      </c>
      <c r="W12">
        <f t="shared" si="3"/>
        <v>1</v>
      </c>
      <c r="X12" s="41">
        <f t="shared" ref="X12:X75" si="6">IF(C12&lt;&gt;"",MAX(X11,C12),"")</f>
        <v>108874.93559322007</v>
      </c>
      <c r="Y12" s="42">
        <f t="shared" ref="Y12:Y75" si="7">IF(X12&lt;&gt;"",1-(C12/X12),"")</f>
        <v>0</v>
      </c>
    </row>
    <row r="13" spans="2:25">
      <c r="B13" s="35">
        <v>5</v>
      </c>
      <c r="C13" s="46">
        <f t="shared" si="4"/>
        <v>105292.59900273352</v>
      </c>
      <c r="D13" s="46"/>
      <c r="E13" s="45">
        <v>2013</v>
      </c>
      <c r="F13" s="8">
        <v>43700</v>
      </c>
      <c r="G13" s="45" t="s">
        <v>4</v>
      </c>
      <c r="H13" s="47">
        <v>0.85929999999999995</v>
      </c>
      <c r="I13" s="47"/>
      <c r="J13" s="45">
        <v>55</v>
      </c>
      <c r="K13" s="48">
        <f t="shared" si="1"/>
        <v>3158.7779700820056</v>
      </c>
      <c r="L13" s="49"/>
      <c r="M13" s="6">
        <f>IF(J13="","",(K13/J13)/LOOKUP(RIGHT($D$2,3),定数!$A$6:$A$13,定数!$B$6:$B$13))</f>
        <v>0.38288217819175829</v>
      </c>
      <c r="N13" s="45">
        <v>2013</v>
      </c>
      <c r="O13" s="8">
        <v>43706</v>
      </c>
      <c r="P13" s="47">
        <v>0.85350000000000004</v>
      </c>
      <c r="Q13" s="47"/>
      <c r="R13" s="50">
        <f>IF(P13="","",T13*M13*LOOKUP(RIGHT($D$2,3),定数!$A$6:$A$13,定数!$B$6:$B$13))</f>
        <v>-3331.0749502682488</v>
      </c>
      <c r="S13" s="50"/>
      <c r="T13" s="51">
        <f t="shared" si="5"/>
        <v>-57.999999999999162</v>
      </c>
      <c r="U13" s="51"/>
      <c r="V13" s="22">
        <f t="shared" si="2"/>
        <v>0</v>
      </c>
      <c r="W13">
        <f t="shared" si="3"/>
        <v>2</v>
      </c>
      <c r="X13" s="41">
        <f t="shared" si="6"/>
        <v>108874.93559322007</v>
      </c>
      <c r="Y13" s="42">
        <f t="shared" si="7"/>
        <v>3.290322580645122E-2</v>
      </c>
    </row>
    <row r="14" spans="2:25">
      <c r="B14" s="35">
        <v>6</v>
      </c>
      <c r="C14" s="46">
        <f t="shared" si="4"/>
        <v>101961.52405246528</v>
      </c>
      <c r="D14" s="46"/>
      <c r="E14" s="45">
        <v>2013</v>
      </c>
      <c r="F14" s="8">
        <v>43721</v>
      </c>
      <c r="G14" s="45" t="s">
        <v>3</v>
      </c>
      <c r="H14" s="47">
        <v>0.84040000000000004</v>
      </c>
      <c r="I14" s="47"/>
      <c r="J14" s="45">
        <v>11</v>
      </c>
      <c r="K14" s="48">
        <f t="shared" si="1"/>
        <v>3058.8457215739581</v>
      </c>
      <c r="L14" s="49"/>
      <c r="M14" s="6">
        <f>IF(J14="","",(K14/J14)/LOOKUP(RIGHT($D$2,3),定数!$A$6:$A$13,定数!$B$6:$B$13))</f>
        <v>1.8538458918630047</v>
      </c>
      <c r="N14" s="45">
        <v>2013</v>
      </c>
      <c r="O14" s="8">
        <v>43721</v>
      </c>
      <c r="P14" s="47">
        <v>0.83819999999999995</v>
      </c>
      <c r="Q14" s="47"/>
      <c r="R14" s="50">
        <f>IF(P14="","",T14*M14*LOOKUP(RIGHT($D$2,3),定数!$A$6:$A$13,定数!$B$6:$B$13))</f>
        <v>6117.6914431481682</v>
      </c>
      <c r="S14" s="50"/>
      <c r="T14" s="51">
        <f t="shared" si="5"/>
        <v>22.000000000000909</v>
      </c>
      <c r="U14" s="51"/>
      <c r="V14" s="22">
        <f t="shared" si="2"/>
        <v>1</v>
      </c>
      <c r="W14">
        <f t="shared" si="3"/>
        <v>0</v>
      </c>
      <c r="X14" s="41">
        <f t="shared" si="6"/>
        <v>108874.93559322007</v>
      </c>
      <c r="Y14" s="42">
        <f t="shared" si="7"/>
        <v>6.3498651026392072E-2</v>
      </c>
    </row>
    <row r="15" spans="2:25">
      <c r="B15" s="35">
        <v>7</v>
      </c>
      <c r="C15" s="46">
        <f t="shared" si="4"/>
        <v>108079.21549561345</v>
      </c>
      <c r="D15" s="46"/>
      <c r="E15" s="45">
        <v>2013</v>
      </c>
      <c r="F15" s="8">
        <v>43797</v>
      </c>
      <c r="G15" s="45" t="s">
        <v>3</v>
      </c>
      <c r="H15" s="47">
        <v>0.83109999999999995</v>
      </c>
      <c r="I15" s="47"/>
      <c r="J15" s="45">
        <v>38</v>
      </c>
      <c r="K15" s="48">
        <f t="shared" si="1"/>
        <v>3242.3764648684032</v>
      </c>
      <c r="L15" s="49"/>
      <c r="M15" s="6">
        <f>IF(J15="","",(K15/J15)/LOOKUP(RIGHT($D$2,3),定数!$A$6:$A$13,定数!$B$6:$B$13))</f>
        <v>0.56883797629270227</v>
      </c>
      <c r="N15" s="45">
        <v>2013</v>
      </c>
      <c r="O15" s="8">
        <v>43804</v>
      </c>
      <c r="P15" s="47">
        <v>0.83520000000000005</v>
      </c>
      <c r="Q15" s="47"/>
      <c r="R15" s="50">
        <f>IF(P15="","",T15*M15*LOOKUP(RIGHT($D$2,3),定数!$A$6:$A$13,定数!$B$6:$B$13))</f>
        <v>-3498.3535542002078</v>
      </c>
      <c r="S15" s="50"/>
      <c r="T15" s="51">
        <f t="shared" si="5"/>
        <v>-41.000000000001037</v>
      </c>
      <c r="U15" s="51"/>
      <c r="V15" s="22">
        <f t="shared" si="2"/>
        <v>0</v>
      </c>
      <c r="W15">
        <f t="shared" si="3"/>
        <v>1</v>
      </c>
      <c r="X15" s="41">
        <f t="shared" si="6"/>
        <v>108874.93559322007</v>
      </c>
      <c r="Y15" s="42">
        <f t="shared" si="7"/>
        <v>7.308570087973254E-3</v>
      </c>
    </row>
    <row r="16" spans="2:25">
      <c r="B16" s="35">
        <v>8</v>
      </c>
      <c r="C16" s="46">
        <f t="shared" si="4"/>
        <v>104580.86194141324</v>
      </c>
      <c r="D16" s="46"/>
      <c r="E16" s="45">
        <v>2013</v>
      </c>
      <c r="F16" s="8">
        <v>43825</v>
      </c>
      <c r="G16" s="45" t="s">
        <v>3</v>
      </c>
      <c r="H16" s="47">
        <v>0.83309999999999995</v>
      </c>
      <c r="I16" s="47"/>
      <c r="J16" s="45">
        <v>31</v>
      </c>
      <c r="K16" s="48">
        <f t="shared" si="1"/>
        <v>3137.4258582423972</v>
      </c>
      <c r="L16" s="49"/>
      <c r="M16" s="6">
        <f>IF(J16="","",(K16/J16)/LOOKUP(RIGHT($D$2,3),定数!$A$6:$A$13,定数!$B$6:$B$13))</f>
        <v>0.67471523833169833</v>
      </c>
      <c r="N16" s="45">
        <v>2013</v>
      </c>
      <c r="O16" s="8">
        <v>43826</v>
      </c>
      <c r="P16" s="47">
        <v>0.83650000000000002</v>
      </c>
      <c r="Q16" s="47"/>
      <c r="R16" s="50">
        <f>IF(P16="","",T16*M16*LOOKUP(RIGHT($D$2,3),定数!$A$6:$A$13,定数!$B$6:$B$13))</f>
        <v>-3441.0477154917317</v>
      </c>
      <c r="S16" s="50"/>
      <c r="T16" s="51">
        <f t="shared" si="5"/>
        <v>-34.000000000000696</v>
      </c>
      <c r="U16" s="51"/>
      <c r="V16" s="22">
        <f t="shared" si="2"/>
        <v>0</v>
      </c>
      <c r="W16">
        <f t="shared" si="3"/>
        <v>2</v>
      </c>
      <c r="X16" s="41">
        <f t="shared" si="6"/>
        <v>108874.93559322007</v>
      </c>
      <c r="Y16" s="42">
        <f t="shared" si="7"/>
        <v>3.9440424266705465E-2</v>
      </c>
    </row>
    <row r="17" spans="2:25">
      <c r="B17" s="35">
        <v>9</v>
      </c>
      <c r="C17" s="46">
        <f t="shared" si="0"/>
        <v>101139.81422592151</v>
      </c>
      <c r="D17" s="46"/>
      <c r="E17" s="45">
        <v>2014</v>
      </c>
      <c r="F17" s="8">
        <v>43468</v>
      </c>
      <c r="G17" s="45" t="s">
        <v>3</v>
      </c>
      <c r="H17" s="47">
        <v>0.8276</v>
      </c>
      <c r="I17" s="47"/>
      <c r="J17" s="45">
        <v>38</v>
      </c>
      <c r="K17" s="48">
        <f t="shared" si="1"/>
        <v>3034.1944267776453</v>
      </c>
      <c r="L17" s="49"/>
      <c r="M17" s="6">
        <f>IF(J17="","",(K17/J17)/LOOKUP(RIGHT($D$2,3),定数!$A$6:$A$13,定数!$B$6:$B$13))</f>
        <v>0.53231481171537642</v>
      </c>
      <c r="N17" s="45">
        <v>2014</v>
      </c>
      <c r="O17" s="8">
        <v>43471</v>
      </c>
      <c r="P17" s="47">
        <v>0.83160000000000001</v>
      </c>
      <c r="Q17" s="47"/>
      <c r="R17" s="50">
        <f>IF(P17="","",T17*M17*LOOKUP(RIGHT($D$2,3),定数!$A$6:$A$13,定数!$B$6:$B$13))</f>
        <v>-3193.8888702922613</v>
      </c>
      <c r="S17" s="50"/>
      <c r="T17" s="51">
        <f t="shared" si="5"/>
        <v>-40.000000000000036</v>
      </c>
      <c r="U17" s="51"/>
      <c r="V17" s="22">
        <f t="shared" si="2"/>
        <v>0</v>
      </c>
      <c r="W17">
        <f t="shared" si="3"/>
        <v>3</v>
      </c>
      <c r="X17" s="41">
        <f t="shared" si="6"/>
        <v>108874.93559322007</v>
      </c>
      <c r="Y17" s="42">
        <f t="shared" si="7"/>
        <v>7.1045932887608076E-2</v>
      </c>
    </row>
    <row r="18" spans="2:25">
      <c r="B18" s="35">
        <v>10</v>
      </c>
      <c r="C18" s="46">
        <f t="shared" si="0"/>
        <v>97945.925355629253</v>
      </c>
      <c r="D18" s="46"/>
      <c r="E18" s="45">
        <v>2014</v>
      </c>
      <c r="F18" s="8">
        <v>43486</v>
      </c>
      <c r="G18" s="45" t="s">
        <v>3</v>
      </c>
      <c r="H18" s="47">
        <v>0.8246</v>
      </c>
      <c r="I18" s="47"/>
      <c r="J18" s="45">
        <v>14</v>
      </c>
      <c r="K18" s="48">
        <f t="shared" si="1"/>
        <v>2938.3777606688773</v>
      </c>
      <c r="L18" s="49"/>
      <c r="M18" s="6">
        <f>IF(J18="","",(K18/J18)/LOOKUP(RIGHT($D$2,3),定数!$A$6:$A$13,定数!$B$6:$B$13))</f>
        <v>1.3992275050804177</v>
      </c>
      <c r="N18" s="45">
        <v>2014</v>
      </c>
      <c r="O18" s="8">
        <v>43486</v>
      </c>
      <c r="P18" s="47">
        <v>0.82189999999999996</v>
      </c>
      <c r="Q18" s="47"/>
      <c r="R18" s="50">
        <f>IF(P18="","",T18*M18*LOOKUP(RIGHT($D$2,3),定数!$A$6:$A$13,定数!$B$6:$B$13))</f>
        <v>5666.8713955757657</v>
      </c>
      <c r="S18" s="50"/>
      <c r="T18" s="51">
        <f t="shared" si="5"/>
        <v>27.000000000000355</v>
      </c>
      <c r="U18" s="51"/>
      <c r="V18" s="22">
        <f t="shared" si="2"/>
        <v>1</v>
      </c>
      <c r="W18">
        <f t="shared" si="3"/>
        <v>0</v>
      </c>
      <c r="X18" s="41">
        <f t="shared" si="6"/>
        <v>108874.93559322007</v>
      </c>
      <c r="Y18" s="42">
        <f t="shared" si="7"/>
        <v>0.10038132448063097</v>
      </c>
    </row>
    <row r="19" spans="2:25">
      <c r="B19" s="35">
        <v>11</v>
      </c>
      <c r="C19" s="46">
        <f t="shared" si="0"/>
        <v>103612.79675120502</v>
      </c>
      <c r="D19" s="46"/>
      <c r="E19" s="45">
        <v>2014</v>
      </c>
      <c r="F19" s="8">
        <v>43598</v>
      </c>
      <c r="G19" s="45" t="s">
        <v>3</v>
      </c>
      <c r="H19" s="47">
        <v>0.81330000000000002</v>
      </c>
      <c r="I19" s="47"/>
      <c r="J19" s="45">
        <v>37</v>
      </c>
      <c r="K19" s="48">
        <f t="shared" si="1"/>
        <v>3108.3839025361508</v>
      </c>
      <c r="L19" s="49"/>
      <c r="M19" s="6">
        <f>IF(J19="","",(K19/J19)/LOOKUP(RIGHT($D$2,3),定数!$A$6:$A$13,定数!$B$6:$B$13))</f>
        <v>0.5600691716281353</v>
      </c>
      <c r="N19" s="45">
        <v>2014</v>
      </c>
      <c r="O19" s="8">
        <v>43599</v>
      </c>
      <c r="P19" s="47">
        <v>0.81730000000000003</v>
      </c>
      <c r="Q19" s="47"/>
      <c r="R19" s="50">
        <f>IF(P19="","",T19*M19*LOOKUP(RIGHT($D$2,3),定数!$A$6:$A$13,定数!$B$6:$B$13))</f>
        <v>-3360.4150297688147</v>
      </c>
      <c r="S19" s="50"/>
      <c r="T19" s="51">
        <f t="shared" si="5"/>
        <v>-40.000000000000036</v>
      </c>
      <c r="U19" s="51"/>
      <c r="V19" s="22">
        <f t="shared" si="2"/>
        <v>0</v>
      </c>
      <c r="W19">
        <f t="shared" si="3"/>
        <v>1</v>
      </c>
      <c r="X19" s="41">
        <f t="shared" si="6"/>
        <v>108874.93559322007</v>
      </c>
      <c r="Y19" s="42">
        <f t="shared" si="7"/>
        <v>4.8331958254152485E-2</v>
      </c>
    </row>
    <row r="20" spans="2:25">
      <c r="B20" s="35">
        <v>12</v>
      </c>
      <c r="C20" s="46">
        <f t="shared" si="0"/>
        <v>100252.38172143621</v>
      </c>
      <c r="D20" s="46"/>
      <c r="E20" s="45">
        <v>2014</v>
      </c>
      <c r="F20" s="8">
        <v>43613</v>
      </c>
      <c r="G20" s="45" t="s">
        <v>4</v>
      </c>
      <c r="H20" s="47">
        <v>0.81289999999999996</v>
      </c>
      <c r="I20" s="47"/>
      <c r="J20" s="45">
        <v>24</v>
      </c>
      <c r="K20" s="48">
        <f t="shared" si="1"/>
        <v>3007.5714516430862</v>
      </c>
      <c r="L20" s="49"/>
      <c r="M20" s="6">
        <f>IF(J20="","",(K20/J20)/LOOKUP(RIGHT($D$2,3),定数!$A$6:$A$13,定数!$B$6:$B$13))</f>
        <v>0.83543651434530175</v>
      </c>
      <c r="N20" s="45">
        <v>2014</v>
      </c>
      <c r="O20" s="8">
        <v>43619</v>
      </c>
      <c r="P20" s="47">
        <v>0.81030000000000002</v>
      </c>
      <c r="Q20" s="47"/>
      <c r="R20" s="50">
        <f>IF(P20="","",T20*M20*LOOKUP(RIGHT($D$2,3),定数!$A$6:$A$13,定数!$B$6:$B$13))</f>
        <v>-3258.2024059465962</v>
      </c>
      <c r="S20" s="50"/>
      <c r="T20" s="51">
        <f t="shared" si="5"/>
        <v>-25.999999999999357</v>
      </c>
      <c r="U20" s="51"/>
      <c r="V20" s="22">
        <f t="shared" si="2"/>
        <v>0</v>
      </c>
      <c r="W20">
        <f t="shared" si="3"/>
        <v>2</v>
      </c>
      <c r="X20" s="41">
        <f t="shared" si="6"/>
        <v>108874.93559322007</v>
      </c>
      <c r="Y20" s="42">
        <f t="shared" si="7"/>
        <v>7.9196867716179953E-2</v>
      </c>
    </row>
    <row r="21" spans="2:25">
      <c r="B21" s="35">
        <v>13</v>
      </c>
      <c r="C21" s="46">
        <f t="shared" si="0"/>
        <v>96994.179315489615</v>
      </c>
      <c r="D21" s="46"/>
      <c r="E21" s="45">
        <v>2014</v>
      </c>
      <c r="F21" s="8">
        <v>43627</v>
      </c>
      <c r="G21" s="45" t="s">
        <v>3</v>
      </c>
      <c r="H21" s="47">
        <v>0.80500000000000005</v>
      </c>
      <c r="I21" s="47"/>
      <c r="J21" s="45">
        <v>25</v>
      </c>
      <c r="K21" s="48">
        <f t="shared" si="1"/>
        <v>2909.8253794646885</v>
      </c>
      <c r="L21" s="49"/>
      <c r="M21" s="6">
        <f>IF(J21="","",(K21/J21)/LOOKUP(RIGHT($D$2,3),定数!$A$6:$A$13,定数!$B$6:$B$13))</f>
        <v>0.77595343452391685</v>
      </c>
      <c r="N21" s="45">
        <v>2014</v>
      </c>
      <c r="O21" s="8">
        <v>43629</v>
      </c>
      <c r="P21" s="47">
        <v>0.80010000000000003</v>
      </c>
      <c r="Q21" s="47"/>
      <c r="R21" s="50">
        <f>IF(P21="","",T21*M21*LOOKUP(RIGHT($D$2,3),定数!$A$6:$A$13,定数!$B$6:$B$13))</f>
        <v>5703.2577437508071</v>
      </c>
      <c r="S21" s="50"/>
      <c r="T21" s="51">
        <f t="shared" si="5"/>
        <v>49.000000000000156</v>
      </c>
      <c r="U21" s="51"/>
      <c r="V21" s="22">
        <f t="shared" si="2"/>
        <v>1</v>
      </c>
      <c r="W21">
        <f t="shared" si="3"/>
        <v>0</v>
      </c>
      <c r="X21" s="41">
        <f t="shared" si="6"/>
        <v>108874.93559322007</v>
      </c>
      <c r="Y21" s="42">
        <f t="shared" si="7"/>
        <v>0.10912296951540335</v>
      </c>
    </row>
    <row r="22" spans="2:25">
      <c r="B22" s="35">
        <v>14</v>
      </c>
      <c r="C22" s="46">
        <f t="shared" si="0"/>
        <v>102697.43705924042</v>
      </c>
      <c r="D22" s="46"/>
      <c r="E22" s="45">
        <v>2014</v>
      </c>
      <c r="F22" s="8">
        <v>43628</v>
      </c>
      <c r="G22" s="45" t="s">
        <v>3</v>
      </c>
      <c r="H22" s="47">
        <v>0.80289999999999995</v>
      </c>
      <c r="I22" s="47"/>
      <c r="J22" s="45">
        <v>32</v>
      </c>
      <c r="K22" s="48">
        <f t="shared" si="1"/>
        <v>3080.9231117772124</v>
      </c>
      <c r="L22" s="49"/>
      <c r="M22" s="6">
        <f>IF(J22="","",(K22/J22)/LOOKUP(RIGHT($D$2,3),定数!$A$6:$A$13,定数!$B$6:$B$13))</f>
        <v>0.64185898162025257</v>
      </c>
      <c r="N22" s="45">
        <v>2014</v>
      </c>
      <c r="O22" s="8">
        <v>43632</v>
      </c>
      <c r="P22" s="47">
        <v>0.79649999999999999</v>
      </c>
      <c r="Q22" s="47"/>
      <c r="R22" s="50">
        <f>IF(P22="","",T22*M22*LOOKUP(RIGHT($D$2,3),定数!$A$6:$A$13,定数!$B$6:$B$13))</f>
        <v>6161.8462235543875</v>
      </c>
      <c r="S22" s="50"/>
      <c r="T22" s="51">
        <f t="shared" si="5"/>
        <v>63.999999999999616</v>
      </c>
      <c r="U22" s="51"/>
      <c r="V22" s="22">
        <f t="shared" si="2"/>
        <v>2</v>
      </c>
      <c r="W22">
        <f t="shared" si="3"/>
        <v>0</v>
      </c>
      <c r="X22" s="41">
        <f t="shared" si="6"/>
        <v>108874.93559322007</v>
      </c>
      <c r="Y22" s="42">
        <f t="shared" si="7"/>
        <v>5.6739400122908901E-2</v>
      </c>
    </row>
    <row r="23" spans="2:25">
      <c r="B23" s="35">
        <v>15</v>
      </c>
      <c r="C23" s="46">
        <f t="shared" si="0"/>
        <v>108859.2832827948</v>
      </c>
      <c r="D23" s="46"/>
      <c r="E23" s="45">
        <v>2014</v>
      </c>
      <c r="F23" s="8">
        <v>43629</v>
      </c>
      <c r="G23" s="45" t="s">
        <v>3</v>
      </c>
      <c r="H23" s="47">
        <v>0.80010000000000003</v>
      </c>
      <c r="I23" s="47"/>
      <c r="J23" s="45">
        <v>59</v>
      </c>
      <c r="K23" s="48">
        <f t="shared" si="1"/>
        <v>3265.778498483844</v>
      </c>
      <c r="L23" s="49"/>
      <c r="M23" s="6">
        <f>IF(J23="","",(K23/J23)/LOOKUP(RIGHT($D$2,3),定数!$A$6:$A$13,定数!$B$6:$B$13))</f>
        <v>0.36901451960269427</v>
      </c>
      <c r="N23" s="45">
        <v>2014</v>
      </c>
      <c r="O23" s="8">
        <v>43669</v>
      </c>
      <c r="P23" s="47">
        <v>0.78820000000000001</v>
      </c>
      <c r="Q23" s="47"/>
      <c r="R23" s="50">
        <f>IF(P23="","",T23*M23*LOOKUP(RIGHT($D$2,3),定数!$A$6:$A$13,定数!$B$6:$B$13))</f>
        <v>6586.9091749081044</v>
      </c>
      <c r="S23" s="50"/>
      <c r="T23" s="51">
        <f t="shared" si="5"/>
        <v>119.00000000000021</v>
      </c>
      <c r="U23" s="51"/>
      <c r="V23" t="str">
        <f t="shared" ref="V23:W74" si="8">IF(S23&lt;&gt;"",IF(S23&lt;0,1+V22,0),"")</f>
        <v/>
      </c>
      <c r="W23">
        <f t="shared" si="3"/>
        <v>0</v>
      </c>
      <c r="X23" s="41">
        <f t="shared" si="6"/>
        <v>108874.93559322007</v>
      </c>
      <c r="Y23" s="42">
        <f t="shared" si="7"/>
        <v>1.4376413028382995E-4</v>
      </c>
    </row>
    <row r="24" spans="2:25">
      <c r="B24" s="35">
        <v>16</v>
      </c>
      <c r="C24" s="46">
        <f t="shared" si="0"/>
        <v>115446.1924577029</v>
      </c>
      <c r="D24" s="46"/>
      <c r="E24" s="45">
        <v>2014</v>
      </c>
      <c r="F24" s="8">
        <v>43649</v>
      </c>
      <c r="G24" s="45" t="s">
        <v>3</v>
      </c>
      <c r="H24" s="47">
        <v>0.79430000000000001</v>
      </c>
      <c r="I24" s="47"/>
      <c r="J24" s="45">
        <v>27</v>
      </c>
      <c r="K24" s="48">
        <f t="shared" si="1"/>
        <v>3463.3857737310868</v>
      </c>
      <c r="L24" s="49"/>
      <c r="M24" s="6">
        <f>IF(J24="","",(K24/J24)/LOOKUP(RIGHT($D$2,3),定数!$A$6:$A$13,定数!$B$6:$B$13))</f>
        <v>0.85515698116816963</v>
      </c>
      <c r="N24" s="45">
        <v>2014</v>
      </c>
      <c r="O24" s="8">
        <v>43660</v>
      </c>
      <c r="P24" s="47">
        <v>0.79720000000000002</v>
      </c>
      <c r="Q24" s="47"/>
      <c r="R24" s="50">
        <f>IF(P24="","",T24*M24*LOOKUP(RIGHT($D$2,3),定数!$A$6:$A$13,定数!$B$6:$B$13))</f>
        <v>-3719.9328680815552</v>
      </c>
      <c r="S24" s="50"/>
      <c r="T24" s="51">
        <f t="shared" si="5"/>
        <v>-29.000000000000135</v>
      </c>
      <c r="U24" s="51"/>
      <c r="V24" t="str">
        <f t="shared" si="8"/>
        <v/>
      </c>
      <c r="W24">
        <f t="shared" si="3"/>
        <v>1</v>
      </c>
      <c r="X24" s="41">
        <f t="shared" si="6"/>
        <v>115446.1924577029</v>
      </c>
      <c r="Y24" s="42">
        <f t="shared" si="7"/>
        <v>0</v>
      </c>
    </row>
    <row r="25" spans="2:25">
      <c r="B25" s="35">
        <v>17</v>
      </c>
      <c r="C25" s="46">
        <f t="shared" si="0"/>
        <v>111726.25958962135</v>
      </c>
      <c r="D25" s="46"/>
      <c r="E25" s="45">
        <v>2014</v>
      </c>
      <c r="F25" s="8">
        <v>43679</v>
      </c>
      <c r="G25" s="45" t="s">
        <v>3</v>
      </c>
      <c r="H25" s="47">
        <v>0.79510000000000003</v>
      </c>
      <c r="I25" s="47"/>
      <c r="J25" s="45">
        <v>14</v>
      </c>
      <c r="K25" s="48">
        <f t="shared" si="1"/>
        <v>3351.78778768864</v>
      </c>
      <c r="L25" s="49"/>
      <c r="M25" s="6">
        <f>IF(J25="","",(K25/J25)/LOOKUP(RIGHT($D$2,3),定数!$A$6:$A$13,定数!$B$6:$B$13))</f>
        <v>1.5960894227088762</v>
      </c>
      <c r="N25" s="45">
        <v>2014</v>
      </c>
      <c r="O25" s="8">
        <v>43706</v>
      </c>
      <c r="P25" s="47">
        <v>0.79239999999999999</v>
      </c>
      <c r="Q25" s="47"/>
      <c r="R25" s="50">
        <f>IF(P25="","",T25*M25*LOOKUP(RIGHT($D$2,3),定数!$A$6:$A$13,定数!$B$6:$B$13))</f>
        <v>6464.162161971034</v>
      </c>
      <c r="S25" s="50"/>
      <c r="T25" s="51">
        <f t="shared" si="5"/>
        <v>27.000000000000355</v>
      </c>
      <c r="U25" s="51"/>
      <c r="V25" t="str">
        <f t="shared" si="8"/>
        <v/>
      </c>
      <c r="W25">
        <f t="shared" si="3"/>
        <v>0</v>
      </c>
      <c r="X25" s="41">
        <f t="shared" si="6"/>
        <v>115446.1924577029</v>
      </c>
      <c r="Y25" s="42">
        <f t="shared" si="7"/>
        <v>3.2222222222222374E-2</v>
      </c>
    </row>
    <row r="26" spans="2:25">
      <c r="B26" s="35">
        <v>18</v>
      </c>
      <c r="C26" s="46">
        <f t="shared" si="0"/>
        <v>118190.42175159238</v>
      </c>
      <c r="D26" s="46"/>
      <c r="E26" s="45">
        <v>2014</v>
      </c>
      <c r="F26" s="8">
        <v>43732</v>
      </c>
      <c r="G26" s="45" t="s">
        <v>3</v>
      </c>
      <c r="H26" s="47">
        <v>0.78349999999999997</v>
      </c>
      <c r="I26" s="47"/>
      <c r="J26" s="45">
        <v>30</v>
      </c>
      <c r="K26" s="48">
        <f t="shared" si="1"/>
        <v>3545.7126525477711</v>
      </c>
      <c r="L26" s="49"/>
      <c r="M26" s="6">
        <f>IF(J26="","",(K26/J26)/LOOKUP(RIGHT($D$2,3),定数!$A$6:$A$13,定数!$B$6:$B$13))</f>
        <v>0.78793614501061582</v>
      </c>
      <c r="N26" s="45">
        <v>2014</v>
      </c>
      <c r="O26" s="8">
        <v>43738</v>
      </c>
      <c r="P26" s="47">
        <v>0.77749999999999997</v>
      </c>
      <c r="Q26" s="47"/>
      <c r="R26" s="50">
        <f>IF(P26="","",T26*M26*LOOKUP(RIGHT($D$2,3),定数!$A$6:$A$13,定数!$B$6:$B$13))</f>
        <v>7091.4253050955494</v>
      </c>
      <c r="S26" s="50"/>
      <c r="T26" s="51">
        <f t="shared" si="5"/>
        <v>60.000000000000057</v>
      </c>
      <c r="U26" s="51"/>
      <c r="V26" t="str">
        <f t="shared" si="8"/>
        <v/>
      </c>
      <c r="W26">
        <f t="shared" si="3"/>
        <v>0</v>
      </c>
      <c r="X26" s="41">
        <f t="shared" si="6"/>
        <v>118190.42175159238</v>
      </c>
      <c r="Y26" s="42">
        <f t="shared" si="7"/>
        <v>0</v>
      </c>
    </row>
    <row r="27" spans="2:25">
      <c r="B27" s="35">
        <v>19</v>
      </c>
      <c r="C27" s="46">
        <f t="shared" si="0"/>
        <v>125281.84705668793</v>
      </c>
      <c r="D27" s="46"/>
      <c r="E27" s="45">
        <v>2014</v>
      </c>
      <c r="F27" s="8">
        <v>43732</v>
      </c>
      <c r="G27" s="45" t="s">
        <v>3</v>
      </c>
      <c r="H27" s="47">
        <v>0.78169999999999995</v>
      </c>
      <c r="I27" s="47"/>
      <c r="J27" s="45">
        <v>13</v>
      </c>
      <c r="K27" s="48">
        <f t="shared" si="1"/>
        <v>3758.4554117006378</v>
      </c>
      <c r="L27" s="49"/>
      <c r="M27" s="6">
        <f>IF(J27="","",(K27/J27)/LOOKUP(RIGHT($D$2,3),定数!$A$6:$A$13,定数!$B$6:$B$13))</f>
        <v>1.9274130316413527</v>
      </c>
      <c r="N27" s="45">
        <v>2014</v>
      </c>
      <c r="O27" s="8">
        <v>43740</v>
      </c>
      <c r="P27" s="47">
        <v>0.78320000000000001</v>
      </c>
      <c r="Q27" s="47"/>
      <c r="R27" s="50">
        <f>IF(P27="","",T27*M27*LOOKUP(RIGHT($D$2,3),定数!$A$6:$A$13,定数!$B$6:$B$13))</f>
        <v>-4336.6793211932081</v>
      </c>
      <c r="S27" s="50"/>
      <c r="T27" s="51">
        <f t="shared" si="5"/>
        <v>-15.000000000000568</v>
      </c>
      <c r="U27" s="51"/>
      <c r="V27" t="str">
        <f t="shared" si="8"/>
        <v/>
      </c>
      <c r="W27">
        <f t="shared" si="3"/>
        <v>1</v>
      </c>
      <c r="X27" s="41">
        <f t="shared" si="6"/>
        <v>125281.84705668793</v>
      </c>
      <c r="Y27" s="42">
        <f t="shared" si="7"/>
        <v>0</v>
      </c>
    </row>
    <row r="28" spans="2:25">
      <c r="B28" s="35">
        <v>20</v>
      </c>
      <c r="C28" s="46">
        <f t="shared" si="0"/>
        <v>120945.16773549472</v>
      </c>
      <c r="D28" s="46"/>
      <c r="E28" s="45">
        <v>2014</v>
      </c>
      <c r="F28" s="8">
        <v>43794</v>
      </c>
      <c r="G28" s="45" t="s">
        <v>3</v>
      </c>
      <c r="H28" s="47">
        <v>0.79149999999999998</v>
      </c>
      <c r="I28" s="47"/>
      <c r="J28" s="45">
        <v>20</v>
      </c>
      <c r="K28" s="48">
        <f t="shared" si="1"/>
        <v>3628.3550320648415</v>
      </c>
      <c r="L28" s="49"/>
      <c r="M28" s="6">
        <f>IF(J28="","",(K28/J28)/LOOKUP(RIGHT($D$2,3),定数!$A$6:$A$13,定数!$B$6:$B$13))</f>
        <v>1.2094516773549471</v>
      </c>
      <c r="N28" s="45">
        <v>2014</v>
      </c>
      <c r="O28" s="8">
        <v>43794</v>
      </c>
      <c r="P28" s="47">
        <v>0.79369999999999996</v>
      </c>
      <c r="Q28" s="47"/>
      <c r="R28" s="50">
        <f>IF(P28="","",T28*M28*LOOKUP(RIGHT($D$2,3),定数!$A$6:$A$13,定数!$B$6:$B$13))</f>
        <v>-3991.1905352712884</v>
      </c>
      <c r="S28" s="50"/>
      <c r="T28" s="51">
        <f t="shared" si="5"/>
        <v>-21.999999999999797</v>
      </c>
      <c r="U28" s="51"/>
      <c r="V28" t="str">
        <f t="shared" si="8"/>
        <v/>
      </c>
      <c r="W28">
        <f t="shared" si="3"/>
        <v>2</v>
      </c>
      <c r="X28" s="41">
        <f t="shared" si="6"/>
        <v>125281.84705668793</v>
      </c>
      <c r="Y28" s="42">
        <f t="shared" si="7"/>
        <v>3.4615384615385936E-2</v>
      </c>
    </row>
    <row r="29" spans="2:25">
      <c r="B29" s="35">
        <v>21</v>
      </c>
      <c r="C29" s="46">
        <f t="shared" si="0"/>
        <v>116953.97720022342</v>
      </c>
      <c r="D29" s="46"/>
      <c r="E29" s="45">
        <v>2014</v>
      </c>
      <c r="F29" s="8">
        <v>43809</v>
      </c>
      <c r="G29" s="45" t="s">
        <v>4</v>
      </c>
      <c r="H29" s="47">
        <v>0.79210000000000003</v>
      </c>
      <c r="I29" s="47"/>
      <c r="J29" s="45">
        <v>36</v>
      </c>
      <c r="K29" s="48">
        <f t="shared" si="1"/>
        <v>3508.6193160067028</v>
      </c>
      <c r="L29" s="49"/>
      <c r="M29" s="6">
        <f>IF(J29="","",(K29/J29)/LOOKUP(RIGHT($D$2,3),定数!$A$6:$A$13,定数!$B$6:$B$13))</f>
        <v>0.64974431777901909</v>
      </c>
      <c r="N29" s="45">
        <v>2014</v>
      </c>
      <c r="O29" s="8">
        <v>43810</v>
      </c>
      <c r="P29" s="47">
        <v>0.78820000000000001</v>
      </c>
      <c r="Q29" s="47"/>
      <c r="R29" s="50">
        <f>IF(P29="","",T29*M29*LOOKUP(RIGHT($D$2,3),定数!$A$6:$A$13,定数!$B$6:$B$13))</f>
        <v>-3801.0042590072753</v>
      </c>
      <c r="S29" s="50"/>
      <c r="T29" s="51">
        <f t="shared" si="5"/>
        <v>-39.000000000000142</v>
      </c>
      <c r="U29" s="51"/>
      <c r="V29" t="str">
        <f t="shared" si="8"/>
        <v/>
      </c>
      <c r="W29">
        <f t="shared" si="3"/>
        <v>3</v>
      </c>
      <c r="X29" s="41">
        <f t="shared" si="6"/>
        <v>125281.84705668793</v>
      </c>
      <c r="Y29" s="42">
        <f t="shared" si="7"/>
        <v>6.6473076923077912E-2</v>
      </c>
    </row>
    <row r="30" spans="2:25">
      <c r="B30" s="35">
        <v>22</v>
      </c>
      <c r="C30" s="46">
        <f t="shared" si="0"/>
        <v>113152.97294121615</v>
      </c>
      <c r="D30" s="46"/>
      <c r="E30" s="45">
        <v>2015</v>
      </c>
      <c r="F30" s="8">
        <v>43491</v>
      </c>
      <c r="G30" s="45" t="s">
        <v>3</v>
      </c>
      <c r="H30" s="47">
        <v>0.74670000000000003</v>
      </c>
      <c r="I30" s="47"/>
      <c r="J30" s="45">
        <v>36</v>
      </c>
      <c r="K30" s="48">
        <f t="shared" si="1"/>
        <v>3394.5891882364845</v>
      </c>
      <c r="L30" s="49"/>
      <c r="M30" s="6">
        <f>IF(J30="","",(K30/J30)/LOOKUP(RIGHT($D$2,3),定数!$A$6:$A$13,定数!$B$6:$B$13))</f>
        <v>0.62862762745120082</v>
      </c>
      <c r="N30" s="45">
        <v>2015</v>
      </c>
      <c r="O30" s="8">
        <v>43492</v>
      </c>
      <c r="P30" s="47">
        <v>0.75060000000000004</v>
      </c>
      <c r="Q30" s="47"/>
      <c r="R30" s="50">
        <f>IF(P30="","",T30*M30*LOOKUP(RIGHT($D$2,3),定数!$A$6:$A$13,定数!$B$6:$B$13))</f>
        <v>-3677.4716205895384</v>
      </c>
      <c r="S30" s="50"/>
      <c r="T30" s="51">
        <f t="shared" si="5"/>
        <v>-39.000000000000142</v>
      </c>
      <c r="U30" s="51"/>
      <c r="V30" t="str">
        <f t="shared" si="8"/>
        <v/>
      </c>
      <c r="W30">
        <f t="shared" si="3"/>
        <v>4</v>
      </c>
      <c r="X30" s="41">
        <f t="shared" si="6"/>
        <v>125281.84705668793</v>
      </c>
      <c r="Y30" s="42">
        <f t="shared" si="7"/>
        <v>9.6812701923078004E-2</v>
      </c>
    </row>
    <row r="31" spans="2:25">
      <c r="B31" s="35">
        <v>23</v>
      </c>
      <c r="C31" s="46">
        <f t="shared" si="0"/>
        <v>109475.50132062662</v>
      </c>
      <c r="D31" s="46"/>
      <c r="E31" s="45">
        <v>2015</v>
      </c>
      <c r="F31" s="8">
        <v>43507</v>
      </c>
      <c r="G31" s="45" t="s">
        <v>3</v>
      </c>
      <c r="H31" s="47">
        <v>0.73960000000000004</v>
      </c>
      <c r="I31" s="47"/>
      <c r="J31" s="45">
        <v>30</v>
      </c>
      <c r="K31" s="48">
        <f t="shared" si="1"/>
        <v>3284.2650396187983</v>
      </c>
      <c r="L31" s="49"/>
      <c r="M31" s="6">
        <f>IF(J31="","",(K31/J31)/LOOKUP(RIGHT($D$2,3),定数!$A$6:$A$13,定数!$B$6:$B$13))</f>
        <v>0.72983667547084408</v>
      </c>
      <c r="N31" s="45">
        <v>2015</v>
      </c>
      <c r="O31" s="8">
        <v>43508</v>
      </c>
      <c r="P31" s="47">
        <v>0.74280000000000002</v>
      </c>
      <c r="Q31" s="47"/>
      <c r="R31" s="50">
        <f>IF(P31="","",T31*M31*LOOKUP(RIGHT($D$2,3),定数!$A$6:$A$13,定数!$B$6:$B$13))</f>
        <v>-3503.2160422600309</v>
      </c>
      <c r="S31" s="50"/>
      <c r="T31" s="51">
        <f t="shared" si="5"/>
        <v>-31.999999999999808</v>
      </c>
      <c r="U31" s="51"/>
      <c r="V31" t="str">
        <f t="shared" si="8"/>
        <v/>
      </c>
      <c r="W31">
        <f t="shared" si="3"/>
        <v>5</v>
      </c>
      <c r="X31" s="41">
        <f t="shared" si="6"/>
        <v>125281.84705668793</v>
      </c>
      <c r="Y31" s="42">
        <f t="shared" si="7"/>
        <v>0.12616628911057803</v>
      </c>
    </row>
    <row r="32" spans="2:25">
      <c r="B32" s="35">
        <v>24</v>
      </c>
      <c r="C32" s="46">
        <f t="shared" si="0"/>
        <v>105972.28527836659</v>
      </c>
      <c r="D32" s="46"/>
      <c r="E32" s="45">
        <v>2015</v>
      </c>
      <c r="F32" s="8">
        <v>43522</v>
      </c>
      <c r="G32" s="45" t="s">
        <v>3</v>
      </c>
      <c r="H32" s="47">
        <v>0.73119999999999996</v>
      </c>
      <c r="I32" s="47"/>
      <c r="J32" s="45">
        <v>23</v>
      </c>
      <c r="K32" s="48">
        <f t="shared" si="1"/>
        <v>3179.1685583509975</v>
      </c>
      <c r="L32" s="49"/>
      <c r="M32" s="6">
        <f>IF(J32="","",(K32/J32)/LOOKUP(RIGHT($D$2,3),定数!$A$6:$A$13,定数!$B$6:$B$13))</f>
        <v>0.92149813285536164</v>
      </c>
      <c r="N32" s="45">
        <v>2015</v>
      </c>
      <c r="O32" s="8">
        <v>43522</v>
      </c>
      <c r="P32" s="47">
        <v>0.72660000000000002</v>
      </c>
      <c r="Q32" s="47"/>
      <c r="R32" s="50">
        <f>IF(P32="","",T32*M32*LOOKUP(RIGHT($D$2,3),定数!$A$6:$A$13,定数!$B$6:$B$13))</f>
        <v>6358.3371167019095</v>
      </c>
      <c r="S32" s="50"/>
      <c r="T32" s="51">
        <f t="shared" si="5"/>
        <v>45.999999999999375</v>
      </c>
      <c r="U32" s="51"/>
      <c r="V32" t="str">
        <f t="shared" si="8"/>
        <v/>
      </c>
      <c r="W32">
        <f t="shared" si="3"/>
        <v>0</v>
      </c>
      <c r="X32" s="41">
        <f t="shared" si="6"/>
        <v>125281.84705668793</v>
      </c>
      <c r="Y32" s="42">
        <f t="shared" si="7"/>
        <v>0.1541289678590394</v>
      </c>
    </row>
    <row r="33" spans="2:25">
      <c r="B33" s="35">
        <v>25</v>
      </c>
      <c r="C33" s="46">
        <f t="shared" si="0"/>
        <v>112330.62239506849</v>
      </c>
      <c r="D33" s="46"/>
      <c r="E33" s="45">
        <v>2015</v>
      </c>
      <c r="F33" s="8">
        <v>43529</v>
      </c>
      <c r="G33" s="45" t="s">
        <v>3</v>
      </c>
      <c r="H33" s="47">
        <v>0.72170000000000001</v>
      </c>
      <c r="I33" s="47"/>
      <c r="J33" s="45">
        <v>66</v>
      </c>
      <c r="K33" s="48">
        <f t="shared" si="1"/>
        <v>3369.9186718520546</v>
      </c>
      <c r="L33" s="49"/>
      <c r="M33" s="6">
        <f>IF(J33="","",(K33/J33)/LOOKUP(RIGHT($D$2,3),定数!$A$6:$A$13,定数!$B$6:$B$13))</f>
        <v>0.34039582543960145</v>
      </c>
      <c r="N33" s="45">
        <v>2015</v>
      </c>
      <c r="O33" s="8">
        <v>43535</v>
      </c>
      <c r="P33" s="47">
        <v>0.70850000000000002</v>
      </c>
      <c r="Q33" s="47"/>
      <c r="R33" s="50">
        <f>IF(P33="","",T33*M33*LOOKUP(RIGHT($D$2,3),定数!$A$6:$A$13,定数!$B$6:$B$13))</f>
        <v>6739.8373437041028</v>
      </c>
      <c r="S33" s="50"/>
      <c r="T33" s="51">
        <f t="shared" si="5"/>
        <v>131.99999999999989</v>
      </c>
      <c r="U33" s="51"/>
      <c r="V33" t="str">
        <f t="shared" si="8"/>
        <v/>
      </c>
      <c r="W33">
        <f t="shared" si="3"/>
        <v>0</v>
      </c>
      <c r="X33" s="41">
        <f t="shared" si="6"/>
        <v>125281.84705668793</v>
      </c>
      <c r="Y33" s="42">
        <f t="shared" si="7"/>
        <v>0.10337670593058246</v>
      </c>
    </row>
    <row r="34" spans="2:25">
      <c r="B34" s="35">
        <v>26</v>
      </c>
      <c r="C34" s="46">
        <f t="shared" si="0"/>
        <v>119070.4597387726</v>
      </c>
      <c r="D34" s="46"/>
      <c r="E34" s="45">
        <v>2015</v>
      </c>
      <c r="F34" s="8">
        <v>43533</v>
      </c>
      <c r="G34" s="45" t="s">
        <v>3</v>
      </c>
      <c r="H34" s="47">
        <v>0.71819999999999995</v>
      </c>
      <c r="I34" s="47"/>
      <c r="J34" s="45">
        <v>35</v>
      </c>
      <c r="K34" s="48">
        <f t="shared" si="1"/>
        <v>3572.1137921631775</v>
      </c>
      <c r="L34" s="49"/>
      <c r="M34" s="6">
        <f>IF(J34="","",(K34/J34)/LOOKUP(RIGHT($D$2,3),定数!$A$6:$A$13,定数!$B$6:$B$13))</f>
        <v>0.68040262707870047</v>
      </c>
      <c r="N34" s="45">
        <v>2015</v>
      </c>
      <c r="O34" s="8">
        <v>43534</v>
      </c>
      <c r="P34" s="47">
        <v>0.71130000000000004</v>
      </c>
      <c r="Q34" s="47"/>
      <c r="R34" s="50">
        <f>IF(P34="","",T34*M34*LOOKUP(RIGHT($D$2,3),定数!$A$6:$A$13,定数!$B$6:$B$13))</f>
        <v>7042.1671902644539</v>
      </c>
      <c r="S34" s="50"/>
      <c r="T34" s="51">
        <f t="shared" si="5"/>
        <v>68.999999999999062</v>
      </c>
      <c r="U34" s="51"/>
      <c r="V34" t="str">
        <f t="shared" si="8"/>
        <v/>
      </c>
      <c r="W34">
        <f t="shared" si="3"/>
        <v>0</v>
      </c>
      <c r="X34" s="41">
        <f t="shared" si="6"/>
        <v>125281.84705668793</v>
      </c>
      <c r="Y34" s="42">
        <f t="shared" si="7"/>
        <v>4.9579308286417434E-2</v>
      </c>
    </row>
    <row r="35" spans="2:25">
      <c r="B35" s="35">
        <v>27</v>
      </c>
      <c r="C35" s="46">
        <f t="shared" si="0"/>
        <v>126112.62692903705</v>
      </c>
      <c r="D35" s="46"/>
      <c r="E35" s="45">
        <v>2015</v>
      </c>
      <c r="F35" s="8">
        <v>43555</v>
      </c>
      <c r="G35" s="45" t="s">
        <v>3</v>
      </c>
      <c r="H35" s="47">
        <v>0.72970000000000002</v>
      </c>
      <c r="I35" s="47"/>
      <c r="J35" s="45">
        <v>22</v>
      </c>
      <c r="K35" s="48">
        <f t="shared" si="1"/>
        <v>3783.3788078711113</v>
      </c>
      <c r="L35" s="49"/>
      <c r="M35" s="6">
        <f>IF(J35="","",(K35/J35)/LOOKUP(RIGHT($D$2,3),定数!$A$6:$A$13,定数!$B$6:$B$13))</f>
        <v>1.1464784266276093</v>
      </c>
      <c r="N35" s="45">
        <v>2015</v>
      </c>
      <c r="O35" s="8">
        <v>43555</v>
      </c>
      <c r="P35" s="47">
        <v>0.72529999999999994</v>
      </c>
      <c r="Q35" s="47"/>
      <c r="R35" s="50">
        <f>IF(P35="","",T35*M35*LOOKUP(RIGHT($D$2,3),定数!$A$6:$A$13,定数!$B$6:$B$13))</f>
        <v>7566.7576157423428</v>
      </c>
      <c r="S35" s="50"/>
      <c r="T35" s="51">
        <f t="shared" si="5"/>
        <v>44.000000000000703</v>
      </c>
      <c r="U35" s="51"/>
      <c r="V35" t="str">
        <f t="shared" si="8"/>
        <v/>
      </c>
      <c r="W35">
        <f t="shared" si="3"/>
        <v>0</v>
      </c>
      <c r="X35" s="41">
        <f t="shared" si="6"/>
        <v>126112.62692903705</v>
      </c>
      <c r="Y35" s="42">
        <f t="shared" si="7"/>
        <v>0</v>
      </c>
    </row>
    <row r="36" spans="2:25">
      <c r="B36" s="35">
        <v>28</v>
      </c>
      <c r="C36" s="46">
        <f t="shared" si="0"/>
        <v>133679.3845447794</v>
      </c>
      <c r="D36" s="46"/>
      <c r="E36" s="45">
        <v>2015</v>
      </c>
      <c r="F36" s="8">
        <v>43563</v>
      </c>
      <c r="G36" s="45" t="s">
        <v>3</v>
      </c>
      <c r="H36" s="47">
        <v>0.72840000000000005</v>
      </c>
      <c r="I36" s="47"/>
      <c r="J36" s="45">
        <v>27</v>
      </c>
      <c r="K36" s="48">
        <f t="shared" si="1"/>
        <v>4010.3815363433819</v>
      </c>
      <c r="L36" s="49"/>
      <c r="M36" s="6">
        <f>IF(J36="","",(K36/J36)/LOOKUP(RIGHT($D$2,3),定数!$A$6:$A$13,定数!$B$6:$B$13))</f>
        <v>0.9902176632946621</v>
      </c>
      <c r="N36" s="45">
        <v>2015</v>
      </c>
      <c r="O36" s="8">
        <v>43563</v>
      </c>
      <c r="P36" s="47">
        <v>0.72299999999999998</v>
      </c>
      <c r="Q36" s="47"/>
      <c r="R36" s="50">
        <f>IF(P36="","",T36*M36*LOOKUP(RIGHT($D$2,3),定数!$A$6:$A$13,定数!$B$6:$B$13))</f>
        <v>8020.7630726868683</v>
      </c>
      <c r="S36" s="50"/>
      <c r="T36" s="51">
        <f t="shared" si="5"/>
        <v>54.000000000000711</v>
      </c>
      <c r="U36" s="51"/>
      <c r="V36" t="str">
        <f t="shared" si="8"/>
        <v/>
      </c>
      <c r="W36">
        <f t="shared" si="3"/>
        <v>0</v>
      </c>
      <c r="X36" s="41">
        <f t="shared" si="6"/>
        <v>133679.3845447794</v>
      </c>
      <c r="Y36" s="42">
        <f t="shared" si="7"/>
        <v>0</v>
      </c>
    </row>
    <row r="37" spans="2:25">
      <c r="B37" s="35">
        <v>29</v>
      </c>
      <c r="C37" s="46">
        <f t="shared" si="0"/>
        <v>141700.14761746628</v>
      </c>
      <c r="D37" s="46"/>
      <c r="E37" s="45">
        <v>2015</v>
      </c>
      <c r="F37" s="8">
        <v>43772</v>
      </c>
      <c r="G37" s="45" t="s">
        <v>3</v>
      </c>
      <c r="H37" s="47">
        <v>0.71009999999999995</v>
      </c>
      <c r="I37" s="47"/>
      <c r="J37" s="45">
        <v>33</v>
      </c>
      <c r="K37" s="48">
        <f t="shared" si="1"/>
        <v>4251.0044285239883</v>
      </c>
      <c r="L37" s="49"/>
      <c r="M37" s="6">
        <f>IF(J37="","",(K37/J37)/LOOKUP(RIGHT($D$2,3),定数!$A$6:$A$13,定数!$B$6:$B$13))</f>
        <v>0.85878877343918947</v>
      </c>
      <c r="N37" s="45">
        <v>2015</v>
      </c>
      <c r="O37" s="8">
        <v>43774</v>
      </c>
      <c r="P37" s="47">
        <v>0.71360000000000001</v>
      </c>
      <c r="Q37" s="47"/>
      <c r="R37" s="50">
        <f>IF(P37="","",T37*M37*LOOKUP(RIGHT($D$2,3),定数!$A$6:$A$13,定数!$B$6:$B$13))</f>
        <v>-4508.6410605558194</v>
      </c>
      <c r="S37" s="50"/>
      <c r="T37" s="51">
        <f t="shared" si="5"/>
        <v>-35.000000000000583</v>
      </c>
      <c r="U37" s="51"/>
      <c r="V37" t="str">
        <f t="shared" si="8"/>
        <v/>
      </c>
      <c r="W37">
        <f t="shared" si="3"/>
        <v>1</v>
      </c>
      <c r="X37" s="41">
        <f t="shared" si="6"/>
        <v>141700.14761746628</v>
      </c>
      <c r="Y37" s="42">
        <f t="shared" si="7"/>
        <v>0</v>
      </c>
    </row>
    <row r="38" spans="2:25">
      <c r="B38" s="35">
        <v>30</v>
      </c>
      <c r="C38" s="46">
        <f t="shared" si="0"/>
        <v>137191.50655691046</v>
      </c>
      <c r="D38" s="46"/>
      <c r="E38" s="45">
        <v>2016</v>
      </c>
      <c r="F38" s="8">
        <v>43479</v>
      </c>
      <c r="G38" s="45" t="s">
        <v>4</v>
      </c>
      <c r="H38" s="47">
        <v>0.755</v>
      </c>
      <c r="I38" s="47"/>
      <c r="J38" s="45">
        <v>51</v>
      </c>
      <c r="K38" s="48">
        <f t="shared" si="1"/>
        <v>4115.7451967073139</v>
      </c>
      <c r="L38" s="49"/>
      <c r="M38" s="6">
        <f>IF(J38="","",(K38/J38)/LOOKUP(RIGHT($D$2,3),定数!$A$6:$A$13,定数!$B$6:$B$13))</f>
        <v>0.53800590806631554</v>
      </c>
      <c r="N38" s="45">
        <v>2016</v>
      </c>
      <c r="O38" s="8">
        <v>43480</v>
      </c>
      <c r="P38" s="47">
        <v>0.7651</v>
      </c>
      <c r="Q38" s="47"/>
      <c r="R38" s="50">
        <f>IF(P38="","",T38*M38*LOOKUP(RIGHT($D$2,3),定数!$A$6:$A$13,定数!$B$6:$B$13))</f>
        <v>8150.7895072046786</v>
      </c>
      <c r="S38" s="50"/>
      <c r="T38" s="51">
        <f t="shared" si="5"/>
        <v>100.99999999999997</v>
      </c>
      <c r="U38" s="51"/>
      <c r="V38" t="str">
        <f t="shared" si="8"/>
        <v/>
      </c>
      <c r="W38">
        <f t="shared" si="3"/>
        <v>0</v>
      </c>
      <c r="X38" s="41">
        <f t="shared" si="6"/>
        <v>141700.14761746628</v>
      </c>
      <c r="Y38" s="42">
        <f t="shared" si="7"/>
        <v>3.1818181818182301E-2</v>
      </c>
    </row>
    <row r="39" spans="2:25">
      <c r="B39" s="35">
        <v>31</v>
      </c>
      <c r="C39" s="46">
        <f t="shared" si="0"/>
        <v>145342.29606411513</v>
      </c>
      <c r="D39" s="46"/>
      <c r="E39" s="45">
        <v>2016</v>
      </c>
      <c r="F39" s="8">
        <v>43577</v>
      </c>
      <c r="G39" s="45" t="s">
        <v>3</v>
      </c>
      <c r="H39" s="47">
        <v>0.78669999999999995</v>
      </c>
      <c r="I39" s="47"/>
      <c r="J39" s="45">
        <v>16</v>
      </c>
      <c r="K39" s="48">
        <f t="shared" si="1"/>
        <v>4360.2688819234536</v>
      </c>
      <c r="L39" s="49"/>
      <c r="M39" s="6">
        <f>IF(J39="","",(K39/J39)/LOOKUP(RIGHT($D$2,3),定数!$A$6:$A$13,定数!$B$6:$B$13))</f>
        <v>1.8167787008014391</v>
      </c>
      <c r="N39" s="45">
        <v>2016</v>
      </c>
      <c r="O39" s="8">
        <v>43577</v>
      </c>
      <c r="P39" s="47">
        <v>0.78349999999999997</v>
      </c>
      <c r="Q39" s="47"/>
      <c r="R39" s="50">
        <f>IF(P39="","",T39*M39*LOOKUP(RIGHT($D$2,3),定数!$A$6:$A$13,定数!$B$6:$B$13))</f>
        <v>8720.5377638468563</v>
      </c>
      <c r="S39" s="50"/>
      <c r="T39" s="51">
        <f t="shared" si="5"/>
        <v>31.999999999999808</v>
      </c>
      <c r="U39" s="51"/>
      <c r="V39" t="str">
        <f t="shared" si="8"/>
        <v/>
      </c>
      <c r="W39">
        <f t="shared" si="3"/>
        <v>0</v>
      </c>
      <c r="X39" s="41">
        <f t="shared" si="6"/>
        <v>145342.29606411513</v>
      </c>
      <c r="Y39" s="42">
        <f t="shared" si="7"/>
        <v>0</v>
      </c>
    </row>
    <row r="40" spans="2:25">
      <c r="B40" s="35">
        <v>32</v>
      </c>
      <c r="C40" s="46">
        <f t="shared" si="0"/>
        <v>154062.83382796199</v>
      </c>
      <c r="D40" s="46"/>
      <c r="E40" s="45">
        <v>2016</v>
      </c>
      <c r="F40" s="8">
        <v>43675</v>
      </c>
      <c r="G40" s="45" t="s">
        <v>4</v>
      </c>
      <c r="H40" s="47">
        <v>0.84370000000000001</v>
      </c>
      <c r="I40" s="47"/>
      <c r="J40" s="45">
        <v>54</v>
      </c>
      <c r="K40" s="48">
        <f t="shared" si="1"/>
        <v>4621.8850148388592</v>
      </c>
      <c r="L40" s="49"/>
      <c r="M40" s="6">
        <f>IF(J40="","",(K40/J40)/LOOKUP(RIGHT($D$2,3),定数!$A$6:$A$13,定数!$B$6:$B$13))</f>
        <v>0.57060308825171102</v>
      </c>
      <c r="N40" s="45">
        <v>2016</v>
      </c>
      <c r="O40" s="8">
        <v>43680</v>
      </c>
      <c r="P40" s="47">
        <v>0.83809999999999996</v>
      </c>
      <c r="Q40" s="47"/>
      <c r="R40" s="50">
        <f>IF(P40="","",T40*M40*LOOKUP(RIGHT($D$2,3),定数!$A$6:$A$13,定数!$B$6:$B$13))</f>
        <v>-4793.0659413144149</v>
      </c>
      <c r="S40" s="50"/>
      <c r="T40" s="51">
        <f t="shared" si="5"/>
        <v>-56.000000000000497</v>
      </c>
      <c r="U40" s="51"/>
      <c r="V40" t="str">
        <f t="shared" si="8"/>
        <v/>
      </c>
      <c r="W40">
        <f t="shared" si="3"/>
        <v>1</v>
      </c>
      <c r="X40" s="41">
        <f t="shared" si="6"/>
        <v>154062.83382796199</v>
      </c>
      <c r="Y40" s="42">
        <f t="shared" si="7"/>
        <v>0</v>
      </c>
    </row>
    <row r="41" spans="2:25">
      <c r="B41" s="35">
        <v>33</v>
      </c>
      <c r="C41" s="46">
        <f t="shared" si="0"/>
        <v>149269.76788664758</v>
      </c>
      <c r="D41" s="46"/>
      <c r="E41" s="45">
        <v>2016</v>
      </c>
      <c r="F41" s="8">
        <v>43685</v>
      </c>
      <c r="G41" s="45" t="s">
        <v>4</v>
      </c>
      <c r="H41" s="47">
        <v>0.84870000000000001</v>
      </c>
      <c r="I41" s="47"/>
      <c r="J41" s="45">
        <v>17</v>
      </c>
      <c r="K41" s="48">
        <f t="shared" si="1"/>
        <v>4478.0930365994273</v>
      </c>
      <c r="L41" s="49"/>
      <c r="M41" s="6">
        <f>IF(J41="","",(K41/J41)/LOOKUP(RIGHT($D$2,3),定数!$A$6:$A$13,定数!$B$6:$B$13))</f>
        <v>1.7561149163135008</v>
      </c>
      <c r="N41" s="45">
        <v>2016</v>
      </c>
      <c r="O41" s="8">
        <v>43686</v>
      </c>
      <c r="P41" s="47">
        <v>0.85219999999999996</v>
      </c>
      <c r="Q41" s="47"/>
      <c r="R41" s="50">
        <f>IF(P41="","",T41*M41*LOOKUP(RIGHT($D$2,3),定数!$A$6:$A$13,定数!$B$6:$B$13))</f>
        <v>9219.6033106457398</v>
      </c>
      <c r="S41" s="50"/>
      <c r="T41" s="51">
        <f t="shared" si="5"/>
        <v>34.999999999999474</v>
      </c>
      <c r="U41" s="51"/>
      <c r="V41" t="str">
        <f t="shared" si="8"/>
        <v/>
      </c>
      <c r="W41">
        <f t="shared" si="3"/>
        <v>0</v>
      </c>
      <c r="X41" s="41">
        <f t="shared" si="6"/>
        <v>154062.83382796199</v>
      </c>
      <c r="Y41" s="42">
        <f t="shared" si="7"/>
        <v>3.1111111111111422E-2</v>
      </c>
    </row>
    <row r="42" spans="2:25">
      <c r="B42" s="35">
        <v>34</v>
      </c>
      <c r="C42" s="46">
        <f t="shared" si="0"/>
        <v>158489.37119729331</v>
      </c>
      <c r="D42" s="46"/>
      <c r="E42" s="45">
        <v>2016</v>
      </c>
      <c r="F42" s="8">
        <v>43689</v>
      </c>
      <c r="G42" s="45" t="s">
        <v>4</v>
      </c>
      <c r="H42" s="47">
        <v>0.86129999999999995</v>
      </c>
      <c r="I42" s="47"/>
      <c r="J42" s="45">
        <v>31</v>
      </c>
      <c r="K42" s="48">
        <f t="shared" si="1"/>
        <v>4754.6811359187986</v>
      </c>
      <c r="L42" s="49"/>
      <c r="M42" s="6">
        <f>IF(J42="","",(K42/J42)/LOOKUP(RIGHT($D$2,3),定数!$A$6:$A$13,定数!$B$6:$B$13))</f>
        <v>1.0225120722406018</v>
      </c>
      <c r="N42" s="45">
        <v>2016</v>
      </c>
      <c r="O42" s="8">
        <v>43692</v>
      </c>
      <c r="P42" s="47">
        <v>0.86760000000000004</v>
      </c>
      <c r="Q42" s="47"/>
      <c r="R42" s="50">
        <f>IF(P42="","",T42*M42*LOOKUP(RIGHT($D$2,3),定数!$A$6:$A$13,定数!$B$6:$B$13))</f>
        <v>9662.7390826738156</v>
      </c>
      <c r="S42" s="50"/>
      <c r="T42" s="51">
        <f t="shared" si="5"/>
        <v>63.000000000000831</v>
      </c>
      <c r="U42" s="51"/>
      <c r="V42" t="str">
        <f t="shared" si="8"/>
        <v/>
      </c>
      <c r="W42">
        <f t="shared" si="3"/>
        <v>0</v>
      </c>
      <c r="X42" s="41">
        <f t="shared" si="6"/>
        <v>158489.37119729331</v>
      </c>
      <c r="Y42" s="42">
        <f t="shared" si="7"/>
        <v>0</v>
      </c>
    </row>
    <row r="43" spans="2:25">
      <c r="B43" s="35">
        <v>35</v>
      </c>
      <c r="C43" s="46">
        <f t="shared" si="0"/>
        <v>168152.11027996714</v>
      </c>
      <c r="D43" s="46"/>
      <c r="E43" s="45">
        <v>2017</v>
      </c>
      <c r="F43" s="8">
        <v>43743</v>
      </c>
      <c r="G43" s="45" t="s">
        <v>4</v>
      </c>
      <c r="H43" s="47">
        <v>0.8881</v>
      </c>
      <c r="I43" s="47"/>
      <c r="J43" s="45">
        <v>30</v>
      </c>
      <c r="K43" s="48">
        <f t="shared" si="1"/>
        <v>5044.5633083990142</v>
      </c>
      <c r="L43" s="49"/>
      <c r="M43" s="6">
        <f>IF(J43="","",(K43/J43)/LOOKUP(RIGHT($D$2,3),定数!$A$6:$A$13,定数!$B$6:$B$13))</f>
        <v>1.1210140685331142</v>
      </c>
      <c r="N43" s="45">
        <v>2017</v>
      </c>
      <c r="O43" s="8">
        <v>43744</v>
      </c>
      <c r="P43" s="47">
        <v>0.89410000000000001</v>
      </c>
      <c r="Q43" s="47"/>
      <c r="R43" s="50">
        <f>IF(P43="","",T43*M43*LOOKUP(RIGHT($D$2,3),定数!$A$6:$A$13,定数!$B$6:$B$13))</f>
        <v>10089.126616798038</v>
      </c>
      <c r="S43" s="50"/>
      <c r="T43" s="51">
        <f t="shared" si="5"/>
        <v>60.000000000000057</v>
      </c>
      <c r="U43" s="51"/>
      <c r="V43" t="str">
        <f t="shared" si="8"/>
        <v/>
      </c>
      <c r="W43">
        <f t="shared" si="3"/>
        <v>0</v>
      </c>
      <c r="X43" s="41">
        <f t="shared" si="6"/>
        <v>168152.11027996714</v>
      </c>
      <c r="Y43" s="42">
        <f t="shared" si="7"/>
        <v>0</v>
      </c>
    </row>
    <row r="44" spans="2:25">
      <c r="B44" s="35">
        <v>36</v>
      </c>
      <c r="C44" s="46">
        <f t="shared" si="0"/>
        <v>178241.23689676519</v>
      </c>
      <c r="D44" s="46"/>
      <c r="E44" s="45">
        <v>2017</v>
      </c>
      <c r="F44" s="8">
        <v>43793</v>
      </c>
      <c r="G44" s="45" t="s">
        <v>4</v>
      </c>
      <c r="H44" s="47">
        <v>0.89239999999999997</v>
      </c>
      <c r="I44" s="47"/>
      <c r="J44" s="45">
        <v>31</v>
      </c>
      <c r="K44" s="48">
        <f t="shared" si="1"/>
        <v>5347.237106902955</v>
      </c>
      <c r="L44" s="49"/>
      <c r="M44" s="6">
        <f>IF(J44="","",(K44/J44)/LOOKUP(RIGHT($D$2,3),定数!$A$6:$A$13,定数!$B$6:$B$13))</f>
        <v>1.1499434638500978</v>
      </c>
      <c r="N44" s="45">
        <v>2017</v>
      </c>
      <c r="O44" s="8">
        <v>43798</v>
      </c>
      <c r="P44" s="47">
        <v>0.8891</v>
      </c>
      <c r="Q44" s="47"/>
      <c r="R44" s="50">
        <f>IF(P44="","",T44*M44*LOOKUP(RIGHT($D$2,3),定数!$A$6:$A$13,定数!$B$6:$B$13))</f>
        <v>-5692.2201460579308</v>
      </c>
      <c r="S44" s="50"/>
      <c r="T44" s="51">
        <f t="shared" si="5"/>
        <v>-32.999999999999694</v>
      </c>
      <c r="U44" s="51"/>
      <c r="V44" t="str">
        <f t="shared" si="8"/>
        <v/>
      </c>
      <c r="W44">
        <f t="shared" si="3"/>
        <v>1</v>
      </c>
      <c r="X44" s="41">
        <f t="shared" si="6"/>
        <v>178241.23689676519</v>
      </c>
      <c r="Y44" s="42">
        <f t="shared" si="7"/>
        <v>0</v>
      </c>
    </row>
    <row r="45" spans="2:25">
      <c r="B45" s="35">
        <v>37</v>
      </c>
      <c r="C45" s="46">
        <f t="shared" si="0"/>
        <v>172549.01675070726</v>
      </c>
      <c r="D45" s="46"/>
      <c r="E45" s="45">
        <v>2017</v>
      </c>
      <c r="F45" s="8">
        <v>43819</v>
      </c>
      <c r="G45" s="45" t="s">
        <v>4</v>
      </c>
      <c r="H45" s="47">
        <v>0.88790000000000002</v>
      </c>
      <c r="I45" s="47"/>
      <c r="J45" s="45">
        <v>50</v>
      </c>
      <c r="K45" s="48">
        <f t="shared" si="1"/>
        <v>5176.4705025212179</v>
      </c>
      <c r="L45" s="49"/>
      <c r="M45" s="6">
        <f>IF(J45="","",(K45/J45)/LOOKUP(RIGHT($D$2,3),定数!$A$6:$A$13,定数!$B$6:$B$13))</f>
        <v>0.69019606700282909</v>
      </c>
      <c r="N45" s="45">
        <v>2018</v>
      </c>
      <c r="O45" s="8">
        <v>43489</v>
      </c>
      <c r="P45" s="47">
        <v>0.88270000000000004</v>
      </c>
      <c r="Q45" s="47"/>
      <c r="R45" s="50">
        <f>IF(P45="","",T45*M45*LOOKUP(RIGHT($D$2,3),定数!$A$6:$A$13,定数!$B$6:$B$13))</f>
        <v>-5383.5293226220492</v>
      </c>
      <c r="S45" s="50"/>
      <c r="T45" s="51">
        <f t="shared" si="5"/>
        <v>-51.999999999999822</v>
      </c>
      <c r="U45" s="51"/>
      <c r="V45" t="str">
        <f t="shared" si="8"/>
        <v/>
      </c>
      <c r="W45">
        <f t="shared" si="3"/>
        <v>2</v>
      </c>
      <c r="X45" s="41">
        <f t="shared" si="6"/>
        <v>178241.23689676519</v>
      </c>
      <c r="Y45" s="42">
        <f t="shared" si="7"/>
        <v>3.1935483870967452E-2</v>
      </c>
    </row>
    <row r="46" spans="2:25">
      <c r="B46" s="35">
        <v>38</v>
      </c>
      <c r="C46" s="46">
        <f t="shared" si="0"/>
        <v>167165.48742808521</v>
      </c>
      <c r="D46" s="46"/>
      <c r="E46" s="45">
        <v>2018</v>
      </c>
      <c r="F46" s="8">
        <v>43795</v>
      </c>
      <c r="G46" s="45" t="s">
        <v>3</v>
      </c>
      <c r="H46" s="47">
        <v>0.88390000000000002</v>
      </c>
      <c r="I46" s="47"/>
      <c r="J46" s="45">
        <v>27</v>
      </c>
      <c r="K46" s="48">
        <f t="shared" si="1"/>
        <v>5014.9646228425563</v>
      </c>
      <c r="L46" s="49"/>
      <c r="M46" s="6">
        <f>IF(J46="","",(K46/J46)/LOOKUP(RIGHT($D$2,3),定数!$A$6:$A$13,定数!$B$6:$B$13))</f>
        <v>1.2382628698376683</v>
      </c>
      <c r="N46" s="45">
        <v>2018</v>
      </c>
      <c r="O46" s="8">
        <v>43796</v>
      </c>
      <c r="P46" s="47">
        <v>0.88680000000000003</v>
      </c>
      <c r="Q46" s="47"/>
      <c r="R46" s="50">
        <f>IF(P46="","",T46*M46*LOOKUP(RIGHT($D$2,3),定数!$A$6:$A$13,定数!$B$6:$B$13))</f>
        <v>-5386.4434837938825</v>
      </c>
      <c r="S46" s="50"/>
      <c r="T46" s="51">
        <f t="shared" si="5"/>
        <v>-29.000000000000135</v>
      </c>
      <c r="U46" s="51"/>
      <c r="V46" t="str">
        <f t="shared" si="8"/>
        <v/>
      </c>
      <c r="W46">
        <f t="shared" si="3"/>
        <v>3</v>
      </c>
      <c r="X46" s="41">
        <f t="shared" si="6"/>
        <v>178241.23689676519</v>
      </c>
      <c r="Y46" s="42">
        <f t="shared" si="7"/>
        <v>6.2139096774193159E-2</v>
      </c>
    </row>
    <row r="47" spans="2:25">
      <c r="B47" s="35">
        <v>39</v>
      </c>
      <c r="C47" s="46">
        <f t="shared" si="0"/>
        <v>161779.04394429133</v>
      </c>
      <c r="D47" s="46"/>
      <c r="E47" s="45">
        <v>2019</v>
      </c>
      <c r="F47" s="8">
        <v>43482</v>
      </c>
      <c r="G47" s="45" t="s">
        <v>3</v>
      </c>
      <c r="H47" s="47">
        <v>0.88170000000000004</v>
      </c>
      <c r="I47" s="47"/>
      <c r="J47" s="45">
        <v>51</v>
      </c>
      <c r="K47" s="48">
        <f t="shared" si="1"/>
        <v>4853.37131832874</v>
      </c>
      <c r="L47" s="49"/>
      <c r="M47" s="6">
        <f>IF(J47="","",(K47/J47)/LOOKUP(RIGHT($D$2,3),定数!$A$6:$A$13,定数!$B$6:$B$13))</f>
        <v>0.63442762331094638</v>
      </c>
      <c r="N47" s="45">
        <v>2018</v>
      </c>
      <c r="O47" s="8">
        <v>43488</v>
      </c>
      <c r="P47" s="47">
        <v>0.87150000000000005</v>
      </c>
      <c r="Q47" s="47"/>
      <c r="R47" s="50">
        <f>IF(P47="","",T47*M47*LOOKUP(RIGHT($D$2,3),定数!$A$6:$A$13,定数!$B$6:$B$13))</f>
        <v>9706.7426366574673</v>
      </c>
      <c r="S47" s="50"/>
      <c r="T47" s="51">
        <f t="shared" si="5"/>
        <v>101.99999999999987</v>
      </c>
      <c r="U47" s="51"/>
      <c r="V47" t="str">
        <f t="shared" si="8"/>
        <v/>
      </c>
      <c r="W47">
        <f t="shared" si="3"/>
        <v>0</v>
      </c>
      <c r="X47" s="41">
        <f t="shared" si="6"/>
        <v>178241.23689676519</v>
      </c>
      <c r="Y47" s="42">
        <f t="shared" si="7"/>
        <v>9.2359059211469252E-2</v>
      </c>
    </row>
    <row r="48" spans="2:25">
      <c r="B48" s="35">
        <v>40</v>
      </c>
      <c r="C48" s="46">
        <f t="shared" si="0"/>
        <v>171485.7865809488</v>
      </c>
      <c r="D48" s="46"/>
      <c r="E48" s="45">
        <v>2019</v>
      </c>
      <c r="F48" s="8">
        <v>43605</v>
      </c>
      <c r="G48" s="45" t="s">
        <v>4</v>
      </c>
      <c r="H48" s="47">
        <v>0.87770000000000004</v>
      </c>
      <c r="I48" s="47"/>
      <c r="J48" s="45">
        <v>27</v>
      </c>
      <c r="K48" s="48">
        <f t="shared" si="1"/>
        <v>5144.5735974284635</v>
      </c>
      <c r="L48" s="49"/>
      <c r="M48" s="6">
        <f>IF(J48="","",(K48/J48)/LOOKUP(RIGHT($D$2,3),定数!$A$6:$A$13,定数!$B$6:$B$13))</f>
        <v>1.2702650857848057</v>
      </c>
      <c r="N48" s="45">
        <v>2019</v>
      </c>
      <c r="O48" s="8">
        <v>43606</v>
      </c>
      <c r="P48" s="47">
        <v>0.87480000000000002</v>
      </c>
      <c r="Q48" s="47"/>
      <c r="R48" s="50">
        <f>IF(P48="","",T48*M48*LOOKUP(RIGHT($D$2,3),定数!$A$6:$A$13,定数!$B$6:$B$13))</f>
        <v>-5525.653123163931</v>
      </c>
      <c r="S48" s="50"/>
      <c r="T48" s="51">
        <f t="shared" si="5"/>
        <v>-29.000000000000135</v>
      </c>
      <c r="U48" s="51"/>
      <c r="V48" t="str">
        <f t="shared" si="8"/>
        <v/>
      </c>
      <c r="W48">
        <f t="shared" si="3"/>
        <v>1</v>
      </c>
      <c r="X48" s="41">
        <f t="shared" si="6"/>
        <v>178241.23689676519</v>
      </c>
      <c r="Y48" s="42">
        <f t="shared" si="7"/>
        <v>3.790060276415752E-2</v>
      </c>
    </row>
    <row r="49" spans="2:25">
      <c r="B49" s="35">
        <v>41</v>
      </c>
      <c r="C49" s="46">
        <f t="shared" si="0"/>
        <v>165960.13345778486</v>
      </c>
      <c r="D49" s="46"/>
      <c r="E49" s="45">
        <v>2019</v>
      </c>
      <c r="F49" s="8">
        <v>43619</v>
      </c>
      <c r="G49" s="45" t="s">
        <v>4</v>
      </c>
      <c r="H49" s="47">
        <v>0.88700000000000001</v>
      </c>
      <c r="I49" s="47"/>
      <c r="J49" s="45">
        <v>44</v>
      </c>
      <c r="K49" s="48">
        <f t="shared" si="1"/>
        <v>4978.8040037335459</v>
      </c>
      <c r="L49" s="49"/>
      <c r="M49" s="6">
        <f>IF(J49="","",(K49/J49)/LOOKUP(RIGHT($D$2,3),定数!$A$6:$A$13,定数!$B$6:$B$13))</f>
        <v>0.75436424298993121</v>
      </c>
      <c r="N49" s="45">
        <v>2019</v>
      </c>
      <c r="O49" s="8">
        <v>43634</v>
      </c>
      <c r="P49" s="47">
        <v>0.89590000000000003</v>
      </c>
      <c r="Q49" s="47"/>
      <c r="R49" s="50">
        <f>IF(P49="","",T49*M49*LOOKUP(RIGHT($D$2,3),定数!$A$6:$A$13,定数!$B$6:$B$13))</f>
        <v>10070.762643915603</v>
      </c>
      <c r="S49" s="50"/>
      <c r="T49" s="51">
        <f t="shared" si="5"/>
        <v>89.000000000000185</v>
      </c>
      <c r="U49" s="51"/>
      <c r="V49" t="str">
        <f t="shared" si="8"/>
        <v/>
      </c>
      <c r="W49">
        <f t="shared" si="3"/>
        <v>0</v>
      </c>
      <c r="X49" s="41">
        <f t="shared" si="6"/>
        <v>178241.23689676519</v>
      </c>
      <c r="Y49" s="42">
        <f t="shared" si="7"/>
        <v>6.8901583341757E-2</v>
      </c>
    </row>
    <row r="50" spans="2:25">
      <c r="B50" s="35">
        <v>42</v>
      </c>
      <c r="C50" s="46">
        <f t="shared" si="0"/>
        <v>176030.89610170046</v>
      </c>
      <c r="D50" s="46"/>
      <c r="E50" s="45"/>
      <c r="F50" s="8"/>
      <c r="G50" s="45"/>
      <c r="H50" s="47"/>
      <c r="I50" s="47"/>
      <c r="J50" s="45"/>
      <c r="K50" s="48" t="str">
        <f t="shared" si="1"/>
        <v/>
      </c>
      <c r="L50" s="49"/>
      <c r="M50" s="6" t="str">
        <f>IF(J50="","",(K50/J50)/LOOKUP(RIGHT($D$2,3),定数!$A$6:$A$13,定数!$B$6:$B$13))</f>
        <v/>
      </c>
      <c r="N50" s="45"/>
      <c r="O50" s="8"/>
      <c r="P50" s="47"/>
      <c r="Q50" s="47"/>
      <c r="R50" s="50" t="str">
        <f>IF(P50="","",T50*M50*LOOKUP(RIGHT($D$2,3),定数!$A$6:$A$13,定数!$B$6:$B$13))</f>
        <v/>
      </c>
      <c r="S50" s="50"/>
      <c r="T50" s="51" t="str">
        <f t="shared" si="5"/>
        <v/>
      </c>
      <c r="U50" s="51"/>
      <c r="V50" t="str">
        <f t="shared" si="8"/>
        <v/>
      </c>
      <c r="W50" t="str">
        <f t="shared" si="3"/>
        <v/>
      </c>
      <c r="X50" s="41">
        <f t="shared" si="6"/>
        <v>178241.23689676519</v>
      </c>
      <c r="Y50" s="42">
        <f t="shared" si="7"/>
        <v>1.2400838512722667E-2</v>
      </c>
    </row>
    <row r="51" spans="2:25">
      <c r="B51" s="35">
        <v>43</v>
      </c>
      <c r="C51" s="46" t="str">
        <f t="shared" si="0"/>
        <v/>
      </c>
      <c r="D51" s="46"/>
      <c r="E51" s="44"/>
      <c r="F51" s="8"/>
      <c r="G51" s="44"/>
      <c r="H51" s="47"/>
      <c r="I51" s="47"/>
      <c r="J51" s="44"/>
      <c r="K51" s="48" t="str">
        <f t="shared" ref="K51:K74" si="9">IF(J51="","",C51*0.03)</f>
        <v/>
      </c>
      <c r="L51" s="49"/>
      <c r="M51" s="6" t="str">
        <f>IF(J51="","",(K51/J51)/LOOKUP(RIGHT($D$2,3),定数!$A$6:$A$13,定数!$B$6:$B$13))</f>
        <v/>
      </c>
      <c r="N51" s="44"/>
      <c r="O51" s="8"/>
      <c r="P51" s="47"/>
      <c r="Q51" s="47"/>
      <c r="R51" s="50" t="str">
        <f>IF(P51="","",T51*M51*LOOKUP(RIGHT($D$2,3),定数!$A$6:$A$13,定数!$B$6:$B$13))</f>
        <v/>
      </c>
      <c r="S51" s="50"/>
      <c r="T51" s="51" t="str">
        <f t="shared" si="5"/>
        <v/>
      </c>
      <c r="U51" s="51"/>
      <c r="V51" t="str">
        <f t="shared" si="8"/>
        <v/>
      </c>
      <c r="W51" t="str">
        <f t="shared" si="3"/>
        <v/>
      </c>
      <c r="X51" s="41" t="str">
        <f t="shared" si="6"/>
        <v/>
      </c>
      <c r="Y51" s="42" t="str">
        <f t="shared" si="7"/>
        <v/>
      </c>
    </row>
    <row r="52" spans="2:25">
      <c r="B52" s="35">
        <v>44</v>
      </c>
      <c r="C52" s="46" t="str">
        <f t="shared" si="0"/>
        <v/>
      </c>
      <c r="D52" s="46"/>
      <c r="E52" s="45"/>
      <c r="F52" s="8"/>
      <c r="G52" s="45"/>
      <c r="H52" s="47"/>
      <c r="I52" s="47"/>
      <c r="J52" s="45"/>
      <c r="K52" s="48" t="str">
        <f t="shared" si="9"/>
        <v/>
      </c>
      <c r="L52" s="49"/>
      <c r="M52" s="6" t="str">
        <f>IF(J52="","",(K52/J52)/LOOKUP(RIGHT($D$2,3),定数!$A$6:$A$13,定数!$B$6:$B$13))</f>
        <v/>
      </c>
      <c r="N52" s="45"/>
      <c r="O52" s="8"/>
      <c r="P52" s="47"/>
      <c r="Q52" s="47"/>
      <c r="R52" s="50" t="str">
        <f>IF(P52="","",T52*M52*LOOKUP(RIGHT($D$2,3),定数!$A$6:$A$13,定数!$B$6:$B$13))</f>
        <v/>
      </c>
      <c r="S52" s="50"/>
      <c r="T52" s="51" t="str">
        <f t="shared" si="5"/>
        <v/>
      </c>
      <c r="U52" s="51"/>
      <c r="V52" t="str">
        <f t="shared" si="8"/>
        <v/>
      </c>
      <c r="W52" t="str">
        <f t="shared" si="3"/>
        <v/>
      </c>
      <c r="X52" s="41" t="str">
        <f t="shared" si="6"/>
        <v/>
      </c>
      <c r="Y52" s="42" t="str">
        <f t="shared" si="7"/>
        <v/>
      </c>
    </row>
    <row r="53" spans="2:25">
      <c r="B53" s="35">
        <v>45</v>
      </c>
      <c r="C53" s="46" t="str">
        <f t="shared" si="0"/>
        <v/>
      </c>
      <c r="D53" s="46"/>
      <c r="E53" s="45"/>
      <c r="F53" s="8"/>
      <c r="G53" s="45"/>
      <c r="H53" s="47"/>
      <c r="I53" s="47"/>
      <c r="J53" s="45"/>
      <c r="K53" s="48" t="str">
        <f t="shared" si="9"/>
        <v/>
      </c>
      <c r="L53" s="49"/>
      <c r="M53" s="6" t="str">
        <f>IF(J53="","",(K53/J53)/LOOKUP(RIGHT($D$2,3),定数!$A$6:$A$13,定数!$B$6:$B$13))</f>
        <v/>
      </c>
      <c r="N53" s="45"/>
      <c r="O53" s="8"/>
      <c r="P53" s="47"/>
      <c r="Q53" s="47"/>
      <c r="R53" s="50" t="str">
        <f>IF(P53="","",T53*M53*LOOKUP(RIGHT($D$2,3),定数!$A$6:$A$13,定数!$B$6:$B$13))</f>
        <v/>
      </c>
      <c r="S53" s="50"/>
      <c r="T53" s="51" t="str">
        <f t="shared" si="5"/>
        <v/>
      </c>
      <c r="U53" s="51"/>
      <c r="V53" t="str">
        <f t="shared" si="8"/>
        <v/>
      </c>
      <c r="W53" t="str">
        <f t="shared" si="3"/>
        <v/>
      </c>
      <c r="X53" s="41" t="str">
        <f t="shared" si="6"/>
        <v/>
      </c>
      <c r="Y53" s="42" t="str">
        <f t="shared" si="7"/>
        <v/>
      </c>
    </row>
    <row r="54" spans="2:25">
      <c r="B54" s="35">
        <v>46</v>
      </c>
      <c r="C54" s="46" t="str">
        <f t="shared" si="0"/>
        <v/>
      </c>
      <c r="D54" s="46"/>
      <c r="E54" s="45"/>
      <c r="F54" s="8"/>
      <c r="G54" s="45"/>
      <c r="H54" s="47"/>
      <c r="I54" s="47"/>
      <c r="J54" s="45"/>
      <c r="K54" s="48" t="str">
        <f t="shared" si="9"/>
        <v/>
      </c>
      <c r="L54" s="49"/>
      <c r="M54" s="6" t="str">
        <f>IF(J54="","",(K54/J54)/LOOKUP(RIGHT($D$2,3),定数!$A$6:$A$13,定数!$B$6:$B$13))</f>
        <v/>
      </c>
      <c r="N54" s="45"/>
      <c r="O54" s="8"/>
      <c r="P54" s="47"/>
      <c r="Q54" s="47"/>
      <c r="R54" s="50" t="str">
        <f>IF(P54="","",T54*M54*LOOKUP(RIGHT($D$2,3),定数!$A$6:$A$13,定数!$B$6:$B$13))</f>
        <v/>
      </c>
      <c r="S54" s="50"/>
      <c r="T54" s="51" t="str">
        <f t="shared" si="5"/>
        <v/>
      </c>
      <c r="U54" s="51"/>
      <c r="V54" t="str">
        <f t="shared" si="8"/>
        <v/>
      </c>
      <c r="W54" t="str">
        <f t="shared" si="3"/>
        <v/>
      </c>
      <c r="X54" s="41" t="str">
        <f t="shared" si="6"/>
        <v/>
      </c>
      <c r="Y54" s="42" t="str">
        <f t="shared" si="7"/>
        <v/>
      </c>
    </row>
    <row r="55" spans="2:25">
      <c r="B55" s="35">
        <v>47</v>
      </c>
      <c r="C55" s="46" t="str">
        <f t="shared" si="0"/>
        <v/>
      </c>
      <c r="D55" s="46"/>
      <c r="E55" s="45"/>
      <c r="F55" s="8"/>
      <c r="G55" s="45"/>
      <c r="H55" s="47"/>
      <c r="I55" s="47"/>
      <c r="J55" s="45"/>
      <c r="K55" s="48" t="str">
        <f t="shared" si="9"/>
        <v/>
      </c>
      <c r="L55" s="49"/>
      <c r="M55" s="6" t="str">
        <f>IF(J55="","",(K55/J55)/LOOKUP(RIGHT($D$2,3),定数!$A$6:$A$13,定数!$B$6:$B$13))</f>
        <v/>
      </c>
      <c r="N55" s="45"/>
      <c r="O55" s="8"/>
      <c r="P55" s="47"/>
      <c r="Q55" s="47"/>
      <c r="R55" s="50" t="str">
        <f>IF(P55="","",T55*M55*LOOKUP(RIGHT($D$2,3),定数!$A$6:$A$13,定数!$B$6:$B$13))</f>
        <v/>
      </c>
      <c r="S55" s="50"/>
      <c r="T55" s="51" t="str">
        <f t="shared" si="5"/>
        <v/>
      </c>
      <c r="U55" s="51"/>
      <c r="V55" t="str">
        <f t="shared" si="8"/>
        <v/>
      </c>
      <c r="W55" t="str">
        <f t="shared" si="3"/>
        <v/>
      </c>
      <c r="X55" s="41" t="str">
        <f t="shared" si="6"/>
        <v/>
      </c>
      <c r="Y55" s="42" t="str">
        <f t="shared" si="7"/>
        <v/>
      </c>
    </row>
    <row r="56" spans="2:25">
      <c r="B56" s="35">
        <v>48</v>
      </c>
      <c r="C56" s="46" t="str">
        <f t="shared" si="0"/>
        <v/>
      </c>
      <c r="D56" s="46"/>
      <c r="E56" s="45"/>
      <c r="F56" s="8"/>
      <c r="G56" s="45"/>
      <c r="H56" s="47"/>
      <c r="I56" s="47"/>
      <c r="J56" s="45"/>
      <c r="K56" s="48" t="str">
        <f t="shared" si="9"/>
        <v/>
      </c>
      <c r="L56" s="49"/>
      <c r="M56" s="6" t="str">
        <f>IF(J56="","",(K56/J56)/LOOKUP(RIGHT($D$2,3),定数!$A$6:$A$13,定数!$B$6:$B$13))</f>
        <v/>
      </c>
      <c r="N56" s="45"/>
      <c r="O56" s="8"/>
      <c r="P56" s="47"/>
      <c r="Q56" s="47"/>
      <c r="R56" s="50" t="str">
        <f>IF(P56="","",T56*M56*LOOKUP(RIGHT($D$2,3),定数!$A$6:$A$13,定数!$B$6:$B$13))</f>
        <v/>
      </c>
      <c r="S56" s="50"/>
      <c r="T56" s="51" t="str">
        <f t="shared" si="5"/>
        <v/>
      </c>
      <c r="U56" s="51"/>
      <c r="V56" t="str">
        <f t="shared" si="8"/>
        <v/>
      </c>
      <c r="W56" t="str">
        <f t="shared" si="3"/>
        <v/>
      </c>
      <c r="X56" s="41" t="str">
        <f t="shared" si="6"/>
        <v/>
      </c>
      <c r="Y56" s="42" t="str">
        <f t="shared" si="7"/>
        <v/>
      </c>
    </row>
    <row r="57" spans="2:25">
      <c r="B57" s="35">
        <v>49</v>
      </c>
      <c r="C57" s="46" t="str">
        <f t="shared" si="0"/>
        <v/>
      </c>
      <c r="D57" s="46"/>
      <c r="E57" s="45"/>
      <c r="F57" s="8"/>
      <c r="G57" s="45"/>
      <c r="H57" s="47"/>
      <c r="I57" s="47"/>
      <c r="J57" s="45"/>
      <c r="K57" s="48" t="str">
        <f t="shared" si="9"/>
        <v/>
      </c>
      <c r="L57" s="49"/>
      <c r="M57" s="6" t="str">
        <f>IF(J57="","",(K57/J57)/LOOKUP(RIGHT($D$2,3),定数!$A$6:$A$13,定数!$B$6:$B$13))</f>
        <v/>
      </c>
      <c r="N57" s="45"/>
      <c r="O57" s="8"/>
      <c r="P57" s="47"/>
      <c r="Q57" s="47"/>
      <c r="R57" s="50" t="str">
        <f>IF(P57="","",T57*M57*LOOKUP(RIGHT($D$2,3),定数!$A$6:$A$13,定数!$B$6:$B$13))</f>
        <v/>
      </c>
      <c r="S57" s="50"/>
      <c r="T57" s="51" t="str">
        <f t="shared" si="5"/>
        <v/>
      </c>
      <c r="U57" s="51"/>
      <c r="V57" t="str">
        <f t="shared" si="8"/>
        <v/>
      </c>
      <c r="W57" t="str">
        <f t="shared" si="3"/>
        <v/>
      </c>
      <c r="X57" s="41" t="str">
        <f t="shared" si="6"/>
        <v/>
      </c>
      <c r="Y57" s="42" t="str">
        <f t="shared" si="7"/>
        <v/>
      </c>
    </row>
    <row r="58" spans="2:25">
      <c r="B58" s="35">
        <v>50</v>
      </c>
      <c r="C58" s="46" t="str">
        <f t="shared" si="0"/>
        <v/>
      </c>
      <c r="D58" s="46"/>
      <c r="E58" s="45"/>
      <c r="F58" s="8"/>
      <c r="G58" s="45"/>
      <c r="H58" s="47"/>
      <c r="I58" s="47"/>
      <c r="J58" s="45"/>
      <c r="K58" s="48" t="str">
        <f t="shared" si="9"/>
        <v/>
      </c>
      <c r="L58" s="49"/>
      <c r="M58" s="6" t="str">
        <f>IF(J58="","",(K58/J58)/LOOKUP(RIGHT($D$2,3),定数!$A$6:$A$13,定数!$B$6:$B$13))</f>
        <v/>
      </c>
      <c r="N58" s="45"/>
      <c r="O58" s="8"/>
      <c r="P58" s="47"/>
      <c r="Q58" s="47"/>
      <c r="R58" s="50" t="str">
        <f>IF(P58="","",T58*M58*LOOKUP(RIGHT($D$2,3),定数!$A$6:$A$13,定数!$B$6:$B$13))</f>
        <v/>
      </c>
      <c r="S58" s="50"/>
      <c r="T58" s="51" t="str">
        <f t="shared" si="5"/>
        <v/>
      </c>
      <c r="U58" s="51"/>
      <c r="V58" t="str">
        <f t="shared" si="8"/>
        <v/>
      </c>
      <c r="W58" t="str">
        <f t="shared" si="3"/>
        <v/>
      </c>
      <c r="X58" s="41" t="str">
        <f t="shared" si="6"/>
        <v/>
      </c>
      <c r="Y58" s="42" t="str">
        <f t="shared" si="7"/>
        <v/>
      </c>
    </row>
    <row r="59" spans="2:25">
      <c r="B59" s="35">
        <v>51</v>
      </c>
      <c r="C59" s="46" t="str">
        <f t="shared" si="0"/>
        <v/>
      </c>
      <c r="D59" s="46"/>
      <c r="E59" s="45"/>
      <c r="F59" s="8"/>
      <c r="G59" s="45"/>
      <c r="H59" s="47"/>
      <c r="I59" s="47"/>
      <c r="J59" s="45"/>
      <c r="K59" s="48" t="str">
        <f t="shared" si="9"/>
        <v/>
      </c>
      <c r="L59" s="49"/>
      <c r="M59" s="6" t="str">
        <f>IF(J59="","",(K59/J59)/LOOKUP(RIGHT($D$2,3),定数!$A$6:$A$13,定数!$B$6:$B$13))</f>
        <v/>
      </c>
      <c r="N59" s="45"/>
      <c r="O59" s="8"/>
      <c r="P59" s="47"/>
      <c r="Q59" s="47"/>
      <c r="R59" s="50" t="str">
        <f>IF(P59="","",T59*M59*LOOKUP(RIGHT($D$2,3),定数!$A$6:$A$13,定数!$B$6:$B$13))</f>
        <v/>
      </c>
      <c r="S59" s="50"/>
      <c r="T59" s="51" t="str">
        <f t="shared" si="5"/>
        <v/>
      </c>
      <c r="U59" s="51"/>
      <c r="V59" t="str">
        <f t="shared" si="8"/>
        <v/>
      </c>
      <c r="W59" t="str">
        <f t="shared" si="3"/>
        <v/>
      </c>
      <c r="X59" s="41" t="str">
        <f t="shared" si="6"/>
        <v/>
      </c>
      <c r="Y59" s="42" t="str">
        <f t="shared" si="7"/>
        <v/>
      </c>
    </row>
    <row r="60" spans="2:25">
      <c r="B60" s="35">
        <v>52</v>
      </c>
      <c r="C60" s="46" t="str">
        <f t="shared" si="0"/>
        <v/>
      </c>
      <c r="D60" s="46"/>
      <c r="E60" s="45"/>
      <c r="F60" s="8"/>
      <c r="G60" s="45"/>
      <c r="H60" s="47"/>
      <c r="I60" s="47"/>
      <c r="J60" s="45"/>
      <c r="K60" s="48" t="str">
        <f t="shared" si="9"/>
        <v/>
      </c>
      <c r="L60" s="49"/>
      <c r="M60" s="6" t="str">
        <f>IF(J60="","",(K60/J60)/LOOKUP(RIGHT($D$2,3),定数!$A$6:$A$13,定数!$B$6:$B$13))</f>
        <v/>
      </c>
      <c r="N60" s="45"/>
      <c r="O60" s="8"/>
      <c r="P60" s="47"/>
      <c r="Q60" s="47"/>
      <c r="R60" s="50" t="str">
        <f>IF(P60="","",T60*M60*LOOKUP(RIGHT($D$2,3),定数!$A$6:$A$13,定数!$B$6:$B$13))</f>
        <v/>
      </c>
      <c r="S60" s="50"/>
      <c r="T60" s="51" t="str">
        <f t="shared" si="5"/>
        <v/>
      </c>
      <c r="U60" s="51"/>
      <c r="V60" t="str">
        <f t="shared" si="8"/>
        <v/>
      </c>
      <c r="W60" t="str">
        <f t="shared" si="3"/>
        <v/>
      </c>
      <c r="X60" s="41" t="str">
        <f t="shared" si="6"/>
        <v/>
      </c>
      <c r="Y60" s="42" t="str">
        <f t="shared" si="7"/>
        <v/>
      </c>
    </row>
    <row r="61" spans="2:25">
      <c r="B61" s="35">
        <v>53</v>
      </c>
      <c r="C61" s="46" t="str">
        <f t="shared" si="0"/>
        <v/>
      </c>
      <c r="D61" s="46"/>
      <c r="E61" s="45"/>
      <c r="F61" s="8"/>
      <c r="G61" s="45"/>
      <c r="H61" s="47"/>
      <c r="I61" s="47"/>
      <c r="J61" s="45"/>
      <c r="K61" s="48" t="str">
        <f t="shared" si="9"/>
        <v/>
      </c>
      <c r="L61" s="49"/>
      <c r="M61" s="6" t="str">
        <f>IF(J61="","",(K61/J61)/LOOKUP(RIGHT($D$2,3),定数!$A$6:$A$13,定数!$B$6:$B$13))</f>
        <v/>
      </c>
      <c r="N61" s="45"/>
      <c r="O61" s="8"/>
      <c r="P61" s="47"/>
      <c r="Q61" s="47"/>
      <c r="R61" s="50" t="str">
        <f>IF(P61="","",T61*M61*LOOKUP(RIGHT($D$2,3),定数!$A$6:$A$13,定数!$B$6:$B$13))</f>
        <v/>
      </c>
      <c r="S61" s="50"/>
      <c r="T61" s="51" t="str">
        <f t="shared" si="5"/>
        <v/>
      </c>
      <c r="U61" s="51"/>
      <c r="V61" t="str">
        <f t="shared" si="8"/>
        <v/>
      </c>
      <c r="W61" t="str">
        <f t="shared" si="3"/>
        <v/>
      </c>
      <c r="X61" s="41" t="str">
        <f t="shared" si="6"/>
        <v/>
      </c>
      <c r="Y61" s="42" t="str">
        <f t="shared" si="7"/>
        <v/>
      </c>
    </row>
    <row r="62" spans="2:25">
      <c r="B62" s="35">
        <v>54</v>
      </c>
      <c r="C62" s="46" t="str">
        <f t="shared" si="0"/>
        <v/>
      </c>
      <c r="D62" s="46"/>
      <c r="E62" s="45"/>
      <c r="F62" s="8"/>
      <c r="G62" s="45"/>
      <c r="H62" s="47"/>
      <c r="I62" s="47"/>
      <c r="J62" s="45"/>
      <c r="K62" s="48" t="str">
        <f t="shared" si="9"/>
        <v/>
      </c>
      <c r="L62" s="49"/>
      <c r="M62" s="6" t="str">
        <f>IF(J62="","",(K62/J62)/LOOKUP(RIGHT($D$2,3),定数!$A$6:$A$13,定数!$B$6:$B$13))</f>
        <v/>
      </c>
      <c r="N62" s="45"/>
      <c r="O62" s="8"/>
      <c r="P62" s="47"/>
      <c r="Q62" s="47"/>
      <c r="R62" s="50" t="str">
        <f>IF(P62="","",T62*M62*LOOKUP(RIGHT($D$2,3),定数!$A$6:$A$13,定数!$B$6:$B$13))</f>
        <v/>
      </c>
      <c r="S62" s="50"/>
      <c r="T62" s="51" t="str">
        <f t="shared" si="5"/>
        <v/>
      </c>
      <c r="U62" s="51"/>
      <c r="V62" t="str">
        <f t="shared" si="8"/>
        <v/>
      </c>
      <c r="W62" t="str">
        <f t="shared" si="3"/>
        <v/>
      </c>
      <c r="X62" s="41" t="str">
        <f t="shared" si="6"/>
        <v/>
      </c>
      <c r="Y62" s="42" t="str">
        <f t="shared" si="7"/>
        <v/>
      </c>
    </row>
    <row r="63" spans="2:25">
      <c r="B63" s="35">
        <v>55</v>
      </c>
      <c r="C63" s="46" t="str">
        <f t="shared" si="0"/>
        <v/>
      </c>
      <c r="D63" s="46"/>
      <c r="E63" s="45"/>
      <c r="F63" s="8"/>
      <c r="G63" s="45"/>
      <c r="H63" s="47"/>
      <c r="I63" s="47"/>
      <c r="J63" s="45"/>
      <c r="K63" s="48" t="str">
        <f t="shared" si="9"/>
        <v/>
      </c>
      <c r="L63" s="49"/>
      <c r="M63" s="6" t="str">
        <f>IF(J63="","",(K63/J63)/LOOKUP(RIGHT($D$2,3),定数!$A$6:$A$13,定数!$B$6:$B$13))</f>
        <v/>
      </c>
      <c r="N63" s="45"/>
      <c r="O63" s="8"/>
      <c r="P63" s="47"/>
      <c r="Q63" s="47"/>
      <c r="R63" s="50" t="str">
        <f>IF(P63="","",T63*M63*LOOKUP(RIGHT($D$2,3),定数!$A$6:$A$13,定数!$B$6:$B$13))</f>
        <v/>
      </c>
      <c r="S63" s="50"/>
      <c r="T63" s="51" t="str">
        <f t="shared" si="5"/>
        <v/>
      </c>
      <c r="U63" s="51"/>
      <c r="V63" t="str">
        <f t="shared" si="8"/>
        <v/>
      </c>
      <c r="W63" t="str">
        <f t="shared" si="3"/>
        <v/>
      </c>
      <c r="X63" s="41" t="str">
        <f t="shared" si="6"/>
        <v/>
      </c>
      <c r="Y63" s="42" t="str">
        <f t="shared" si="7"/>
        <v/>
      </c>
    </row>
    <row r="64" spans="2:25">
      <c r="B64" s="35">
        <v>56</v>
      </c>
      <c r="C64" s="46" t="str">
        <f t="shared" si="0"/>
        <v/>
      </c>
      <c r="D64" s="46"/>
      <c r="E64" s="45"/>
      <c r="F64" s="8"/>
      <c r="G64" s="45"/>
      <c r="H64" s="47"/>
      <c r="I64" s="47"/>
      <c r="J64" s="45"/>
      <c r="K64" s="48" t="str">
        <f t="shared" si="9"/>
        <v/>
      </c>
      <c r="L64" s="49"/>
      <c r="M64" s="6" t="str">
        <f>IF(J64="","",(K64/J64)/LOOKUP(RIGHT($D$2,3),定数!$A$6:$A$13,定数!$B$6:$B$13))</f>
        <v/>
      </c>
      <c r="N64" s="45"/>
      <c r="O64" s="8"/>
      <c r="P64" s="47"/>
      <c r="Q64" s="47"/>
      <c r="R64" s="50" t="str">
        <f>IF(P64="","",T64*M64*LOOKUP(RIGHT($D$2,3),定数!$A$6:$A$13,定数!$B$6:$B$13))</f>
        <v/>
      </c>
      <c r="S64" s="50"/>
      <c r="T64" s="51" t="str">
        <f t="shared" si="5"/>
        <v/>
      </c>
      <c r="U64" s="51"/>
      <c r="V64" t="str">
        <f t="shared" si="8"/>
        <v/>
      </c>
      <c r="W64" t="str">
        <f t="shared" si="3"/>
        <v/>
      </c>
      <c r="X64" s="41" t="str">
        <f t="shared" si="6"/>
        <v/>
      </c>
      <c r="Y64" s="42" t="str">
        <f t="shared" si="7"/>
        <v/>
      </c>
    </row>
    <row r="65" spans="2:25">
      <c r="B65" s="35">
        <v>57</v>
      </c>
      <c r="C65" s="46" t="str">
        <f t="shared" si="0"/>
        <v/>
      </c>
      <c r="D65" s="46"/>
      <c r="E65" s="45"/>
      <c r="F65" s="8"/>
      <c r="G65" s="45"/>
      <c r="H65" s="47"/>
      <c r="I65" s="47"/>
      <c r="J65" s="45"/>
      <c r="K65" s="48" t="str">
        <f t="shared" si="9"/>
        <v/>
      </c>
      <c r="L65" s="49"/>
      <c r="M65" s="6" t="str">
        <f>IF(J65="","",(K65/J65)/LOOKUP(RIGHT($D$2,3),定数!$A$6:$A$13,定数!$B$6:$B$13))</f>
        <v/>
      </c>
      <c r="N65" s="45"/>
      <c r="O65" s="8"/>
      <c r="P65" s="47"/>
      <c r="Q65" s="47"/>
      <c r="R65" s="50" t="str">
        <f>IF(P65="","",T65*M65*LOOKUP(RIGHT($D$2,3),定数!$A$6:$A$13,定数!$B$6:$B$13))</f>
        <v/>
      </c>
      <c r="S65" s="50"/>
      <c r="T65" s="51" t="str">
        <f t="shared" si="5"/>
        <v/>
      </c>
      <c r="U65" s="51"/>
      <c r="V65" t="str">
        <f t="shared" si="8"/>
        <v/>
      </c>
      <c r="W65" t="str">
        <f t="shared" si="3"/>
        <v/>
      </c>
      <c r="X65" s="41" t="str">
        <f t="shared" si="6"/>
        <v/>
      </c>
      <c r="Y65" s="42" t="str">
        <f t="shared" si="7"/>
        <v/>
      </c>
    </row>
    <row r="66" spans="2:25">
      <c r="B66" s="35">
        <v>58</v>
      </c>
      <c r="C66" s="46" t="str">
        <f t="shared" si="0"/>
        <v/>
      </c>
      <c r="D66" s="46"/>
      <c r="E66" s="45"/>
      <c r="F66" s="8"/>
      <c r="G66" s="45"/>
      <c r="H66" s="47"/>
      <c r="I66" s="47"/>
      <c r="J66" s="45"/>
      <c r="K66" s="48" t="str">
        <f t="shared" si="9"/>
        <v/>
      </c>
      <c r="L66" s="49"/>
      <c r="M66" s="6" t="str">
        <f>IF(J66="","",(K66/J66)/LOOKUP(RIGHT($D$2,3),定数!$A$6:$A$13,定数!$B$6:$B$13))</f>
        <v/>
      </c>
      <c r="N66" s="45"/>
      <c r="O66" s="8"/>
      <c r="P66" s="47"/>
      <c r="Q66" s="47"/>
      <c r="R66" s="50" t="str">
        <f>IF(P66="","",T66*M66*LOOKUP(RIGHT($D$2,3),定数!$A$6:$A$13,定数!$B$6:$B$13))</f>
        <v/>
      </c>
      <c r="S66" s="50"/>
      <c r="T66" s="51" t="str">
        <f t="shared" si="5"/>
        <v/>
      </c>
      <c r="U66" s="51"/>
      <c r="V66" t="str">
        <f t="shared" si="8"/>
        <v/>
      </c>
      <c r="W66" t="str">
        <f t="shared" si="3"/>
        <v/>
      </c>
      <c r="X66" s="41" t="str">
        <f t="shared" si="6"/>
        <v/>
      </c>
      <c r="Y66" s="42" t="str">
        <f t="shared" si="7"/>
        <v/>
      </c>
    </row>
    <row r="67" spans="2:25">
      <c r="B67" s="35">
        <v>59</v>
      </c>
      <c r="C67" s="46" t="str">
        <f t="shared" si="0"/>
        <v/>
      </c>
      <c r="D67" s="46"/>
      <c r="E67" s="45"/>
      <c r="F67" s="8"/>
      <c r="G67" s="45"/>
      <c r="H67" s="47"/>
      <c r="I67" s="47"/>
      <c r="J67" s="45"/>
      <c r="K67" s="48" t="str">
        <f t="shared" si="9"/>
        <v/>
      </c>
      <c r="L67" s="49"/>
      <c r="M67" s="6" t="str">
        <f>IF(J67="","",(K67/J67)/LOOKUP(RIGHT($D$2,3),定数!$A$6:$A$13,定数!$B$6:$B$13))</f>
        <v/>
      </c>
      <c r="N67" s="45"/>
      <c r="O67" s="8"/>
      <c r="P67" s="47"/>
      <c r="Q67" s="47"/>
      <c r="R67" s="50" t="str">
        <f>IF(P67="","",T67*M67*LOOKUP(RIGHT($D$2,3),定数!$A$6:$A$13,定数!$B$6:$B$13))</f>
        <v/>
      </c>
      <c r="S67" s="50"/>
      <c r="T67" s="51" t="str">
        <f t="shared" si="5"/>
        <v/>
      </c>
      <c r="U67" s="51"/>
      <c r="V67" t="str">
        <f t="shared" si="8"/>
        <v/>
      </c>
      <c r="W67" t="str">
        <f t="shared" si="3"/>
        <v/>
      </c>
      <c r="X67" s="41" t="str">
        <f t="shared" si="6"/>
        <v/>
      </c>
      <c r="Y67" s="42" t="str">
        <f t="shared" si="7"/>
        <v/>
      </c>
    </row>
    <row r="68" spans="2:25">
      <c r="B68" s="35">
        <v>60</v>
      </c>
      <c r="C68" s="46" t="str">
        <f t="shared" si="0"/>
        <v/>
      </c>
      <c r="D68" s="46"/>
      <c r="E68" s="45"/>
      <c r="F68" s="8"/>
      <c r="G68" s="45"/>
      <c r="H68" s="47"/>
      <c r="I68" s="47"/>
      <c r="J68" s="45"/>
      <c r="K68" s="48" t="str">
        <f t="shared" si="9"/>
        <v/>
      </c>
      <c r="L68" s="49"/>
      <c r="M68" s="6" t="str">
        <f>IF(J68="","",(K68/J68)/LOOKUP(RIGHT($D$2,3),定数!$A$6:$A$13,定数!$B$6:$B$13))</f>
        <v/>
      </c>
      <c r="N68" s="45"/>
      <c r="O68" s="8"/>
      <c r="P68" s="47"/>
      <c r="Q68" s="47"/>
      <c r="R68" s="50" t="str">
        <f>IF(P68="","",T68*M68*LOOKUP(RIGHT($D$2,3),定数!$A$6:$A$13,定数!$B$6:$B$13))</f>
        <v/>
      </c>
      <c r="S68" s="50"/>
      <c r="T68" s="51" t="str">
        <f t="shared" si="5"/>
        <v/>
      </c>
      <c r="U68" s="51"/>
      <c r="V68" t="str">
        <f t="shared" si="8"/>
        <v/>
      </c>
      <c r="W68" t="str">
        <f t="shared" si="3"/>
        <v/>
      </c>
      <c r="X68" s="41" t="str">
        <f t="shared" si="6"/>
        <v/>
      </c>
      <c r="Y68" s="42" t="str">
        <f t="shared" si="7"/>
        <v/>
      </c>
    </row>
    <row r="69" spans="2:25">
      <c r="B69" s="35">
        <v>61</v>
      </c>
      <c r="C69" s="46" t="str">
        <f t="shared" si="0"/>
        <v/>
      </c>
      <c r="D69" s="46"/>
      <c r="E69" s="45"/>
      <c r="F69" s="8"/>
      <c r="G69" s="45"/>
      <c r="H69" s="47"/>
      <c r="I69" s="47"/>
      <c r="J69" s="45"/>
      <c r="K69" s="48" t="str">
        <f t="shared" si="9"/>
        <v/>
      </c>
      <c r="L69" s="49"/>
      <c r="M69" s="6" t="str">
        <f>IF(J69="","",(K69/J69)/LOOKUP(RIGHT($D$2,3),定数!$A$6:$A$13,定数!$B$6:$B$13))</f>
        <v/>
      </c>
      <c r="N69" s="45"/>
      <c r="O69" s="8"/>
      <c r="P69" s="47"/>
      <c r="Q69" s="47"/>
      <c r="R69" s="50" t="str">
        <f>IF(P69="","",T69*M69*LOOKUP(RIGHT($D$2,3),定数!$A$6:$A$13,定数!$B$6:$B$13))</f>
        <v/>
      </c>
      <c r="S69" s="50"/>
      <c r="T69" s="51" t="str">
        <f t="shared" si="5"/>
        <v/>
      </c>
      <c r="U69" s="51"/>
      <c r="V69" t="str">
        <f t="shared" si="8"/>
        <v/>
      </c>
      <c r="W69" t="str">
        <f t="shared" si="3"/>
        <v/>
      </c>
      <c r="X69" s="41" t="str">
        <f t="shared" si="6"/>
        <v/>
      </c>
      <c r="Y69" s="42" t="str">
        <f t="shared" si="7"/>
        <v/>
      </c>
    </row>
    <row r="70" spans="2:25">
      <c r="B70" s="35">
        <v>62</v>
      </c>
      <c r="C70" s="46" t="str">
        <f t="shared" si="0"/>
        <v/>
      </c>
      <c r="D70" s="46"/>
      <c r="E70" s="45"/>
      <c r="F70" s="8"/>
      <c r="G70" s="45"/>
      <c r="H70" s="47"/>
      <c r="I70" s="47"/>
      <c r="J70" s="45"/>
      <c r="K70" s="48" t="str">
        <f t="shared" si="9"/>
        <v/>
      </c>
      <c r="L70" s="49"/>
      <c r="M70" s="6" t="str">
        <f>IF(J70="","",(K70/J70)/LOOKUP(RIGHT($D$2,3),定数!$A$6:$A$13,定数!$B$6:$B$13))</f>
        <v/>
      </c>
      <c r="N70" s="45"/>
      <c r="O70" s="8"/>
      <c r="P70" s="47"/>
      <c r="Q70" s="47"/>
      <c r="R70" s="50" t="str">
        <f>IF(P70="","",T70*M70*LOOKUP(RIGHT($D$2,3),定数!$A$6:$A$13,定数!$B$6:$B$13))</f>
        <v/>
      </c>
      <c r="S70" s="50"/>
      <c r="T70" s="51" t="str">
        <f t="shared" si="5"/>
        <v/>
      </c>
      <c r="U70" s="51"/>
      <c r="V70" t="str">
        <f t="shared" si="8"/>
        <v/>
      </c>
      <c r="W70" t="str">
        <f t="shared" si="3"/>
        <v/>
      </c>
      <c r="X70" s="41" t="str">
        <f t="shared" si="6"/>
        <v/>
      </c>
      <c r="Y70" s="42" t="str">
        <f t="shared" si="7"/>
        <v/>
      </c>
    </row>
    <row r="71" spans="2:25">
      <c r="B71" s="35">
        <v>63</v>
      </c>
      <c r="C71" s="46" t="str">
        <f t="shared" si="0"/>
        <v/>
      </c>
      <c r="D71" s="46"/>
      <c r="E71" s="45"/>
      <c r="F71" s="8"/>
      <c r="G71" s="45"/>
      <c r="H71" s="47"/>
      <c r="I71" s="47"/>
      <c r="J71" s="45"/>
      <c r="K71" s="48" t="str">
        <f t="shared" si="9"/>
        <v/>
      </c>
      <c r="L71" s="49"/>
      <c r="M71" s="6" t="str">
        <f>IF(J71="","",(K71/J71)/LOOKUP(RIGHT($D$2,3),定数!$A$6:$A$13,定数!$B$6:$B$13))</f>
        <v/>
      </c>
      <c r="N71" s="45"/>
      <c r="O71" s="8"/>
      <c r="P71" s="47"/>
      <c r="Q71" s="47"/>
      <c r="R71" s="50" t="str">
        <f>IF(P71="","",T71*M71*LOOKUP(RIGHT($D$2,3),定数!$A$6:$A$13,定数!$B$6:$B$13))</f>
        <v/>
      </c>
      <c r="S71" s="50"/>
      <c r="T71" s="51" t="str">
        <f t="shared" si="5"/>
        <v/>
      </c>
      <c r="U71" s="51"/>
      <c r="V71" t="str">
        <f t="shared" si="8"/>
        <v/>
      </c>
      <c r="W71" t="str">
        <f t="shared" si="3"/>
        <v/>
      </c>
      <c r="X71" s="41" t="str">
        <f t="shared" si="6"/>
        <v/>
      </c>
      <c r="Y71" s="42" t="str">
        <f t="shared" si="7"/>
        <v/>
      </c>
    </row>
    <row r="72" spans="2:25">
      <c r="B72" s="35">
        <v>64</v>
      </c>
      <c r="C72" s="46" t="str">
        <f t="shared" si="0"/>
        <v/>
      </c>
      <c r="D72" s="46"/>
      <c r="E72" s="45"/>
      <c r="F72" s="8"/>
      <c r="G72" s="45"/>
      <c r="H72" s="47"/>
      <c r="I72" s="47"/>
      <c r="J72" s="45"/>
      <c r="K72" s="48" t="str">
        <f t="shared" si="9"/>
        <v/>
      </c>
      <c r="L72" s="49"/>
      <c r="M72" s="6" t="str">
        <f>IF(J72="","",(K72/J72)/LOOKUP(RIGHT($D$2,3),定数!$A$6:$A$13,定数!$B$6:$B$13))</f>
        <v/>
      </c>
      <c r="N72" s="45"/>
      <c r="O72" s="8"/>
      <c r="P72" s="47"/>
      <c r="Q72" s="47"/>
      <c r="R72" s="50" t="str">
        <f>IF(P72="","",T72*M72*LOOKUP(RIGHT($D$2,3),定数!$A$6:$A$13,定数!$B$6:$B$13))</f>
        <v/>
      </c>
      <c r="S72" s="50"/>
      <c r="T72" s="51" t="str">
        <f t="shared" si="5"/>
        <v/>
      </c>
      <c r="U72" s="51"/>
      <c r="V72" t="str">
        <f t="shared" si="8"/>
        <v/>
      </c>
      <c r="W72" t="str">
        <f t="shared" si="3"/>
        <v/>
      </c>
      <c r="X72" s="41" t="str">
        <f t="shared" si="6"/>
        <v/>
      </c>
      <c r="Y72" s="42" t="str">
        <f t="shared" si="7"/>
        <v/>
      </c>
    </row>
    <row r="73" spans="2:25">
      <c r="B73" s="35">
        <v>65</v>
      </c>
      <c r="C73" s="46" t="str">
        <f t="shared" si="0"/>
        <v/>
      </c>
      <c r="D73" s="46"/>
      <c r="E73" s="45"/>
      <c r="F73" s="8"/>
      <c r="G73" s="45"/>
      <c r="H73" s="47"/>
      <c r="I73" s="47"/>
      <c r="J73" s="45"/>
      <c r="K73" s="48" t="str">
        <f t="shared" si="9"/>
        <v/>
      </c>
      <c r="L73" s="49"/>
      <c r="M73" s="6" t="str">
        <f>IF(J73="","",(K73/J73)/LOOKUP(RIGHT($D$2,3),定数!$A$6:$A$13,定数!$B$6:$B$13))</f>
        <v/>
      </c>
      <c r="N73" s="45"/>
      <c r="O73" s="8"/>
      <c r="P73" s="47"/>
      <c r="Q73" s="47"/>
      <c r="R73" s="50" t="str">
        <f>IF(P73="","",T73*M73*LOOKUP(RIGHT($D$2,3),定数!$A$6:$A$13,定数!$B$6:$B$13))</f>
        <v/>
      </c>
      <c r="S73" s="50"/>
      <c r="T73" s="51" t="str">
        <f t="shared" si="5"/>
        <v/>
      </c>
      <c r="U73" s="51"/>
      <c r="V73" t="str">
        <f t="shared" si="8"/>
        <v/>
      </c>
      <c r="W73" t="str">
        <f t="shared" si="3"/>
        <v/>
      </c>
      <c r="X73" s="41" t="str">
        <f t="shared" si="6"/>
        <v/>
      </c>
      <c r="Y73" s="42" t="str">
        <f t="shared" si="7"/>
        <v/>
      </c>
    </row>
    <row r="74" spans="2:25">
      <c r="B74" s="35">
        <v>66</v>
      </c>
      <c r="C74" s="46" t="str">
        <f t="shared" ref="C74:C108" si="10">IF(R73="","",C73+R73)</f>
        <v/>
      </c>
      <c r="D74" s="46"/>
      <c r="E74" s="45"/>
      <c r="F74" s="8"/>
      <c r="G74" s="45"/>
      <c r="H74" s="47"/>
      <c r="I74" s="47"/>
      <c r="J74" s="45"/>
      <c r="K74" s="48" t="str">
        <f t="shared" si="9"/>
        <v/>
      </c>
      <c r="L74" s="49"/>
      <c r="M74" s="6" t="str">
        <f>IF(J74="","",(K74/J74)/LOOKUP(RIGHT($D$2,3),定数!$A$6:$A$13,定数!$B$6:$B$13))</f>
        <v/>
      </c>
      <c r="N74" s="45"/>
      <c r="O74" s="8"/>
      <c r="P74" s="47"/>
      <c r="Q74" s="47"/>
      <c r="R74" s="50" t="str">
        <f>IF(P74="","",T74*M74*LOOKUP(RIGHT($D$2,3),定数!$A$6:$A$13,定数!$B$6:$B$13))</f>
        <v/>
      </c>
      <c r="S74" s="50"/>
      <c r="T74" s="51" t="str">
        <f t="shared" si="5"/>
        <v/>
      </c>
      <c r="U74" s="51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>
      <c r="B75" s="35">
        <v>67</v>
      </c>
      <c r="C75" s="46" t="str">
        <f t="shared" si="10"/>
        <v/>
      </c>
      <c r="D75" s="46"/>
      <c r="E75" s="45"/>
      <c r="F75" s="8"/>
      <c r="G75" s="45"/>
      <c r="H75" s="47"/>
      <c r="I75" s="47"/>
      <c r="J75" s="45"/>
      <c r="K75" s="48" t="str">
        <f t="shared" ref="K75:K103" si="11">IF(J75="","",C75*0.03)</f>
        <v/>
      </c>
      <c r="L75" s="49"/>
      <c r="M75" s="6" t="str">
        <f>IF(J75="","",(K75/J75)/LOOKUP(RIGHT($D$2,3),定数!$A$6:$A$13,定数!$B$6:$B$13))</f>
        <v/>
      </c>
      <c r="N75" s="45"/>
      <c r="O75" s="8"/>
      <c r="P75" s="47"/>
      <c r="Q75" s="47"/>
      <c r="R75" s="50" t="str">
        <f>IF(P75="","",T75*M75*LOOKUP(RIGHT($D$2,3),定数!$A$6:$A$13,定数!$B$6:$B$13))</f>
        <v/>
      </c>
      <c r="S75" s="50"/>
      <c r="T75" s="51" t="str">
        <f t="shared" si="5"/>
        <v/>
      </c>
      <c r="U75" s="51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6"/>
        <v/>
      </c>
      <c r="Y75" s="42" t="str">
        <f t="shared" si="7"/>
        <v/>
      </c>
    </row>
    <row r="76" spans="2:25">
      <c r="B76" s="35">
        <v>68</v>
      </c>
      <c r="C76" s="46" t="str">
        <f t="shared" si="10"/>
        <v/>
      </c>
      <c r="D76" s="46"/>
      <c r="E76" s="45"/>
      <c r="F76" s="8"/>
      <c r="G76" s="45"/>
      <c r="H76" s="47"/>
      <c r="I76" s="47"/>
      <c r="J76" s="45"/>
      <c r="K76" s="48" t="str">
        <f t="shared" si="11"/>
        <v/>
      </c>
      <c r="L76" s="49"/>
      <c r="M76" s="6" t="str">
        <f>IF(J76="","",(K76/J76)/LOOKUP(RIGHT($D$2,3),定数!$A$6:$A$13,定数!$B$6:$B$13))</f>
        <v/>
      </c>
      <c r="N76" s="45"/>
      <c r="O76" s="8"/>
      <c r="P76" s="47"/>
      <c r="Q76" s="47"/>
      <c r="R76" s="50" t="str">
        <f>IF(P76="","",T76*M76*LOOKUP(RIGHT($D$2,3),定数!$A$6:$A$13,定数!$B$6:$B$13))</f>
        <v/>
      </c>
      <c r="S76" s="50"/>
      <c r="T76" s="51" t="str">
        <f t="shared" ref="T76:T108" si="13">IF(P76="","",IF(G76="買",(P76-H76),(H76-P76))*IF(RIGHT($D$2,3)="JPY",100,10000))</f>
        <v/>
      </c>
      <c r="U76" s="51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>
      <c r="B77" s="35">
        <v>69</v>
      </c>
      <c r="C77" s="46" t="str">
        <f t="shared" si="10"/>
        <v/>
      </c>
      <c r="D77" s="46"/>
      <c r="E77" s="45"/>
      <c r="F77" s="8"/>
      <c r="G77" s="45"/>
      <c r="H77" s="47"/>
      <c r="I77" s="47"/>
      <c r="J77" s="45"/>
      <c r="K77" s="48" t="str">
        <f t="shared" si="11"/>
        <v/>
      </c>
      <c r="L77" s="49"/>
      <c r="M77" s="6" t="str">
        <f>IF(J77="","",(K77/J77)/LOOKUP(RIGHT($D$2,3),定数!$A$6:$A$13,定数!$B$6:$B$13))</f>
        <v/>
      </c>
      <c r="N77" s="45"/>
      <c r="O77" s="8"/>
      <c r="P77" s="47"/>
      <c r="Q77" s="47"/>
      <c r="R77" s="50" t="str">
        <f>IF(P77="","",T77*M77*LOOKUP(RIGHT($D$2,3),定数!$A$6:$A$13,定数!$B$6:$B$13))</f>
        <v/>
      </c>
      <c r="S77" s="50"/>
      <c r="T77" s="51" t="str">
        <f t="shared" si="13"/>
        <v/>
      </c>
      <c r="U77" s="51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>
      <c r="B78" s="35">
        <v>70</v>
      </c>
      <c r="C78" s="46" t="str">
        <f t="shared" si="10"/>
        <v/>
      </c>
      <c r="D78" s="46"/>
      <c r="E78" s="45"/>
      <c r="F78" s="8"/>
      <c r="G78" s="45"/>
      <c r="H78" s="47"/>
      <c r="I78" s="47"/>
      <c r="J78" s="45"/>
      <c r="K78" s="48" t="str">
        <f t="shared" si="11"/>
        <v/>
      </c>
      <c r="L78" s="49"/>
      <c r="M78" s="6" t="str">
        <f>IF(J78="","",(K78/J78)/LOOKUP(RIGHT($D$2,3),定数!$A$6:$A$13,定数!$B$6:$B$13))</f>
        <v/>
      </c>
      <c r="N78" s="45"/>
      <c r="O78" s="8"/>
      <c r="P78" s="47"/>
      <c r="Q78" s="47"/>
      <c r="R78" s="50" t="str">
        <f>IF(P78="","",T78*M78*LOOKUP(RIGHT($D$2,3),定数!$A$6:$A$13,定数!$B$6:$B$13))</f>
        <v/>
      </c>
      <c r="S78" s="50"/>
      <c r="T78" s="51" t="str">
        <f t="shared" si="13"/>
        <v/>
      </c>
      <c r="U78" s="51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>
      <c r="B79" s="35">
        <v>71</v>
      </c>
      <c r="C79" s="46" t="str">
        <f t="shared" si="10"/>
        <v/>
      </c>
      <c r="D79" s="46"/>
      <c r="E79" s="45"/>
      <c r="F79" s="8"/>
      <c r="G79" s="45"/>
      <c r="H79" s="47"/>
      <c r="I79" s="47"/>
      <c r="J79" s="45"/>
      <c r="K79" s="48" t="str">
        <f t="shared" si="11"/>
        <v/>
      </c>
      <c r="L79" s="49"/>
      <c r="M79" s="6" t="str">
        <f>IF(J79="","",(K79/J79)/LOOKUP(RIGHT($D$2,3),定数!$A$6:$A$13,定数!$B$6:$B$13))</f>
        <v/>
      </c>
      <c r="N79" s="45"/>
      <c r="O79" s="8"/>
      <c r="P79" s="47"/>
      <c r="Q79" s="47"/>
      <c r="R79" s="50" t="str">
        <f>IF(P79="","",T79*M79*LOOKUP(RIGHT($D$2,3),定数!$A$6:$A$13,定数!$B$6:$B$13))</f>
        <v/>
      </c>
      <c r="S79" s="50"/>
      <c r="T79" s="51" t="str">
        <f t="shared" si="13"/>
        <v/>
      </c>
      <c r="U79" s="51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>
      <c r="B80" s="35">
        <v>72</v>
      </c>
      <c r="C80" s="46" t="str">
        <f t="shared" si="10"/>
        <v/>
      </c>
      <c r="D80" s="46"/>
      <c r="E80" s="45"/>
      <c r="F80" s="8"/>
      <c r="G80" s="45"/>
      <c r="H80" s="47"/>
      <c r="I80" s="47"/>
      <c r="J80" s="45"/>
      <c r="K80" s="48" t="str">
        <f t="shared" si="11"/>
        <v/>
      </c>
      <c r="L80" s="49"/>
      <c r="M80" s="6" t="str">
        <f>IF(J80="","",(K80/J80)/LOOKUP(RIGHT($D$2,3),定数!$A$6:$A$13,定数!$B$6:$B$13))</f>
        <v/>
      </c>
      <c r="N80" s="45"/>
      <c r="O80" s="8"/>
      <c r="P80" s="47"/>
      <c r="Q80" s="47"/>
      <c r="R80" s="50" t="str">
        <f>IF(P80="","",T80*M80*LOOKUP(RIGHT($D$2,3),定数!$A$6:$A$13,定数!$B$6:$B$13))</f>
        <v/>
      </c>
      <c r="S80" s="50"/>
      <c r="T80" s="51" t="str">
        <f t="shared" si="13"/>
        <v/>
      </c>
      <c r="U80" s="51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>
      <c r="B81" s="35">
        <v>73</v>
      </c>
      <c r="C81" s="46" t="str">
        <f t="shared" si="10"/>
        <v/>
      </c>
      <c r="D81" s="46"/>
      <c r="E81" s="45"/>
      <c r="F81" s="8"/>
      <c r="G81" s="45"/>
      <c r="H81" s="47"/>
      <c r="I81" s="47"/>
      <c r="J81" s="45"/>
      <c r="K81" s="48" t="str">
        <f t="shared" si="11"/>
        <v/>
      </c>
      <c r="L81" s="49"/>
      <c r="M81" s="6" t="str">
        <f>IF(J81="","",(K81/J81)/LOOKUP(RIGHT($D$2,3),定数!$A$6:$A$13,定数!$B$6:$B$13))</f>
        <v/>
      </c>
      <c r="N81" s="45"/>
      <c r="O81" s="8"/>
      <c r="P81" s="47"/>
      <c r="Q81" s="47"/>
      <c r="R81" s="50" t="str">
        <f>IF(P81="","",T81*M81*LOOKUP(RIGHT($D$2,3),定数!$A$6:$A$13,定数!$B$6:$B$13))</f>
        <v/>
      </c>
      <c r="S81" s="50"/>
      <c r="T81" s="51" t="str">
        <f t="shared" si="13"/>
        <v/>
      </c>
      <c r="U81" s="51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>
      <c r="B82" s="35">
        <v>74</v>
      </c>
      <c r="C82" s="46" t="str">
        <f t="shared" si="10"/>
        <v/>
      </c>
      <c r="D82" s="46"/>
      <c r="E82" s="45"/>
      <c r="F82" s="8"/>
      <c r="G82" s="45"/>
      <c r="H82" s="47"/>
      <c r="I82" s="47"/>
      <c r="J82" s="45"/>
      <c r="K82" s="48" t="str">
        <f t="shared" si="11"/>
        <v/>
      </c>
      <c r="L82" s="49"/>
      <c r="M82" s="6" t="str">
        <f>IF(J82="","",(K82/J82)/LOOKUP(RIGHT($D$2,3),定数!$A$6:$A$13,定数!$B$6:$B$13))</f>
        <v/>
      </c>
      <c r="N82" s="45"/>
      <c r="O82" s="8"/>
      <c r="P82" s="47"/>
      <c r="Q82" s="47"/>
      <c r="R82" s="50" t="str">
        <f>IF(P82="","",T82*M82*LOOKUP(RIGHT($D$2,3),定数!$A$6:$A$13,定数!$B$6:$B$13))</f>
        <v/>
      </c>
      <c r="S82" s="50"/>
      <c r="T82" s="51" t="str">
        <f t="shared" si="13"/>
        <v/>
      </c>
      <c r="U82" s="51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>
      <c r="B83" s="35">
        <v>75</v>
      </c>
      <c r="C83" s="46" t="str">
        <f t="shared" si="10"/>
        <v/>
      </c>
      <c r="D83" s="46"/>
      <c r="E83" s="45"/>
      <c r="F83" s="8"/>
      <c r="G83" s="45"/>
      <c r="H83" s="47"/>
      <c r="I83" s="47"/>
      <c r="J83" s="45"/>
      <c r="K83" s="48" t="str">
        <f t="shared" si="11"/>
        <v/>
      </c>
      <c r="L83" s="49"/>
      <c r="M83" s="6" t="str">
        <f>IF(J83="","",(K83/J83)/LOOKUP(RIGHT($D$2,3),定数!$A$6:$A$13,定数!$B$6:$B$13))</f>
        <v/>
      </c>
      <c r="N83" s="45"/>
      <c r="O83" s="8"/>
      <c r="P83" s="47"/>
      <c r="Q83" s="47"/>
      <c r="R83" s="50" t="str">
        <f>IF(P83="","",T83*M83*LOOKUP(RIGHT($D$2,3),定数!$A$6:$A$13,定数!$B$6:$B$13))</f>
        <v/>
      </c>
      <c r="S83" s="50"/>
      <c r="T83" s="51" t="str">
        <f t="shared" si="13"/>
        <v/>
      </c>
      <c r="U83" s="51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>
      <c r="B84" s="35">
        <v>76</v>
      </c>
      <c r="C84" s="46" t="str">
        <f t="shared" si="10"/>
        <v/>
      </c>
      <c r="D84" s="46"/>
      <c r="E84" s="45"/>
      <c r="F84" s="8"/>
      <c r="G84" s="45"/>
      <c r="H84" s="47"/>
      <c r="I84" s="47"/>
      <c r="J84" s="45"/>
      <c r="K84" s="48" t="str">
        <f t="shared" si="11"/>
        <v/>
      </c>
      <c r="L84" s="49"/>
      <c r="M84" s="6" t="str">
        <f>IF(J84="","",(K84/J84)/LOOKUP(RIGHT($D$2,3),定数!$A$6:$A$13,定数!$B$6:$B$13))</f>
        <v/>
      </c>
      <c r="N84" s="45"/>
      <c r="O84" s="8"/>
      <c r="P84" s="47"/>
      <c r="Q84" s="47"/>
      <c r="R84" s="50" t="str">
        <f>IF(P84="","",T84*M84*LOOKUP(RIGHT($D$2,3),定数!$A$6:$A$13,定数!$B$6:$B$13))</f>
        <v/>
      </c>
      <c r="S84" s="50"/>
      <c r="T84" s="51" t="str">
        <f t="shared" si="13"/>
        <v/>
      </c>
      <c r="U84" s="51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>
      <c r="B85" s="35">
        <v>77</v>
      </c>
      <c r="C85" s="46" t="str">
        <f t="shared" si="10"/>
        <v/>
      </c>
      <c r="D85" s="46"/>
      <c r="E85" s="45"/>
      <c r="F85" s="8"/>
      <c r="G85" s="45"/>
      <c r="H85" s="47"/>
      <c r="I85" s="47"/>
      <c r="J85" s="45"/>
      <c r="K85" s="48" t="str">
        <f t="shared" si="11"/>
        <v/>
      </c>
      <c r="L85" s="49"/>
      <c r="M85" s="6" t="str">
        <f>IF(J85="","",(K85/J85)/LOOKUP(RIGHT($D$2,3),定数!$A$6:$A$13,定数!$B$6:$B$13))</f>
        <v/>
      </c>
      <c r="N85" s="45"/>
      <c r="O85" s="8"/>
      <c r="P85" s="47"/>
      <c r="Q85" s="47"/>
      <c r="R85" s="50" t="str">
        <f>IF(P85="","",T85*M85*LOOKUP(RIGHT($D$2,3),定数!$A$6:$A$13,定数!$B$6:$B$13))</f>
        <v/>
      </c>
      <c r="S85" s="50"/>
      <c r="T85" s="51" t="str">
        <f t="shared" si="13"/>
        <v/>
      </c>
      <c r="U85" s="51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>
      <c r="B86" s="35">
        <v>78</v>
      </c>
      <c r="C86" s="46" t="str">
        <f t="shared" si="10"/>
        <v/>
      </c>
      <c r="D86" s="46"/>
      <c r="E86" s="45"/>
      <c r="F86" s="8"/>
      <c r="G86" s="45"/>
      <c r="H86" s="47"/>
      <c r="I86" s="47"/>
      <c r="J86" s="45"/>
      <c r="K86" s="48" t="str">
        <f t="shared" si="11"/>
        <v/>
      </c>
      <c r="L86" s="49"/>
      <c r="M86" s="6" t="str">
        <f>IF(J86="","",(K86/J86)/LOOKUP(RIGHT($D$2,3),定数!$A$6:$A$13,定数!$B$6:$B$13))</f>
        <v/>
      </c>
      <c r="N86" s="45"/>
      <c r="O86" s="8"/>
      <c r="P86" s="47"/>
      <c r="Q86" s="47"/>
      <c r="R86" s="50" t="str">
        <f>IF(P86="","",T86*M86*LOOKUP(RIGHT($D$2,3),定数!$A$6:$A$13,定数!$B$6:$B$13))</f>
        <v/>
      </c>
      <c r="S86" s="50"/>
      <c r="T86" s="51" t="str">
        <f t="shared" si="13"/>
        <v/>
      </c>
      <c r="U86" s="51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>
      <c r="B87" s="35">
        <v>79</v>
      </c>
      <c r="C87" s="46" t="str">
        <f t="shared" si="10"/>
        <v/>
      </c>
      <c r="D87" s="46"/>
      <c r="E87" s="45"/>
      <c r="F87" s="8"/>
      <c r="G87" s="45"/>
      <c r="H87" s="47"/>
      <c r="I87" s="47"/>
      <c r="J87" s="45"/>
      <c r="K87" s="48" t="str">
        <f t="shared" si="11"/>
        <v/>
      </c>
      <c r="L87" s="49"/>
      <c r="M87" s="6" t="str">
        <f>IF(J87="","",(K87/J87)/LOOKUP(RIGHT($D$2,3),定数!$A$6:$A$13,定数!$B$6:$B$13))</f>
        <v/>
      </c>
      <c r="N87" s="45"/>
      <c r="O87" s="8"/>
      <c r="P87" s="47"/>
      <c r="Q87" s="47"/>
      <c r="R87" s="50" t="str">
        <f>IF(P87="","",T87*M87*LOOKUP(RIGHT($D$2,3),定数!$A$6:$A$13,定数!$B$6:$B$13))</f>
        <v/>
      </c>
      <c r="S87" s="50"/>
      <c r="T87" s="51" t="str">
        <f t="shared" si="13"/>
        <v/>
      </c>
      <c r="U87" s="51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>
      <c r="B88" s="35">
        <v>80</v>
      </c>
      <c r="C88" s="46" t="str">
        <f t="shared" si="10"/>
        <v/>
      </c>
      <c r="D88" s="46"/>
      <c r="E88" s="45"/>
      <c r="F88" s="8"/>
      <c r="G88" s="45"/>
      <c r="H88" s="47"/>
      <c r="I88" s="47"/>
      <c r="J88" s="45"/>
      <c r="K88" s="48" t="str">
        <f t="shared" si="11"/>
        <v/>
      </c>
      <c r="L88" s="49"/>
      <c r="M88" s="6" t="str">
        <f>IF(J88="","",(K88/J88)/LOOKUP(RIGHT($D$2,3),定数!$A$6:$A$13,定数!$B$6:$B$13))</f>
        <v/>
      </c>
      <c r="N88" s="45"/>
      <c r="O88" s="8"/>
      <c r="P88" s="47"/>
      <c r="Q88" s="47"/>
      <c r="R88" s="50" t="str">
        <f>IF(P88="","",T88*M88*LOOKUP(RIGHT($D$2,3),定数!$A$6:$A$13,定数!$B$6:$B$13))</f>
        <v/>
      </c>
      <c r="S88" s="50"/>
      <c r="T88" s="51" t="str">
        <f t="shared" si="13"/>
        <v/>
      </c>
      <c r="U88" s="51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>
      <c r="B89" s="35">
        <v>81</v>
      </c>
      <c r="C89" s="46" t="str">
        <f t="shared" si="10"/>
        <v/>
      </c>
      <c r="D89" s="46"/>
      <c r="E89" s="45"/>
      <c r="F89" s="8"/>
      <c r="G89" s="45"/>
      <c r="H89" s="47"/>
      <c r="I89" s="47"/>
      <c r="J89" s="45"/>
      <c r="K89" s="48" t="str">
        <f t="shared" si="11"/>
        <v/>
      </c>
      <c r="L89" s="49"/>
      <c r="M89" s="6" t="str">
        <f>IF(J89="","",(K89/J89)/LOOKUP(RIGHT($D$2,3),定数!$A$6:$A$13,定数!$B$6:$B$13))</f>
        <v/>
      </c>
      <c r="N89" s="45"/>
      <c r="O89" s="8"/>
      <c r="P89" s="47"/>
      <c r="Q89" s="47"/>
      <c r="R89" s="50" t="str">
        <f>IF(P89="","",T89*M89*LOOKUP(RIGHT($D$2,3),定数!$A$6:$A$13,定数!$B$6:$B$13))</f>
        <v/>
      </c>
      <c r="S89" s="50"/>
      <c r="T89" s="51" t="str">
        <f t="shared" si="13"/>
        <v/>
      </c>
      <c r="U89" s="51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>
      <c r="B90" s="35">
        <v>82</v>
      </c>
      <c r="C90" s="46" t="str">
        <f t="shared" si="10"/>
        <v/>
      </c>
      <c r="D90" s="46"/>
      <c r="E90" s="45"/>
      <c r="F90" s="8"/>
      <c r="G90" s="45"/>
      <c r="H90" s="47"/>
      <c r="I90" s="47"/>
      <c r="J90" s="45"/>
      <c r="K90" s="48" t="str">
        <f t="shared" si="11"/>
        <v/>
      </c>
      <c r="L90" s="49"/>
      <c r="M90" s="6" t="str">
        <f>IF(J90="","",(K90/J90)/LOOKUP(RIGHT($D$2,3),定数!$A$6:$A$13,定数!$B$6:$B$13))</f>
        <v/>
      </c>
      <c r="N90" s="45"/>
      <c r="O90" s="8"/>
      <c r="P90" s="47"/>
      <c r="Q90" s="47"/>
      <c r="R90" s="50" t="str">
        <f>IF(P90="","",T90*M90*LOOKUP(RIGHT($D$2,3),定数!$A$6:$A$13,定数!$B$6:$B$13))</f>
        <v/>
      </c>
      <c r="S90" s="50"/>
      <c r="T90" s="51" t="str">
        <f t="shared" si="13"/>
        <v/>
      </c>
      <c r="U90" s="51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>
      <c r="B91" s="35">
        <v>83</v>
      </c>
      <c r="C91" s="46" t="str">
        <f t="shared" si="10"/>
        <v/>
      </c>
      <c r="D91" s="46"/>
      <c r="E91" s="45"/>
      <c r="F91" s="8"/>
      <c r="G91" s="45"/>
      <c r="H91" s="47"/>
      <c r="I91" s="47"/>
      <c r="J91" s="45"/>
      <c r="K91" s="48" t="str">
        <f t="shared" si="11"/>
        <v/>
      </c>
      <c r="L91" s="49"/>
      <c r="M91" s="6" t="str">
        <f>IF(J91="","",(K91/J91)/LOOKUP(RIGHT($D$2,3),定数!$A$6:$A$13,定数!$B$6:$B$13))</f>
        <v/>
      </c>
      <c r="N91" s="45"/>
      <c r="O91" s="8"/>
      <c r="P91" s="47"/>
      <c r="Q91" s="47"/>
      <c r="R91" s="50" t="str">
        <f>IF(P91="","",T91*M91*LOOKUP(RIGHT($D$2,3),定数!$A$6:$A$13,定数!$B$6:$B$13))</f>
        <v/>
      </c>
      <c r="S91" s="50"/>
      <c r="T91" s="51" t="str">
        <f t="shared" si="13"/>
        <v/>
      </c>
      <c r="U91" s="51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>
      <c r="B92" s="35">
        <v>84</v>
      </c>
      <c r="C92" s="46" t="str">
        <f t="shared" si="10"/>
        <v/>
      </c>
      <c r="D92" s="46"/>
      <c r="E92" s="45"/>
      <c r="F92" s="8"/>
      <c r="G92" s="45"/>
      <c r="H92" s="47"/>
      <c r="I92" s="47"/>
      <c r="J92" s="45"/>
      <c r="K92" s="48" t="str">
        <f t="shared" si="11"/>
        <v/>
      </c>
      <c r="L92" s="49"/>
      <c r="M92" s="6" t="str">
        <f>IF(J92="","",(K92/J92)/LOOKUP(RIGHT($D$2,3),定数!$A$6:$A$13,定数!$B$6:$B$13))</f>
        <v/>
      </c>
      <c r="N92" s="45"/>
      <c r="O92" s="8"/>
      <c r="P92" s="47"/>
      <c r="Q92" s="47"/>
      <c r="R92" s="50" t="str">
        <f>IF(P92="","",T92*M92*LOOKUP(RIGHT($D$2,3),定数!$A$6:$A$13,定数!$B$6:$B$13))</f>
        <v/>
      </c>
      <c r="S92" s="50"/>
      <c r="T92" s="51" t="str">
        <f t="shared" si="13"/>
        <v/>
      </c>
      <c r="U92" s="51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>
      <c r="B93" s="35">
        <v>85</v>
      </c>
      <c r="C93" s="46" t="str">
        <f t="shared" si="10"/>
        <v/>
      </c>
      <c r="D93" s="46"/>
      <c r="E93" s="45"/>
      <c r="F93" s="8"/>
      <c r="G93" s="45"/>
      <c r="H93" s="47"/>
      <c r="I93" s="47"/>
      <c r="J93" s="45"/>
      <c r="K93" s="48" t="str">
        <f t="shared" si="11"/>
        <v/>
      </c>
      <c r="L93" s="49"/>
      <c r="M93" s="6" t="str">
        <f>IF(J93="","",(K93/J93)/LOOKUP(RIGHT($D$2,3),定数!$A$6:$A$13,定数!$B$6:$B$13))</f>
        <v/>
      </c>
      <c r="N93" s="45"/>
      <c r="O93" s="8"/>
      <c r="P93" s="47"/>
      <c r="Q93" s="47"/>
      <c r="R93" s="50" t="str">
        <f>IF(P93="","",T93*M93*LOOKUP(RIGHT($D$2,3),定数!$A$6:$A$13,定数!$B$6:$B$13))</f>
        <v/>
      </c>
      <c r="S93" s="50"/>
      <c r="T93" s="51" t="str">
        <f t="shared" si="13"/>
        <v/>
      </c>
      <c r="U93" s="51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>
      <c r="B94" s="35">
        <v>86</v>
      </c>
      <c r="C94" s="46" t="str">
        <f t="shared" si="10"/>
        <v/>
      </c>
      <c r="D94" s="46"/>
      <c r="E94" s="45"/>
      <c r="F94" s="8"/>
      <c r="G94" s="45"/>
      <c r="H94" s="47"/>
      <c r="I94" s="47"/>
      <c r="J94" s="45"/>
      <c r="K94" s="48" t="str">
        <f t="shared" si="11"/>
        <v/>
      </c>
      <c r="L94" s="49"/>
      <c r="M94" s="6" t="str">
        <f>IF(J94="","",(K94/J94)/LOOKUP(RIGHT($D$2,3),定数!$A$6:$A$13,定数!$B$6:$B$13))</f>
        <v/>
      </c>
      <c r="N94" s="45"/>
      <c r="O94" s="8"/>
      <c r="P94" s="47"/>
      <c r="Q94" s="47"/>
      <c r="R94" s="50" t="str">
        <f>IF(P94="","",T94*M94*LOOKUP(RIGHT($D$2,3),定数!$A$6:$A$13,定数!$B$6:$B$13))</f>
        <v/>
      </c>
      <c r="S94" s="50"/>
      <c r="T94" s="51" t="str">
        <f t="shared" si="13"/>
        <v/>
      </c>
      <c r="U94" s="51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>
      <c r="B95" s="35">
        <v>87</v>
      </c>
      <c r="C95" s="46" t="str">
        <f t="shared" si="10"/>
        <v/>
      </c>
      <c r="D95" s="46"/>
      <c r="E95" s="45"/>
      <c r="F95" s="8"/>
      <c r="G95" s="45"/>
      <c r="H95" s="47"/>
      <c r="I95" s="47"/>
      <c r="J95" s="45"/>
      <c r="K95" s="48" t="str">
        <f t="shared" si="11"/>
        <v/>
      </c>
      <c r="L95" s="49"/>
      <c r="M95" s="6" t="str">
        <f>IF(J95="","",(K95/J95)/LOOKUP(RIGHT($D$2,3),定数!$A$6:$A$13,定数!$B$6:$B$13))</f>
        <v/>
      </c>
      <c r="N95" s="45"/>
      <c r="O95" s="8"/>
      <c r="P95" s="47"/>
      <c r="Q95" s="47"/>
      <c r="R95" s="50" t="str">
        <f>IF(P95="","",T95*M95*LOOKUP(RIGHT($D$2,3),定数!$A$6:$A$13,定数!$B$6:$B$13))</f>
        <v/>
      </c>
      <c r="S95" s="50"/>
      <c r="T95" s="51" t="str">
        <f t="shared" si="13"/>
        <v/>
      </c>
      <c r="U95" s="51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>
      <c r="B96" s="35">
        <v>88</v>
      </c>
      <c r="C96" s="46" t="str">
        <f t="shared" si="10"/>
        <v/>
      </c>
      <c r="D96" s="46"/>
      <c r="E96" s="45"/>
      <c r="F96" s="8"/>
      <c r="G96" s="45"/>
      <c r="H96" s="47"/>
      <c r="I96" s="47"/>
      <c r="J96" s="45"/>
      <c r="K96" s="48" t="str">
        <f t="shared" si="11"/>
        <v/>
      </c>
      <c r="L96" s="49"/>
      <c r="M96" s="6" t="str">
        <f>IF(J96="","",(K96/J96)/LOOKUP(RIGHT($D$2,3),定数!$A$6:$A$13,定数!$B$6:$B$13))</f>
        <v/>
      </c>
      <c r="N96" s="45"/>
      <c r="O96" s="8"/>
      <c r="P96" s="47"/>
      <c r="Q96" s="47"/>
      <c r="R96" s="50" t="str">
        <f>IF(P96="","",T96*M96*LOOKUP(RIGHT($D$2,3),定数!$A$6:$A$13,定数!$B$6:$B$13))</f>
        <v/>
      </c>
      <c r="S96" s="50"/>
      <c r="T96" s="51" t="str">
        <f t="shared" si="13"/>
        <v/>
      </c>
      <c r="U96" s="51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>
      <c r="B97" s="35">
        <v>89</v>
      </c>
      <c r="C97" s="46" t="str">
        <f t="shared" si="10"/>
        <v/>
      </c>
      <c r="D97" s="46"/>
      <c r="E97" s="45"/>
      <c r="F97" s="8"/>
      <c r="G97" s="45"/>
      <c r="H97" s="47"/>
      <c r="I97" s="47"/>
      <c r="J97" s="45"/>
      <c r="K97" s="48" t="str">
        <f t="shared" si="11"/>
        <v/>
      </c>
      <c r="L97" s="49"/>
      <c r="M97" s="6" t="str">
        <f>IF(J97="","",(K97/J97)/LOOKUP(RIGHT($D$2,3),定数!$A$6:$A$13,定数!$B$6:$B$13))</f>
        <v/>
      </c>
      <c r="N97" s="45"/>
      <c r="O97" s="8"/>
      <c r="P97" s="47"/>
      <c r="Q97" s="47"/>
      <c r="R97" s="50" t="str">
        <f>IF(P97="","",T97*M97*LOOKUP(RIGHT($D$2,3),定数!$A$6:$A$13,定数!$B$6:$B$13))</f>
        <v/>
      </c>
      <c r="S97" s="50"/>
      <c r="T97" s="51" t="str">
        <f t="shared" si="13"/>
        <v/>
      </c>
      <c r="U97" s="51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>
      <c r="B98" s="35">
        <v>90</v>
      </c>
      <c r="C98" s="46" t="str">
        <f t="shared" si="10"/>
        <v/>
      </c>
      <c r="D98" s="46"/>
      <c r="E98" s="45"/>
      <c r="F98" s="8"/>
      <c r="G98" s="45"/>
      <c r="H98" s="47"/>
      <c r="I98" s="47"/>
      <c r="J98" s="45"/>
      <c r="K98" s="48" t="str">
        <f t="shared" si="11"/>
        <v/>
      </c>
      <c r="L98" s="49"/>
      <c r="M98" s="6" t="str">
        <f>IF(J98="","",(K98/J98)/LOOKUP(RIGHT($D$2,3),定数!$A$6:$A$13,定数!$B$6:$B$13))</f>
        <v/>
      </c>
      <c r="N98" s="45"/>
      <c r="O98" s="8"/>
      <c r="P98" s="47"/>
      <c r="Q98" s="47"/>
      <c r="R98" s="50" t="str">
        <f>IF(P98="","",T98*M98*LOOKUP(RIGHT($D$2,3),定数!$A$6:$A$13,定数!$B$6:$B$13))</f>
        <v/>
      </c>
      <c r="S98" s="50"/>
      <c r="T98" s="51" t="str">
        <f t="shared" si="13"/>
        <v/>
      </c>
      <c r="U98" s="51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>
      <c r="B99" s="35">
        <v>91</v>
      </c>
      <c r="C99" s="46" t="str">
        <f t="shared" si="10"/>
        <v/>
      </c>
      <c r="D99" s="46"/>
      <c r="E99" s="45"/>
      <c r="F99" s="8"/>
      <c r="G99" s="45"/>
      <c r="H99" s="47"/>
      <c r="I99" s="47"/>
      <c r="J99" s="45"/>
      <c r="K99" s="48" t="str">
        <f t="shared" si="11"/>
        <v/>
      </c>
      <c r="L99" s="49"/>
      <c r="M99" s="6" t="str">
        <f>IF(J99="","",(K99/J99)/LOOKUP(RIGHT($D$2,3),定数!$A$6:$A$13,定数!$B$6:$B$13))</f>
        <v/>
      </c>
      <c r="N99" s="45"/>
      <c r="O99" s="8"/>
      <c r="P99" s="47"/>
      <c r="Q99" s="47"/>
      <c r="R99" s="50" t="str">
        <f>IF(P99="","",T99*M99*LOOKUP(RIGHT($D$2,3),定数!$A$6:$A$13,定数!$B$6:$B$13))</f>
        <v/>
      </c>
      <c r="S99" s="50"/>
      <c r="T99" s="51" t="str">
        <f t="shared" si="13"/>
        <v/>
      </c>
      <c r="U99" s="51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>
      <c r="B100" s="35">
        <v>92</v>
      </c>
      <c r="C100" s="46" t="str">
        <f t="shared" si="10"/>
        <v/>
      </c>
      <c r="D100" s="46"/>
      <c r="E100" s="45"/>
      <c r="F100" s="8"/>
      <c r="G100" s="45"/>
      <c r="H100" s="47"/>
      <c r="I100" s="47"/>
      <c r="J100" s="45"/>
      <c r="K100" s="48" t="str">
        <f t="shared" si="11"/>
        <v/>
      </c>
      <c r="L100" s="49"/>
      <c r="M100" s="6" t="str">
        <f>IF(J100="","",(K100/J100)/LOOKUP(RIGHT($D$2,3),定数!$A$6:$A$13,定数!$B$6:$B$13))</f>
        <v/>
      </c>
      <c r="N100" s="45"/>
      <c r="O100" s="8"/>
      <c r="P100" s="47"/>
      <c r="Q100" s="47"/>
      <c r="R100" s="50" t="str">
        <f>IF(P100="","",T100*M100*LOOKUP(RIGHT($D$2,3),定数!$A$6:$A$13,定数!$B$6:$B$13))</f>
        <v/>
      </c>
      <c r="S100" s="50"/>
      <c r="T100" s="51" t="str">
        <f t="shared" si="13"/>
        <v/>
      </c>
      <c r="U100" s="51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>
      <c r="B101" s="35">
        <v>93</v>
      </c>
      <c r="C101" s="46" t="str">
        <f t="shared" si="10"/>
        <v/>
      </c>
      <c r="D101" s="46"/>
      <c r="E101" s="45"/>
      <c r="F101" s="8"/>
      <c r="G101" s="45"/>
      <c r="H101" s="47"/>
      <c r="I101" s="47"/>
      <c r="J101" s="45"/>
      <c r="K101" s="48" t="str">
        <f t="shared" si="11"/>
        <v/>
      </c>
      <c r="L101" s="49"/>
      <c r="M101" s="6" t="str">
        <f>IF(J101="","",(K101/J101)/LOOKUP(RIGHT($D$2,3),定数!$A$6:$A$13,定数!$B$6:$B$13))</f>
        <v/>
      </c>
      <c r="N101" s="45"/>
      <c r="O101" s="8"/>
      <c r="P101" s="47"/>
      <c r="Q101" s="47"/>
      <c r="R101" s="50" t="str">
        <f>IF(P101="","",T101*M101*LOOKUP(RIGHT($D$2,3),定数!$A$6:$A$13,定数!$B$6:$B$13))</f>
        <v/>
      </c>
      <c r="S101" s="50"/>
      <c r="T101" s="51" t="str">
        <f t="shared" si="13"/>
        <v/>
      </c>
      <c r="U101" s="51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>
      <c r="B102" s="35">
        <v>94</v>
      </c>
      <c r="C102" s="46" t="str">
        <f t="shared" si="10"/>
        <v/>
      </c>
      <c r="D102" s="46"/>
      <c r="E102" s="45"/>
      <c r="F102" s="8"/>
      <c r="G102" s="45"/>
      <c r="H102" s="47"/>
      <c r="I102" s="47"/>
      <c r="J102" s="45"/>
      <c r="K102" s="48" t="str">
        <f t="shared" si="11"/>
        <v/>
      </c>
      <c r="L102" s="49"/>
      <c r="M102" s="6" t="str">
        <f>IF(J102="","",(K102/J102)/LOOKUP(RIGHT($D$2,3),定数!$A$6:$A$13,定数!$B$6:$B$13))</f>
        <v/>
      </c>
      <c r="N102" s="45"/>
      <c r="O102" s="8"/>
      <c r="P102" s="47"/>
      <c r="Q102" s="47"/>
      <c r="R102" s="50" t="str">
        <f>IF(P102="","",T102*M102*LOOKUP(RIGHT($D$2,3),定数!$A$6:$A$13,定数!$B$6:$B$13))</f>
        <v/>
      </c>
      <c r="S102" s="50"/>
      <c r="T102" s="51" t="str">
        <f t="shared" si="13"/>
        <v/>
      </c>
      <c r="U102" s="51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>
      <c r="B103" s="35">
        <v>95</v>
      </c>
      <c r="C103" s="46" t="str">
        <f t="shared" si="10"/>
        <v/>
      </c>
      <c r="D103" s="46"/>
      <c r="E103" s="45"/>
      <c r="F103" s="8"/>
      <c r="G103" s="45"/>
      <c r="H103" s="47"/>
      <c r="I103" s="47"/>
      <c r="J103" s="45"/>
      <c r="K103" s="48" t="str">
        <f t="shared" si="11"/>
        <v/>
      </c>
      <c r="L103" s="49"/>
      <c r="M103" s="6" t="str">
        <f>IF(J103="","",(K103/J103)/LOOKUP(RIGHT($D$2,3),定数!$A$6:$A$13,定数!$B$6:$B$13))</f>
        <v/>
      </c>
      <c r="N103" s="45"/>
      <c r="O103" s="8"/>
      <c r="P103" s="47"/>
      <c r="Q103" s="47"/>
      <c r="R103" s="50" t="str">
        <f>IF(P103="","",T103*M103*LOOKUP(RIGHT($D$2,3),定数!$A$6:$A$13,定数!$B$6:$B$13))</f>
        <v/>
      </c>
      <c r="S103" s="50"/>
      <c r="T103" s="51" t="str">
        <f t="shared" si="13"/>
        <v/>
      </c>
      <c r="U103" s="51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>
      <c r="B104" s="35">
        <v>96</v>
      </c>
      <c r="C104" s="46" t="str">
        <f t="shared" si="10"/>
        <v/>
      </c>
      <c r="D104" s="46"/>
      <c r="E104" s="35"/>
      <c r="F104" s="8"/>
      <c r="G104" s="35"/>
      <c r="H104" s="47"/>
      <c r="I104" s="47"/>
      <c r="J104" s="35"/>
      <c r="K104" s="48" t="str">
        <f t="shared" ref="K104:K108" si="17">IF(J104="","",C104*0.03)</f>
        <v/>
      </c>
      <c r="L104" s="49"/>
      <c r="M104" s="6" t="str">
        <f>IF(J104="","",(K104/J104)/LOOKUP(RIGHT($D$2,3),定数!$A$6:$A$13,定数!$B$6:$B$13))</f>
        <v/>
      </c>
      <c r="N104" s="35"/>
      <c r="O104" s="8"/>
      <c r="P104" s="47"/>
      <c r="Q104" s="47"/>
      <c r="R104" s="50" t="str">
        <f>IF(P104="","",T104*M104*LOOKUP(RIGHT($D$2,3),定数!$A$6:$A$13,定数!$B$6:$B$13))</f>
        <v/>
      </c>
      <c r="S104" s="50"/>
      <c r="T104" s="51" t="str">
        <f t="shared" si="13"/>
        <v/>
      </c>
      <c r="U104" s="51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>
      <c r="B105" s="35">
        <v>97</v>
      </c>
      <c r="C105" s="46" t="str">
        <f t="shared" si="10"/>
        <v/>
      </c>
      <c r="D105" s="46"/>
      <c r="E105" s="35"/>
      <c r="F105" s="8"/>
      <c r="G105" s="35"/>
      <c r="H105" s="47"/>
      <c r="I105" s="47"/>
      <c r="J105" s="35"/>
      <c r="K105" s="48" t="str">
        <f t="shared" si="17"/>
        <v/>
      </c>
      <c r="L105" s="49"/>
      <c r="M105" s="6" t="str">
        <f>IF(J105="","",(K105/J105)/LOOKUP(RIGHT($D$2,3),定数!$A$6:$A$13,定数!$B$6:$B$13))</f>
        <v/>
      </c>
      <c r="N105" s="35"/>
      <c r="O105" s="8"/>
      <c r="P105" s="47"/>
      <c r="Q105" s="47"/>
      <c r="R105" s="50" t="str">
        <f>IF(P105="","",T105*M105*LOOKUP(RIGHT($D$2,3),定数!$A$6:$A$13,定数!$B$6:$B$13))</f>
        <v/>
      </c>
      <c r="S105" s="50"/>
      <c r="T105" s="51" t="str">
        <f t="shared" si="13"/>
        <v/>
      </c>
      <c r="U105" s="51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>
      <c r="B106" s="35">
        <v>98</v>
      </c>
      <c r="C106" s="46" t="str">
        <f t="shared" si="10"/>
        <v/>
      </c>
      <c r="D106" s="46"/>
      <c r="E106" s="35"/>
      <c r="F106" s="8"/>
      <c r="G106" s="35"/>
      <c r="H106" s="47"/>
      <c r="I106" s="47"/>
      <c r="J106" s="35"/>
      <c r="K106" s="48" t="str">
        <f t="shared" si="17"/>
        <v/>
      </c>
      <c r="L106" s="49"/>
      <c r="M106" s="6" t="str">
        <f>IF(J106="","",(K106/J106)/LOOKUP(RIGHT($D$2,3),定数!$A$6:$A$13,定数!$B$6:$B$13))</f>
        <v/>
      </c>
      <c r="N106" s="35"/>
      <c r="O106" s="8"/>
      <c r="P106" s="47"/>
      <c r="Q106" s="47"/>
      <c r="R106" s="50" t="str">
        <f>IF(P106="","",T106*M106*LOOKUP(RIGHT($D$2,3),定数!$A$6:$A$13,定数!$B$6:$B$13))</f>
        <v/>
      </c>
      <c r="S106" s="50"/>
      <c r="T106" s="51" t="str">
        <f t="shared" si="13"/>
        <v/>
      </c>
      <c r="U106" s="51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>
      <c r="B107" s="35">
        <v>99</v>
      </c>
      <c r="C107" s="46" t="str">
        <f t="shared" si="10"/>
        <v/>
      </c>
      <c r="D107" s="46"/>
      <c r="E107" s="35"/>
      <c r="F107" s="8"/>
      <c r="G107" s="35"/>
      <c r="H107" s="47"/>
      <c r="I107" s="47"/>
      <c r="J107" s="35"/>
      <c r="K107" s="48" t="str">
        <f t="shared" si="17"/>
        <v/>
      </c>
      <c r="L107" s="49"/>
      <c r="M107" s="6" t="str">
        <f>IF(J107="","",(K107/J107)/LOOKUP(RIGHT($D$2,3),定数!$A$6:$A$13,定数!$B$6:$B$13))</f>
        <v/>
      </c>
      <c r="N107" s="35"/>
      <c r="O107" s="8"/>
      <c r="P107" s="47"/>
      <c r="Q107" s="47"/>
      <c r="R107" s="50" t="str">
        <f>IF(P107="","",T107*M107*LOOKUP(RIGHT($D$2,3),定数!$A$6:$A$13,定数!$B$6:$B$13))</f>
        <v/>
      </c>
      <c r="S107" s="50"/>
      <c r="T107" s="51" t="str">
        <f t="shared" si="13"/>
        <v/>
      </c>
      <c r="U107" s="5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>
      <c r="B108" s="35">
        <v>100</v>
      </c>
      <c r="C108" s="46" t="str">
        <f t="shared" si="10"/>
        <v/>
      </c>
      <c r="D108" s="46"/>
      <c r="E108" s="35"/>
      <c r="F108" s="8"/>
      <c r="G108" s="35"/>
      <c r="H108" s="47"/>
      <c r="I108" s="47"/>
      <c r="J108" s="35"/>
      <c r="K108" s="48" t="str">
        <f t="shared" si="17"/>
        <v/>
      </c>
      <c r="L108" s="49"/>
      <c r="M108" s="6" t="str">
        <f>IF(J108="","",(K108/J108)/LOOKUP(RIGHT($D$2,3),定数!$A$6:$A$13,定数!$B$6:$B$13))</f>
        <v/>
      </c>
      <c r="N108" s="35"/>
      <c r="O108" s="8"/>
      <c r="P108" s="47"/>
      <c r="Q108" s="47"/>
      <c r="R108" s="50" t="str">
        <f>IF(P108="","",T108*M108*LOOKUP(RIGHT($D$2,3),定数!$A$6:$A$13,定数!$B$6:$B$13))</f>
        <v/>
      </c>
      <c r="S108" s="50"/>
      <c r="T108" s="51" t="str">
        <f t="shared" si="13"/>
        <v/>
      </c>
      <c r="U108" s="5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6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S3:X3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341" priority="331" stopIfTrue="1" operator="equal">
      <formula>"買"</formula>
    </cfRule>
    <cfRule type="cellIs" dxfId="340" priority="332" stopIfTrue="1" operator="equal">
      <formula>"売"</formula>
    </cfRule>
  </conditionalFormatting>
  <conditionalFormatting sqref="G9:G11 G13:G108">
    <cfRule type="cellIs" dxfId="339" priority="333" stopIfTrue="1" operator="equal">
      <formula>"買"</formula>
    </cfRule>
    <cfRule type="cellIs" dxfId="338" priority="334" stopIfTrue="1" operator="equal">
      <formula>"売"</formula>
    </cfRule>
  </conditionalFormatting>
  <conditionalFormatting sqref="G12">
    <cfRule type="cellIs" dxfId="337" priority="329" stopIfTrue="1" operator="equal">
      <formula>"買"</formula>
    </cfRule>
    <cfRule type="cellIs" dxfId="336" priority="330" stopIfTrue="1" operator="equal">
      <formula>"売"</formula>
    </cfRule>
  </conditionalFormatting>
  <conditionalFormatting sqref="G13">
    <cfRule type="cellIs" dxfId="335" priority="327" stopIfTrue="1" operator="equal">
      <formula>"買"</formula>
    </cfRule>
    <cfRule type="cellIs" dxfId="334" priority="328" stopIfTrue="1" operator="equal">
      <formula>"売"</formula>
    </cfRule>
  </conditionalFormatting>
  <conditionalFormatting sqref="G9">
    <cfRule type="cellIs" dxfId="333" priority="325" stopIfTrue="1" operator="equal">
      <formula>"買"</formula>
    </cfRule>
    <cfRule type="cellIs" dxfId="332" priority="326" stopIfTrue="1" operator="equal">
      <formula>"売"</formula>
    </cfRule>
  </conditionalFormatting>
  <conditionalFormatting sqref="G10">
    <cfRule type="cellIs" dxfId="331" priority="323" stopIfTrue="1" operator="equal">
      <formula>"買"</formula>
    </cfRule>
    <cfRule type="cellIs" dxfId="330" priority="324" stopIfTrue="1" operator="equal">
      <formula>"売"</formula>
    </cfRule>
  </conditionalFormatting>
  <conditionalFormatting sqref="G11">
    <cfRule type="cellIs" dxfId="329" priority="321" stopIfTrue="1" operator="equal">
      <formula>"買"</formula>
    </cfRule>
    <cfRule type="cellIs" dxfId="328" priority="322" stopIfTrue="1" operator="equal">
      <formula>"売"</formula>
    </cfRule>
  </conditionalFormatting>
  <conditionalFormatting sqref="G10">
    <cfRule type="cellIs" dxfId="327" priority="319" stopIfTrue="1" operator="equal">
      <formula>"買"</formula>
    </cfRule>
    <cfRule type="cellIs" dxfId="326" priority="320" stopIfTrue="1" operator="equal">
      <formula>"売"</formula>
    </cfRule>
  </conditionalFormatting>
  <conditionalFormatting sqref="G11">
    <cfRule type="cellIs" dxfId="325" priority="317" stopIfTrue="1" operator="equal">
      <formula>"買"</formula>
    </cfRule>
    <cfRule type="cellIs" dxfId="324" priority="318" stopIfTrue="1" operator="equal">
      <formula>"売"</formula>
    </cfRule>
  </conditionalFormatting>
  <conditionalFormatting sqref="G12">
    <cfRule type="cellIs" dxfId="323" priority="315" stopIfTrue="1" operator="equal">
      <formula>"買"</formula>
    </cfRule>
    <cfRule type="cellIs" dxfId="322" priority="316" stopIfTrue="1" operator="equal">
      <formula>"売"</formula>
    </cfRule>
  </conditionalFormatting>
  <conditionalFormatting sqref="G13">
    <cfRule type="cellIs" dxfId="321" priority="313" stopIfTrue="1" operator="equal">
      <formula>"買"</formula>
    </cfRule>
    <cfRule type="cellIs" dxfId="320" priority="314" stopIfTrue="1" operator="equal">
      <formula>"売"</formula>
    </cfRule>
  </conditionalFormatting>
  <conditionalFormatting sqref="G14">
    <cfRule type="cellIs" dxfId="319" priority="311" stopIfTrue="1" operator="equal">
      <formula>"買"</formula>
    </cfRule>
    <cfRule type="cellIs" dxfId="318" priority="312" stopIfTrue="1" operator="equal">
      <formula>"売"</formula>
    </cfRule>
  </conditionalFormatting>
  <conditionalFormatting sqref="G15">
    <cfRule type="cellIs" dxfId="317" priority="309" stopIfTrue="1" operator="equal">
      <formula>"買"</formula>
    </cfRule>
    <cfRule type="cellIs" dxfId="316" priority="310" stopIfTrue="1" operator="equal">
      <formula>"売"</formula>
    </cfRule>
  </conditionalFormatting>
  <conditionalFormatting sqref="G16">
    <cfRule type="cellIs" dxfId="315" priority="307" stopIfTrue="1" operator="equal">
      <formula>"買"</formula>
    </cfRule>
    <cfRule type="cellIs" dxfId="314" priority="308" stopIfTrue="1" operator="equal">
      <formula>"売"</formula>
    </cfRule>
  </conditionalFormatting>
  <conditionalFormatting sqref="G17">
    <cfRule type="cellIs" dxfId="313" priority="305" stopIfTrue="1" operator="equal">
      <formula>"買"</formula>
    </cfRule>
    <cfRule type="cellIs" dxfId="312" priority="306" stopIfTrue="1" operator="equal">
      <formula>"売"</formula>
    </cfRule>
  </conditionalFormatting>
  <conditionalFormatting sqref="G18">
    <cfRule type="cellIs" dxfId="311" priority="303" stopIfTrue="1" operator="equal">
      <formula>"買"</formula>
    </cfRule>
    <cfRule type="cellIs" dxfId="310" priority="304" stopIfTrue="1" operator="equal">
      <formula>"売"</formula>
    </cfRule>
  </conditionalFormatting>
  <conditionalFormatting sqref="G19">
    <cfRule type="cellIs" dxfId="309" priority="301" stopIfTrue="1" operator="equal">
      <formula>"買"</formula>
    </cfRule>
    <cfRule type="cellIs" dxfId="308" priority="302" stopIfTrue="1" operator="equal">
      <formula>"売"</formula>
    </cfRule>
  </conditionalFormatting>
  <conditionalFormatting sqref="G20">
    <cfRule type="cellIs" dxfId="307" priority="299" stopIfTrue="1" operator="equal">
      <formula>"買"</formula>
    </cfRule>
    <cfRule type="cellIs" dxfId="306" priority="300" stopIfTrue="1" operator="equal">
      <formula>"売"</formula>
    </cfRule>
  </conditionalFormatting>
  <conditionalFormatting sqref="G21">
    <cfRule type="cellIs" dxfId="305" priority="297" stopIfTrue="1" operator="equal">
      <formula>"買"</formula>
    </cfRule>
    <cfRule type="cellIs" dxfId="304" priority="298" stopIfTrue="1" operator="equal">
      <formula>"売"</formula>
    </cfRule>
  </conditionalFormatting>
  <conditionalFormatting sqref="G22">
    <cfRule type="cellIs" dxfId="303" priority="295" stopIfTrue="1" operator="equal">
      <formula>"買"</formula>
    </cfRule>
    <cfRule type="cellIs" dxfId="302" priority="296" stopIfTrue="1" operator="equal">
      <formula>"売"</formula>
    </cfRule>
  </conditionalFormatting>
  <conditionalFormatting sqref="G23">
    <cfRule type="cellIs" dxfId="301" priority="293" stopIfTrue="1" operator="equal">
      <formula>"買"</formula>
    </cfRule>
    <cfRule type="cellIs" dxfId="300" priority="294" stopIfTrue="1" operator="equal">
      <formula>"売"</formula>
    </cfRule>
  </conditionalFormatting>
  <conditionalFormatting sqref="G24">
    <cfRule type="cellIs" dxfId="299" priority="291" stopIfTrue="1" operator="equal">
      <formula>"買"</formula>
    </cfRule>
    <cfRule type="cellIs" dxfId="298" priority="292" stopIfTrue="1" operator="equal">
      <formula>"売"</formula>
    </cfRule>
  </conditionalFormatting>
  <conditionalFormatting sqref="G25">
    <cfRule type="cellIs" dxfId="297" priority="289" stopIfTrue="1" operator="equal">
      <formula>"買"</formula>
    </cfRule>
    <cfRule type="cellIs" dxfId="296" priority="290" stopIfTrue="1" operator="equal">
      <formula>"売"</formula>
    </cfRule>
  </conditionalFormatting>
  <conditionalFormatting sqref="G26">
    <cfRule type="cellIs" dxfId="295" priority="287" stopIfTrue="1" operator="equal">
      <formula>"買"</formula>
    </cfRule>
    <cfRule type="cellIs" dxfId="294" priority="288" stopIfTrue="1" operator="equal">
      <formula>"売"</formula>
    </cfRule>
  </conditionalFormatting>
  <conditionalFormatting sqref="G27">
    <cfRule type="cellIs" dxfId="293" priority="285" stopIfTrue="1" operator="equal">
      <formula>"買"</formula>
    </cfRule>
    <cfRule type="cellIs" dxfId="292" priority="286" stopIfTrue="1" operator="equal">
      <formula>"売"</formula>
    </cfRule>
  </conditionalFormatting>
  <conditionalFormatting sqref="G28">
    <cfRule type="cellIs" dxfId="291" priority="283" stopIfTrue="1" operator="equal">
      <formula>"買"</formula>
    </cfRule>
    <cfRule type="cellIs" dxfId="290" priority="284" stopIfTrue="1" operator="equal">
      <formula>"売"</formula>
    </cfRule>
  </conditionalFormatting>
  <conditionalFormatting sqref="G29">
    <cfRule type="cellIs" dxfId="289" priority="281" stopIfTrue="1" operator="equal">
      <formula>"買"</formula>
    </cfRule>
    <cfRule type="cellIs" dxfId="288" priority="282" stopIfTrue="1" operator="equal">
      <formula>"売"</formula>
    </cfRule>
  </conditionalFormatting>
  <conditionalFormatting sqref="G30">
    <cfRule type="cellIs" dxfId="287" priority="279" stopIfTrue="1" operator="equal">
      <formula>"買"</formula>
    </cfRule>
    <cfRule type="cellIs" dxfId="286" priority="280" stopIfTrue="1" operator="equal">
      <formula>"売"</formula>
    </cfRule>
  </conditionalFormatting>
  <conditionalFormatting sqref="G31">
    <cfRule type="cellIs" dxfId="285" priority="277" stopIfTrue="1" operator="equal">
      <formula>"買"</formula>
    </cfRule>
    <cfRule type="cellIs" dxfId="284" priority="278" stopIfTrue="1" operator="equal">
      <formula>"売"</formula>
    </cfRule>
  </conditionalFormatting>
  <conditionalFormatting sqref="G32">
    <cfRule type="cellIs" dxfId="283" priority="275" stopIfTrue="1" operator="equal">
      <formula>"買"</formula>
    </cfRule>
    <cfRule type="cellIs" dxfId="282" priority="276" stopIfTrue="1" operator="equal">
      <formula>"売"</formula>
    </cfRule>
  </conditionalFormatting>
  <conditionalFormatting sqref="G33">
    <cfRule type="cellIs" dxfId="281" priority="273" stopIfTrue="1" operator="equal">
      <formula>"買"</formula>
    </cfRule>
    <cfRule type="cellIs" dxfId="280" priority="274" stopIfTrue="1" operator="equal">
      <formula>"売"</formula>
    </cfRule>
  </conditionalFormatting>
  <conditionalFormatting sqref="G34">
    <cfRule type="cellIs" dxfId="279" priority="271" stopIfTrue="1" operator="equal">
      <formula>"買"</formula>
    </cfRule>
    <cfRule type="cellIs" dxfId="278" priority="272" stopIfTrue="1" operator="equal">
      <formula>"売"</formula>
    </cfRule>
  </conditionalFormatting>
  <conditionalFormatting sqref="G35">
    <cfRule type="cellIs" dxfId="277" priority="269" stopIfTrue="1" operator="equal">
      <formula>"買"</formula>
    </cfRule>
    <cfRule type="cellIs" dxfId="276" priority="270" stopIfTrue="1" operator="equal">
      <formula>"売"</formula>
    </cfRule>
  </conditionalFormatting>
  <conditionalFormatting sqref="G36">
    <cfRule type="cellIs" dxfId="275" priority="267" stopIfTrue="1" operator="equal">
      <formula>"買"</formula>
    </cfRule>
    <cfRule type="cellIs" dxfId="274" priority="268" stopIfTrue="1" operator="equal">
      <formula>"売"</formula>
    </cfRule>
  </conditionalFormatting>
  <conditionalFormatting sqref="G37">
    <cfRule type="cellIs" dxfId="273" priority="265" stopIfTrue="1" operator="equal">
      <formula>"買"</formula>
    </cfRule>
    <cfRule type="cellIs" dxfId="272" priority="266" stopIfTrue="1" operator="equal">
      <formula>"売"</formula>
    </cfRule>
  </conditionalFormatting>
  <conditionalFormatting sqref="G38">
    <cfRule type="cellIs" dxfId="271" priority="263" stopIfTrue="1" operator="equal">
      <formula>"買"</formula>
    </cfRule>
    <cfRule type="cellIs" dxfId="270" priority="264" stopIfTrue="1" operator="equal">
      <formula>"売"</formula>
    </cfRule>
  </conditionalFormatting>
  <conditionalFormatting sqref="G39">
    <cfRule type="cellIs" dxfId="269" priority="261" stopIfTrue="1" operator="equal">
      <formula>"買"</formula>
    </cfRule>
    <cfRule type="cellIs" dxfId="268" priority="262" stopIfTrue="1" operator="equal">
      <formula>"売"</formula>
    </cfRule>
  </conditionalFormatting>
  <conditionalFormatting sqref="G40">
    <cfRule type="cellIs" dxfId="267" priority="259" stopIfTrue="1" operator="equal">
      <formula>"買"</formula>
    </cfRule>
    <cfRule type="cellIs" dxfId="266" priority="260" stopIfTrue="1" operator="equal">
      <formula>"売"</formula>
    </cfRule>
  </conditionalFormatting>
  <conditionalFormatting sqref="G41">
    <cfRule type="cellIs" dxfId="265" priority="257" stopIfTrue="1" operator="equal">
      <formula>"買"</formula>
    </cfRule>
    <cfRule type="cellIs" dxfId="264" priority="258" stopIfTrue="1" operator="equal">
      <formula>"売"</formula>
    </cfRule>
  </conditionalFormatting>
  <conditionalFormatting sqref="G42">
    <cfRule type="cellIs" dxfId="263" priority="255" stopIfTrue="1" operator="equal">
      <formula>"買"</formula>
    </cfRule>
    <cfRule type="cellIs" dxfId="262" priority="256" stopIfTrue="1" operator="equal">
      <formula>"売"</formula>
    </cfRule>
  </conditionalFormatting>
  <conditionalFormatting sqref="G43">
    <cfRule type="cellIs" dxfId="261" priority="253" stopIfTrue="1" operator="equal">
      <formula>"買"</formula>
    </cfRule>
    <cfRule type="cellIs" dxfId="260" priority="254" stopIfTrue="1" operator="equal">
      <formula>"売"</formula>
    </cfRule>
  </conditionalFormatting>
  <conditionalFormatting sqref="G44">
    <cfRule type="cellIs" dxfId="259" priority="251" stopIfTrue="1" operator="equal">
      <formula>"買"</formula>
    </cfRule>
    <cfRule type="cellIs" dxfId="258" priority="252" stopIfTrue="1" operator="equal">
      <formula>"売"</formula>
    </cfRule>
  </conditionalFormatting>
  <conditionalFormatting sqref="G45">
    <cfRule type="cellIs" dxfId="257" priority="249" stopIfTrue="1" operator="equal">
      <formula>"買"</formula>
    </cfRule>
    <cfRule type="cellIs" dxfId="256" priority="250" stopIfTrue="1" operator="equal">
      <formula>"売"</formula>
    </cfRule>
  </conditionalFormatting>
  <conditionalFormatting sqref="G46">
    <cfRule type="cellIs" dxfId="255" priority="247" stopIfTrue="1" operator="equal">
      <formula>"買"</formula>
    </cfRule>
    <cfRule type="cellIs" dxfId="254" priority="248" stopIfTrue="1" operator="equal">
      <formula>"売"</formula>
    </cfRule>
  </conditionalFormatting>
  <conditionalFormatting sqref="G47">
    <cfRule type="cellIs" dxfId="253" priority="245" stopIfTrue="1" operator="equal">
      <formula>"買"</formula>
    </cfRule>
    <cfRule type="cellIs" dxfId="252" priority="246" stopIfTrue="1" operator="equal">
      <formula>"売"</formula>
    </cfRule>
  </conditionalFormatting>
  <conditionalFormatting sqref="G48">
    <cfRule type="cellIs" dxfId="251" priority="243" stopIfTrue="1" operator="equal">
      <formula>"買"</formula>
    </cfRule>
    <cfRule type="cellIs" dxfId="250" priority="244" stopIfTrue="1" operator="equal">
      <formula>"売"</formula>
    </cfRule>
  </conditionalFormatting>
  <conditionalFormatting sqref="G49">
    <cfRule type="cellIs" dxfId="249" priority="241" stopIfTrue="1" operator="equal">
      <formula>"買"</formula>
    </cfRule>
    <cfRule type="cellIs" dxfId="248" priority="242" stopIfTrue="1" operator="equal">
      <formula>"売"</formula>
    </cfRule>
  </conditionalFormatting>
  <conditionalFormatting sqref="G50">
    <cfRule type="cellIs" dxfId="247" priority="239" stopIfTrue="1" operator="equal">
      <formula>"買"</formula>
    </cfRule>
    <cfRule type="cellIs" dxfId="246" priority="240" stopIfTrue="1" operator="equal">
      <formula>"売"</formula>
    </cfRule>
  </conditionalFormatting>
  <conditionalFormatting sqref="G51">
    <cfRule type="cellIs" dxfId="245" priority="237" stopIfTrue="1" operator="equal">
      <formula>"買"</formula>
    </cfRule>
    <cfRule type="cellIs" dxfId="244" priority="238" stopIfTrue="1" operator="equal">
      <formula>"売"</formula>
    </cfRule>
  </conditionalFormatting>
  <conditionalFormatting sqref="G52">
    <cfRule type="cellIs" dxfId="243" priority="235" stopIfTrue="1" operator="equal">
      <formula>"買"</formula>
    </cfRule>
    <cfRule type="cellIs" dxfId="242" priority="236" stopIfTrue="1" operator="equal">
      <formula>"売"</formula>
    </cfRule>
  </conditionalFormatting>
  <conditionalFormatting sqref="G53">
    <cfRule type="cellIs" dxfId="241" priority="233" stopIfTrue="1" operator="equal">
      <formula>"買"</formula>
    </cfRule>
    <cfRule type="cellIs" dxfId="240" priority="234" stopIfTrue="1" operator="equal">
      <formula>"売"</formula>
    </cfRule>
  </conditionalFormatting>
  <conditionalFormatting sqref="G54">
    <cfRule type="cellIs" dxfId="239" priority="231" stopIfTrue="1" operator="equal">
      <formula>"買"</formula>
    </cfRule>
    <cfRule type="cellIs" dxfId="238" priority="232" stopIfTrue="1" operator="equal">
      <formula>"売"</formula>
    </cfRule>
  </conditionalFormatting>
  <conditionalFormatting sqref="G55">
    <cfRule type="cellIs" dxfId="237" priority="229" stopIfTrue="1" operator="equal">
      <formula>"買"</formula>
    </cfRule>
    <cfRule type="cellIs" dxfId="236" priority="230" stopIfTrue="1" operator="equal">
      <formula>"売"</formula>
    </cfRule>
  </conditionalFormatting>
  <conditionalFormatting sqref="G56">
    <cfRule type="cellIs" dxfId="235" priority="227" stopIfTrue="1" operator="equal">
      <formula>"買"</formula>
    </cfRule>
    <cfRule type="cellIs" dxfId="234" priority="228" stopIfTrue="1" operator="equal">
      <formula>"売"</formula>
    </cfRule>
  </conditionalFormatting>
  <conditionalFormatting sqref="G57">
    <cfRule type="cellIs" dxfId="233" priority="225" stopIfTrue="1" operator="equal">
      <formula>"買"</formula>
    </cfRule>
    <cfRule type="cellIs" dxfId="232" priority="226" stopIfTrue="1" operator="equal">
      <formula>"売"</formula>
    </cfRule>
  </conditionalFormatting>
  <conditionalFormatting sqref="G58">
    <cfRule type="cellIs" dxfId="231" priority="223" stopIfTrue="1" operator="equal">
      <formula>"買"</formula>
    </cfRule>
    <cfRule type="cellIs" dxfId="230" priority="224" stopIfTrue="1" operator="equal">
      <formula>"売"</formula>
    </cfRule>
  </conditionalFormatting>
  <conditionalFormatting sqref="G59">
    <cfRule type="cellIs" dxfId="229" priority="221" stopIfTrue="1" operator="equal">
      <formula>"買"</formula>
    </cfRule>
    <cfRule type="cellIs" dxfId="228" priority="222" stopIfTrue="1" operator="equal">
      <formula>"売"</formula>
    </cfRule>
  </conditionalFormatting>
  <conditionalFormatting sqref="G60">
    <cfRule type="cellIs" dxfId="227" priority="219" stopIfTrue="1" operator="equal">
      <formula>"買"</formula>
    </cfRule>
    <cfRule type="cellIs" dxfId="226" priority="220" stopIfTrue="1" operator="equal">
      <formula>"売"</formula>
    </cfRule>
  </conditionalFormatting>
  <conditionalFormatting sqref="G61">
    <cfRule type="cellIs" dxfId="225" priority="217" stopIfTrue="1" operator="equal">
      <formula>"買"</formula>
    </cfRule>
    <cfRule type="cellIs" dxfId="224" priority="218" stopIfTrue="1" operator="equal">
      <formula>"売"</formula>
    </cfRule>
  </conditionalFormatting>
  <conditionalFormatting sqref="G62">
    <cfRule type="cellIs" dxfId="223" priority="215" stopIfTrue="1" operator="equal">
      <formula>"買"</formula>
    </cfRule>
    <cfRule type="cellIs" dxfId="222" priority="216" stopIfTrue="1" operator="equal">
      <formula>"売"</formula>
    </cfRule>
  </conditionalFormatting>
  <conditionalFormatting sqref="G63">
    <cfRule type="cellIs" dxfId="221" priority="213" stopIfTrue="1" operator="equal">
      <formula>"買"</formula>
    </cfRule>
    <cfRule type="cellIs" dxfId="220" priority="214" stopIfTrue="1" operator="equal">
      <formula>"売"</formula>
    </cfRule>
  </conditionalFormatting>
  <conditionalFormatting sqref="G64">
    <cfRule type="cellIs" dxfId="219" priority="211" stopIfTrue="1" operator="equal">
      <formula>"買"</formula>
    </cfRule>
    <cfRule type="cellIs" dxfId="218" priority="212" stopIfTrue="1" operator="equal">
      <formula>"売"</formula>
    </cfRule>
  </conditionalFormatting>
  <conditionalFormatting sqref="G65">
    <cfRule type="cellIs" dxfId="217" priority="209" stopIfTrue="1" operator="equal">
      <formula>"買"</formula>
    </cfRule>
    <cfRule type="cellIs" dxfId="216" priority="210" stopIfTrue="1" operator="equal">
      <formula>"売"</formula>
    </cfRule>
  </conditionalFormatting>
  <conditionalFormatting sqref="G66">
    <cfRule type="cellIs" dxfId="215" priority="207" stopIfTrue="1" operator="equal">
      <formula>"買"</formula>
    </cfRule>
    <cfRule type="cellIs" dxfId="214" priority="208" stopIfTrue="1" operator="equal">
      <formula>"売"</formula>
    </cfRule>
  </conditionalFormatting>
  <conditionalFormatting sqref="G67">
    <cfRule type="cellIs" dxfId="213" priority="205" stopIfTrue="1" operator="equal">
      <formula>"買"</formula>
    </cfRule>
    <cfRule type="cellIs" dxfId="212" priority="206" stopIfTrue="1" operator="equal">
      <formula>"売"</formula>
    </cfRule>
  </conditionalFormatting>
  <conditionalFormatting sqref="G68">
    <cfRule type="cellIs" dxfId="211" priority="203" stopIfTrue="1" operator="equal">
      <formula>"買"</formula>
    </cfRule>
    <cfRule type="cellIs" dxfId="210" priority="204" stopIfTrue="1" operator="equal">
      <formula>"売"</formula>
    </cfRule>
  </conditionalFormatting>
  <conditionalFormatting sqref="G69">
    <cfRule type="cellIs" dxfId="209" priority="201" stopIfTrue="1" operator="equal">
      <formula>"買"</formula>
    </cfRule>
    <cfRule type="cellIs" dxfId="208" priority="202" stopIfTrue="1" operator="equal">
      <formula>"売"</formula>
    </cfRule>
  </conditionalFormatting>
  <conditionalFormatting sqref="G70">
    <cfRule type="cellIs" dxfId="207" priority="199" stopIfTrue="1" operator="equal">
      <formula>"買"</formula>
    </cfRule>
    <cfRule type="cellIs" dxfId="206" priority="200" stopIfTrue="1" operator="equal">
      <formula>"売"</formula>
    </cfRule>
  </conditionalFormatting>
  <conditionalFormatting sqref="G71">
    <cfRule type="cellIs" dxfId="205" priority="197" stopIfTrue="1" operator="equal">
      <formula>"買"</formula>
    </cfRule>
    <cfRule type="cellIs" dxfId="204" priority="198" stopIfTrue="1" operator="equal">
      <formula>"売"</formula>
    </cfRule>
  </conditionalFormatting>
  <conditionalFormatting sqref="G72">
    <cfRule type="cellIs" dxfId="203" priority="195" stopIfTrue="1" operator="equal">
      <formula>"買"</formula>
    </cfRule>
    <cfRule type="cellIs" dxfId="202" priority="196" stopIfTrue="1" operator="equal">
      <formula>"売"</formula>
    </cfRule>
  </conditionalFormatting>
  <conditionalFormatting sqref="G73">
    <cfRule type="cellIs" dxfId="201" priority="193" stopIfTrue="1" operator="equal">
      <formula>"買"</formula>
    </cfRule>
    <cfRule type="cellIs" dxfId="200" priority="194" stopIfTrue="1" operator="equal">
      <formula>"売"</formula>
    </cfRule>
  </conditionalFormatting>
  <conditionalFormatting sqref="G74">
    <cfRule type="cellIs" dxfId="199" priority="191" stopIfTrue="1" operator="equal">
      <formula>"買"</formula>
    </cfRule>
    <cfRule type="cellIs" dxfId="198" priority="192" stopIfTrue="1" operator="equal">
      <formula>"売"</formula>
    </cfRule>
  </conditionalFormatting>
  <conditionalFormatting sqref="G75">
    <cfRule type="cellIs" dxfId="197" priority="189" stopIfTrue="1" operator="equal">
      <formula>"買"</formula>
    </cfRule>
    <cfRule type="cellIs" dxfId="196" priority="190" stopIfTrue="1" operator="equal">
      <formula>"売"</formula>
    </cfRule>
  </conditionalFormatting>
  <conditionalFormatting sqref="G76">
    <cfRule type="cellIs" dxfId="195" priority="187" stopIfTrue="1" operator="equal">
      <formula>"買"</formula>
    </cfRule>
    <cfRule type="cellIs" dxfId="194" priority="188" stopIfTrue="1" operator="equal">
      <formula>"売"</formula>
    </cfRule>
  </conditionalFormatting>
  <conditionalFormatting sqref="G77">
    <cfRule type="cellIs" dxfId="193" priority="185" stopIfTrue="1" operator="equal">
      <formula>"買"</formula>
    </cfRule>
    <cfRule type="cellIs" dxfId="192" priority="186" stopIfTrue="1" operator="equal">
      <formula>"売"</formula>
    </cfRule>
  </conditionalFormatting>
  <conditionalFormatting sqref="G78">
    <cfRule type="cellIs" dxfId="191" priority="183" stopIfTrue="1" operator="equal">
      <formula>"買"</formula>
    </cfRule>
    <cfRule type="cellIs" dxfId="190" priority="184" stopIfTrue="1" operator="equal">
      <formula>"売"</formula>
    </cfRule>
  </conditionalFormatting>
  <conditionalFormatting sqref="G79">
    <cfRule type="cellIs" dxfId="189" priority="181" stopIfTrue="1" operator="equal">
      <formula>"買"</formula>
    </cfRule>
    <cfRule type="cellIs" dxfId="188" priority="182" stopIfTrue="1" operator="equal">
      <formula>"売"</formula>
    </cfRule>
  </conditionalFormatting>
  <conditionalFormatting sqref="G80">
    <cfRule type="cellIs" dxfId="187" priority="179" stopIfTrue="1" operator="equal">
      <formula>"買"</formula>
    </cfRule>
    <cfRule type="cellIs" dxfId="186" priority="180" stopIfTrue="1" operator="equal">
      <formula>"売"</formula>
    </cfRule>
  </conditionalFormatting>
  <conditionalFormatting sqref="G81">
    <cfRule type="cellIs" dxfId="185" priority="177" stopIfTrue="1" operator="equal">
      <formula>"買"</formula>
    </cfRule>
    <cfRule type="cellIs" dxfId="184" priority="178" stopIfTrue="1" operator="equal">
      <formula>"売"</formula>
    </cfRule>
  </conditionalFormatting>
  <conditionalFormatting sqref="G82">
    <cfRule type="cellIs" dxfId="183" priority="175" stopIfTrue="1" operator="equal">
      <formula>"買"</formula>
    </cfRule>
    <cfRule type="cellIs" dxfId="182" priority="176" stopIfTrue="1" operator="equal">
      <formula>"売"</formula>
    </cfRule>
  </conditionalFormatting>
  <conditionalFormatting sqref="G83">
    <cfRule type="cellIs" dxfId="181" priority="173" stopIfTrue="1" operator="equal">
      <formula>"買"</formula>
    </cfRule>
    <cfRule type="cellIs" dxfId="180" priority="174" stopIfTrue="1" operator="equal">
      <formula>"売"</formula>
    </cfRule>
  </conditionalFormatting>
  <conditionalFormatting sqref="G84">
    <cfRule type="cellIs" dxfId="179" priority="171" stopIfTrue="1" operator="equal">
      <formula>"買"</formula>
    </cfRule>
    <cfRule type="cellIs" dxfId="178" priority="172" stopIfTrue="1" operator="equal">
      <formula>"売"</formula>
    </cfRule>
  </conditionalFormatting>
  <conditionalFormatting sqref="G85">
    <cfRule type="cellIs" dxfId="177" priority="169" stopIfTrue="1" operator="equal">
      <formula>"買"</formula>
    </cfRule>
    <cfRule type="cellIs" dxfId="176" priority="170" stopIfTrue="1" operator="equal">
      <formula>"売"</formula>
    </cfRule>
  </conditionalFormatting>
  <conditionalFormatting sqref="G86">
    <cfRule type="cellIs" dxfId="175" priority="167" stopIfTrue="1" operator="equal">
      <formula>"買"</formula>
    </cfRule>
    <cfRule type="cellIs" dxfId="174" priority="168" stopIfTrue="1" operator="equal">
      <formula>"売"</formula>
    </cfRule>
  </conditionalFormatting>
  <conditionalFormatting sqref="G87">
    <cfRule type="cellIs" dxfId="173" priority="165" stopIfTrue="1" operator="equal">
      <formula>"買"</formula>
    </cfRule>
    <cfRule type="cellIs" dxfId="172" priority="166" stopIfTrue="1" operator="equal">
      <formula>"売"</formula>
    </cfRule>
  </conditionalFormatting>
  <conditionalFormatting sqref="G88">
    <cfRule type="cellIs" dxfId="171" priority="163" stopIfTrue="1" operator="equal">
      <formula>"買"</formula>
    </cfRule>
    <cfRule type="cellIs" dxfId="170" priority="164" stopIfTrue="1" operator="equal">
      <formula>"売"</formula>
    </cfRule>
  </conditionalFormatting>
  <conditionalFormatting sqref="G89">
    <cfRule type="cellIs" dxfId="169" priority="161" stopIfTrue="1" operator="equal">
      <formula>"買"</formula>
    </cfRule>
    <cfRule type="cellIs" dxfId="168" priority="162" stopIfTrue="1" operator="equal">
      <formula>"売"</formula>
    </cfRule>
  </conditionalFormatting>
  <conditionalFormatting sqref="G90">
    <cfRule type="cellIs" dxfId="167" priority="159" stopIfTrue="1" operator="equal">
      <formula>"買"</formula>
    </cfRule>
    <cfRule type="cellIs" dxfId="166" priority="160" stopIfTrue="1" operator="equal">
      <formula>"売"</formula>
    </cfRule>
  </conditionalFormatting>
  <conditionalFormatting sqref="G91">
    <cfRule type="cellIs" dxfId="165" priority="157" stopIfTrue="1" operator="equal">
      <formula>"買"</formula>
    </cfRule>
    <cfRule type="cellIs" dxfId="164" priority="158" stopIfTrue="1" operator="equal">
      <formula>"売"</formula>
    </cfRule>
  </conditionalFormatting>
  <conditionalFormatting sqref="G92">
    <cfRule type="cellIs" dxfId="163" priority="155" stopIfTrue="1" operator="equal">
      <formula>"買"</formula>
    </cfRule>
    <cfRule type="cellIs" dxfId="162" priority="156" stopIfTrue="1" operator="equal">
      <formula>"売"</formula>
    </cfRule>
  </conditionalFormatting>
  <conditionalFormatting sqref="G93">
    <cfRule type="cellIs" dxfId="161" priority="153" stopIfTrue="1" operator="equal">
      <formula>"買"</formula>
    </cfRule>
    <cfRule type="cellIs" dxfId="160" priority="154" stopIfTrue="1" operator="equal">
      <formula>"売"</formula>
    </cfRule>
  </conditionalFormatting>
  <conditionalFormatting sqref="G93">
    <cfRule type="cellIs" dxfId="159" priority="151" stopIfTrue="1" operator="equal">
      <formula>"買"</formula>
    </cfRule>
    <cfRule type="cellIs" dxfId="158" priority="152" stopIfTrue="1" operator="equal">
      <formula>"売"</formula>
    </cfRule>
  </conditionalFormatting>
  <conditionalFormatting sqref="G94">
    <cfRule type="cellIs" dxfId="157" priority="149" stopIfTrue="1" operator="equal">
      <formula>"買"</formula>
    </cfRule>
    <cfRule type="cellIs" dxfId="156" priority="150" stopIfTrue="1" operator="equal">
      <formula>"売"</formula>
    </cfRule>
  </conditionalFormatting>
  <conditionalFormatting sqref="G95">
    <cfRule type="cellIs" dxfId="155" priority="147" stopIfTrue="1" operator="equal">
      <formula>"買"</formula>
    </cfRule>
    <cfRule type="cellIs" dxfId="154" priority="148" stopIfTrue="1" operator="equal">
      <formula>"売"</formula>
    </cfRule>
  </conditionalFormatting>
  <conditionalFormatting sqref="G96">
    <cfRule type="cellIs" dxfId="153" priority="145" stopIfTrue="1" operator="equal">
      <formula>"買"</formula>
    </cfRule>
    <cfRule type="cellIs" dxfId="152" priority="146" stopIfTrue="1" operator="equal">
      <formula>"売"</formula>
    </cfRule>
  </conditionalFormatting>
  <conditionalFormatting sqref="G97">
    <cfRule type="cellIs" dxfId="151" priority="143" stopIfTrue="1" operator="equal">
      <formula>"買"</formula>
    </cfRule>
    <cfRule type="cellIs" dxfId="150" priority="144" stopIfTrue="1" operator="equal">
      <formula>"売"</formula>
    </cfRule>
  </conditionalFormatting>
  <conditionalFormatting sqref="G98">
    <cfRule type="cellIs" dxfId="149" priority="141" stopIfTrue="1" operator="equal">
      <formula>"買"</formula>
    </cfRule>
    <cfRule type="cellIs" dxfId="148" priority="142" stopIfTrue="1" operator="equal">
      <formula>"売"</formula>
    </cfRule>
  </conditionalFormatting>
  <conditionalFormatting sqref="G99">
    <cfRule type="cellIs" dxfId="147" priority="139" stopIfTrue="1" operator="equal">
      <formula>"買"</formula>
    </cfRule>
    <cfRule type="cellIs" dxfId="146" priority="140" stopIfTrue="1" operator="equal">
      <formula>"売"</formula>
    </cfRule>
  </conditionalFormatting>
  <conditionalFormatting sqref="G100">
    <cfRule type="cellIs" dxfId="145" priority="137" stopIfTrue="1" operator="equal">
      <formula>"買"</formula>
    </cfRule>
    <cfRule type="cellIs" dxfId="144" priority="138" stopIfTrue="1" operator="equal">
      <formula>"売"</formula>
    </cfRule>
  </conditionalFormatting>
  <conditionalFormatting sqref="G101">
    <cfRule type="cellIs" dxfId="143" priority="135" stopIfTrue="1" operator="equal">
      <formula>"買"</formula>
    </cfRule>
    <cfRule type="cellIs" dxfId="142" priority="136" stopIfTrue="1" operator="equal">
      <formula>"売"</formula>
    </cfRule>
  </conditionalFormatting>
  <conditionalFormatting sqref="G102">
    <cfRule type="cellIs" dxfId="141" priority="133" stopIfTrue="1" operator="equal">
      <formula>"買"</formula>
    </cfRule>
    <cfRule type="cellIs" dxfId="140" priority="134" stopIfTrue="1" operator="equal">
      <formula>"売"</formula>
    </cfRule>
  </conditionalFormatting>
  <conditionalFormatting sqref="G103">
    <cfRule type="cellIs" dxfId="139" priority="131" stopIfTrue="1" operator="equal">
      <formula>"買"</formula>
    </cfRule>
    <cfRule type="cellIs" dxfId="138" priority="132" stopIfTrue="1" operator="equal">
      <formula>"売"</formula>
    </cfRule>
  </conditionalFormatting>
  <conditionalFormatting sqref="G13">
    <cfRule type="cellIs" dxfId="137" priority="129" stopIfTrue="1" operator="equal">
      <formula>"買"</formula>
    </cfRule>
    <cfRule type="cellIs" dxfId="136" priority="130" stopIfTrue="1" operator="equal">
      <formula>"売"</formula>
    </cfRule>
  </conditionalFormatting>
  <conditionalFormatting sqref="G11">
    <cfRule type="cellIs" dxfId="135" priority="127" stopIfTrue="1" operator="equal">
      <formula>"買"</formula>
    </cfRule>
    <cfRule type="cellIs" dxfId="134" priority="128" stopIfTrue="1" operator="equal">
      <formula>"売"</formula>
    </cfRule>
  </conditionalFormatting>
  <conditionalFormatting sqref="G12">
    <cfRule type="cellIs" dxfId="133" priority="125" stopIfTrue="1" operator="equal">
      <formula>"買"</formula>
    </cfRule>
    <cfRule type="cellIs" dxfId="132" priority="126" stopIfTrue="1" operator="equal">
      <formula>"売"</formula>
    </cfRule>
  </conditionalFormatting>
  <conditionalFormatting sqref="G9">
    <cfRule type="cellIs" dxfId="131" priority="123" stopIfTrue="1" operator="equal">
      <formula>"買"</formula>
    </cfRule>
    <cfRule type="cellIs" dxfId="130" priority="124" stopIfTrue="1" operator="equal">
      <formula>"売"</formula>
    </cfRule>
  </conditionalFormatting>
  <conditionalFormatting sqref="G10">
    <cfRule type="cellIs" dxfId="129" priority="121" stopIfTrue="1" operator="equal">
      <formula>"買"</formula>
    </cfRule>
    <cfRule type="cellIs" dxfId="128" priority="122" stopIfTrue="1" operator="equal">
      <formula>"売"</formula>
    </cfRule>
  </conditionalFormatting>
  <conditionalFormatting sqref="G9">
    <cfRule type="cellIs" dxfId="127" priority="119" stopIfTrue="1" operator="equal">
      <formula>"買"</formula>
    </cfRule>
    <cfRule type="cellIs" dxfId="126" priority="120" stopIfTrue="1" operator="equal">
      <formula>"売"</formula>
    </cfRule>
  </conditionalFormatting>
  <conditionalFormatting sqref="G10">
    <cfRule type="cellIs" dxfId="125" priority="117" stopIfTrue="1" operator="equal">
      <formula>"買"</formula>
    </cfRule>
    <cfRule type="cellIs" dxfId="124" priority="118" stopIfTrue="1" operator="equal">
      <formula>"売"</formula>
    </cfRule>
  </conditionalFormatting>
  <conditionalFormatting sqref="G11">
    <cfRule type="cellIs" dxfId="123" priority="115" stopIfTrue="1" operator="equal">
      <formula>"買"</formula>
    </cfRule>
    <cfRule type="cellIs" dxfId="122" priority="116" stopIfTrue="1" operator="equal">
      <formula>"売"</formula>
    </cfRule>
  </conditionalFormatting>
  <conditionalFormatting sqref="G12">
    <cfRule type="cellIs" dxfId="121" priority="113" stopIfTrue="1" operator="equal">
      <formula>"買"</formula>
    </cfRule>
    <cfRule type="cellIs" dxfId="120" priority="114" stopIfTrue="1" operator="equal">
      <formula>"売"</formula>
    </cfRule>
  </conditionalFormatting>
  <conditionalFormatting sqref="G12">
    <cfRule type="cellIs" dxfId="119" priority="111" stopIfTrue="1" operator="equal">
      <formula>"買"</formula>
    </cfRule>
    <cfRule type="cellIs" dxfId="118" priority="112" stopIfTrue="1" operator="equal">
      <formula>"売"</formula>
    </cfRule>
  </conditionalFormatting>
  <conditionalFormatting sqref="G12:G13">
    <cfRule type="cellIs" dxfId="117" priority="109" stopIfTrue="1" operator="equal">
      <formula>"買"</formula>
    </cfRule>
    <cfRule type="cellIs" dxfId="116" priority="110" stopIfTrue="1" operator="equal">
      <formula>"売"</formula>
    </cfRule>
  </conditionalFormatting>
  <conditionalFormatting sqref="G12">
    <cfRule type="cellIs" dxfId="115" priority="107" stopIfTrue="1" operator="equal">
      <formula>"買"</formula>
    </cfRule>
    <cfRule type="cellIs" dxfId="114" priority="108" stopIfTrue="1" operator="equal">
      <formula>"売"</formula>
    </cfRule>
  </conditionalFormatting>
  <conditionalFormatting sqref="G13">
    <cfRule type="cellIs" dxfId="113" priority="105" stopIfTrue="1" operator="equal">
      <formula>"買"</formula>
    </cfRule>
    <cfRule type="cellIs" dxfId="112" priority="106" stopIfTrue="1" operator="equal">
      <formula>"売"</formula>
    </cfRule>
  </conditionalFormatting>
  <conditionalFormatting sqref="G13">
    <cfRule type="cellIs" dxfId="111" priority="103" stopIfTrue="1" operator="equal">
      <formula>"買"</formula>
    </cfRule>
    <cfRule type="cellIs" dxfId="110" priority="104" stopIfTrue="1" operator="equal">
      <formula>"売"</formula>
    </cfRule>
  </conditionalFormatting>
  <conditionalFormatting sqref="G14">
    <cfRule type="cellIs" dxfId="109" priority="101" stopIfTrue="1" operator="equal">
      <formula>"買"</formula>
    </cfRule>
    <cfRule type="cellIs" dxfId="108" priority="102" stopIfTrue="1" operator="equal">
      <formula>"売"</formula>
    </cfRule>
  </conditionalFormatting>
  <conditionalFormatting sqref="G15">
    <cfRule type="cellIs" dxfId="107" priority="99" stopIfTrue="1" operator="equal">
      <formula>"買"</formula>
    </cfRule>
    <cfRule type="cellIs" dxfId="106" priority="100" stopIfTrue="1" operator="equal">
      <formula>"売"</formula>
    </cfRule>
  </conditionalFormatting>
  <conditionalFormatting sqref="G15">
    <cfRule type="cellIs" dxfId="105" priority="97" stopIfTrue="1" operator="equal">
      <formula>"買"</formula>
    </cfRule>
    <cfRule type="cellIs" dxfId="104" priority="98" stopIfTrue="1" operator="equal">
      <formula>"売"</formula>
    </cfRule>
  </conditionalFormatting>
  <conditionalFormatting sqref="G16">
    <cfRule type="cellIs" dxfId="103" priority="95" stopIfTrue="1" operator="equal">
      <formula>"買"</formula>
    </cfRule>
    <cfRule type="cellIs" dxfId="102" priority="96" stopIfTrue="1" operator="equal">
      <formula>"売"</formula>
    </cfRule>
  </conditionalFormatting>
  <conditionalFormatting sqref="G17">
    <cfRule type="cellIs" dxfId="101" priority="93" stopIfTrue="1" operator="equal">
      <formula>"買"</formula>
    </cfRule>
    <cfRule type="cellIs" dxfId="100" priority="94" stopIfTrue="1" operator="equal">
      <formula>"売"</formula>
    </cfRule>
  </conditionalFormatting>
  <conditionalFormatting sqref="G18">
    <cfRule type="cellIs" dxfId="99" priority="91" stopIfTrue="1" operator="equal">
      <formula>"買"</formula>
    </cfRule>
    <cfRule type="cellIs" dxfId="98" priority="92" stopIfTrue="1" operator="equal">
      <formula>"売"</formula>
    </cfRule>
  </conditionalFormatting>
  <conditionalFormatting sqref="G19">
    <cfRule type="cellIs" dxfId="97" priority="89" stopIfTrue="1" operator="equal">
      <formula>"買"</formula>
    </cfRule>
    <cfRule type="cellIs" dxfId="96" priority="90" stopIfTrue="1" operator="equal">
      <formula>"売"</formula>
    </cfRule>
  </conditionalFormatting>
  <conditionalFormatting sqref="G19">
    <cfRule type="cellIs" dxfId="95" priority="87" stopIfTrue="1" operator="equal">
      <formula>"買"</formula>
    </cfRule>
    <cfRule type="cellIs" dxfId="94" priority="88" stopIfTrue="1" operator="equal">
      <formula>"売"</formula>
    </cfRule>
  </conditionalFormatting>
  <conditionalFormatting sqref="G20">
    <cfRule type="cellIs" dxfId="93" priority="85" stopIfTrue="1" operator="equal">
      <formula>"買"</formula>
    </cfRule>
    <cfRule type="cellIs" dxfId="92" priority="86" stopIfTrue="1" operator="equal">
      <formula>"売"</formula>
    </cfRule>
  </conditionalFormatting>
  <conditionalFormatting sqref="G21">
    <cfRule type="cellIs" dxfId="91" priority="83" stopIfTrue="1" operator="equal">
      <formula>"買"</formula>
    </cfRule>
    <cfRule type="cellIs" dxfId="90" priority="84" stopIfTrue="1" operator="equal">
      <formula>"売"</formula>
    </cfRule>
  </conditionalFormatting>
  <conditionalFormatting sqref="G22">
    <cfRule type="cellIs" dxfId="89" priority="81" stopIfTrue="1" operator="equal">
      <formula>"買"</formula>
    </cfRule>
    <cfRule type="cellIs" dxfId="88" priority="82" stopIfTrue="1" operator="equal">
      <formula>"売"</formula>
    </cfRule>
  </conditionalFormatting>
  <conditionalFormatting sqref="G23">
    <cfRule type="cellIs" dxfId="87" priority="79" stopIfTrue="1" operator="equal">
      <formula>"買"</formula>
    </cfRule>
    <cfRule type="cellIs" dxfId="86" priority="80" stopIfTrue="1" operator="equal">
      <formula>"売"</formula>
    </cfRule>
  </conditionalFormatting>
  <conditionalFormatting sqref="G24">
    <cfRule type="cellIs" dxfId="85" priority="77" stopIfTrue="1" operator="equal">
      <formula>"買"</formula>
    </cfRule>
    <cfRule type="cellIs" dxfId="84" priority="78" stopIfTrue="1" operator="equal">
      <formula>"売"</formula>
    </cfRule>
  </conditionalFormatting>
  <conditionalFormatting sqref="G25">
    <cfRule type="cellIs" dxfId="83" priority="75" stopIfTrue="1" operator="equal">
      <formula>"買"</formula>
    </cfRule>
    <cfRule type="cellIs" dxfId="82" priority="76" stopIfTrue="1" operator="equal">
      <formula>"売"</formula>
    </cfRule>
  </conditionalFormatting>
  <conditionalFormatting sqref="G26">
    <cfRule type="cellIs" dxfId="81" priority="73" stopIfTrue="1" operator="equal">
      <formula>"買"</formula>
    </cfRule>
    <cfRule type="cellIs" dxfId="80" priority="74" stopIfTrue="1" operator="equal">
      <formula>"売"</formula>
    </cfRule>
  </conditionalFormatting>
  <conditionalFormatting sqref="G26">
    <cfRule type="cellIs" dxfId="79" priority="71" stopIfTrue="1" operator="equal">
      <formula>"買"</formula>
    </cfRule>
    <cfRule type="cellIs" dxfId="78" priority="72" stopIfTrue="1" operator="equal">
      <formula>"売"</formula>
    </cfRule>
  </conditionalFormatting>
  <conditionalFormatting sqref="G27">
    <cfRule type="cellIs" dxfId="77" priority="69" stopIfTrue="1" operator="equal">
      <formula>"買"</formula>
    </cfRule>
    <cfRule type="cellIs" dxfId="76" priority="70" stopIfTrue="1" operator="equal">
      <formula>"売"</formula>
    </cfRule>
  </conditionalFormatting>
  <conditionalFormatting sqref="G28">
    <cfRule type="cellIs" dxfId="75" priority="67" stopIfTrue="1" operator="equal">
      <formula>"買"</formula>
    </cfRule>
    <cfRule type="cellIs" dxfId="74" priority="68" stopIfTrue="1" operator="equal">
      <formula>"売"</formula>
    </cfRule>
  </conditionalFormatting>
  <conditionalFormatting sqref="G28">
    <cfRule type="cellIs" dxfId="73" priority="65" stopIfTrue="1" operator="equal">
      <formula>"買"</formula>
    </cfRule>
    <cfRule type="cellIs" dxfId="72" priority="66" stopIfTrue="1" operator="equal">
      <formula>"売"</formula>
    </cfRule>
  </conditionalFormatting>
  <conditionalFormatting sqref="G29">
    <cfRule type="cellIs" dxfId="71" priority="63" stopIfTrue="1" operator="equal">
      <formula>"買"</formula>
    </cfRule>
    <cfRule type="cellIs" dxfId="70" priority="64" stopIfTrue="1" operator="equal">
      <formula>"売"</formula>
    </cfRule>
  </conditionalFormatting>
  <conditionalFormatting sqref="G30">
    <cfRule type="cellIs" dxfId="69" priority="61" stopIfTrue="1" operator="equal">
      <formula>"買"</formula>
    </cfRule>
    <cfRule type="cellIs" dxfId="68" priority="62" stopIfTrue="1" operator="equal">
      <formula>"売"</formula>
    </cfRule>
  </conditionalFormatting>
  <conditionalFormatting sqref="G30">
    <cfRule type="cellIs" dxfId="67" priority="59" stopIfTrue="1" operator="equal">
      <formula>"買"</formula>
    </cfRule>
    <cfRule type="cellIs" dxfId="66" priority="60" stopIfTrue="1" operator="equal">
      <formula>"売"</formula>
    </cfRule>
  </conditionalFormatting>
  <conditionalFormatting sqref="G31">
    <cfRule type="cellIs" dxfId="65" priority="57" stopIfTrue="1" operator="equal">
      <formula>"買"</formula>
    </cfRule>
    <cfRule type="cellIs" dxfId="64" priority="58" stopIfTrue="1" operator="equal">
      <formula>"売"</formula>
    </cfRule>
  </conditionalFormatting>
  <conditionalFormatting sqref="G31">
    <cfRule type="cellIs" dxfId="63" priority="55" stopIfTrue="1" operator="equal">
      <formula>"買"</formula>
    </cfRule>
    <cfRule type="cellIs" dxfId="62" priority="56" stopIfTrue="1" operator="equal">
      <formula>"売"</formula>
    </cfRule>
  </conditionalFormatting>
  <conditionalFormatting sqref="G32">
    <cfRule type="cellIs" dxfId="61" priority="53" stopIfTrue="1" operator="equal">
      <formula>"買"</formula>
    </cfRule>
    <cfRule type="cellIs" dxfId="60" priority="54" stopIfTrue="1" operator="equal">
      <formula>"売"</formula>
    </cfRule>
  </conditionalFormatting>
  <conditionalFormatting sqref="G32">
    <cfRule type="cellIs" dxfId="59" priority="51" stopIfTrue="1" operator="equal">
      <formula>"買"</formula>
    </cfRule>
    <cfRule type="cellIs" dxfId="58" priority="52" stopIfTrue="1" operator="equal">
      <formula>"売"</formula>
    </cfRule>
  </conditionalFormatting>
  <conditionalFormatting sqref="G33">
    <cfRule type="cellIs" dxfId="57" priority="49" stopIfTrue="1" operator="equal">
      <formula>"買"</formula>
    </cfRule>
    <cfRule type="cellIs" dxfId="56" priority="50" stopIfTrue="1" operator="equal">
      <formula>"売"</formula>
    </cfRule>
  </conditionalFormatting>
  <conditionalFormatting sqref="G34">
    <cfRule type="cellIs" dxfId="55" priority="47" stopIfTrue="1" operator="equal">
      <formula>"買"</formula>
    </cfRule>
    <cfRule type="cellIs" dxfId="54" priority="48" stopIfTrue="1" operator="equal">
      <formula>"売"</formula>
    </cfRule>
  </conditionalFormatting>
  <conditionalFormatting sqref="G35">
    <cfRule type="cellIs" dxfId="53" priority="45" stopIfTrue="1" operator="equal">
      <formula>"買"</formula>
    </cfRule>
    <cfRule type="cellIs" dxfId="52" priority="46" stopIfTrue="1" operator="equal">
      <formula>"売"</formula>
    </cfRule>
  </conditionalFormatting>
  <conditionalFormatting sqref="G36">
    <cfRule type="cellIs" dxfId="51" priority="43" stopIfTrue="1" operator="equal">
      <formula>"買"</formula>
    </cfRule>
    <cfRule type="cellIs" dxfId="50" priority="44" stopIfTrue="1" operator="equal">
      <formula>"売"</formula>
    </cfRule>
  </conditionalFormatting>
  <conditionalFormatting sqref="G37">
    <cfRule type="cellIs" dxfId="49" priority="41" stopIfTrue="1" operator="equal">
      <formula>"買"</formula>
    </cfRule>
    <cfRule type="cellIs" dxfId="48" priority="42" stopIfTrue="1" operator="equal">
      <formula>"売"</formula>
    </cfRule>
  </conditionalFormatting>
  <conditionalFormatting sqref="G37">
    <cfRule type="cellIs" dxfId="47" priority="39" stopIfTrue="1" operator="equal">
      <formula>"買"</formula>
    </cfRule>
    <cfRule type="cellIs" dxfId="46" priority="40" stopIfTrue="1" operator="equal">
      <formula>"売"</formula>
    </cfRule>
  </conditionalFormatting>
  <conditionalFormatting sqref="G38">
    <cfRule type="cellIs" dxfId="45" priority="37" stopIfTrue="1" operator="equal">
      <formula>"買"</formula>
    </cfRule>
    <cfRule type="cellIs" dxfId="44" priority="38" stopIfTrue="1" operator="equal">
      <formula>"売"</formula>
    </cfRule>
  </conditionalFormatting>
  <conditionalFormatting sqref="G38">
    <cfRule type="cellIs" dxfId="43" priority="35" stopIfTrue="1" operator="equal">
      <formula>"買"</formula>
    </cfRule>
    <cfRule type="cellIs" dxfId="42" priority="36" stopIfTrue="1" operator="equal">
      <formula>"売"</formula>
    </cfRule>
  </conditionalFormatting>
  <conditionalFormatting sqref="G39">
    <cfRule type="cellIs" dxfId="41" priority="33" stopIfTrue="1" operator="equal">
      <formula>"買"</formula>
    </cfRule>
    <cfRule type="cellIs" dxfId="40" priority="34" stopIfTrue="1" operator="equal">
      <formula>"売"</formula>
    </cfRule>
  </conditionalFormatting>
  <conditionalFormatting sqref="G39">
    <cfRule type="cellIs" dxfId="39" priority="31" stopIfTrue="1" operator="equal">
      <formula>"買"</formula>
    </cfRule>
    <cfRule type="cellIs" dxfId="38" priority="32" stopIfTrue="1" operator="equal">
      <formula>"売"</formula>
    </cfRule>
  </conditionalFormatting>
  <conditionalFormatting sqref="G40">
    <cfRule type="cellIs" dxfId="37" priority="29" stopIfTrue="1" operator="equal">
      <formula>"買"</formula>
    </cfRule>
    <cfRule type="cellIs" dxfId="36" priority="30" stopIfTrue="1" operator="equal">
      <formula>"売"</formula>
    </cfRule>
  </conditionalFormatting>
  <conditionalFormatting sqref="G40">
    <cfRule type="cellIs" dxfId="35" priority="27" stopIfTrue="1" operator="equal">
      <formula>"買"</formula>
    </cfRule>
    <cfRule type="cellIs" dxfId="34" priority="28" stopIfTrue="1" operator="equal">
      <formula>"売"</formula>
    </cfRule>
  </conditionalFormatting>
  <conditionalFormatting sqref="G41">
    <cfRule type="cellIs" dxfId="33" priority="25" stopIfTrue="1" operator="equal">
      <formula>"買"</formula>
    </cfRule>
    <cfRule type="cellIs" dxfId="32" priority="26" stopIfTrue="1" operator="equal">
      <formula>"売"</formula>
    </cfRule>
  </conditionalFormatting>
  <conditionalFormatting sqref="G42">
    <cfRule type="cellIs" dxfId="31" priority="23" stopIfTrue="1" operator="equal">
      <formula>"買"</formula>
    </cfRule>
    <cfRule type="cellIs" dxfId="30" priority="24" stopIfTrue="1" operator="equal">
      <formula>"売"</formula>
    </cfRule>
  </conditionalFormatting>
  <conditionalFormatting sqref="G43">
    <cfRule type="cellIs" dxfId="29" priority="21" stopIfTrue="1" operator="equal">
      <formula>"買"</formula>
    </cfRule>
    <cfRule type="cellIs" dxfId="28" priority="22" stopIfTrue="1" operator="equal">
      <formula>"売"</formula>
    </cfRule>
  </conditionalFormatting>
  <conditionalFormatting sqref="G43">
    <cfRule type="cellIs" dxfId="27" priority="19" stopIfTrue="1" operator="equal">
      <formula>"買"</formula>
    </cfRule>
    <cfRule type="cellIs" dxfId="26" priority="20" stopIfTrue="1" operator="equal">
      <formula>"売"</formula>
    </cfRule>
  </conditionalFormatting>
  <conditionalFormatting sqref="G44">
    <cfRule type="cellIs" dxfId="25" priority="17" stopIfTrue="1" operator="equal">
      <formula>"買"</formula>
    </cfRule>
    <cfRule type="cellIs" dxfId="24" priority="18" stopIfTrue="1" operator="equal">
      <formula>"売"</formula>
    </cfRule>
  </conditionalFormatting>
  <conditionalFormatting sqref="G45">
    <cfRule type="cellIs" dxfId="23" priority="15" stopIfTrue="1" operator="equal">
      <formula>"買"</formula>
    </cfRule>
    <cfRule type="cellIs" dxfId="22" priority="16" stopIfTrue="1" operator="equal">
      <formula>"売"</formula>
    </cfRule>
  </conditionalFormatting>
  <conditionalFormatting sqref="G46">
    <cfRule type="cellIs" dxfId="21" priority="13" stopIfTrue="1" operator="equal">
      <formula>"買"</formula>
    </cfRule>
    <cfRule type="cellIs" dxfId="20" priority="14" stopIfTrue="1" operator="equal">
      <formula>"売"</formula>
    </cfRule>
  </conditionalFormatting>
  <conditionalFormatting sqref="G46">
    <cfRule type="cellIs" dxfId="19" priority="11" stopIfTrue="1" operator="equal">
      <formula>"買"</formula>
    </cfRule>
    <cfRule type="cellIs" dxfId="18" priority="12" stopIfTrue="1" operator="equal">
      <formula>"売"</formula>
    </cfRule>
  </conditionalFormatting>
  <conditionalFormatting sqref="G47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47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48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48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49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294" workbookViewId="0">
      <selection activeCell="A314" sqref="A314"/>
    </sheetView>
  </sheetViews>
  <sheetFormatPr defaultRowHeight="14.2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opLeftCell="A12" zoomScale="145" zoomScaleNormal="145" zoomScaleSheetLayoutView="100" workbookViewId="0">
      <selection activeCell="A22" sqref="A22:J29"/>
    </sheetView>
  </sheetViews>
  <sheetFormatPr defaultRowHeight="13.5"/>
  <sheetData>
    <row r="1" spans="1:10">
      <c r="A1" t="s">
        <v>0</v>
      </c>
    </row>
    <row r="2" spans="1:10">
      <c r="A2" s="88" t="s">
        <v>69</v>
      </c>
      <c r="B2" s="89"/>
      <c r="C2" s="89"/>
      <c r="D2" s="89"/>
      <c r="E2" s="89"/>
      <c r="F2" s="89"/>
      <c r="G2" s="89"/>
      <c r="H2" s="89"/>
      <c r="I2" s="89"/>
      <c r="J2" s="89"/>
    </row>
    <row r="3" spans="1:10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>
      <c r="A6" s="89"/>
      <c r="B6" s="89"/>
      <c r="C6" s="89"/>
      <c r="D6" s="89"/>
      <c r="E6" s="89"/>
      <c r="F6" s="89"/>
      <c r="G6" s="89"/>
      <c r="H6" s="89"/>
      <c r="I6" s="89"/>
      <c r="J6" s="89"/>
    </row>
    <row r="7" spans="1:10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0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>
      <c r="A9" s="89"/>
      <c r="B9" s="89"/>
      <c r="C9" s="89"/>
      <c r="D9" s="89"/>
      <c r="E9" s="89"/>
      <c r="F9" s="89"/>
      <c r="G9" s="89"/>
      <c r="H9" s="89"/>
      <c r="I9" s="89"/>
      <c r="J9" s="89"/>
    </row>
    <row r="11" spans="1:10">
      <c r="A11" t="s">
        <v>1</v>
      </c>
    </row>
    <row r="12" spans="1:10">
      <c r="A12" s="90" t="s">
        <v>70</v>
      </c>
      <c r="B12" s="91"/>
      <c r="C12" s="91"/>
      <c r="D12" s="91"/>
      <c r="E12" s="91"/>
      <c r="F12" s="91"/>
      <c r="G12" s="91"/>
      <c r="H12" s="91"/>
      <c r="I12" s="91"/>
      <c r="J12" s="91"/>
    </row>
    <row r="13" spans="1:10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1" spans="1:10">
      <c r="A21" t="s">
        <v>2</v>
      </c>
    </row>
    <row r="22" spans="1:10">
      <c r="A22" s="90" t="s">
        <v>71</v>
      </c>
      <c r="B22" s="90"/>
      <c r="C22" s="90"/>
      <c r="D22" s="90"/>
      <c r="E22" s="90"/>
      <c r="F22" s="90"/>
      <c r="G22" s="90"/>
      <c r="H22" s="90"/>
      <c r="I22" s="90"/>
      <c r="J22" s="90"/>
    </row>
    <row r="23" spans="1:10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>
      <c r="A29" s="90"/>
      <c r="B29" s="90"/>
      <c r="C29" s="90"/>
      <c r="D29" s="90"/>
      <c r="E29" s="90"/>
      <c r="F29" s="90"/>
      <c r="G29" s="90"/>
      <c r="H29" s="90"/>
      <c r="I29" s="90"/>
      <c r="J29" s="90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9"/>
  <sheetViews>
    <sheetView zoomScaleSheetLayoutView="100" workbookViewId="0">
      <selection activeCell="B4" sqref="B4:I19"/>
    </sheetView>
  </sheetViews>
  <sheetFormatPr defaultColWidth="8.875" defaultRowHeight="17.2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>
      <c r="B2" s="24" t="s">
        <v>39</v>
      </c>
      <c r="C2" s="26"/>
    </row>
    <row r="4" spans="2:9">
      <c r="B4" s="29" t="s">
        <v>72</v>
      </c>
      <c r="C4" s="29" t="s">
        <v>40</v>
      </c>
      <c r="D4" s="29" t="s">
        <v>42</v>
      </c>
      <c r="E4" s="30" t="s">
        <v>41</v>
      </c>
      <c r="F4" s="29" t="s">
        <v>43</v>
      </c>
      <c r="G4" s="30" t="s">
        <v>41</v>
      </c>
      <c r="H4" s="29" t="s">
        <v>44</v>
      </c>
      <c r="I4" s="30" t="s">
        <v>41</v>
      </c>
    </row>
    <row r="5" spans="2:9">
      <c r="B5" s="27" t="s">
        <v>73</v>
      </c>
      <c r="C5" s="28" t="s">
        <v>74</v>
      </c>
      <c r="D5" s="28"/>
      <c r="E5" s="32"/>
      <c r="F5" s="28">
        <v>49</v>
      </c>
      <c r="G5" s="32">
        <v>43646</v>
      </c>
      <c r="H5" s="28"/>
      <c r="I5" s="32"/>
    </row>
    <row r="6" spans="2:9">
      <c r="B6" s="27" t="s">
        <v>73</v>
      </c>
      <c r="C6" s="28" t="s">
        <v>75</v>
      </c>
      <c r="D6" s="28">
        <v>51</v>
      </c>
      <c r="E6" s="32">
        <v>43650</v>
      </c>
      <c r="F6" s="28">
        <v>27</v>
      </c>
      <c r="G6" s="32">
        <v>43655</v>
      </c>
      <c r="H6" s="28">
        <v>60</v>
      </c>
      <c r="I6" s="32">
        <v>43652</v>
      </c>
    </row>
    <row r="7" spans="2:9">
      <c r="B7" s="27" t="s">
        <v>73</v>
      </c>
      <c r="C7" s="28" t="s">
        <v>76</v>
      </c>
      <c r="D7" s="28">
        <v>39</v>
      </c>
      <c r="E7" s="32">
        <v>43651</v>
      </c>
      <c r="F7" s="28">
        <v>30</v>
      </c>
      <c r="G7" s="32">
        <v>43660</v>
      </c>
      <c r="H7" s="28">
        <v>95</v>
      </c>
      <c r="I7" s="32">
        <v>43697</v>
      </c>
    </row>
    <row r="8" spans="2:9">
      <c r="B8" s="27" t="s">
        <v>73</v>
      </c>
      <c r="C8" s="28" t="s">
        <v>77</v>
      </c>
      <c r="D8" s="28"/>
      <c r="E8" s="33"/>
      <c r="F8" s="28">
        <v>60</v>
      </c>
      <c r="G8" s="32">
        <v>43657</v>
      </c>
      <c r="H8" s="28"/>
      <c r="I8" s="33"/>
    </row>
    <row r="9" spans="2:9">
      <c r="B9" s="27" t="s">
        <v>73</v>
      </c>
      <c r="C9" s="28" t="s">
        <v>78</v>
      </c>
      <c r="D9" s="28"/>
      <c r="E9" s="33"/>
      <c r="F9" s="28">
        <v>51</v>
      </c>
      <c r="G9" s="32">
        <v>43658</v>
      </c>
      <c r="H9" s="28"/>
      <c r="I9" s="33"/>
    </row>
    <row r="10" spans="2:9">
      <c r="B10" s="27" t="s">
        <v>73</v>
      </c>
      <c r="C10" s="28" t="s">
        <v>79</v>
      </c>
      <c r="D10" s="28"/>
      <c r="E10" s="33"/>
      <c r="F10" s="28">
        <v>31</v>
      </c>
      <c r="G10" s="32">
        <v>43662</v>
      </c>
      <c r="H10" s="28">
        <v>81</v>
      </c>
      <c r="I10" s="32">
        <v>43699</v>
      </c>
    </row>
    <row r="11" spans="2:9">
      <c r="B11" s="27" t="s">
        <v>73</v>
      </c>
      <c r="C11" s="28" t="s">
        <v>80</v>
      </c>
      <c r="D11" s="28"/>
      <c r="E11" s="33"/>
      <c r="F11" s="28">
        <v>29</v>
      </c>
      <c r="G11" s="32">
        <v>43668</v>
      </c>
      <c r="H11" s="28"/>
      <c r="I11" s="33"/>
    </row>
    <row r="12" spans="2:9">
      <c r="B12" s="27" t="s">
        <v>73</v>
      </c>
      <c r="C12" s="28" t="s">
        <v>81</v>
      </c>
      <c r="D12" s="28"/>
      <c r="E12" s="33"/>
      <c r="F12" s="28">
        <v>61</v>
      </c>
      <c r="G12" s="32">
        <v>43669</v>
      </c>
      <c r="H12" s="28"/>
      <c r="I12" s="33"/>
    </row>
    <row r="13" spans="2:9">
      <c r="B13" s="27" t="s">
        <v>73</v>
      </c>
      <c r="C13" s="28" t="s">
        <v>82</v>
      </c>
      <c r="D13" s="28"/>
      <c r="E13" s="33"/>
      <c r="F13" s="28">
        <v>51</v>
      </c>
      <c r="G13" s="32">
        <v>43687</v>
      </c>
      <c r="H13" s="28"/>
      <c r="I13" s="33"/>
    </row>
    <row r="14" spans="2:9">
      <c r="B14" s="27" t="s">
        <v>73</v>
      </c>
      <c r="C14" s="28" t="s">
        <v>83</v>
      </c>
      <c r="D14" s="28"/>
      <c r="E14" s="33"/>
      <c r="F14" s="28">
        <v>62</v>
      </c>
      <c r="G14" s="32">
        <v>43689</v>
      </c>
      <c r="H14" s="28"/>
      <c r="I14" s="33"/>
    </row>
    <row r="15" spans="2:9">
      <c r="B15" s="27" t="s">
        <v>73</v>
      </c>
      <c r="C15" s="28" t="s">
        <v>84</v>
      </c>
      <c r="D15" s="28"/>
      <c r="E15" s="33"/>
      <c r="F15" s="28">
        <v>64</v>
      </c>
      <c r="G15" s="32">
        <v>43690</v>
      </c>
      <c r="H15" s="28"/>
      <c r="I15" s="33"/>
    </row>
    <row r="16" spans="2:9">
      <c r="B16" s="27" t="s">
        <v>73</v>
      </c>
      <c r="C16" s="28" t="s">
        <v>85</v>
      </c>
      <c r="D16" s="28"/>
      <c r="E16" s="33"/>
      <c r="F16" s="28">
        <v>54</v>
      </c>
      <c r="G16" s="32">
        <v>43692</v>
      </c>
      <c r="H16" s="28"/>
      <c r="I16" s="33"/>
    </row>
    <row r="17" spans="2:9">
      <c r="B17" s="27" t="s">
        <v>73</v>
      </c>
      <c r="C17" s="28" t="s">
        <v>86</v>
      </c>
      <c r="D17" s="28"/>
      <c r="E17" s="33"/>
      <c r="F17" s="28">
        <v>38</v>
      </c>
      <c r="G17" s="32">
        <v>43693</v>
      </c>
      <c r="H17" s="28"/>
      <c r="I17" s="33"/>
    </row>
    <row r="18" spans="2:9">
      <c r="B18" s="27" t="s">
        <v>73</v>
      </c>
      <c r="C18" s="28" t="s">
        <v>87</v>
      </c>
      <c r="D18" s="28"/>
      <c r="E18" s="33"/>
      <c r="F18" s="28">
        <v>58</v>
      </c>
      <c r="G18" s="32">
        <v>43695</v>
      </c>
      <c r="H18" s="28"/>
      <c r="I18" s="33"/>
    </row>
    <row r="19" spans="2:9">
      <c r="B19" s="27" t="s">
        <v>73</v>
      </c>
      <c r="C19" s="28" t="s">
        <v>88</v>
      </c>
      <c r="D19" s="28"/>
      <c r="E19" s="33"/>
      <c r="F19" s="28">
        <v>95</v>
      </c>
      <c r="G19" s="32">
        <v>43705</v>
      </c>
      <c r="H19" s="28"/>
      <c r="I19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74" t="s">
        <v>5</v>
      </c>
      <c r="C2" s="74"/>
      <c r="D2" s="77"/>
      <c r="E2" s="77"/>
      <c r="F2" s="74" t="s">
        <v>6</v>
      </c>
      <c r="G2" s="74"/>
      <c r="H2" s="77" t="s">
        <v>36</v>
      </c>
      <c r="I2" s="77"/>
      <c r="J2" s="74" t="s">
        <v>7</v>
      </c>
      <c r="K2" s="74"/>
      <c r="L2" s="79">
        <f>C9</f>
        <v>1000000</v>
      </c>
      <c r="M2" s="77"/>
      <c r="N2" s="74" t="s">
        <v>8</v>
      </c>
      <c r="O2" s="74"/>
      <c r="P2" s="79" t="e">
        <f>C108+R108</f>
        <v>#VALUE!</v>
      </c>
      <c r="Q2" s="77"/>
      <c r="R2" s="1"/>
      <c r="S2" s="1"/>
      <c r="T2" s="1"/>
    </row>
    <row r="3" spans="2:21" ht="57" customHeight="1">
      <c r="B3" s="74" t="s">
        <v>9</v>
      </c>
      <c r="C3" s="74"/>
      <c r="D3" s="86" t="s">
        <v>38</v>
      </c>
      <c r="E3" s="86"/>
      <c r="F3" s="86"/>
      <c r="G3" s="86"/>
      <c r="H3" s="86"/>
      <c r="I3" s="86"/>
      <c r="J3" s="74" t="s">
        <v>10</v>
      </c>
      <c r="K3" s="74"/>
      <c r="L3" s="86" t="s">
        <v>35</v>
      </c>
      <c r="M3" s="87"/>
      <c r="N3" s="87"/>
      <c r="O3" s="87"/>
      <c r="P3" s="87"/>
      <c r="Q3" s="87"/>
      <c r="R3" s="1"/>
      <c r="S3" s="1"/>
    </row>
    <row r="4" spans="2:21">
      <c r="B4" s="74" t="s">
        <v>11</v>
      </c>
      <c r="C4" s="74"/>
      <c r="D4" s="75">
        <f>SUM($R$9:$S$993)</f>
        <v>153684.21052631587</v>
      </c>
      <c r="E4" s="75"/>
      <c r="F4" s="74" t="s">
        <v>12</v>
      </c>
      <c r="G4" s="74"/>
      <c r="H4" s="76">
        <f>SUM($T$9:$U$108)</f>
        <v>292.00000000000017</v>
      </c>
      <c r="I4" s="77"/>
      <c r="J4" s="78" t="s">
        <v>13</v>
      </c>
      <c r="K4" s="78"/>
      <c r="L4" s="79">
        <f>MAX($C$9:$D$990)-C9</f>
        <v>153684.21052631596</v>
      </c>
      <c r="M4" s="79"/>
      <c r="N4" s="78" t="s">
        <v>14</v>
      </c>
      <c r="O4" s="78"/>
      <c r="P4" s="75">
        <f>MIN($C$9:$D$990)-C9</f>
        <v>0</v>
      </c>
      <c r="Q4" s="75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81" t="s">
        <v>19</v>
      </c>
      <c r="K5" s="74"/>
      <c r="L5" s="82"/>
      <c r="M5" s="83"/>
      <c r="N5" s="17" t="s">
        <v>20</v>
      </c>
      <c r="O5" s="9"/>
      <c r="P5" s="82"/>
      <c r="Q5" s="83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54" t="s">
        <v>21</v>
      </c>
      <c r="C7" s="56" t="s">
        <v>22</v>
      </c>
      <c r="D7" s="57"/>
      <c r="E7" s="60" t="s">
        <v>23</v>
      </c>
      <c r="F7" s="61"/>
      <c r="G7" s="61"/>
      <c r="H7" s="61"/>
      <c r="I7" s="62"/>
      <c r="J7" s="63" t="s">
        <v>24</v>
      </c>
      <c r="K7" s="64"/>
      <c r="L7" s="65"/>
      <c r="M7" s="66" t="s">
        <v>25</v>
      </c>
      <c r="N7" s="67" t="s">
        <v>26</v>
      </c>
      <c r="O7" s="68"/>
      <c r="P7" s="68"/>
      <c r="Q7" s="69"/>
      <c r="R7" s="70" t="s">
        <v>27</v>
      </c>
      <c r="S7" s="70"/>
      <c r="T7" s="70"/>
      <c r="U7" s="70"/>
    </row>
    <row r="8" spans="2:21">
      <c r="B8" s="55"/>
      <c r="C8" s="58"/>
      <c r="D8" s="59"/>
      <c r="E8" s="18" t="s">
        <v>28</v>
      </c>
      <c r="F8" s="18" t="s">
        <v>29</v>
      </c>
      <c r="G8" s="18" t="s">
        <v>30</v>
      </c>
      <c r="H8" s="71" t="s">
        <v>31</v>
      </c>
      <c r="I8" s="62"/>
      <c r="J8" s="4" t="s">
        <v>32</v>
      </c>
      <c r="K8" s="72" t="s">
        <v>33</v>
      </c>
      <c r="L8" s="65"/>
      <c r="M8" s="66"/>
      <c r="N8" s="5" t="s">
        <v>28</v>
      </c>
      <c r="O8" s="5" t="s">
        <v>29</v>
      </c>
      <c r="P8" s="73" t="s">
        <v>31</v>
      </c>
      <c r="Q8" s="69"/>
      <c r="R8" s="70" t="s">
        <v>34</v>
      </c>
      <c r="S8" s="70"/>
      <c r="T8" s="70" t="s">
        <v>32</v>
      </c>
      <c r="U8" s="70"/>
    </row>
    <row r="9" spans="2:21">
      <c r="B9" s="19">
        <v>1</v>
      </c>
      <c r="C9" s="46">
        <v>1000000</v>
      </c>
      <c r="D9" s="46"/>
      <c r="E9" s="19">
        <v>2001</v>
      </c>
      <c r="F9" s="8">
        <v>42111</v>
      </c>
      <c r="G9" s="19" t="s">
        <v>4</v>
      </c>
      <c r="H9" s="47">
        <v>105.33</v>
      </c>
      <c r="I9" s="47"/>
      <c r="J9" s="19">
        <v>57</v>
      </c>
      <c r="K9" s="46">
        <f t="shared" ref="K9:K72" si="0">IF(F9="","",C9*0.03)</f>
        <v>30000</v>
      </c>
      <c r="L9" s="46"/>
      <c r="M9" s="6">
        <f>IF(J9="","",(K9/J9)/1000)</f>
        <v>0.52631578947368418</v>
      </c>
      <c r="N9" s="19">
        <v>2001</v>
      </c>
      <c r="O9" s="8">
        <v>42111</v>
      </c>
      <c r="P9" s="47">
        <v>108.25</v>
      </c>
      <c r="Q9" s="47"/>
      <c r="R9" s="50">
        <f>IF(O9="","",(IF(G9="売",H9-P9,P9-H9))*M9*100000)</f>
        <v>153684.21052631587</v>
      </c>
      <c r="S9" s="50"/>
      <c r="T9" s="51">
        <f>IF(O9="","",IF(R9&lt;0,J9*(-1),IF(G9="買",(P9-H9)*100,(H9-P9)*100)))</f>
        <v>292.00000000000017</v>
      </c>
      <c r="U9" s="51"/>
    </row>
    <row r="10" spans="2:21">
      <c r="B10" s="19">
        <v>2</v>
      </c>
      <c r="C10" s="46">
        <f t="shared" ref="C10:C73" si="1">IF(R9="","",C9+R9)</f>
        <v>1153684.210526316</v>
      </c>
      <c r="D10" s="46"/>
      <c r="E10" s="19"/>
      <c r="F10" s="8"/>
      <c r="G10" s="19" t="s">
        <v>4</v>
      </c>
      <c r="H10" s="47"/>
      <c r="I10" s="47"/>
      <c r="J10" s="19"/>
      <c r="K10" s="46" t="str">
        <f t="shared" si="0"/>
        <v/>
      </c>
      <c r="L10" s="46"/>
      <c r="M10" s="6" t="str">
        <f t="shared" ref="M10:M73" si="2">IF(J10="","",(K10/J10)/1000)</f>
        <v/>
      </c>
      <c r="N10" s="19"/>
      <c r="O10" s="8"/>
      <c r="P10" s="47"/>
      <c r="Q10" s="47"/>
      <c r="R10" s="50" t="str">
        <f t="shared" ref="R10:R73" si="3">IF(O10="","",(IF(G10="売",H10-P10,P10-H10))*M10*100000)</f>
        <v/>
      </c>
      <c r="S10" s="50"/>
      <c r="T10" s="51" t="str">
        <f t="shared" ref="T10:T73" si="4">IF(O10="","",IF(R10&lt;0,J10*(-1),IF(G10="買",(P10-H10)*100,(H10-P10)*100)))</f>
        <v/>
      </c>
      <c r="U10" s="51"/>
    </row>
    <row r="11" spans="2:21">
      <c r="B11" s="19">
        <v>3</v>
      </c>
      <c r="C11" s="46" t="str">
        <f t="shared" si="1"/>
        <v/>
      </c>
      <c r="D11" s="46"/>
      <c r="E11" s="19"/>
      <c r="F11" s="8"/>
      <c r="G11" s="19" t="s">
        <v>4</v>
      </c>
      <c r="H11" s="47"/>
      <c r="I11" s="47"/>
      <c r="J11" s="19"/>
      <c r="K11" s="46" t="str">
        <f t="shared" si="0"/>
        <v/>
      </c>
      <c r="L11" s="46"/>
      <c r="M11" s="6" t="str">
        <f t="shared" si="2"/>
        <v/>
      </c>
      <c r="N11" s="19"/>
      <c r="O11" s="8"/>
      <c r="P11" s="47"/>
      <c r="Q11" s="47"/>
      <c r="R11" s="50" t="str">
        <f t="shared" si="3"/>
        <v/>
      </c>
      <c r="S11" s="50"/>
      <c r="T11" s="51" t="str">
        <f t="shared" si="4"/>
        <v/>
      </c>
      <c r="U11" s="51"/>
    </row>
    <row r="12" spans="2:21">
      <c r="B12" s="19">
        <v>4</v>
      </c>
      <c r="C12" s="46" t="str">
        <f t="shared" si="1"/>
        <v/>
      </c>
      <c r="D12" s="46"/>
      <c r="E12" s="19"/>
      <c r="F12" s="8"/>
      <c r="G12" s="19" t="s">
        <v>3</v>
      </c>
      <c r="H12" s="47"/>
      <c r="I12" s="47"/>
      <c r="J12" s="19"/>
      <c r="K12" s="46" t="str">
        <f t="shared" si="0"/>
        <v/>
      </c>
      <c r="L12" s="46"/>
      <c r="M12" s="6" t="str">
        <f t="shared" si="2"/>
        <v/>
      </c>
      <c r="N12" s="19"/>
      <c r="O12" s="8"/>
      <c r="P12" s="47"/>
      <c r="Q12" s="47"/>
      <c r="R12" s="50" t="str">
        <f t="shared" si="3"/>
        <v/>
      </c>
      <c r="S12" s="50"/>
      <c r="T12" s="51" t="str">
        <f t="shared" si="4"/>
        <v/>
      </c>
      <c r="U12" s="51"/>
    </row>
    <row r="13" spans="2:21">
      <c r="B13" s="19">
        <v>5</v>
      </c>
      <c r="C13" s="46" t="str">
        <f t="shared" si="1"/>
        <v/>
      </c>
      <c r="D13" s="46"/>
      <c r="E13" s="19"/>
      <c r="F13" s="8"/>
      <c r="G13" s="19" t="s">
        <v>3</v>
      </c>
      <c r="H13" s="47"/>
      <c r="I13" s="47"/>
      <c r="J13" s="19"/>
      <c r="K13" s="46" t="str">
        <f t="shared" si="0"/>
        <v/>
      </c>
      <c r="L13" s="46"/>
      <c r="M13" s="6" t="str">
        <f t="shared" si="2"/>
        <v/>
      </c>
      <c r="N13" s="19"/>
      <c r="O13" s="8"/>
      <c r="P13" s="47"/>
      <c r="Q13" s="47"/>
      <c r="R13" s="50" t="str">
        <f t="shared" si="3"/>
        <v/>
      </c>
      <c r="S13" s="50"/>
      <c r="T13" s="51" t="str">
        <f t="shared" si="4"/>
        <v/>
      </c>
      <c r="U13" s="51"/>
    </row>
    <row r="14" spans="2:21">
      <c r="B14" s="19">
        <v>6</v>
      </c>
      <c r="C14" s="46" t="str">
        <f t="shared" si="1"/>
        <v/>
      </c>
      <c r="D14" s="46"/>
      <c r="E14" s="19"/>
      <c r="F14" s="8"/>
      <c r="G14" s="19" t="s">
        <v>4</v>
      </c>
      <c r="H14" s="47"/>
      <c r="I14" s="47"/>
      <c r="J14" s="19"/>
      <c r="K14" s="46" t="str">
        <f t="shared" si="0"/>
        <v/>
      </c>
      <c r="L14" s="46"/>
      <c r="M14" s="6" t="str">
        <f t="shared" si="2"/>
        <v/>
      </c>
      <c r="N14" s="19"/>
      <c r="O14" s="8"/>
      <c r="P14" s="47"/>
      <c r="Q14" s="47"/>
      <c r="R14" s="50" t="str">
        <f t="shared" si="3"/>
        <v/>
      </c>
      <c r="S14" s="50"/>
      <c r="T14" s="51" t="str">
        <f t="shared" si="4"/>
        <v/>
      </c>
      <c r="U14" s="51"/>
    </row>
    <row r="15" spans="2:21">
      <c r="B15" s="19">
        <v>7</v>
      </c>
      <c r="C15" s="46" t="str">
        <f t="shared" si="1"/>
        <v/>
      </c>
      <c r="D15" s="46"/>
      <c r="E15" s="19"/>
      <c r="F15" s="8"/>
      <c r="G15" s="19" t="s">
        <v>4</v>
      </c>
      <c r="H15" s="47"/>
      <c r="I15" s="47"/>
      <c r="J15" s="19"/>
      <c r="K15" s="46" t="str">
        <f t="shared" si="0"/>
        <v/>
      </c>
      <c r="L15" s="46"/>
      <c r="M15" s="6" t="str">
        <f t="shared" si="2"/>
        <v/>
      </c>
      <c r="N15" s="19"/>
      <c r="O15" s="8"/>
      <c r="P15" s="47"/>
      <c r="Q15" s="47"/>
      <c r="R15" s="50" t="str">
        <f t="shared" si="3"/>
        <v/>
      </c>
      <c r="S15" s="50"/>
      <c r="T15" s="51" t="str">
        <f t="shared" si="4"/>
        <v/>
      </c>
      <c r="U15" s="51"/>
    </row>
    <row r="16" spans="2:21">
      <c r="B16" s="19">
        <v>8</v>
      </c>
      <c r="C16" s="46" t="str">
        <f t="shared" si="1"/>
        <v/>
      </c>
      <c r="D16" s="46"/>
      <c r="E16" s="19"/>
      <c r="F16" s="8"/>
      <c r="G16" s="19" t="s">
        <v>4</v>
      </c>
      <c r="H16" s="47"/>
      <c r="I16" s="47"/>
      <c r="J16" s="19"/>
      <c r="K16" s="46" t="str">
        <f t="shared" si="0"/>
        <v/>
      </c>
      <c r="L16" s="46"/>
      <c r="M16" s="6" t="str">
        <f t="shared" si="2"/>
        <v/>
      </c>
      <c r="N16" s="19"/>
      <c r="O16" s="8"/>
      <c r="P16" s="47"/>
      <c r="Q16" s="47"/>
      <c r="R16" s="50" t="str">
        <f t="shared" si="3"/>
        <v/>
      </c>
      <c r="S16" s="50"/>
      <c r="T16" s="51" t="str">
        <f t="shared" si="4"/>
        <v/>
      </c>
      <c r="U16" s="51"/>
    </row>
    <row r="17" spans="2:21">
      <c r="B17" s="19">
        <v>9</v>
      </c>
      <c r="C17" s="46" t="str">
        <f t="shared" si="1"/>
        <v/>
      </c>
      <c r="D17" s="46"/>
      <c r="E17" s="19"/>
      <c r="F17" s="8"/>
      <c r="G17" s="19" t="s">
        <v>4</v>
      </c>
      <c r="H17" s="47"/>
      <c r="I17" s="47"/>
      <c r="J17" s="19"/>
      <c r="K17" s="46" t="str">
        <f t="shared" si="0"/>
        <v/>
      </c>
      <c r="L17" s="46"/>
      <c r="M17" s="6" t="str">
        <f t="shared" si="2"/>
        <v/>
      </c>
      <c r="N17" s="19"/>
      <c r="O17" s="8"/>
      <c r="P17" s="47"/>
      <c r="Q17" s="47"/>
      <c r="R17" s="50" t="str">
        <f t="shared" si="3"/>
        <v/>
      </c>
      <c r="S17" s="50"/>
      <c r="T17" s="51" t="str">
        <f t="shared" si="4"/>
        <v/>
      </c>
      <c r="U17" s="51"/>
    </row>
    <row r="18" spans="2:21">
      <c r="B18" s="19">
        <v>10</v>
      </c>
      <c r="C18" s="46" t="str">
        <f t="shared" si="1"/>
        <v/>
      </c>
      <c r="D18" s="46"/>
      <c r="E18" s="19"/>
      <c r="F18" s="8"/>
      <c r="G18" s="19" t="s">
        <v>4</v>
      </c>
      <c r="H18" s="47"/>
      <c r="I18" s="47"/>
      <c r="J18" s="19"/>
      <c r="K18" s="46" t="str">
        <f t="shared" si="0"/>
        <v/>
      </c>
      <c r="L18" s="46"/>
      <c r="M18" s="6" t="str">
        <f t="shared" si="2"/>
        <v/>
      </c>
      <c r="N18" s="19"/>
      <c r="O18" s="8"/>
      <c r="P18" s="47"/>
      <c r="Q18" s="47"/>
      <c r="R18" s="50" t="str">
        <f t="shared" si="3"/>
        <v/>
      </c>
      <c r="S18" s="50"/>
      <c r="T18" s="51" t="str">
        <f t="shared" si="4"/>
        <v/>
      </c>
      <c r="U18" s="51"/>
    </row>
    <row r="19" spans="2:21">
      <c r="B19" s="19">
        <v>11</v>
      </c>
      <c r="C19" s="46" t="str">
        <f t="shared" si="1"/>
        <v/>
      </c>
      <c r="D19" s="46"/>
      <c r="E19" s="19"/>
      <c r="F19" s="8"/>
      <c r="G19" s="19" t="s">
        <v>4</v>
      </c>
      <c r="H19" s="47"/>
      <c r="I19" s="47"/>
      <c r="J19" s="19"/>
      <c r="K19" s="46" t="str">
        <f t="shared" si="0"/>
        <v/>
      </c>
      <c r="L19" s="46"/>
      <c r="M19" s="6" t="str">
        <f t="shared" si="2"/>
        <v/>
      </c>
      <c r="N19" s="19"/>
      <c r="O19" s="8"/>
      <c r="P19" s="47"/>
      <c r="Q19" s="47"/>
      <c r="R19" s="50" t="str">
        <f t="shared" si="3"/>
        <v/>
      </c>
      <c r="S19" s="50"/>
      <c r="T19" s="51" t="str">
        <f t="shared" si="4"/>
        <v/>
      </c>
      <c r="U19" s="51"/>
    </row>
    <row r="20" spans="2:21">
      <c r="B20" s="19">
        <v>12</v>
      </c>
      <c r="C20" s="46" t="str">
        <f t="shared" si="1"/>
        <v/>
      </c>
      <c r="D20" s="46"/>
      <c r="E20" s="19"/>
      <c r="F20" s="8"/>
      <c r="G20" s="19" t="s">
        <v>4</v>
      </c>
      <c r="H20" s="47"/>
      <c r="I20" s="47"/>
      <c r="J20" s="19"/>
      <c r="K20" s="46" t="str">
        <f t="shared" si="0"/>
        <v/>
      </c>
      <c r="L20" s="46"/>
      <c r="M20" s="6" t="str">
        <f t="shared" si="2"/>
        <v/>
      </c>
      <c r="N20" s="19"/>
      <c r="O20" s="8"/>
      <c r="P20" s="47"/>
      <c r="Q20" s="47"/>
      <c r="R20" s="50" t="str">
        <f t="shared" si="3"/>
        <v/>
      </c>
      <c r="S20" s="50"/>
      <c r="T20" s="51" t="str">
        <f t="shared" si="4"/>
        <v/>
      </c>
      <c r="U20" s="51"/>
    </row>
    <row r="21" spans="2:21">
      <c r="B21" s="19">
        <v>13</v>
      </c>
      <c r="C21" s="46" t="str">
        <f t="shared" si="1"/>
        <v/>
      </c>
      <c r="D21" s="46"/>
      <c r="E21" s="19"/>
      <c r="F21" s="8"/>
      <c r="G21" s="19" t="s">
        <v>4</v>
      </c>
      <c r="H21" s="47"/>
      <c r="I21" s="47"/>
      <c r="J21" s="19"/>
      <c r="K21" s="46" t="str">
        <f t="shared" si="0"/>
        <v/>
      </c>
      <c r="L21" s="46"/>
      <c r="M21" s="6" t="str">
        <f t="shared" si="2"/>
        <v/>
      </c>
      <c r="N21" s="19"/>
      <c r="O21" s="8"/>
      <c r="P21" s="47"/>
      <c r="Q21" s="47"/>
      <c r="R21" s="50" t="str">
        <f t="shared" si="3"/>
        <v/>
      </c>
      <c r="S21" s="50"/>
      <c r="T21" s="51" t="str">
        <f t="shared" si="4"/>
        <v/>
      </c>
      <c r="U21" s="51"/>
    </row>
    <row r="22" spans="2:21">
      <c r="B22" s="19">
        <v>14</v>
      </c>
      <c r="C22" s="46" t="str">
        <f t="shared" si="1"/>
        <v/>
      </c>
      <c r="D22" s="46"/>
      <c r="E22" s="19"/>
      <c r="F22" s="8"/>
      <c r="G22" s="19" t="s">
        <v>3</v>
      </c>
      <c r="H22" s="47"/>
      <c r="I22" s="47"/>
      <c r="J22" s="19"/>
      <c r="K22" s="46" t="str">
        <f t="shared" si="0"/>
        <v/>
      </c>
      <c r="L22" s="46"/>
      <c r="M22" s="6" t="str">
        <f t="shared" si="2"/>
        <v/>
      </c>
      <c r="N22" s="19"/>
      <c r="O22" s="8"/>
      <c r="P22" s="47"/>
      <c r="Q22" s="47"/>
      <c r="R22" s="50" t="str">
        <f t="shared" si="3"/>
        <v/>
      </c>
      <c r="S22" s="50"/>
      <c r="T22" s="51" t="str">
        <f t="shared" si="4"/>
        <v/>
      </c>
      <c r="U22" s="51"/>
    </row>
    <row r="23" spans="2:21">
      <c r="B23" s="19">
        <v>15</v>
      </c>
      <c r="C23" s="46" t="str">
        <f t="shared" si="1"/>
        <v/>
      </c>
      <c r="D23" s="46"/>
      <c r="E23" s="19"/>
      <c r="F23" s="8"/>
      <c r="G23" s="19" t="s">
        <v>4</v>
      </c>
      <c r="H23" s="47"/>
      <c r="I23" s="47"/>
      <c r="J23" s="19"/>
      <c r="K23" s="46" t="str">
        <f t="shared" si="0"/>
        <v/>
      </c>
      <c r="L23" s="46"/>
      <c r="M23" s="6" t="str">
        <f t="shared" si="2"/>
        <v/>
      </c>
      <c r="N23" s="19"/>
      <c r="O23" s="8"/>
      <c r="P23" s="47"/>
      <c r="Q23" s="47"/>
      <c r="R23" s="50" t="str">
        <f t="shared" si="3"/>
        <v/>
      </c>
      <c r="S23" s="50"/>
      <c r="T23" s="51" t="str">
        <f t="shared" si="4"/>
        <v/>
      </c>
      <c r="U23" s="51"/>
    </row>
    <row r="24" spans="2:21">
      <c r="B24" s="19">
        <v>16</v>
      </c>
      <c r="C24" s="46" t="str">
        <f t="shared" si="1"/>
        <v/>
      </c>
      <c r="D24" s="46"/>
      <c r="E24" s="19"/>
      <c r="F24" s="8"/>
      <c r="G24" s="19" t="s">
        <v>4</v>
      </c>
      <c r="H24" s="47"/>
      <c r="I24" s="47"/>
      <c r="J24" s="19"/>
      <c r="K24" s="46" t="str">
        <f t="shared" si="0"/>
        <v/>
      </c>
      <c r="L24" s="46"/>
      <c r="M24" s="6" t="str">
        <f t="shared" si="2"/>
        <v/>
      </c>
      <c r="N24" s="19"/>
      <c r="O24" s="8"/>
      <c r="P24" s="47"/>
      <c r="Q24" s="47"/>
      <c r="R24" s="50" t="str">
        <f t="shared" si="3"/>
        <v/>
      </c>
      <c r="S24" s="50"/>
      <c r="T24" s="51" t="str">
        <f t="shared" si="4"/>
        <v/>
      </c>
      <c r="U24" s="51"/>
    </row>
    <row r="25" spans="2:21">
      <c r="B25" s="19">
        <v>17</v>
      </c>
      <c r="C25" s="46" t="str">
        <f t="shared" si="1"/>
        <v/>
      </c>
      <c r="D25" s="46"/>
      <c r="E25" s="19"/>
      <c r="F25" s="8"/>
      <c r="G25" s="19" t="s">
        <v>4</v>
      </c>
      <c r="H25" s="47"/>
      <c r="I25" s="47"/>
      <c r="J25" s="19"/>
      <c r="K25" s="46" t="str">
        <f t="shared" si="0"/>
        <v/>
      </c>
      <c r="L25" s="46"/>
      <c r="M25" s="6" t="str">
        <f t="shared" si="2"/>
        <v/>
      </c>
      <c r="N25" s="19"/>
      <c r="O25" s="8"/>
      <c r="P25" s="47"/>
      <c r="Q25" s="47"/>
      <c r="R25" s="50" t="str">
        <f t="shared" si="3"/>
        <v/>
      </c>
      <c r="S25" s="50"/>
      <c r="T25" s="51" t="str">
        <f t="shared" si="4"/>
        <v/>
      </c>
      <c r="U25" s="51"/>
    </row>
    <row r="26" spans="2:21">
      <c r="B26" s="19">
        <v>18</v>
      </c>
      <c r="C26" s="46" t="str">
        <f t="shared" si="1"/>
        <v/>
      </c>
      <c r="D26" s="46"/>
      <c r="E26" s="19"/>
      <c r="F26" s="8"/>
      <c r="G26" s="19" t="s">
        <v>4</v>
      </c>
      <c r="H26" s="47"/>
      <c r="I26" s="47"/>
      <c r="J26" s="19"/>
      <c r="K26" s="46" t="str">
        <f t="shared" si="0"/>
        <v/>
      </c>
      <c r="L26" s="46"/>
      <c r="M26" s="6" t="str">
        <f t="shared" si="2"/>
        <v/>
      </c>
      <c r="N26" s="19"/>
      <c r="O26" s="8"/>
      <c r="P26" s="47"/>
      <c r="Q26" s="47"/>
      <c r="R26" s="50" t="str">
        <f t="shared" si="3"/>
        <v/>
      </c>
      <c r="S26" s="50"/>
      <c r="T26" s="51" t="str">
        <f t="shared" si="4"/>
        <v/>
      </c>
      <c r="U26" s="51"/>
    </row>
    <row r="27" spans="2:21">
      <c r="B27" s="19">
        <v>19</v>
      </c>
      <c r="C27" s="46" t="str">
        <f t="shared" si="1"/>
        <v/>
      </c>
      <c r="D27" s="46"/>
      <c r="E27" s="19"/>
      <c r="F27" s="8"/>
      <c r="G27" s="19" t="s">
        <v>3</v>
      </c>
      <c r="H27" s="47"/>
      <c r="I27" s="47"/>
      <c r="J27" s="19"/>
      <c r="K27" s="46" t="str">
        <f t="shared" si="0"/>
        <v/>
      </c>
      <c r="L27" s="46"/>
      <c r="M27" s="6" t="str">
        <f t="shared" si="2"/>
        <v/>
      </c>
      <c r="N27" s="19"/>
      <c r="O27" s="8"/>
      <c r="P27" s="47"/>
      <c r="Q27" s="47"/>
      <c r="R27" s="50" t="str">
        <f t="shared" si="3"/>
        <v/>
      </c>
      <c r="S27" s="50"/>
      <c r="T27" s="51" t="str">
        <f t="shared" si="4"/>
        <v/>
      </c>
      <c r="U27" s="51"/>
    </row>
    <row r="28" spans="2:21">
      <c r="B28" s="19">
        <v>20</v>
      </c>
      <c r="C28" s="46" t="str">
        <f t="shared" si="1"/>
        <v/>
      </c>
      <c r="D28" s="46"/>
      <c r="E28" s="19"/>
      <c r="F28" s="8"/>
      <c r="G28" s="19" t="s">
        <v>4</v>
      </c>
      <c r="H28" s="47"/>
      <c r="I28" s="47"/>
      <c r="J28" s="19"/>
      <c r="K28" s="46" t="str">
        <f t="shared" si="0"/>
        <v/>
      </c>
      <c r="L28" s="46"/>
      <c r="M28" s="6" t="str">
        <f t="shared" si="2"/>
        <v/>
      </c>
      <c r="N28" s="19"/>
      <c r="O28" s="8"/>
      <c r="P28" s="47"/>
      <c r="Q28" s="47"/>
      <c r="R28" s="50" t="str">
        <f t="shared" si="3"/>
        <v/>
      </c>
      <c r="S28" s="50"/>
      <c r="T28" s="51" t="str">
        <f t="shared" si="4"/>
        <v/>
      </c>
      <c r="U28" s="51"/>
    </row>
    <row r="29" spans="2:21">
      <c r="B29" s="19">
        <v>21</v>
      </c>
      <c r="C29" s="46" t="str">
        <f t="shared" si="1"/>
        <v/>
      </c>
      <c r="D29" s="46"/>
      <c r="E29" s="19"/>
      <c r="F29" s="8"/>
      <c r="G29" s="19" t="s">
        <v>3</v>
      </c>
      <c r="H29" s="47"/>
      <c r="I29" s="47"/>
      <c r="J29" s="19"/>
      <c r="K29" s="46" t="str">
        <f t="shared" si="0"/>
        <v/>
      </c>
      <c r="L29" s="46"/>
      <c r="M29" s="6" t="str">
        <f t="shared" si="2"/>
        <v/>
      </c>
      <c r="N29" s="19"/>
      <c r="O29" s="8"/>
      <c r="P29" s="47"/>
      <c r="Q29" s="47"/>
      <c r="R29" s="50" t="str">
        <f t="shared" si="3"/>
        <v/>
      </c>
      <c r="S29" s="50"/>
      <c r="T29" s="51" t="str">
        <f t="shared" si="4"/>
        <v/>
      </c>
      <c r="U29" s="51"/>
    </row>
    <row r="30" spans="2:21">
      <c r="B30" s="19">
        <v>22</v>
      </c>
      <c r="C30" s="46" t="str">
        <f t="shared" si="1"/>
        <v/>
      </c>
      <c r="D30" s="46"/>
      <c r="E30" s="19"/>
      <c r="F30" s="8"/>
      <c r="G30" s="19" t="s">
        <v>3</v>
      </c>
      <c r="H30" s="47"/>
      <c r="I30" s="47"/>
      <c r="J30" s="19"/>
      <c r="K30" s="46" t="str">
        <f t="shared" si="0"/>
        <v/>
      </c>
      <c r="L30" s="46"/>
      <c r="M30" s="6" t="str">
        <f t="shared" si="2"/>
        <v/>
      </c>
      <c r="N30" s="19"/>
      <c r="O30" s="8"/>
      <c r="P30" s="47"/>
      <c r="Q30" s="47"/>
      <c r="R30" s="50" t="str">
        <f t="shared" si="3"/>
        <v/>
      </c>
      <c r="S30" s="50"/>
      <c r="T30" s="51" t="str">
        <f t="shared" si="4"/>
        <v/>
      </c>
      <c r="U30" s="51"/>
    </row>
    <row r="31" spans="2:21">
      <c r="B31" s="19">
        <v>23</v>
      </c>
      <c r="C31" s="46" t="str">
        <f t="shared" si="1"/>
        <v/>
      </c>
      <c r="D31" s="46"/>
      <c r="E31" s="19"/>
      <c r="F31" s="8"/>
      <c r="G31" s="19" t="s">
        <v>3</v>
      </c>
      <c r="H31" s="47"/>
      <c r="I31" s="47"/>
      <c r="J31" s="19"/>
      <c r="K31" s="46" t="str">
        <f t="shared" si="0"/>
        <v/>
      </c>
      <c r="L31" s="46"/>
      <c r="M31" s="6" t="str">
        <f t="shared" si="2"/>
        <v/>
      </c>
      <c r="N31" s="19"/>
      <c r="O31" s="8"/>
      <c r="P31" s="47"/>
      <c r="Q31" s="47"/>
      <c r="R31" s="50" t="str">
        <f t="shared" si="3"/>
        <v/>
      </c>
      <c r="S31" s="50"/>
      <c r="T31" s="51" t="str">
        <f t="shared" si="4"/>
        <v/>
      </c>
      <c r="U31" s="51"/>
    </row>
    <row r="32" spans="2:21">
      <c r="B32" s="19">
        <v>24</v>
      </c>
      <c r="C32" s="46" t="str">
        <f t="shared" si="1"/>
        <v/>
      </c>
      <c r="D32" s="46"/>
      <c r="E32" s="19"/>
      <c r="F32" s="8"/>
      <c r="G32" s="19" t="s">
        <v>3</v>
      </c>
      <c r="H32" s="47"/>
      <c r="I32" s="47"/>
      <c r="J32" s="19"/>
      <c r="K32" s="46" t="str">
        <f t="shared" si="0"/>
        <v/>
      </c>
      <c r="L32" s="46"/>
      <c r="M32" s="6" t="str">
        <f t="shared" si="2"/>
        <v/>
      </c>
      <c r="N32" s="19"/>
      <c r="O32" s="8"/>
      <c r="P32" s="47"/>
      <c r="Q32" s="47"/>
      <c r="R32" s="50" t="str">
        <f t="shared" si="3"/>
        <v/>
      </c>
      <c r="S32" s="50"/>
      <c r="T32" s="51" t="str">
        <f t="shared" si="4"/>
        <v/>
      </c>
      <c r="U32" s="51"/>
    </row>
    <row r="33" spans="2:21">
      <c r="B33" s="19">
        <v>25</v>
      </c>
      <c r="C33" s="46" t="str">
        <f t="shared" si="1"/>
        <v/>
      </c>
      <c r="D33" s="46"/>
      <c r="E33" s="19"/>
      <c r="F33" s="8"/>
      <c r="G33" s="19" t="s">
        <v>4</v>
      </c>
      <c r="H33" s="47"/>
      <c r="I33" s="47"/>
      <c r="J33" s="19"/>
      <c r="K33" s="46" t="str">
        <f t="shared" si="0"/>
        <v/>
      </c>
      <c r="L33" s="46"/>
      <c r="M33" s="6" t="str">
        <f t="shared" si="2"/>
        <v/>
      </c>
      <c r="N33" s="19"/>
      <c r="O33" s="8"/>
      <c r="P33" s="47"/>
      <c r="Q33" s="47"/>
      <c r="R33" s="50" t="str">
        <f t="shared" si="3"/>
        <v/>
      </c>
      <c r="S33" s="50"/>
      <c r="T33" s="51" t="str">
        <f t="shared" si="4"/>
        <v/>
      </c>
      <c r="U33" s="51"/>
    </row>
    <row r="34" spans="2:21">
      <c r="B34" s="19">
        <v>26</v>
      </c>
      <c r="C34" s="46" t="str">
        <f t="shared" si="1"/>
        <v/>
      </c>
      <c r="D34" s="46"/>
      <c r="E34" s="19"/>
      <c r="F34" s="8"/>
      <c r="G34" s="19" t="s">
        <v>3</v>
      </c>
      <c r="H34" s="47"/>
      <c r="I34" s="47"/>
      <c r="J34" s="19"/>
      <c r="K34" s="46" t="str">
        <f t="shared" si="0"/>
        <v/>
      </c>
      <c r="L34" s="46"/>
      <c r="M34" s="6" t="str">
        <f t="shared" si="2"/>
        <v/>
      </c>
      <c r="N34" s="19"/>
      <c r="O34" s="8"/>
      <c r="P34" s="47"/>
      <c r="Q34" s="47"/>
      <c r="R34" s="50" t="str">
        <f t="shared" si="3"/>
        <v/>
      </c>
      <c r="S34" s="50"/>
      <c r="T34" s="51" t="str">
        <f t="shared" si="4"/>
        <v/>
      </c>
      <c r="U34" s="51"/>
    </row>
    <row r="35" spans="2:21">
      <c r="B35" s="19">
        <v>27</v>
      </c>
      <c r="C35" s="46" t="str">
        <f t="shared" si="1"/>
        <v/>
      </c>
      <c r="D35" s="46"/>
      <c r="E35" s="19"/>
      <c r="F35" s="8"/>
      <c r="G35" s="19" t="s">
        <v>3</v>
      </c>
      <c r="H35" s="47"/>
      <c r="I35" s="47"/>
      <c r="J35" s="19"/>
      <c r="K35" s="46" t="str">
        <f t="shared" si="0"/>
        <v/>
      </c>
      <c r="L35" s="46"/>
      <c r="M35" s="6" t="str">
        <f t="shared" si="2"/>
        <v/>
      </c>
      <c r="N35" s="19"/>
      <c r="O35" s="8"/>
      <c r="P35" s="47"/>
      <c r="Q35" s="47"/>
      <c r="R35" s="50" t="str">
        <f t="shared" si="3"/>
        <v/>
      </c>
      <c r="S35" s="50"/>
      <c r="T35" s="51" t="str">
        <f t="shared" si="4"/>
        <v/>
      </c>
      <c r="U35" s="51"/>
    </row>
    <row r="36" spans="2:21">
      <c r="B36" s="19">
        <v>28</v>
      </c>
      <c r="C36" s="46" t="str">
        <f t="shared" si="1"/>
        <v/>
      </c>
      <c r="D36" s="46"/>
      <c r="E36" s="19"/>
      <c r="F36" s="8"/>
      <c r="G36" s="19" t="s">
        <v>3</v>
      </c>
      <c r="H36" s="47"/>
      <c r="I36" s="47"/>
      <c r="J36" s="19"/>
      <c r="K36" s="46" t="str">
        <f t="shared" si="0"/>
        <v/>
      </c>
      <c r="L36" s="46"/>
      <c r="M36" s="6" t="str">
        <f t="shared" si="2"/>
        <v/>
      </c>
      <c r="N36" s="19"/>
      <c r="O36" s="8"/>
      <c r="P36" s="47"/>
      <c r="Q36" s="47"/>
      <c r="R36" s="50" t="str">
        <f t="shared" si="3"/>
        <v/>
      </c>
      <c r="S36" s="50"/>
      <c r="T36" s="51" t="str">
        <f t="shared" si="4"/>
        <v/>
      </c>
      <c r="U36" s="51"/>
    </row>
    <row r="37" spans="2:21">
      <c r="B37" s="19">
        <v>29</v>
      </c>
      <c r="C37" s="46" t="str">
        <f t="shared" si="1"/>
        <v/>
      </c>
      <c r="D37" s="46"/>
      <c r="E37" s="19"/>
      <c r="F37" s="8"/>
      <c r="G37" s="19" t="s">
        <v>3</v>
      </c>
      <c r="H37" s="47"/>
      <c r="I37" s="47"/>
      <c r="J37" s="19"/>
      <c r="K37" s="46" t="str">
        <f t="shared" si="0"/>
        <v/>
      </c>
      <c r="L37" s="46"/>
      <c r="M37" s="6" t="str">
        <f t="shared" si="2"/>
        <v/>
      </c>
      <c r="N37" s="19"/>
      <c r="O37" s="8"/>
      <c r="P37" s="47"/>
      <c r="Q37" s="47"/>
      <c r="R37" s="50" t="str">
        <f t="shared" si="3"/>
        <v/>
      </c>
      <c r="S37" s="50"/>
      <c r="T37" s="51" t="str">
        <f t="shared" si="4"/>
        <v/>
      </c>
      <c r="U37" s="51"/>
    </row>
    <row r="38" spans="2:21">
      <c r="B38" s="19">
        <v>30</v>
      </c>
      <c r="C38" s="46" t="str">
        <f t="shared" si="1"/>
        <v/>
      </c>
      <c r="D38" s="46"/>
      <c r="E38" s="19"/>
      <c r="F38" s="8"/>
      <c r="G38" s="19" t="s">
        <v>4</v>
      </c>
      <c r="H38" s="47"/>
      <c r="I38" s="47"/>
      <c r="J38" s="19"/>
      <c r="K38" s="46" t="str">
        <f t="shared" si="0"/>
        <v/>
      </c>
      <c r="L38" s="46"/>
      <c r="M38" s="6" t="str">
        <f t="shared" si="2"/>
        <v/>
      </c>
      <c r="N38" s="19"/>
      <c r="O38" s="8"/>
      <c r="P38" s="47"/>
      <c r="Q38" s="47"/>
      <c r="R38" s="50" t="str">
        <f t="shared" si="3"/>
        <v/>
      </c>
      <c r="S38" s="50"/>
      <c r="T38" s="51" t="str">
        <f t="shared" si="4"/>
        <v/>
      </c>
      <c r="U38" s="51"/>
    </row>
    <row r="39" spans="2:21">
      <c r="B39" s="19">
        <v>31</v>
      </c>
      <c r="C39" s="46" t="str">
        <f t="shared" si="1"/>
        <v/>
      </c>
      <c r="D39" s="46"/>
      <c r="E39" s="19"/>
      <c r="F39" s="8"/>
      <c r="G39" s="19" t="s">
        <v>4</v>
      </c>
      <c r="H39" s="47"/>
      <c r="I39" s="47"/>
      <c r="J39" s="19"/>
      <c r="K39" s="46" t="str">
        <f t="shared" si="0"/>
        <v/>
      </c>
      <c r="L39" s="46"/>
      <c r="M39" s="6" t="str">
        <f t="shared" si="2"/>
        <v/>
      </c>
      <c r="N39" s="19"/>
      <c r="O39" s="8"/>
      <c r="P39" s="47"/>
      <c r="Q39" s="47"/>
      <c r="R39" s="50" t="str">
        <f t="shared" si="3"/>
        <v/>
      </c>
      <c r="S39" s="50"/>
      <c r="T39" s="51" t="str">
        <f t="shared" si="4"/>
        <v/>
      </c>
      <c r="U39" s="51"/>
    </row>
    <row r="40" spans="2:21">
      <c r="B40" s="19">
        <v>32</v>
      </c>
      <c r="C40" s="46" t="str">
        <f t="shared" si="1"/>
        <v/>
      </c>
      <c r="D40" s="46"/>
      <c r="E40" s="19"/>
      <c r="F40" s="8"/>
      <c r="G40" s="19" t="s">
        <v>4</v>
      </c>
      <c r="H40" s="47"/>
      <c r="I40" s="47"/>
      <c r="J40" s="19"/>
      <c r="K40" s="46" t="str">
        <f t="shared" si="0"/>
        <v/>
      </c>
      <c r="L40" s="46"/>
      <c r="M40" s="6" t="str">
        <f t="shared" si="2"/>
        <v/>
      </c>
      <c r="N40" s="19"/>
      <c r="O40" s="8"/>
      <c r="P40" s="47"/>
      <c r="Q40" s="47"/>
      <c r="R40" s="50" t="str">
        <f t="shared" si="3"/>
        <v/>
      </c>
      <c r="S40" s="50"/>
      <c r="T40" s="51" t="str">
        <f t="shared" si="4"/>
        <v/>
      </c>
      <c r="U40" s="51"/>
    </row>
    <row r="41" spans="2:21">
      <c r="B41" s="19">
        <v>33</v>
      </c>
      <c r="C41" s="46" t="str">
        <f t="shared" si="1"/>
        <v/>
      </c>
      <c r="D41" s="46"/>
      <c r="E41" s="19"/>
      <c r="F41" s="8"/>
      <c r="G41" s="19" t="s">
        <v>3</v>
      </c>
      <c r="H41" s="47"/>
      <c r="I41" s="47"/>
      <c r="J41" s="19"/>
      <c r="K41" s="46" t="str">
        <f t="shared" si="0"/>
        <v/>
      </c>
      <c r="L41" s="46"/>
      <c r="M41" s="6" t="str">
        <f t="shared" si="2"/>
        <v/>
      </c>
      <c r="N41" s="19"/>
      <c r="O41" s="8"/>
      <c r="P41" s="47"/>
      <c r="Q41" s="47"/>
      <c r="R41" s="50" t="str">
        <f t="shared" si="3"/>
        <v/>
      </c>
      <c r="S41" s="50"/>
      <c r="T41" s="51" t="str">
        <f t="shared" si="4"/>
        <v/>
      </c>
      <c r="U41" s="51"/>
    </row>
    <row r="42" spans="2:21">
      <c r="B42" s="19">
        <v>34</v>
      </c>
      <c r="C42" s="46" t="str">
        <f t="shared" si="1"/>
        <v/>
      </c>
      <c r="D42" s="46"/>
      <c r="E42" s="19"/>
      <c r="F42" s="8"/>
      <c r="G42" s="19" t="s">
        <v>4</v>
      </c>
      <c r="H42" s="47"/>
      <c r="I42" s="47"/>
      <c r="J42" s="19"/>
      <c r="K42" s="46" t="str">
        <f t="shared" si="0"/>
        <v/>
      </c>
      <c r="L42" s="46"/>
      <c r="M42" s="6" t="str">
        <f t="shared" si="2"/>
        <v/>
      </c>
      <c r="N42" s="19"/>
      <c r="O42" s="8"/>
      <c r="P42" s="47"/>
      <c r="Q42" s="47"/>
      <c r="R42" s="50" t="str">
        <f t="shared" si="3"/>
        <v/>
      </c>
      <c r="S42" s="50"/>
      <c r="T42" s="51" t="str">
        <f t="shared" si="4"/>
        <v/>
      </c>
      <c r="U42" s="51"/>
    </row>
    <row r="43" spans="2:21">
      <c r="B43" s="19">
        <v>35</v>
      </c>
      <c r="C43" s="46" t="str">
        <f t="shared" si="1"/>
        <v/>
      </c>
      <c r="D43" s="46"/>
      <c r="E43" s="19"/>
      <c r="F43" s="8"/>
      <c r="G43" s="19" t="s">
        <v>3</v>
      </c>
      <c r="H43" s="47"/>
      <c r="I43" s="47"/>
      <c r="J43" s="19"/>
      <c r="K43" s="46" t="str">
        <f t="shared" si="0"/>
        <v/>
      </c>
      <c r="L43" s="46"/>
      <c r="M43" s="6" t="str">
        <f t="shared" si="2"/>
        <v/>
      </c>
      <c r="N43" s="19"/>
      <c r="O43" s="8"/>
      <c r="P43" s="47"/>
      <c r="Q43" s="47"/>
      <c r="R43" s="50" t="str">
        <f t="shared" si="3"/>
        <v/>
      </c>
      <c r="S43" s="50"/>
      <c r="T43" s="51" t="str">
        <f t="shared" si="4"/>
        <v/>
      </c>
      <c r="U43" s="51"/>
    </row>
    <row r="44" spans="2:21">
      <c r="B44" s="19">
        <v>36</v>
      </c>
      <c r="C44" s="46" t="str">
        <f t="shared" si="1"/>
        <v/>
      </c>
      <c r="D44" s="46"/>
      <c r="E44" s="19"/>
      <c r="F44" s="8"/>
      <c r="G44" s="19" t="s">
        <v>4</v>
      </c>
      <c r="H44" s="47"/>
      <c r="I44" s="47"/>
      <c r="J44" s="19"/>
      <c r="K44" s="46" t="str">
        <f t="shared" si="0"/>
        <v/>
      </c>
      <c r="L44" s="46"/>
      <c r="M44" s="6" t="str">
        <f t="shared" si="2"/>
        <v/>
      </c>
      <c r="N44" s="19"/>
      <c r="O44" s="8"/>
      <c r="P44" s="47"/>
      <c r="Q44" s="47"/>
      <c r="R44" s="50" t="str">
        <f t="shared" si="3"/>
        <v/>
      </c>
      <c r="S44" s="50"/>
      <c r="T44" s="51" t="str">
        <f t="shared" si="4"/>
        <v/>
      </c>
      <c r="U44" s="51"/>
    </row>
    <row r="45" spans="2:21">
      <c r="B45" s="19">
        <v>37</v>
      </c>
      <c r="C45" s="46" t="str">
        <f t="shared" si="1"/>
        <v/>
      </c>
      <c r="D45" s="46"/>
      <c r="E45" s="19"/>
      <c r="F45" s="8"/>
      <c r="G45" s="19" t="s">
        <v>3</v>
      </c>
      <c r="H45" s="47"/>
      <c r="I45" s="47"/>
      <c r="J45" s="19"/>
      <c r="K45" s="46" t="str">
        <f t="shared" si="0"/>
        <v/>
      </c>
      <c r="L45" s="46"/>
      <c r="M45" s="6" t="str">
        <f t="shared" si="2"/>
        <v/>
      </c>
      <c r="N45" s="19"/>
      <c r="O45" s="8"/>
      <c r="P45" s="47"/>
      <c r="Q45" s="47"/>
      <c r="R45" s="50" t="str">
        <f t="shared" si="3"/>
        <v/>
      </c>
      <c r="S45" s="50"/>
      <c r="T45" s="51" t="str">
        <f t="shared" si="4"/>
        <v/>
      </c>
      <c r="U45" s="51"/>
    </row>
    <row r="46" spans="2:21">
      <c r="B46" s="19">
        <v>38</v>
      </c>
      <c r="C46" s="46" t="str">
        <f t="shared" si="1"/>
        <v/>
      </c>
      <c r="D46" s="46"/>
      <c r="E46" s="19"/>
      <c r="F46" s="8"/>
      <c r="G46" s="19" t="s">
        <v>4</v>
      </c>
      <c r="H46" s="47"/>
      <c r="I46" s="47"/>
      <c r="J46" s="19"/>
      <c r="K46" s="46" t="str">
        <f t="shared" si="0"/>
        <v/>
      </c>
      <c r="L46" s="46"/>
      <c r="M46" s="6" t="str">
        <f t="shared" si="2"/>
        <v/>
      </c>
      <c r="N46" s="19"/>
      <c r="O46" s="8"/>
      <c r="P46" s="47"/>
      <c r="Q46" s="47"/>
      <c r="R46" s="50" t="str">
        <f t="shared" si="3"/>
        <v/>
      </c>
      <c r="S46" s="50"/>
      <c r="T46" s="51" t="str">
        <f t="shared" si="4"/>
        <v/>
      </c>
      <c r="U46" s="51"/>
    </row>
    <row r="47" spans="2:21">
      <c r="B47" s="19">
        <v>39</v>
      </c>
      <c r="C47" s="46" t="str">
        <f t="shared" si="1"/>
        <v/>
      </c>
      <c r="D47" s="46"/>
      <c r="E47" s="19"/>
      <c r="F47" s="8"/>
      <c r="G47" s="19" t="s">
        <v>4</v>
      </c>
      <c r="H47" s="47"/>
      <c r="I47" s="47"/>
      <c r="J47" s="19"/>
      <c r="K47" s="46" t="str">
        <f t="shared" si="0"/>
        <v/>
      </c>
      <c r="L47" s="46"/>
      <c r="M47" s="6" t="str">
        <f t="shared" si="2"/>
        <v/>
      </c>
      <c r="N47" s="19"/>
      <c r="O47" s="8"/>
      <c r="P47" s="47"/>
      <c r="Q47" s="47"/>
      <c r="R47" s="50" t="str">
        <f t="shared" si="3"/>
        <v/>
      </c>
      <c r="S47" s="50"/>
      <c r="T47" s="51" t="str">
        <f t="shared" si="4"/>
        <v/>
      </c>
      <c r="U47" s="51"/>
    </row>
    <row r="48" spans="2:21">
      <c r="B48" s="19">
        <v>40</v>
      </c>
      <c r="C48" s="46" t="str">
        <f t="shared" si="1"/>
        <v/>
      </c>
      <c r="D48" s="46"/>
      <c r="E48" s="19"/>
      <c r="F48" s="8"/>
      <c r="G48" s="19" t="s">
        <v>37</v>
      </c>
      <c r="H48" s="47"/>
      <c r="I48" s="47"/>
      <c r="J48" s="19"/>
      <c r="K48" s="46" t="str">
        <f t="shared" si="0"/>
        <v/>
      </c>
      <c r="L48" s="46"/>
      <c r="M48" s="6" t="str">
        <f t="shared" si="2"/>
        <v/>
      </c>
      <c r="N48" s="19"/>
      <c r="O48" s="8"/>
      <c r="P48" s="47"/>
      <c r="Q48" s="47"/>
      <c r="R48" s="50" t="str">
        <f t="shared" si="3"/>
        <v/>
      </c>
      <c r="S48" s="50"/>
      <c r="T48" s="51" t="str">
        <f t="shared" si="4"/>
        <v/>
      </c>
      <c r="U48" s="51"/>
    </row>
    <row r="49" spans="2:21">
      <c r="B49" s="19">
        <v>41</v>
      </c>
      <c r="C49" s="46" t="str">
        <f t="shared" si="1"/>
        <v/>
      </c>
      <c r="D49" s="46"/>
      <c r="E49" s="19"/>
      <c r="F49" s="8"/>
      <c r="G49" s="19" t="s">
        <v>4</v>
      </c>
      <c r="H49" s="47"/>
      <c r="I49" s="47"/>
      <c r="J49" s="19"/>
      <c r="K49" s="46" t="str">
        <f t="shared" si="0"/>
        <v/>
      </c>
      <c r="L49" s="46"/>
      <c r="M49" s="6" t="str">
        <f t="shared" si="2"/>
        <v/>
      </c>
      <c r="N49" s="19"/>
      <c r="O49" s="8"/>
      <c r="P49" s="47"/>
      <c r="Q49" s="47"/>
      <c r="R49" s="50" t="str">
        <f t="shared" si="3"/>
        <v/>
      </c>
      <c r="S49" s="50"/>
      <c r="T49" s="51" t="str">
        <f t="shared" si="4"/>
        <v/>
      </c>
      <c r="U49" s="51"/>
    </row>
    <row r="50" spans="2:21">
      <c r="B50" s="19">
        <v>42</v>
      </c>
      <c r="C50" s="46" t="str">
        <f t="shared" si="1"/>
        <v/>
      </c>
      <c r="D50" s="46"/>
      <c r="E50" s="19"/>
      <c r="F50" s="8"/>
      <c r="G50" s="19" t="s">
        <v>4</v>
      </c>
      <c r="H50" s="47"/>
      <c r="I50" s="47"/>
      <c r="J50" s="19"/>
      <c r="K50" s="46" t="str">
        <f t="shared" si="0"/>
        <v/>
      </c>
      <c r="L50" s="46"/>
      <c r="M50" s="6" t="str">
        <f t="shared" si="2"/>
        <v/>
      </c>
      <c r="N50" s="19"/>
      <c r="O50" s="8"/>
      <c r="P50" s="47"/>
      <c r="Q50" s="47"/>
      <c r="R50" s="50" t="str">
        <f t="shared" si="3"/>
        <v/>
      </c>
      <c r="S50" s="50"/>
      <c r="T50" s="51" t="str">
        <f t="shared" si="4"/>
        <v/>
      </c>
      <c r="U50" s="51"/>
    </row>
    <row r="51" spans="2:21">
      <c r="B51" s="19">
        <v>43</v>
      </c>
      <c r="C51" s="46" t="str">
        <f t="shared" si="1"/>
        <v/>
      </c>
      <c r="D51" s="46"/>
      <c r="E51" s="19"/>
      <c r="F51" s="8"/>
      <c r="G51" s="19" t="s">
        <v>3</v>
      </c>
      <c r="H51" s="47"/>
      <c r="I51" s="47"/>
      <c r="J51" s="19"/>
      <c r="K51" s="46" t="str">
        <f t="shared" si="0"/>
        <v/>
      </c>
      <c r="L51" s="46"/>
      <c r="M51" s="6" t="str">
        <f t="shared" si="2"/>
        <v/>
      </c>
      <c r="N51" s="19"/>
      <c r="O51" s="8"/>
      <c r="P51" s="47"/>
      <c r="Q51" s="47"/>
      <c r="R51" s="50" t="str">
        <f t="shared" si="3"/>
        <v/>
      </c>
      <c r="S51" s="50"/>
      <c r="T51" s="51" t="str">
        <f t="shared" si="4"/>
        <v/>
      </c>
      <c r="U51" s="51"/>
    </row>
    <row r="52" spans="2:21">
      <c r="B52" s="19">
        <v>44</v>
      </c>
      <c r="C52" s="46" t="str">
        <f t="shared" si="1"/>
        <v/>
      </c>
      <c r="D52" s="46"/>
      <c r="E52" s="19"/>
      <c r="F52" s="8"/>
      <c r="G52" s="19" t="s">
        <v>3</v>
      </c>
      <c r="H52" s="47"/>
      <c r="I52" s="47"/>
      <c r="J52" s="19"/>
      <c r="K52" s="46" t="str">
        <f t="shared" si="0"/>
        <v/>
      </c>
      <c r="L52" s="46"/>
      <c r="M52" s="6" t="str">
        <f t="shared" si="2"/>
        <v/>
      </c>
      <c r="N52" s="19"/>
      <c r="O52" s="8"/>
      <c r="P52" s="47"/>
      <c r="Q52" s="47"/>
      <c r="R52" s="50" t="str">
        <f t="shared" si="3"/>
        <v/>
      </c>
      <c r="S52" s="50"/>
      <c r="T52" s="51" t="str">
        <f t="shared" si="4"/>
        <v/>
      </c>
      <c r="U52" s="51"/>
    </row>
    <row r="53" spans="2:21">
      <c r="B53" s="19">
        <v>45</v>
      </c>
      <c r="C53" s="46" t="str">
        <f t="shared" si="1"/>
        <v/>
      </c>
      <c r="D53" s="46"/>
      <c r="E53" s="19"/>
      <c r="F53" s="8"/>
      <c r="G53" s="19" t="s">
        <v>4</v>
      </c>
      <c r="H53" s="47"/>
      <c r="I53" s="47"/>
      <c r="J53" s="19"/>
      <c r="K53" s="46" t="str">
        <f t="shared" si="0"/>
        <v/>
      </c>
      <c r="L53" s="46"/>
      <c r="M53" s="6" t="str">
        <f t="shared" si="2"/>
        <v/>
      </c>
      <c r="N53" s="19"/>
      <c r="O53" s="8"/>
      <c r="P53" s="47"/>
      <c r="Q53" s="47"/>
      <c r="R53" s="50" t="str">
        <f t="shared" si="3"/>
        <v/>
      </c>
      <c r="S53" s="50"/>
      <c r="T53" s="51" t="str">
        <f t="shared" si="4"/>
        <v/>
      </c>
      <c r="U53" s="51"/>
    </row>
    <row r="54" spans="2:21">
      <c r="B54" s="19">
        <v>46</v>
      </c>
      <c r="C54" s="46" t="str">
        <f t="shared" si="1"/>
        <v/>
      </c>
      <c r="D54" s="46"/>
      <c r="E54" s="19"/>
      <c r="F54" s="8"/>
      <c r="G54" s="19" t="s">
        <v>4</v>
      </c>
      <c r="H54" s="47"/>
      <c r="I54" s="47"/>
      <c r="J54" s="19"/>
      <c r="K54" s="46" t="str">
        <f t="shared" si="0"/>
        <v/>
      </c>
      <c r="L54" s="46"/>
      <c r="M54" s="6" t="str">
        <f t="shared" si="2"/>
        <v/>
      </c>
      <c r="N54" s="19"/>
      <c r="O54" s="8"/>
      <c r="P54" s="47"/>
      <c r="Q54" s="47"/>
      <c r="R54" s="50" t="str">
        <f t="shared" si="3"/>
        <v/>
      </c>
      <c r="S54" s="50"/>
      <c r="T54" s="51" t="str">
        <f t="shared" si="4"/>
        <v/>
      </c>
      <c r="U54" s="51"/>
    </row>
    <row r="55" spans="2:21">
      <c r="B55" s="19">
        <v>47</v>
      </c>
      <c r="C55" s="46" t="str">
        <f t="shared" si="1"/>
        <v/>
      </c>
      <c r="D55" s="46"/>
      <c r="E55" s="19"/>
      <c r="F55" s="8"/>
      <c r="G55" s="19" t="s">
        <v>3</v>
      </c>
      <c r="H55" s="47"/>
      <c r="I55" s="47"/>
      <c r="J55" s="19"/>
      <c r="K55" s="46" t="str">
        <f t="shared" si="0"/>
        <v/>
      </c>
      <c r="L55" s="46"/>
      <c r="M55" s="6" t="str">
        <f t="shared" si="2"/>
        <v/>
      </c>
      <c r="N55" s="19"/>
      <c r="O55" s="8"/>
      <c r="P55" s="47"/>
      <c r="Q55" s="47"/>
      <c r="R55" s="50" t="str">
        <f t="shared" si="3"/>
        <v/>
      </c>
      <c r="S55" s="50"/>
      <c r="T55" s="51" t="str">
        <f t="shared" si="4"/>
        <v/>
      </c>
      <c r="U55" s="51"/>
    </row>
    <row r="56" spans="2:21">
      <c r="B56" s="19">
        <v>48</v>
      </c>
      <c r="C56" s="46" t="str">
        <f t="shared" si="1"/>
        <v/>
      </c>
      <c r="D56" s="46"/>
      <c r="E56" s="19"/>
      <c r="F56" s="8"/>
      <c r="G56" s="19" t="s">
        <v>3</v>
      </c>
      <c r="H56" s="47"/>
      <c r="I56" s="47"/>
      <c r="J56" s="19"/>
      <c r="K56" s="46" t="str">
        <f t="shared" si="0"/>
        <v/>
      </c>
      <c r="L56" s="46"/>
      <c r="M56" s="6" t="str">
        <f t="shared" si="2"/>
        <v/>
      </c>
      <c r="N56" s="19"/>
      <c r="O56" s="8"/>
      <c r="P56" s="47"/>
      <c r="Q56" s="47"/>
      <c r="R56" s="50" t="str">
        <f t="shared" si="3"/>
        <v/>
      </c>
      <c r="S56" s="50"/>
      <c r="T56" s="51" t="str">
        <f t="shared" si="4"/>
        <v/>
      </c>
      <c r="U56" s="51"/>
    </row>
    <row r="57" spans="2:21">
      <c r="B57" s="19">
        <v>49</v>
      </c>
      <c r="C57" s="46" t="str">
        <f t="shared" si="1"/>
        <v/>
      </c>
      <c r="D57" s="46"/>
      <c r="E57" s="19"/>
      <c r="F57" s="8"/>
      <c r="G57" s="19" t="s">
        <v>3</v>
      </c>
      <c r="H57" s="47"/>
      <c r="I57" s="47"/>
      <c r="J57" s="19"/>
      <c r="K57" s="46" t="str">
        <f t="shared" si="0"/>
        <v/>
      </c>
      <c r="L57" s="46"/>
      <c r="M57" s="6" t="str">
        <f t="shared" si="2"/>
        <v/>
      </c>
      <c r="N57" s="19"/>
      <c r="O57" s="8"/>
      <c r="P57" s="47"/>
      <c r="Q57" s="47"/>
      <c r="R57" s="50" t="str">
        <f t="shared" si="3"/>
        <v/>
      </c>
      <c r="S57" s="50"/>
      <c r="T57" s="51" t="str">
        <f t="shared" si="4"/>
        <v/>
      </c>
      <c r="U57" s="51"/>
    </row>
    <row r="58" spans="2:21">
      <c r="B58" s="19">
        <v>50</v>
      </c>
      <c r="C58" s="46" t="str">
        <f t="shared" si="1"/>
        <v/>
      </c>
      <c r="D58" s="46"/>
      <c r="E58" s="19"/>
      <c r="F58" s="8"/>
      <c r="G58" s="19" t="s">
        <v>3</v>
      </c>
      <c r="H58" s="47"/>
      <c r="I58" s="47"/>
      <c r="J58" s="19"/>
      <c r="K58" s="46" t="str">
        <f t="shared" si="0"/>
        <v/>
      </c>
      <c r="L58" s="46"/>
      <c r="M58" s="6" t="str">
        <f t="shared" si="2"/>
        <v/>
      </c>
      <c r="N58" s="19"/>
      <c r="O58" s="8"/>
      <c r="P58" s="47"/>
      <c r="Q58" s="47"/>
      <c r="R58" s="50" t="str">
        <f t="shared" si="3"/>
        <v/>
      </c>
      <c r="S58" s="50"/>
      <c r="T58" s="51" t="str">
        <f t="shared" si="4"/>
        <v/>
      </c>
      <c r="U58" s="51"/>
    </row>
    <row r="59" spans="2:21">
      <c r="B59" s="19">
        <v>51</v>
      </c>
      <c r="C59" s="46" t="str">
        <f t="shared" si="1"/>
        <v/>
      </c>
      <c r="D59" s="46"/>
      <c r="E59" s="19"/>
      <c r="F59" s="8"/>
      <c r="G59" s="19" t="s">
        <v>3</v>
      </c>
      <c r="H59" s="47"/>
      <c r="I59" s="47"/>
      <c r="J59" s="19"/>
      <c r="K59" s="46" t="str">
        <f t="shared" si="0"/>
        <v/>
      </c>
      <c r="L59" s="46"/>
      <c r="M59" s="6" t="str">
        <f t="shared" si="2"/>
        <v/>
      </c>
      <c r="N59" s="19"/>
      <c r="O59" s="8"/>
      <c r="P59" s="47"/>
      <c r="Q59" s="47"/>
      <c r="R59" s="50" t="str">
        <f t="shared" si="3"/>
        <v/>
      </c>
      <c r="S59" s="50"/>
      <c r="T59" s="51" t="str">
        <f t="shared" si="4"/>
        <v/>
      </c>
      <c r="U59" s="51"/>
    </row>
    <row r="60" spans="2:21">
      <c r="B60" s="19">
        <v>52</v>
      </c>
      <c r="C60" s="46" t="str">
        <f t="shared" si="1"/>
        <v/>
      </c>
      <c r="D60" s="46"/>
      <c r="E60" s="19"/>
      <c r="F60" s="8"/>
      <c r="G60" s="19" t="s">
        <v>3</v>
      </c>
      <c r="H60" s="47"/>
      <c r="I60" s="47"/>
      <c r="J60" s="19"/>
      <c r="K60" s="46" t="str">
        <f t="shared" si="0"/>
        <v/>
      </c>
      <c r="L60" s="46"/>
      <c r="M60" s="6" t="str">
        <f t="shared" si="2"/>
        <v/>
      </c>
      <c r="N60" s="19"/>
      <c r="O60" s="8"/>
      <c r="P60" s="47"/>
      <c r="Q60" s="47"/>
      <c r="R60" s="50" t="str">
        <f t="shared" si="3"/>
        <v/>
      </c>
      <c r="S60" s="50"/>
      <c r="T60" s="51" t="str">
        <f t="shared" si="4"/>
        <v/>
      </c>
      <c r="U60" s="51"/>
    </row>
    <row r="61" spans="2:21">
      <c r="B61" s="19">
        <v>53</v>
      </c>
      <c r="C61" s="46" t="str">
        <f t="shared" si="1"/>
        <v/>
      </c>
      <c r="D61" s="46"/>
      <c r="E61" s="19"/>
      <c r="F61" s="8"/>
      <c r="G61" s="19" t="s">
        <v>3</v>
      </c>
      <c r="H61" s="47"/>
      <c r="I61" s="47"/>
      <c r="J61" s="19"/>
      <c r="K61" s="46" t="str">
        <f t="shared" si="0"/>
        <v/>
      </c>
      <c r="L61" s="46"/>
      <c r="M61" s="6" t="str">
        <f t="shared" si="2"/>
        <v/>
      </c>
      <c r="N61" s="19"/>
      <c r="O61" s="8"/>
      <c r="P61" s="47"/>
      <c r="Q61" s="47"/>
      <c r="R61" s="50" t="str">
        <f t="shared" si="3"/>
        <v/>
      </c>
      <c r="S61" s="50"/>
      <c r="T61" s="51" t="str">
        <f t="shared" si="4"/>
        <v/>
      </c>
      <c r="U61" s="51"/>
    </row>
    <row r="62" spans="2:21">
      <c r="B62" s="19">
        <v>54</v>
      </c>
      <c r="C62" s="46" t="str">
        <f t="shared" si="1"/>
        <v/>
      </c>
      <c r="D62" s="46"/>
      <c r="E62" s="19"/>
      <c r="F62" s="8"/>
      <c r="G62" s="19" t="s">
        <v>3</v>
      </c>
      <c r="H62" s="47"/>
      <c r="I62" s="47"/>
      <c r="J62" s="19"/>
      <c r="K62" s="46" t="str">
        <f t="shared" si="0"/>
        <v/>
      </c>
      <c r="L62" s="46"/>
      <c r="M62" s="6" t="str">
        <f t="shared" si="2"/>
        <v/>
      </c>
      <c r="N62" s="19"/>
      <c r="O62" s="8"/>
      <c r="P62" s="47"/>
      <c r="Q62" s="47"/>
      <c r="R62" s="50" t="str">
        <f t="shared" si="3"/>
        <v/>
      </c>
      <c r="S62" s="50"/>
      <c r="T62" s="51" t="str">
        <f t="shared" si="4"/>
        <v/>
      </c>
      <c r="U62" s="51"/>
    </row>
    <row r="63" spans="2:21">
      <c r="B63" s="19">
        <v>55</v>
      </c>
      <c r="C63" s="46" t="str">
        <f t="shared" si="1"/>
        <v/>
      </c>
      <c r="D63" s="46"/>
      <c r="E63" s="19"/>
      <c r="F63" s="8"/>
      <c r="G63" s="19" t="s">
        <v>4</v>
      </c>
      <c r="H63" s="47"/>
      <c r="I63" s="47"/>
      <c r="J63" s="19"/>
      <c r="K63" s="46" t="str">
        <f t="shared" si="0"/>
        <v/>
      </c>
      <c r="L63" s="46"/>
      <c r="M63" s="6" t="str">
        <f t="shared" si="2"/>
        <v/>
      </c>
      <c r="N63" s="19"/>
      <c r="O63" s="8"/>
      <c r="P63" s="47"/>
      <c r="Q63" s="47"/>
      <c r="R63" s="50" t="str">
        <f t="shared" si="3"/>
        <v/>
      </c>
      <c r="S63" s="50"/>
      <c r="T63" s="51" t="str">
        <f t="shared" si="4"/>
        <v/>
      </c>
      <c r="U63" s="51"/>
    </row>
    <row r="64" spans="2:21">
      <c r="B64" s="19">
        <v>56</v>
      </c>
      <c r="C64" s="46" t="str">
        <f t="shared" si="1"/>
        <v/>
      </c>
      <c r="D64" s="46"/>
      <c r="E64" s="19"/>
      <c r="F64" s="8"/>
      <c r="G64" s="19" t="s">
        <v>3</v>
      </c>
      <c r="H64" s="47"/>
      <c r="I64" s="47"/>
      <c r="J64" s="19"/>
      <c r="K64" s="46" t="str">
        <f t="shared" si="0"/>
        <v/>
      </c>
      <c r="L64" s="46"/>
      <c r="M64" s="6" t="str">
        <f t="shared" si="2"/>
        <v/>
      </c>
      <c r="N64" s="19"/>
      <c r="O64" s="8"/>
      <c r="P64" s="47"/>
      <c r="Q64" s="47"/>
      <c r="R64" s="50" t="str">
        <f t="shared" si="3"/>
        <v/>
      </c>
      <c r="S64" s="50"/>
      <c r="T64" s="51" t="str">
        <f t="shared" si="4"/>
        <v/>
      </c>
      <c r="U64" s="51"/>
    </row>
    <row r="65" spans="2:21">
      <c r="B65" s="19">
        <v>57</v>
      </c>
      <c r="C65" s="46" t="str">
        <f t="shared" si="1"/>
        <v/>
      </c>
      <c r="D65" s="46"/>
      <c r="E65" s="19"/>
      <c r="F65" s="8"/>
      <c r="G65" s="19" t="s">
        <v>3</v>
      </c>
      <c r="H65" s="47"/>
      <c r="I65" s="47"/>
      <c r="J65" s="19"/>
      <c r="K65" s="46" t="str">
        <f t="shared" si="0"/>
        <v/>
      </c>
      <c r="L65" s="46"/>
      <c r="M65" s="6" t="str">
        <f t="shared" si="2"/>
        <v/>
      </c>
      <c r="N65" s="19"/>
      <c r="O65" s="8"/>
      <c r="P65" s="47"/>
      <c r="Q65" s="47"/>
      <c r="R65" s="50" t="str">
        <f t="shared" si="3"/>
        <v/>
      </c>
      <c r="S65" s="50"/>
      <c r="T65" s="51" t="str">
        <f t="shared" si="4"/>
        <v/>
      </c>
      <c r="U65" s="51"/>
    </row>
    <row r="66" spans="2:21">
      <c r="B66" s="19">
        <v>58</v>
      </c>
      <c r="C66" s="46" t="str">
        <f t="shared" si="1"/>
        <v/>
      </c>
      <c r="D66" s="46"/>
      <c r="E66" s="19"/>
      <c r="F66" s="8"/>
      <c r="G66" s="19" t="s">
        <v>3</v>
      </c>
      <c r="H66" s="47"/>
      <c r="I66" s="47"/>
      <c r="J66" s="19"/>
      <c r="K66" s="46" t="str">
        <f t="shared" si="0"/>
        <v/>
      </c>
      <c r="L66" s="46"/>
      <c r="M66" s="6" t="str">
        <f t="shared" si="2"/>
        <v/>
      </c>
      <c r="N66" s="19"/>
      <c r="O66" s="8"/>
      <c r="P66" s="47"/>
      <c r="Q66" s="47"/>
      <c r="R66" s="50" t="str">
        <f t="shared" si="3"/>
        <v/>
      </c>
      <c r="S66" s="50"/>
      <c r="T66" s="51" t="str">
        <f t="shared" si="4"/>
        <v/>
      </c>
      <c r="U66" s="51"/>
    </row>
    <row r="67" spans="2:21">
      <c r="B67" s="19">
        <v>59</v>
      </c>
      <c r="C67" s="46" t="str">
        <f t="shared" si="1"/>
        <v/>
      </c>
      <c r="D67" s="46"/>
      <c r="E67" s="19"/>
      <c r="F67" s="8"/>
      <c r="G67" s="19" t="s">
        <v>3</v>
      </c>
      <c r="H67" s="47"/>
      <c r="I67" s="47"/>
      <c r="J67" s="19"/>
      <c r="K67" s="46" t="str">
        <f t="shared" si="0"/>
        <v/>
      </c>
      <c r="L67" s="46"/>
      <c r="M67" s="6" t="str">
        <f t="shared" si="2"/>
        <v/>
      </c>
      <c r="N67" s="19"/>
      <c r="O67" s="8"/>
      <c r="P67" s="47"/>
      <c r="Q67" s="47"/>
      <c r="R67" s="50" t="str">
        <f t="shared" si="3"/>
        <v/>
      </c>
      <c r="S67" s="50"/>
      <c r="T67" s="51" t="str">
        <f t="shared" si="4"/>
        <v/>
      </c>
      <c r="U67" s="51"/>
    </row>
    <row r="68" spans="2:21">
      <c r="B68" s="19">
        <v>60</v>
      </c>
      <c r="C68" s="46" t="str">
        <f t="shared" si="1"/>
        <v/>
      </c>
      <c r="D68" s="46"/>
      <c r="E68" s="19"/>
      <c r="F68" s="8"/>
      <c r="G68" s="19" t="s">
        <v>4</v>
      </c>
      <c r="H68" s="47"/>
      <c r="I68" s="47"/>
      <c r="J68" s="19"/>
      <c r="K68" s="46" t="str">
        <f t="shared" si="0"/>
        <v/>
      </c>
      <c r="L68" s="46"/>
      <c r="M68" s="6" t="str">
        <f t="shared" si="2"/>
        <v/>
      </c>
      <c r="N68" s="19"/>
      <c r="O68" s="8"/>
      <c r="P68" s="47"/>
      <c r="Q68" s="47"/>
      <c r="R68" s="50" t="str">
        <f t="shared" si="3"/>
        <v/>
      </c>
      <c r="S68" s="50"/>
      <c r="T68" s="51" t="str">
        <f t="shared" si="4"/>
        <v/>
      </c>
      <c r="U68" s="51"/>
    </row>
    <row r="69" spans="2:21">
      <c r="B69" s="19">
        <v>61</v>
      </c>
      <c r="C69" s="46" t="str">
        <f t="shared" si="1"/>
        <v/>
      </c>
      <c r="D69" s="46"/>
      <c r="E69" s="19"/>
      <c r="F69" s="8"/>
      <c r="G69" s="19" t="s">
        <v>4</v>
      </c>
      <c r="H69" s="47"/>
      <c r="I69" s="47"/>
      <c r="J69" s="19"/>
      <c r="K69" s="46" t="str">
        <f t="shared" si="0"/>
        <v/>
      </c>
      <c r="L69" s="46"/>
      <c r="M69" s="6" t="str">
        <f t="shared" si="2"/>
        <v/>
      </c>
      <c r="N69" s="19"/>
      <c r="O69" s="8"/>
      <c r="P69" s="47"/>
      <c r="Q69" s="47"/>
      <c r="R69" s="50" t="str">
        <f t="shared" si="3"/>
        <v/>
      </c>
      <c r="S69" s="50"/>
      <c r="T69" s="51" t="str">
        <f t="shared" si="4"/>
        <v/>
      </c>
      <c r="U69" s="51"/>
    </row>
    <row r="70" spans="2:21">
      <c r="B70" s="19">
        <v>62</v>
      </c>
      <c r="C70" s="46" t="str">
        <f t="shared" si="1"/>
        <v/>
      </c>
      <c r="D70" s="46"/>
      <c r="E70" s="19"/>
      <c r="F70" s="8"/>
      <c r="G70" s="19" t="s">
        <v>3</v>
      </c>
      <c r="H70" s="47"/>
      <c r="I70" s="47"/>
      <c r="J70" s="19"/>
      <c r="K70" s="46" t="str">
        <f t="shared" si="0"/>
        <v/>
      </c>
      <c r="L70" s="46"/>
      <c r="M70" s="6" t="str">
        <f t="shared" si="2"/>
        <v/>
      </c>
      <c r="N70" s="19"/>
      <c r="O70" s="8"/>
      <c r="P70" s="47"/>
      <c r="Q70" s="47"/>
      <c r="R70" s="50" t="str">
        <f t="shared" si="3"/>
        <v/>
      </c>
      <c r="S70" s="50"/>
      <c r="T70" s="51" t="str">
        <f t="shared" si="4"/>
        <v/>
      </c>
      <c r="U70" s="51"/>
    </row>
    <row r="71" spans="2:21">
      <c r="B71" s="19">
        <v>63</v>
      </c>
      <c r="C71" s="46" t="str">
        <f t="shared" si="1"/>
        <v/>
      </c>
      <c r="D71" s="46"/>
      <c r="E71" s="19"/>
      <c r="F71" s="8"/>
      <c r="G71" s="19" t="s">
        <v>4</v>
      </c>
      <c r="H71" s="47"/>
      <c r="I71" s="47"/>
      <c r="J71" s="19"/>
      <c r="K71" s="46" t="str">
        <f t="shared" si="0"/>
        <v/>
      </c>
      <c r="L71" s="46"/>
      <c r="M71" s="6" t="str">
        <f t="shared" si="2"/>
        <v/>
      </c>
      <c r="N71" s="19"/>
      <c r="O71" s="8"/>
      <c r="P71" s="47"/>
      <c r="Q71" s="47"/>
      <c r="R71" s="50" t="str">
        <f t="shared" si="3"/>
        <v/>
      </c>
      <c r="S71" s="50"/>
      <c r="T71" s="51" t="str">
        <f t="shared" si="4"/>
        <v/>
      </c>
      <c r="U71" s="51"/>
    </row>
    <row r="72" spans="2:21">
      <c r="B72" s="19">
        <v>64</v>
      </c>
      <c r="C72" s="46" t="str">
        <f t="shared" si="1"/>
        <v/>
      </c>
      <c r="D72" s="46"/>
      <c r="E72" s="19"/>
      <c r="F72" s="8"/>
      <c r="G72" s="19" t="s">
        <v>3</v>
      </c>
      <c r="H72" s="47"/>
      <c r="I72" s="47"/>
      <c r="J72" s="19"/>
      <c r="K72" s="46" t="str">
        <f t="shared" si="0"/>
        <v/>
      </c>
      <c r="L72" s="46"/>
      <c r="M72" s="6" t="str">
        <f t="shared" si="2"/>
        <v/>
      </c>
      <c r="N72" s="19"/>
      <c r="O72" s="8"/>
      <c r="P72" s="47"/>
      <c r="Q72" s="47"/>
      <c r="R72" s="50" t="str">
        <f t="shared" si="3"/>
        <v/>
      </c>
      <c r="S72" s="50"/>
      <c r="T72" s="51" t="str">
        <f t="shared" si="4"/>
        <v/>
      </c>
      <c r="U72" s="51"/>
    </row>
    <row r="73" spans="2:21">
      <c r="B73" s="19">
        <v>65</v>
      </c>
      <c r="C73" s="46" t="str">
        <f t="shared" si="1"/>
        <v/>
      </c>
      <c r="D73" s="46"/>
      <c r="E73" s="19"/>
      <c r="F73" s="8"/>
      <c r="G73" s="19" t="s">
        <v>4</v>
      </c>
      <c r="H73" s="47"/>
      <c r="I73" s="47"/>
      <c r="J73" s="19"/>
      <c r="K73" s="46" t="str">
        <f t="shared" ref="K73:K108" si="5">IF(F73="","",C73*0.03)</f>
        <v/>
      </c>
      <c r="L73" s="46"/>
      <c r="M73" s="6" t="str">
        <f t="shared" si="2"/>
        <v/>
      </c>
      <c r="N73" s="19"/>
      <c r="O73" s="8"/>
      <c r="P73" s="47"/>
      <c r="Q73" s="47"/>
      <c r="R73" s="50" t="str">
        <f t="shared" si="3"/>
        <v/>
      </c>
      <c r="S73" s="50"/>
      <c r="T73" s="51" t="str">
        <f t="shared" si="4"/>
        <v/>
      </c>
      <c r="U73" s="51"/>
    </row>
    <row r="74" spans="2:21">
      <c r="B74" s="19">
        <v>66</v>
      </c>
      <c r="C74" s="46" t="str">
        <f t="shared" ref="C74:C108" si="6">IF(R73="","",C73+R73)</f>
        <v/>
      </c>
      <c r="D74" s="46"/>
      <c r="E74" s="19"/>
      <c r="F74" s="8"/>
      <c r="G74" s="19" t="s">
        <v>4</v>
      </c>
      <c r="H74" s="47"/>
      <c r="I74" s="47"/>
      <c r="J74" s="19"/>
      <c r="K74" s="46" t="str">
        <f t="shared" si="5"/>
        <v/>
      </c>
      <c r="L74" s="46"/>
      <c r="M74" s="6" t="str">
        <f t="shared" ref="M74:M108" si="7">IF(J74="","",(K74/J74)/1000)</f>
        <v/>
      </c>
      <c r="N74" s="19"/>
      <c r="O74" s="8"/>
      <c r="P74" s="47"/>
      <c r="Q74" s="47"/>
      <c r="R74" s="50" t="str">
        <f t="shared" ref="R74:R108" si="8">IF(O74="","",(IF(G74="売",H74-P74,P74-H74))*M74*100000)</f>
        <v/>
      </c>
      <c r="S74" s="50"/>
      <c r="T74" s="51" t="str">
        <f t="shared" ref="T74:T108" si="9">IF(O74="","",IF(R74&lt;0,J74*(-1),IF(G74="買",(P74-H74)*100,(H74-P74)*100)))</f>
        <v/>
      </c>
      <c r="U74" s="51"/>
    </row>
    <row r="75" spans="2:21">
      <c r="B75" s="19">
        <v>67</v>
      </c>
      <c r="C75" s="46" t="str">
        <f t="shared" si="6"/>
        <v/>
      </c>
      <c r="D75" s="46"/>
      <c r="E75" s="19"/>
      <c r="F75" s="8"/>
      <c r="G75" s="19" t="s">
        <v>3</v>
      </c>
      <c r="H75" s="47"/>
      <c r="I75" s="47"/>
      <c r="J75" s="19"/>
      <c r="K75" s="46" t="str">
        <f t="shared" si="5"/>
        <v/>
      </c>
      <c r="L75" s="46"/>
      <c r="M75" s="6" t="str">
        <f t="shared" si="7"/>
        <v/>
      </c>
      <c r="N75" s="19"/>
      <c r="O75" s="8"/>
      <c r="P75" s="47"/>
      <c r="Q75" s="47"/>
      <c r="R75" s="50" t="str">
        <f t="shared" si="8"/>
        <v/>
      </c>
      <c r="S75" s="50"/>
      <c r="T75" s="51" t="str">
        <f t="shared" si="9"/>
        <v/>
      </c>
      <c r="U75" s="51"/>
    </row>
    <row r="76" spans="2:21">
      <c r="B76" s="19">
        <v>68</v>
      </c>
      <c r="C76" s="46" t="str">
        <f t="shared" si="6"/>
        <v/>
      </c>
      <c r="D76" s="46"/>
      <c r="E76" s="19"/>
      <c r="F76" s="8"/>
      <c r="G76" s="19" t="s">
        <v>3</v>
      </c>
      <c r="H76" s="47"/>
      <c r="I76" s="47"/>
      <c r="J76" s="19"/>
      <c r="K76" s="46" t="str">
        <f t="shared" si="5"/>
        <v/>
      </c>
      <c r="L76" s="46"/>
      <c r="M76" s="6" t="str">
        <f t="shared" si="7"/>
        <v/>
      </c>
      <c r="N76" s="19"/>
      <c r="O76" s="8"/>
      <c r="P76" s="47"/>
      <c r="Q76" s="47"/>
      <c r="R76" s="50" t="str">
        <f t="shared" si="8"/>
        <v/>
      </c>
      <c r="S76" s="50"/>
      <c r="T76" s="51" t="str">
        <f t="shared" si="9"/>
        <v/>
      </c>
      <c r="U76" s="51"/>
    </row>
    <row r="77" spans="2:21">
      <c r="B77" s="19">
        <v>69</v>
      </c>
      <c r="C77" s="46" t="str">
        <f t="shared" si="6"/>
        <v/>
      </c>
      <c r="D77" s="46"/>
      <c r="E77" s="19"/>
      <c r="F77" s="8"/>
      <c r="G77" s="19" t="s">
        <v>3</v>
      </c>
      <c r="H77" s="47"/>
      <c r="I77" s="47"/>
      <c r="J77" s="19"/>
      <c r="K77" s="46" t="str">
        <f t="shared" si="5"/>
        <v/>
      </c>
      <c r="L77" s="46"/>
      <c r="M77" s="6" t="str">
        <f t="shared" si="7"/>
        <v/>
      </c>
      <c r="N77" s="19"/>
      <c r="O77" s="8"/>
      <c r="P77" s="47"/>
      <c r="Q77" s="47"/>
      <c r="R77" s="50" t="str">
        <f t="shared" si="8"/>
        <v/>
      </c>
      <c r="S77" s="50"/>
      <c r="T77" s="51" t="str">
        <f t="shared" si="9"/>
        <v/>
      </c>
      <c r="U77" s="51"/>
    </row>
    <row r="78" spans="2:21">
      <c r="B78" s="19">
        <v>70</v>
      </c>
      <c r="C78" s="46" t="str">
        <f t="shared" si="6"/>
        <v/>
      </c>
      <c r="D78" s="46"/>
      <c r="E78" s="19"/>
      <c r="F78" s="8"/>
      <c r="G78" s="19" t="s">
        <v>4</v>
      </c>
      <c r="H78" s="47"/>
      <c r="I78" s="47"/>
      <c r="J78" s="19"/>
      <c r="K78" s="46" t="str">
        <f t="shared" si="5"/>
        <v/>
      </c>
      <c r="L78" s="46"/>
      <c r="M78" s="6" t="str">
        <f t="shared" si="7"/>
        <v/>
      </c>
      <c r="N78" s="19"/>
      <c r="O78" s="8"/>
      <c r="P78" s="47"/>
      <c r="Q78" s="47"/>
      <c r="R78" s="50" t="str">
        <f t="shared" si="8"/>
        <v/>
      </c>
      <c r="S78" s="50"/>
      <c r="T78" s="51" t="str">
        <f t="shared" si="9"/>
        <v/>
      </c>
      <c r="U78" s="51"/>
    </row>
    <row r="79" spans="2:21">
      <c r="B79" s="19">
        <v>71</v>
      </c>
      <c r="C79" s="46" t="str">
        <f t="shared" si="6"/>
        <v/>
      </c>
      <c r="D79" s="46"/>
      <c r="E79" s="19"/>
      <c r="F79" s="8"/>
      <c r="G79" s="19" t="s">
        <v>3</v>
      </c>
      <c r="H79" s="47"/>
      <c r="I79" s="47"/>
      <c r="J79" s="19"/>
      <c r="K79" s="46" t="str">
        <f t="shared" si="5"/>
        <v/>
      </c>
      <c r="L79" s="46"/>
      <c r="M79" s="6" t="str">
        <f t="shared" si="7"/>
        <v/>
      </c>
      <c r="N79" s="19"/>
      <c r="O79" s="8"/>
      <c r="P79" s="47"/>
      <c r="Q79" s="47"/>
      <c r="R79" s="50" t="str">
        <f t="shared" si="8"/>
        <v/>
      </c>
      <c r="S79" s="50"/>
      <c r="T79" s="51" t="str">
        <f t="shared" si="9"/>
        <v/>
      </c>
      <c r="U79" s="51"/>
    </row>
    <row r="80" spans="2:21">
      <c r="B80" s="19">
        <v>72</v>
      </c>
      <c r="C80" s="46" t="str">
        <f t="shared" si="6"/>
        <v/>
      </c>
      <c r="D80" s="46"/>
      <c r="E80" s="19"/>
      <c r="F80" s="8"/>
      <c r="G80" s="19" t="s">
        <v>4</v>
      </c>
      <c r="H80" s="47"/>
      <c r="I80" s="47"/>
      <c r="J80" s="19"/>
      <c r="K80" s="46" t="str">
        <f t="shared" si="5"/>
        <v/>
      </c>
      <c r="L80" s="46"/>
      <c r="M80" s="6" t="str">
        <f t="shared" si="7"/>
        <v/>
      </c>
      <c r="N80" s="19"/>
      <c r="O80" s="8"/>
      <c r="P80" s="47"/>
      <c r="Q80" s="47"/>
      <c r="R80" s="50" t="str">
        <f t="shared" si="8"/>
        <v/>
      </c>
      <c r="S80" s="50"/>
      <c r="T80" s="51" t="str">
        <f t="shared" si="9"/>
        <v/>
      </c>
      <c r="U80" s="51"/>
    </row>
    <row r="81" spans="2:21">
      <c r="B81" s="19">
        <v>73</v>
      </c>
      <c r="C81" s="46" t="str">
        <f t="shared" si="6"/>
        <v/>
      </c>
      <c r="D81" s="46"/>
      <c r="E81" s="19"/>
      <c r="F81" s="8"/>
      <c r="G81" s="19" t="s">
        <v>3</v>
      </c>
      <c r="H81" s="47"/>
      <c r="I81" s="47"/>
      <c r="J81" s="19"/>
      <c r="K81" s="46" t="str">
        <f t="shared" si="5"/>
        <v/>
      </c>
      <c r="L81" s="46"/>
      <c r="M81" s="6" t="str">
        <f t="shared" si="7"/>
        <v/>
      </c>
      <c r="N81" s="19"/>
      <c r="O81" s="8"/>
      <c r="P81" s="47"/>
      <c r="Q81" s="47"/>
      <c r="R81" s="50" t="str">
        <f t="shared" si="8"/>
        <v/>
      </c>
      <c r="S81" s="50"/>
      <c r="T81" s="51" t="str">
        <f t="shared" si="9"/>
        <v/>
      </c>
      <c r="U81" s="51"/>
    </row>
    <row r="82" spans="2:21">
      <c r="B82" s="19">
        <v>74</v>
      </c>
      <c r="C82" s="46" t="str">
        <f t="shared" si="6"/>
        <v/>
      </c>
      <c r="D82" s="46"/>
      <c r="E82" s="19"/>
      <c r="F82" s="8"/>
      <c r="G82" s="19" t="s">
        <v>3</v>
      </c>
      <c r="H82" s="47"/>
      <c r="I82" s="47"/>
      <c r="J82" s="19"/>
      <c r="K82" s="46" t="str">
        <f t="shared" si="5"/>
        <v/>
      </c>
      <c r="L82" s="46"/>
      <c r="M82" s="6" t="str">
        <f t="shared" si="7"/>
        <v/>
      </c>
      <c r="N82" s="19"/>
      <c r="O82" s="8"/>
      <c r="P82" s="47"/>
      <c r="Q82" s="47"/>
      <c r="R82" s="50" t="str">
        <f t="shared" si="8"/>
        <v/>
      </c>
      <c r="S82" s="50"/>
      <c r="T82" s="51" t="str">
        <f t="shared" si="9"/>
        <v/>
      </c>
      <c r="U82" s="51"/>
    </row>
    <row r="83" spans="2:21">
      <c r="B83" s="19">
        <v>75</v>
      </c>
      <c r="C83" s="46" t="str">
        <f t="shared" si="6"/>
        <v/>
      </c>
      <c r="D83" s="46"/>
      <c r="E83" s="19"/>
      <c r="F83" s="8"/>
      <c r="G83" s="19" t="s">
        <v>3</v>
      </c>
      <c r="H83" s="47"/>
      <c r="I83" s="47"/>
      <c r="J83" s="19"/>
      <c r="K83" s="46" t="str">
        <f t="shared" si="5"/>
        <v/>
      </c>
      <c r="L83" s="46"/>
      <c r="M83" s="6" t="str">
        <f t="shared" si="7"/>
        <v/>
      </c>
      <c r="N83" s="19"/>
      <c r="O83" s="8"/>
      <c r="P83" s="47"/>
      <c r="Q83" s="47"/>
      <c r="R83" s="50" t="str">
        <f t="shared" si="8"/>
        <v/>
      </c>
      <c r="S83" s="50"/>
      <c r="T83" s="51" t="str">
        <f t="shared" si="9"/>
        <v/>
      </c>
      <c r="U83" s="51"/>
    </row>
    <row r="84" spans="2:21">
      <c r="B84" s="19">
        <v>76</v>
      </c>
      <c r="C84" s="46" t="str">
        <f t="shared" si="6"/>
        <v/>
      </c>
      <c r="D84" s="46"/>
      <c r="E84" s="19"/>
      <c r="F84" s="8"/>
      <c r="G84" s="19" t="s">
        <v>3</v>
      </c>
      <c r="H84" s="47"/>
      <c r="I84" s="47"/>
      <c r="J84" s="19"/>
      <c r="K84" s="46" t="str">
        <f t="shared" si="5"/>
        <v/>
      </c>
      <c r="L84" s="46"/>
      <c r="M84" s="6" t="str">
        <f t="shared" si="7"/>
        <v/>
      </c>
      <c r="N84" s="19"/>
      <c r="O84" s="8"/>
      <c r="P84" s="47"/>
      <c r="Q84" s="47"/>
      <c r="R84" s="50" t="str">
        <f t="shared" si="8"/>
        <v/>
      </c>
      <c r="S84" s="50"/>
      <c r="T84" s="51" t="str">
        <f t="shared" si="9"/>
        <v/>
      </c>
      <c r="U84" s="51"/>
    </row>
    <row r="85" spans="2:21">
      <c r="B85" s="19">
        <v>77</v>
      </c>
      <c r="C85" s="46" t="str">
        <f t="shared" si="6"/>
        <v/>
      </c>
      <c r="D85" s="46"/>
      <c r="E85" s="19"/>
      <c r="F85" s="8"/>
      <c r="G85" s="19" t="s">
        <v>4</v>
      </c>
      <c r="H85" s="47"/>
      <c r="I85" s="47"/>
      <c r="J85" s="19"/>
      <c r="K85" s="46" t="str">
        <f t="shared" si="5"/>
        <v/>
      </c>
      <c r="L85" s="46"/>
      <c r="M85" s="6" t="str">
        <f t="shared" si="7"/>
        <v/>
      </c>
      <c r="N85" s="19"/>
      <c r="O85" s="8"/>
      <c r="P85" s="47"/>
      <c r="Q85" s="47"/>
      <c r="R85" s="50" t="str">
        <f t="shared" si="8"/>
        <v/>
      </c>
      <c r="S85" s="50"/>
      <c r="T85" s="51" t="str">
        <f t="shared" si="9"/>
        <v/>
      </c>
      <c r="U85" s="51"/>
    </row>
    <row r="86" spans="2:21">
      <c r="B86" s="19">
        <v>78</v>
      </c>
      <c r="C86" s="46" t="str">
        <f t="shared" si="6"/>
        <v/>
      </c>
      <c r="D86" s="46"/>
      <c r="E86" s="19"/>
      <c r="F86" s="8"/>
      <c r="G86" s="19" t="s">
        <v>3</v>
      </c>
      <c r="H86" s="47"/>
      <c r="I86" s="47"/>
      <c r="J86" s="19"/>
      <c r="K86" s="46" t="str">
        <f t="shared" si="5"/>
        <v/>
      </c>
      <c r="L86" s="46"/>
      <c r="M86" s="6" t="str">
        <f t="shared" si="7"/>
        <v/>
      </c>
      <c r="N86" s="19"/>
      <c r="O86" s="8"/>
      <c r="P86" s="47"/>
      <c r="Q86" s="47"/>
      <c r="R86" s="50" t="str">
        <f t="shared" si="8"/>
        <v/>
      </c>
      <c r="S86" s="50"/>
      <c r="T86" s="51" t="str">
        <f t="shared" si="9"/>
        <v/>
      </c>
      <c r="U86" s="51"/>
    </row>
    <row r="87" spans="2:21">
      <c r="B87" s="19">
        <v>79</v>
      </c>
      <c r="C87" s="46" t="str">
        <f t="shared" si="6"/>
        <v/>
      </c>
      <c r="D87" s="46"/>
      <c r="E87" s="19"/>
      <c r="F87" s="8"/>
      <c r="G87" s="19" t="s">
        <v>4</v>
      </c>
      <c r="H87" s="47"/>
      <c r="I87" s="47"/>
      <c r="J87" s="19"/>
      <c r="K87" s="46" t="str">
        <f t="shared" si="5"/>
        <v/>
      </c>
      <c r="L87" s="46"/>
      <c r="M87" s="6" t="str">
        <f t="shared" si="7"/>
        <v/>
      </c>
      <c r="N87" s="19"/>
      <c r="O87" s="8"/>
      <c r="P87" s="47"/>
      <c r="Q87" s="47"/>
      <c r="R87" s="50" t="str">
        <f t="shared" si="8"/>
        <v/>
      </c>
      <c r="S87" s="50"/>
      <c r="T87" s="51" t="str">
        <f t="shared" si="9"/>
        <v/>
      </c>
      <c r="U87" s="51"/>
    </row>
    <row r="88" spans="2:21">
      <c r="B88" s="19">
        <v>80</v>
      </c>
      <c r="C88" s="46" t="str">
        <f t="shared" si="6"/>
        <v/>
      </c>
      <c r="D88" s="46"/>
      <c r="E88" s="19"/>
      <c r="F88" s="8"/>
      <c r="G88" s="19" t="s">
        <v>4</v>
      </c>
      <c r="H88" s="47"/>
      <c r="I88" s="47"/>
      <c r="J88" s="19"/>
      <c r="K88" s="46" t="str">
        <f t="shared" si="5"/>
        <v/>
      </c>
      <c r="L88" s="46"/>
      <c r="M88" s="6" t="str">
        <f t="shared" si="7"/>
        <v/>
      </c>
      <c r="N88" s="19"/>
      <c r="O88" s="8"/>
      <c r="P88" s="47"/>
      <c r="Q88" s="47"/>
      <c r="R88" s="50" t="str">
        <f t="shared" si="8"/>
        <v/>
      </c>
      <c r="S88" s="50"/>
      <c r="T88" s="51" t="str">
        <f t="shared" si="9"/>
        <v/>
      </c>
      <c r="U88" s="51"/>
    </row>
    <row r="89" spans="2:21">
      <c r="B89" s="19">
        <v>81</v>
      </c>
      <c r="C89" s="46" t="str">
        <f t="shared" si="6"/>
        <v/>
      </c>
      <c r="D89" s="46"/>
      <c r="E89" s="19"/>
      <c r="F89" s="8"/>
      <c r="G89" s="19" t="s">
        <v>4</v>
      </c>
      <c r="H89" s="47"/>
      <c r="I89" s="47"/>
      <c r="J89" s="19"/>
      <c r="K89" s="46" t="str">
        <f t="shared" si="5"/>
        <v/>
      </c>
      <c r="L89" s="46"/>
      <c r="M89" s="6" t="str">
        <f t="shared" si="7"/>
        <v/>
      </c>
      <c r="N89" s="19"/>
      <c r="O89" s="8"/>
      <c r="P89" s="47"/>
      <c r="Q89" s="47"/>
      <c r="R89" s="50" t="str">
        <f t="shared" si="8"/>
        <v/>
      </c>
      <c r="S89" s="50"/>
      <c r="T89" s="51" t="str">
        <f t="shared" si="9"/>
        <v/>
      </c>
      <c r="U89" s="51"/>
    </row>
    <row r="90" spans="2:21">
      <c r="B90" s="19">
        <v>82</v>
      </c>
      <c r="C90" s="46" t="str">
        <f t="shared" si="6"/>
        <v/>
      </c>
      <c r="D90" s="46"/>
      <c r="E90" s="19"/>
      <c r="F90" s="8"/>
      <c r="G90" s="19" t="s">
        <v>4</v>
      </c>
      <c r="H90" s="47"/>
      <c r="I90" s="47"/>
      <c r="J90" s="19"/>
      <c r="K90" s="46" t="str">
        <f t="shared" si="5"/>
        <v/>
      </c>
      <c r="L90" s="46"/>
      <c r="M90" s="6" t="str">
        <f t="shared" si="7"/>
        <v/>
      </c>
      <c r="N90" s="19"/>
      <c r="O90" s="8"/>
      <c r="P90" s="47"/>
      <c r="Q90" s="47"/>
      <c r="R90" s="50" t="str">
        <f t="shared" si="8"/>
        <v/>
      </c>
      <c r="S90" s="50"/>
      <c r="T90" s="51" t="str">
        <f t="shared" si="9"/>
        <v/>
      </c>
      <c r="U90" s="51"/>
    </row>
    <row r="91" spans="2:21">
      <c r="B91" s="19">
        <v>83</v>
      </c>
      <c r="C91" s="46" t="str">
        <f t="shared" si="6"/>
        <v/>
      </c>
      <c r="D91" s="46"/>
      <c r="E91" s="19"/>
      <c r="F91" s="8"/>
      <c r="G91" s="19" t="s">
        <v>4</v>
      </c>
      <c r="H91" s="47"/>
      <c r="I91" s="47"/>
      <c r="J91" s="19"/>
      <c r="K91" s="46" t="str">
        <f t="shared" si="5"/>
        <v/>
      </c>
      <c r="L91" s="46"/>
      <c r="M91" s="6" t="str">
        <f t="shared" si="7"/>
        <v/>
      </c>
      <c r="N91" s="19"/>
      <c r="O91" s="8"/>
      <c r="P91" s="47"/>
      <c r="Q91" s="47"/>
      <c r="R91" s="50" t="str">
        <f t="shared" si="8"/>
        <v/>
      </c>
      <c r="S91" s="50"/>
      <c r="T91" s="51" t="str">
        <f t="shared" si="9"/>
        <v/>
      </c>
      <c r="U91" s="51"/>
    </row>
    <row r="92" spans="2:21">
      <c r="B92" s="19">
        <v>84</v>
      </c>
      <c r="C92" s="46" t="str">
        <f t="shared" si="6"/>
        <v/>
      </c>
      <c r="D92" s="46"/>
      <c r="E92" s="19"/>
      <c r="F92" s="8"/>
      <c r="G92" s="19" t="s">
        <v>3</v>
      </c>
      <c r="H92" s="47"/>
      <c r="I92" s="47"/>
      <c r="J92" s="19"/>
      <c r="K92" s="46" t="str">
        <f t="shared" si="5"/>
        <v/>
      </c>
      <c r="L92" s="46"/>
      <c r="M92" s="6" t="str">
        <f t="shared" si="7"/>
        <v/>
      </c>
      <c r="N92" s="19"/>
      <c r="O92" s="8"/>
      <c r="P92" s="47"/>
      <c r="Q92" s="47"/>
      <c r="R92" s="50" t="str">
        <f t="shared" si="8"/>
        <v/>
      </c>
      <c r="S92" s="50"/>
      <c r="T92" s="51" t="str">
        <f t="shared" si="9"/>
        <v/>
      </c>
      <c r="U92" s="51"/>
    </row>
    <row r="93" spans="2:21">
      <c r="B93" s="19">
        <v>85</v>
      </c>
      <c r="C93" s="46" t="str">
        <f t="shared" si="6"/>
        <v/>
      </c>
      <c r="D93" s="46"/>
      <c r="E93" s="19"/>
      <c r="F93" s="8"/>
      <c r="G93" s="19" t="s">
        <v>4</v>
      </c>
      <c r="H93" s="47"/>
      <c r="I93" s="47"/>
      <c r="J93" s="19"/>
      <c r="K93" s="46" t="str">
        <f t="shared" si="5"/>
        <v/>
      </c>
      <c r="L93" s="46"/>
      <c r="M93" s="6" t="str">
        <f t="shared" si="7"/>
        <v/>
      </c>
      <c r="N93" s="19"/>
      <c r="O93" s="8"/>
      <c r="P93" s="47"/>
      <c r="Q93" s="47"/>
      <c r="R93" s="50" t="str">
        <f t="shared" si="8"/>
        <v/>
      </c>
      <c r="S93" s="50"/>
      <c r="T93" s="51" t="str">
        <f t="shared" si="9"/>
        <v/>
      </c>
      <c r="U93" s="51"/>
    </row>
    <row r="94" spans="2:21">
      <c r="B94" s="19">
        <v>86</v>
      </c>
      <c r="C94" s="46" t="str">
        <f t="shared" si="6"/>
        <v/>
      </c>
      <c r="D94" s="46"/>
      <c r="E94" s="19"/>
      <c r="F94" s="8"/>
      <c r="G94" s="19" t="s">
        <v>3</v>
      </c>
      <c r="H94" s="47"/>
      <c r="I94" s="47"/>
      <c r="J94" s="19"/>
      <c r="K94" s="46" t="str">
        <f t="shared" si="5"/>
        <v/>
      </c>
      <c r="L94" s="46"/>
      <c r="M94" s="6" t="str">
        <f t="shared" si="7"/>
        <v/>
      </c>
      <c r="N94" s="19"/>
      <c r="O94" s="8"/>
      <c r="P94" s="47"/>
      <c r="Q94" s="47"/>
      <c r="R94" s="50" t="str">
        <f t="shared" si="8"/>
        <v/>
      </c>
      <c r="S94" s="50"/>
      <c r="T94" s="51" t="str">
        <f t="shared" si="9"/>
        <v/>
      </c>
      <c r="U94" s="51"/>
    </row>
    <row r="95" spans="2:21">
      <c r="B95" s="19">
        <v>87</v>
      </c>
      <c r="C95" s="46" t="str">
        <f t="shared" si="6"/>
        <v/>
      </c>
      <c r="D95" s="46"/>
      <c r="E95" s="19"/>
      <c r="F95" s="8"/>
      <c r="G95" s="19" t="s">
        <v>4</v>
      </c>
      <c r="H95" s="47"/>
      <c r="I95" s="47"/>
      <c r="J95" s="19"/>
      <c r="K95" s="46" t="str">
        <f t="shared" si="5"/>
        <v/>
      </c>
      <c r="L95" s="46"/>
      <c r="M95" s="6" t="str">
        <f t="shared" si="7"/>
        <v/>
      </c>
      <c r="N95" s="19"/>
      <c r="O95" s="8"/>
      <c r="P95" s="47"/>
      <c r="Q95" s="47"/>
      <c r="R95" s="50" t="str">
        <f t="shared" si="8"/>
        <v/>
      </c>
      <c r="S95" s="50"/>
      <c r="T95" s="51" t="str">
        <f t="shared" si="9"/>
        <v/>
      </c>
      <c r="U95" s="51"/>
    </row>
    <row r="96" spans="2:21">
      <c r="B96" s="19">
        <v>88</v>
      </c>
      <c r="C96" s="46" t="str">
        <f t="shared" si="6"/>
        <v/>
      </c>
      <c r="D96" s="46"/>
      <c r="E96" s="19"/>
      <c r="F96" s="8"/>
      <c r="G96" s="19" t="s">
        <v>3</v>
      </c>
      <c r="H96" s="47"/>
      <c r="I96" s="47"/>
      <c r="J96" s="19"/>
      <c r="K96" s="46" t="str">
        <f t="shared" si="5"/>
        <v/>
      </c>
      <c r="L96" s="46"/>
      <c r="M96" s="6" t="str">
        <f t="shared" si="7"/>
        <v/>
      </c>
      <c r="N96" s="19"/>
      <c r="O96" s="8"/>
      <c r="P96" s="47"/>
      <c r="Q96" s="47"/>
      <c r="R96" s="50" t="str">
        <f t="shared" si="8"/>
        <v/>
      </c>
      <c r="S96" s="50"/>
      <c r="T96" s="51" t="str">
        <f t="shared" si="9"/>
        <v/>
      </c>
      <c r="U96" s="51"/>
    </row>
    <row r="97" spans="2:21">
      <c r="B97" s="19">
        <v>89</v>
      </c>
      <c r="C97" s="46" t="str">
        <f t="shared" si="6"/>
        <v/>
      </c>
      <c r="D97" s="46"/>
      <c r="E97" s="19"/>
      <c r="F97" s="8"/>
      <c r="G97" s="19" t="s">
        <v>4</v>
      </c>
      <c r="H97" s="47"/>
      <c r="I97" s="47"/>
      <c r="J97" s="19"/>
      <c r="K97" s="46" t="str">
        <f t="shared" si="5"/>
        <v/>
      </c>
      <c r="L97" s="46"/>
      <c r="M97" s="6" t="str">
        <f t="shared" si="7"/>
        <v/>
      </c>
      <c r="N97" s="19"/>
      <c r="O97" s="8"/>
      <c r="P97" s="47"/>
      <c r="Q97" s="47"/>
      <c r="R97" s="50" t="str">
        <f t="shared" si="8"/>
        <v/>
      </c>
      <c r="S97" s="50"/>
      <c r="T97" s="51" t="str">
        <f t="shared" si="9"/>
        <v/>
      </c>
      <c r="U97" s="51"/>
    </row>
    <row r="98" spans="2:21">
      <c r="B98" s="19">
        <v>90</v>
      </c>
      <c r="C98" s="46" t="str">
        <f t="shared" si="6"/>
        <v/>
      </c>
      <c r="D98" s="46"/>
      <c r="E98" s="19"/>
      <c r="F98" s="8"/>
      <c r="G98" s="19" t="s">
        <v>3</v>
      </c>
      <c r="H98" s="47"/>
      <c r="I98" s="47"/>
      <c r="J98" s="19"/>
      <c r="K98" s="46" t="str">
        <f t="shared" si="5"/>
        <v/>
      </c>
      <c r="L98" s="46"/>
      <c r="M98" s="6" t="str">
        <f t="shared" si="7"/>
        <v/>
      </c>
      <c r="N98" s="19"/>
      <c r="O98" s="8"/>
      <c r="P98" s="47"/>
      <c r="Q98" s="47"/>
      <c r="R98" s="50" t="str">
        <f t="shared" si="8"/>
        <v/>
      </c>
      <c r="S98" s="50"/>
      <c r="T98" s="51" t="str">
        <f t="shared" si="9"/>
        <v/>
      </c>
      <c r="U98" s="51"/>
    </row>
    <row r="99" spans="2:21">
      <c r="B99" s="19">
        <v>91</v>
      </c>
      <c r="C99" s="46" t="str">
        <f t="shared" si="6"/>
        <v/>
      </c>
      <c r="D99" s="46"/>
      <c r="E99" s="19"/>
      <c r="F99" s="8"/>
      <c r="G99" s="19" t="s">
        <v>4</v>
      </c>
      <c r="H99" s="47"/>
      <c r="I99" s="47"/>
      <c r="J99" s="19"/>
      <c r="K99" s="46" t="str">
        <f t="shared" si="5"/>
        <v/>
      </c>
      <c r="L99" s="46"/>
      <c r="M99" s="6" t="str">
        <f t="shared" si="7"/>
        <v/>
      </c>
      <c r="N99" s="19"/>
      <c r="O99" s="8"/>
      <c r="P99" s="47"/>
      <c r="Q99" s="47"/>
      <c r="R99" s="50" t="str">
        <f t="shared" si="8"/>
        <v/>
      </c>
      <c r="S99" s="50"/>
      <c r="T99" s="51" t="str">
        <f t="shared" si="9"/>
        <v/>
      </c>
      <c r="U99" s="51"/>
    </row>
    <row r="100" spans="2:21">
      <c r="B100" s="19">
        <v>92</v>
      </c>
      <c r="C100" s="46" t="str">
        <f t="shared" si="6"/>
        <v/>
      </c>
      <c r="D100" s="46"/>
      <c r="E100" s="19"/>
      <c r="F100" s="8"/>
      <c r="G100" s="19" t="s">
        <v>4</v>
      </c>
      <c r="H100" s="47"/>
      <c r="I100" s="47"/>
      <c r="J100" s="19"/>
      <c r="K100" s="46" t="str">
        <f t="shared" si="5"/>
        <v/>
      </c>
      <c r="L100" s="46"/>
      <c r="M100" s="6" t="str">
        <f t="shared" si="7"/>
        <v/>
      </c>
      <c r="N100" s="19"/>
      <c r="O100" s="8"/>
      <c r="P100" s="47"/>
      <c r="Q100" s="47"/>
      <c r="R100" s="50" t="str">
        <f t="shared" si="8"/>
        <v/>
      </c>
      <c r="S100" s="50"/>
      <c r="T100" s="51" t="str">
        <f t="shared" si="9"/>
        <v/>
      </c>
      <c r="U100" s="51"/>
    </row>
    <row r="101" spans="2:21">
      <c r="B101" s="19">
        <v>93</v>
      </c>
      <c r="C101" s="46" t="str">
        <f t="shared" si="6"/>
        <v/>
      </c>
      <c r="D101" s="46"/>
      <c r="E101" s="19"/>
      <c r="F101" s="8"/>
      <c r="G101" s="19" t="s">
        <v>3</v>
      </c>
      <c r="H101" s="47"/>
      <c r="I101" s="47"/>
      <c r="J101" s="19"/>
      <c r="K101" s="46" t="str">
        <f t="shared" si="5"/>
        <v/>
      </c>
      <c r="L101" s="46"/>
      <c r="M101" s="6" t="str">
        <f t="shared" si="7"/>
        <v/>
      </c>
      <c r="N101" s="19"/>
      <c r="O101" s="8"/>
      <c r="P101" s="47"/>
      <c r="Q101" s="47"/>
      <c r="R101" s="50" t="str">
        <f t="shared" si="8"/>
        <v/>
      </c>
      <c r="S101" s="50"/>
      <c r="T101" s="51" t="str">
        <f t="shared" si="9"/>
        <v/>
      </c>
      <c r="U101" s="51"/>
    </row>
    <row r="102" spans="2:21">
      <c r="B102" s="19">
        <v>94</v>
      </c>
      <c r="C102" s="46" t="str">
        <f t="shared" si="6"/>
        <v/>
      </c>
      <c r="D102" s="46"/>
      <c r="E102" s="19"/>
      <c r="F102" s="8"/>
      <c r="G102" s="19" t="s">
        <v>3</v>
      </c>
      <c r="H102" s="47"/>
      <c r="I102" s="47"/>
      <c r="J102" s="19"/>
      <c r="K102" s="46" t="str">
        <f t="shared" si="5"/>
        <v/>
      </c>
      <c r="L102" s="46"/>
      <c r="M102" s="6" t="str">
        <f t="shared" si="7"/>
        <v/>
      </c>
      <c r="N102" s="19"/>
      <c r="O102" s="8"/>
      <c r="P102" s="47"/>
      <c r="Q102" s="47"/>
      <c r="R102" s="50" t="str">
        <f t="shared" si="8"/>
        <v/>
      </c>
      <c r="S102" s="50"/>
      <c r="T102" s="51" t="str">
        <f t="shared" si="9"/>
        <v/>
      </c>
      <c r="U102" s="51"/>
    </row>
    <row r="103" spans="2:21">
      <c r="B103" s="19">
        <v>95</v>
      </c>
      <c r="C103" s="46" t="str">
        <f t="shared" si="6"/>
        <v/>
      </c>
      <c r="D103" s="46"/>
      <c r="E103" s="19"/>
      <c r="F103" s="8"/>
      <c r="G103" s="19" t="s">
        <v>3</v>
      </c>
      <c r="H103" s="47"/>
      <c r="I103" s="47"/>
      <c r="J103" s="19"/>
      <c r="K103" s="46" t="str">
        <f t="shared" si="5"/>
        <v/>
      </c>
      <c r="L103" s="46"/>
      <c r="M103" s="6" t="str">
        <f t="shared" si="7"/>
        <v/>
      </c>
      <c r="N103" s="19"/>
      <c r="O103" s="8"/>
      <c r="P103" s="47"/>
      <c r="Q103" s="47"/>
      <c r="R103" s="50" t="str">
        <f t="shared" si="8"/>
        <v/>
      </c>
      <c r="S103" s="50"/>
      <c r="T103" s="51" t="str">
        <f t="shared" si="9"/>
        <v/>
      </c>
      <c r="U103" s="51"/>
    </row>
    <row r="104" spans="2:21">
      <c r="B104" s="19">
        <v>96</v>
      </c>
      <c r="C104" s="46" t="str">
        <f t="shared" si="6"/>
        <v/>
      </c>
      <c r="D104" s="46"/>
      <c r="E104" s="19"/>
      <c r="F104" s="8"/>
      <c r="G104" s="19" t="s">
        <v>4</v>
      </c>
      <c r="H104" s="47"/>
      <c r="I104" s="47"/>
      <c r="J104" s="19"/>
      <c r="K104" s="46" t="str">
        <f t="shared" si="5"/>
        <v/>
      </c>
      <c r="L104" s="46"/>
      <c r="M104" s="6" t="str">
        <f t="shared" si="7"/>
        <v/>
      </c>
      <c r="N104" s="19"/>
      <c r="O104" s="8"/>
      <c r="P104" s="47"/>
      <c r="Q104" s="47"/>
      <c r="R104" s="50" t="str">
        <f t="shared" si="8"/>
        <v/>
      </c>
      <c r="S104" s="50"/>
      <c r="T104" s="51" t="str">
        <f t="shared" si="9"/>
        <v/>
      </c>
      <c r="U104" s="51"/>
    </row>
    <row r="105" spans="2:21">
      <c r="B105" s="19">
        <v>97</v>
      </c>
      <c r="C105" s="46" t="str">
        <f t="shared" si="6"/>
        <v/>
      </c>
      <c r="D105" s="46"/>
      <c r="E105" s="19"/>
      <c r="F105" s="8"/>
      <c r="G105" s="19" t="s">
        <v>3</v>
      </c>
      <c r="H105" s="47"/>
      <c r="I105" s="47"/>
      <c r="J105" s="19"/>
      <c r="K105" s="46" t="str">
        <f t="shared" si="5"/>
        <v/>
      </c>
      <c r="L105" s="46"/>
      <c r="M105" s="6" t="str">
        <f t="shared" si="7"/>
        <v/>
      </c>
      <c r="N105" s="19"/>
      <c r="O105" s="8"/>
      <c r="P105" s="47"/>
      <c r="Q105" s="47"/>
      <c r="R105" s="50" t="str">
        <f t="shared" si="8"/>
        <v/>
      </c>
      <c r="S105" s="50"/>
      <c r="T105" s="51" t="str">
        <f t="shared" si="9"/>
        <v/>
      </c>
      <c r="U105" s="51"/>
    </row>
    <row r="106" spans="2:21">
      <c r="B106" s="19">
        <v>98</v>
      </c>
      <c r="C106" s="46" t="str">
        <f t="shared" si="6"/>
        <v/>
      </c>
      <c r="D106" s="46"/>
      <c r="E106" s="19"/>
      <c r="F106" s="8"/>
      <c r="G106" s="19" t="s">
        <v>4</v>
      </c>
      <c r="H106" s="47"/>
      <c r="I106" s="47"/>
      <c r="J106" s="19"/>
      <c r="K106" s="46" t="str">
        <f t="shared" si="5"/>
        <v/>
      </c>
      <c r="L106" s="46"/>
      <c r="M106" s="6" t="str">
        <f t="shared" si="7"/>
        <v/>
      </c>
      <c r="N106" s="19"/>
      <c r="O106" s="8"/>
      <c r="P106" s="47"/>
      <c r="Q106" s="47"/>
      <c r="R106" s="50" t="str">
        <f t="shared" si="8"/>
        <v/>
      </c>
      <c r="S106" s="50"/>
      <c r="T106" s="51" t="str">
        <f t="shared" si="9"/>
        <v/>
      </c>
      <c r="U106" s="51"/>
    </row>
    <row r="107" spans="2:21">
      <c r="B107" s="19">
        <v>99</v>
      </c>
      <c r="C107" s="46" t="str">
        <f t="shared" si="6"/>
        <v/>
      </c>
      <c r="D107" s="46"/>
      <c r="E107" s="19"/>
      <c r="F107" s="8"/>
      <c r="G107" s="19" t="s">
        <v>4</v>
      </c>
      <c r="H107" s="47"/>
      <c r="I107" s="47"/>
      <c r="J107" s="19"/>
      <c r="K107" s="46" t="str">
        <f t="shared" si="5"/>
        <v/>
      </c>
      <c r="L107" s="46"/>
      <c r="M107" s="6" t="str">
        <f t="shared" si="7"/>
        <v/>
      </c>
      <c r="N107" s="19"/>
      <c r="O107" s="8"/>
      <c r="P107" s="47"/>
      <c r="Q107" s="47"/>
      <c r="R107" s="50" t="str">
        <f t="shared" si="8"/>
        <v/>
      </c>
      <c r="S107" s="50"/>
      <c r="T107" s="51" t="str">
        <f t="shared" si="9"/>
        <v/>
      </c>
      <c r="U107" s="51"/>
    </row>
    <row r="108" spans="2:21">
      <c r="B108" s="19">
        <v>100</v>
      </c>
      <c r="C108" s="46" t="str">
        <f t="shared" si="6"/>
        <v/>
      </c>
      <c r="D108" s="46"/>
      <c r="E108" s="19"/>
      <c r="F108" s="8"/>
      <c r="G108" s="19" t="s">
        <v>3</v>
      </c>
      <c r="H108" s="47"/>
      <c r="I108" s="47"/>
      <c r="J108" s="19"/>
      <c r="K108" s="46" t="str">
        <f t="shared" si="5"/>
        <v/>
      </c>
      <c r="L108" s="46"/>
      <c r="M108" s="6" t="str">
        <f t="shared" si="7"/>
        <v/>
      </c>
      <c r="N108" s="19"/>
      <c r="O108" s="8"/>
      <c r="P108" s="47"/>
      <c r="Q108" s="47"/>
      <c r="R108" s="50" t="str">
        <f t="shared" si="8"/>
        <v/>
      </c>
      <c r="S108" s="50"/>
      <c r="T108" s="51" t="str">
        <f t="shared" si="9"/>
        <v/>
      </c>
      <c r="U108" s="51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inoriK55AB</cp:lastModifiedBy>
  <cp:revision/>
  <cp:lastPrinted>2015-07-15T10:17:15Z</cp:lastPrinted>
  <dcterms:created xsi:type="dcterms:W3CDTF">2013-10-09T23:04:08Z</dcterms:created>
  <dcterms:modified xsi:type="dcterms:W3CDTF">2019-08-29T09:04:36Z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