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610" windowHeight="1164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25725"/>
</workbook>
</file>

<file path=xl/calcChain.xml><?xml version="1.0" encoding="utf-8"?>
<calcChain xmlns="http://schemas.openxmlformats.org/spreadsheetml/2006/main">
  <c r="M103" i="33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K85"/>
  <c r="M85" s="1"/>
  <c r="K84"/>
  <c r="M84" s="1"/>
  <c r="M77"/>
  <c r="K77"/>
  <c r="K72"/>
  <c r="M72" s="1"/>
  <c r="K70"/>
  <c r="M70" s="1"/>
  <c r="M61"/>
  <c r="K61"/>
  <c r="M54"/>
  <c r="K54"/>
  <c r="K37"/>
  <c r="M37" s="1"/>
  <c r="M27"/>
  <c r="K27"/>
  <c r="K26"/>
  <c r="M26" s="1"/>
  <c r="K19"/>
  <c r="M19" s="1"/>
  <c r="M10"/>
  <c r="K10"/>
  <c r="M9"/>
  <c r="K9"/>
  <c r="M103" i="32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5"/>
  <c r="K85"/>
  <c r="M84"/>
  <c r="K84"/>
  <c r="M77"/>
  <c r="K77"/>
  <c r="M72"/>
  <c r="K72"/>
  <c r="K70"/>
  <c r="M70" s="1"/>
  <c r="M61"/>
  <c r="K61"/>
  <c r="M54"/>
  <c r="K54"/>
  <c r="M37"/>
  <c r="K37"/>
  <c r="M27"/>
  <c r="K27"/>
  <c r="M26"/>
  <c r="K26"/>
  <c r="M19"/>
  <c r="K19"/>
  <c r="M10"/>
  <c r="K10"/>
  <c r="M9"/>
  <c r="K9"/>
  <c r="M103" i="31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K9"/>
  <c r="M9" s="1"/>
  <c r="V108" i="33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V102"/>
  <c r="T102"/>
  <c r="V101"/>
  <c r="T101"/>
  <c r="W101" s="1"/>
  <c r="V100"/>
  <c r="T100"/>
  <c r="V99"/>
  <c r="T99"/>
  <c r="W99" s="1"/>
  <c r="V98"/>
  <c r="T98"/>
  <c r="W98" s="1"/>
  <c r="V97"/>
  <c r="T97"/>
  <c r="V96"/>
  <c r="T96"/>
  <c r="V95"/>
  <c r="T95"/>
  <c r="V94"/>
  <c r="T94"/>
  <c r="W94" s="1"/>
  <c r="V93"/>
  <c r="T93"/>
  <c r="W93" s="1"/>
  <c r="V92"/>
  <c r="T92"/>
  <c r="W92" s="1"/>
  <c r="V91"/>
  <c r="T91"/>
  <c r="V90"/>
  <c r="T90"/>
  <c r="W90" s="1"/>
  <c r="V89"/>
  <c r="T89"/>
  <c r="W89" s="1"/>
  <c r="V88"/>
  <c r="T88"/>
  <c r="V87"/>
  <c r="T87"/>
  <c r="V86"/>
  <c r="T86"/>
  <c r="V85"/>
  <c r="T85"/>
  <c r="W85" s="1"/>
  <c r="V84"/>
  <c r="T84"/>
  <c r="V83"/>
  <c r="T83"/>
  <c r="V82"/>
  <c r="T82"/>
  <c r="V81"/>
  <c r="T81"/>
  <c r="W81" s="1"/>
  <c r="V80"/>
  <c r="T80"/>
  <c r="W80" s="1"/>
  <c r="V79"/>
  <c r="T79"/>
  <c r="V78"/>
  <c r="T78"/>
  <c r="W78" s="1"/>
  <c r="V77"/>
  <c r="T77"/>
  <c r="V76"/>
  <c r="T76"/>
  <c r="V75"/>
  <c r="T75"/>
  <c r="W75" s="1"/>
  <c r="V74"/>
  <c r="T74"/>
  <c r="W74" s="1"/>
  <c r="V73"/>
  <c r="T73"/>
  <c r="V72"/>
  <c r="T72"/>
  <c r="V71"/>
  <c r="T71"/>
  <c r="W71" s="1"/>
  <c r="V70"/>
  <c r="T70"/>
  <c r="W70" s="1"/>
  <c r="V69"/>
  <c r="T69"/>
  <c r="V68"/>
  <c r="T68"/>
  <c r="V67"/>
  <c r="T67"/>
  <c r="V66"/>
  <c r="T66"/>
  <c r="W66" s="1"/>
  <c r="V65"/>
  <c r="T65"/>
  <c r="W65" s="1"/>
  <c r="V64"/>
  <c r="T64"/>
  <c r="V63"/>
  <c r="T63"/>
  <c r="V62"/>
  <c r="T62"/>
  <c r="W62" s="1"/>
  <c r="V61"/>
  <c r="T61"/>
  <c r="V60"/>
  <c r="T60"/>
  <c r="V59"/>
  <c r="T59"/>
  <c r="W59" s="1"/>
  <c r="V58"/>
  <c r="T58"/>
  <c r="V57"/>
  <c r="T57"/>
  <c r="V56"/>
  <c r="T56"/>
  <c r="V55"/>
  <c r="T55"/>
  <c r="W55" s="1"/>
  <c r="V54"/>
  <c r="T54"/>
  <c r="W54" s="1"/>
  <c r="V53"/>
  <c r="T53"/>
  <c r="W53" s="1"/>
  <c r="V52"/>
  <c r="T52"/>
  <c r="V51"/>
  <c r="T51"/>
  <c r="V50"/>
  <c r="T50"/>
  <c r="V49"/>
  <c r="T49"/>
  <c r="W49" s="1"/>
  <c r="V48"/>
  <c r="T48"/>
  <c r="V47"/>
  <c r="T47"/>
  <c r="V46"/>
  <c r="T46"/>
  <c r="W46" s="1"/>
  <c r="V45"/>
  <c r="T45"/>
  <c r="V44"/>
  <c r="T44"/>
  <c r="V43"/>
  <c r="T43"/>
  <c r="V42"/>
  <c r="T42"/>
  <c r="V41"/>
  <c r="T41"/>
  <c r="V40"/>
  <c r="T40"/>
  <c r="W40" s="1"/>
  <c r="V39"/>
  <c r="T39"/>
  <c r="V38"/>
  <c r="T38"/>
  <c r="V37"/>
  <c r="T37"/>
  <c r="V36"/>
  <c r="T36"/>
  <c r="W36" s="1"/>
  <c r="V35"/>
  <c r="T35"/>
  <c r="V34"/>
  <c r="T34"/>
  <c r="W34" s="1"/>
  <c r="V33"/>
  <c r="T33"/>
  <c r="V32"/>
  <c r="T32"/>
  <c r="V31"/>
  <c r="T31"/>
  <c r="V30"/>
  <c r="T30"/>
  <c r="V29"/>
  <c r="T29"/>
  <c r="V28"/>
  <c r="T28"/>
  <c r="W28" s="1"/>
  <c r="V27"/>
  <c r="T27"/>
  <c r="V26"/>
  <c r="T26"/>
  <c r="V25"/>
  <c r="T25"/>
  <c r="W25" s="1"/>
  <c r="V24"/>
  <c r="T24"/>
  <c r="V23"/>
  <c r="T23"/>
  <c r="T22"/>
  <c r="T21"/>
  <c r="T20"/>
  <c r="T19"/>
  <c r="T18"/>
  <c r="T17"/>
  <c r="T16"/>
  <c r="T15"/>
  <c r="T14"/>
  <c r="V14" s="1"/>
  <c r="T13"/>
  <c r="T12"/>
  <c r="T11"/>
  <c r="V11" s="1"/>
  <c r="T10"/>
  <c r="W10" s="1"/>
  <c r="T9"/>
  <c r="R9" s="1"/>
  <c r="C10" s="1"/>
  <c r="C9"/>
  <c r="V108" i="32"/>
  <c r="T108"/>
  <c r="W108"/>
  <c r="R108"/>
  <c r="M108"/>
  <c r="K108"/>
  <c r="V107"/>
  <c r="T107"/>
  <c r="W107" s="1"/>
  <c r="R107"/>
  <c r="C108" s="1"/>
  <c r="X108" s="1"/>
  <c r="Y108" s="1"/>
  <c r="M107"/>
  <c r="K107"/>
  <c r="V106"/>
  <c r="T106"/>
  <c r="W106"/>
  <c r="R106"/>
  <c r="C107" s="1"/>
  <c r="X107" s="1"/>
  <c r="Y107" s="1"/>
  <c r="M106"/>
  <c r="K106"/>
  <c r="V105"/>
  <c r="T105"/>
  <c r="W105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W103" s="1"/>
  <c r="V102"/>
  <c r="T102"/>
  <c r="V101"/>
  <c r="T101"/>
  <c r="W101" s="1"/>
  <c r="W102" s="1"/>
  <c r="V100"/>
  <c r="T100"/>
  <c r="V99"/>
  <c r="T99"/>
  <c r="W99" s="1"/>
  <c r="V98"/>
  <c r="T98"/>
  <c r="W98" s="1"/>
  <c r="V97"/>
  <c r="T97"/>
  <c r="V96"/>
  <c r="T96"/>
  <c r="V95"/>
  <c r="T95"/>
  <c r="V94"/>
  <c r="T94"/>
  <c r="W94" s="1"/>
  <c r="V93"/>
  <c r="T93"/>
  <c r="W93" s="1"/>
  <c r="V92"/>
  <c r="T92"/>
  <c r="W92" s="1"/>
  <c r="V91"/>
  <c r="T91"/>
  <c r="V90"/>
  <c r="T90"/>
  <c r="V89"/>
  <c r="T89"/>
  <c r="W89" s="1"/>
  <c r="V88"/>
  <c r="T88"/>
  <c r="V87"/>
  <c r="T87"/>
  <c r="V86"/>
  <c r="T86"/>
  <c r="V85"/>
  <c r="T85"/>
  <c r="W85" s="1"/>
  <c r="V84"/>
  <c r="T84"/>
  <c r="V83"/>
  <c r="T83"/>
  <c r="V82"/>
  <c r="T82"/>
  <c r="V81"/>
  <c r="T81"/>
  <c r="W81" s="1"/>
  <c r="V80"/>
  <c r="T80"/>
  <c r="W80" s="1"/>
  <c r="V79"/>
  <c r="T79"/>
  <c r="V78"/>
  <c r="T78"/>
  <c r="W78" s="1"/>
  <c r="V77"/>
  <c r="T77"/>
  <c r="V76"/>
  <c r="T76"/>
  <c r="V75"/>
  <c r="T75"/>
  <c r="V74"/>
  <c r="T74"/>
  <c r="V73"/>
  <c r="T73"/>
  <c r="V72"/>
  <c r="T72"/>
  <c r="V71"/>
  <c r="T71"/>
  <c r="W71" s="1"/>
  <c r="V70"/>
  <c r="T70"/>
  <c r="V69"/>
  <c r="T69"/>
  <c r="V68"/>
  <c r="T68"/>
  <c r="V67"/>
  <c r="T67"/>
  <c r="V66"/>
  <c r="T66"/>
  <c r="V65"/>
  <c r="T65"/>
  <c r="W65" s="1"/>
  <c r="V64"/>
  <c r="T64"/>
  <c r="V63"/>
  <c r="T63"/>
  <c r="V62"/>
  <c r="T62"/>
  <c r="W62" s="1"/>
  <c r="W63" s="1"/>
  <c r="V61"/>
  <c r="T61"/>
  <c r="V60"/>
  <c r="T60"/>
  <c r="W60" s="1"/>
  <c r="V59"/>
  <c r="T59"/>
  <c r="W59" s="1"/>
  <c r="V58"/>
  <c r="T58"/>
  <c r="V57"/>
  <c r="T57"/>
  <c r="V56"/>
  <c r="T56"/>
  <c r="V55"/>
  <c r="T55"/>
  <c r="W55" s="1"/>
  <c r="V54"/>
  <c r="T54"/>
  <c r="W54" s="1"/>
  <c r="V53"/>
  <c r="T53"/>
  <c r="W53" s="1"/>
  <c r="V52"/>
  <c r="T52"/>
  <c r="V51"/>
  <c r="T51"/>
  <c r="V50"/>
  <c r="T50"/>
  <c r="V49"/>
  <c r="T49"/>
  <c r="V48"/>
  <c r="T48"/>
  <c r="V47"/>
  <c r="T47"/>
  <c r="V46"/>
  <c r="T46"/>
  <c r="V45"/>
  <c r="T45"/>
  <c r="V44"/>
  <c r="T44"/>
  <c r="V43"/>
  <c r="T43"/>
  <c r="V42"/>
  <c r="T42"/>
  <c r="V41"/>
  <c r="T41"/>
  <c r="V40"/>
  <c r="T40"/>
  <c r="W40" s="1"/>
  <c r="V39"/>
  <c r="T39"/>
  <c r="V38"/>
  <c r="T38"/>
  <c r="V37"/>
  <c r="T37"/>
  <c r="V36"/>
  <c r="T36"/>
  <c r="W36" s="1"/>
  <c r="V35"/>
  <c r="T35"/>
  <c r="V34"/>
  <c r="T34"/>
  <c r="W34" s="1"/>
  <c r="V33"/>
  <c r="T33"/>
  <c r="V32"/>
  <c r="T32"/>
  <c r="V31"/>
  <c r="T31"/>
  <c r="V30"/>
  <c r="T30"/>
  <c r="V29"/>
  <c r="T29"/>
  <c r="V28"/>
  <c r="T28"/>
  <c r="W28" s="1"/>
  <c r="V27"/>
  <c r="T27"/>
  <c r="V26"/>
  <c r="T26"/>
  <c r="W26" s="1"/>
  <c r="V25"/>
  <c r="T25"/>
  <c r="W25" s="1"/>
  <c r="V24"/>
  <c r="T24"/>
  <c r="V23"/>
  <c r="T23"/>
  <c r="W23" s="1"/>
  <c r="T22"/>
  <c r="W22" s="1"/>
  <c r="T21"/>
  <c r="V21" s="1"/>
  <c r="T20"/>
  <c r="T19"/>
  <c r="W19" s="1"/>
  <c r="T18"/>
  <c r="T17"/>
  <c r="T16"/>
  <c r="T15"/>
  <c r="V15" s="1"/>
  <c r="T14"/>
  <c r="V14" s="1"/>
  <c r="T13"/>
  <c r="T12"/>
  <c r="T11"/>
  <c r="V11" s="1"/>
  <c r="T10"/>
  <c r="W10" s="1"/>
  <c r="T9"/>
  <c r="C9"/>
  <c r="V108" i="31"/>
  <c r="T108"/>
  <c r="W108"/>
  <c r="R108"/>
  <c r="M108"/>
  <c r="K108"/>
  <c r="V107"/>
  <c r="T107"/>
  <c r="W107" s="1"/>
  <c r="R107"/>
  <c r="C108" s="1"/>
  <c r="X108" s="1"/>
  <c r="Y108" s="1"/>
  <c r="M107"/>
  <c r="K107"/>
  <c r="V106"/>
  <c r="T106"/>
  <c r="W106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M104"/>
  <c r="K104"/>
  <c r="V103"/>
  <c r="T103"/>
  <c r="V102"/>
  <c r="T102"/>
  <c r="V101"/>
  <c r="T101"/>
  <c r="W101" s="1"/>
  <c r="V100"/>
  <c r="T100"/>
  <c r="V99"/>
  <c r="T99"/>
  <c r="W99" s="1"/>
  <c r="V98"/>
  <c r="T98"/>
  <c r="V97"/>
  <c r="T97"/>
  <c r="V96"/>
  <c r="T96"/>
  <c r="V95"/>
  <c r="T95"/>
  <c r="V94"/>
  <c r="T94"/>
  <c r="V93"/>
  <c r="T93"/>
  <c r="W93" s="1"/>
  <c r="V92"/>
  <c r="T92"/>
  <c r="V91"/>
  <c r="T91"/>
  <c r="V90"/>
  <c r="T90"/>
  <c r="W90" s="1"/>
  <c r="V89"/>
  <c r="T89"/>
  <c r="V88"/>
  <c r="T88"/>
  <c r="V87"/>
  <c r="T87"/>
  <c r="V86"/>
  <c r="T86"/>
  <c r="V85"/>
  <c r="T85"/>
  <c r="W85" s="1"/>
  <c r="V84"/>
  <c r="T84"/>
  <c r="V83"/>
  <c r="T83"/>
  <c r="V82"/>
  <c r="T82"/>
  <c r="V81"/>
  <c r="T81"/>
  <c r="W81" s="1"/>
  <c r="V80"/>
  <c r="T80"/>
  <c r="V79"/>
  <c r="T79"/>
  <c r="V78"/>
  <c r="T78"/>
  <c r="W78" s="1"/>
  <c r="V77"/>
  <c r="T77"/>
  <c r="V76"/>
  <c r="T76"/>
  <c r="V75"/>
  <c r="T75"/>
  <c r="V74"/>
  <c r="T74"/>
  <c r="W74"/>
  <c r="V73"/>
  <c r="T73"/>
  <c r="V72"/>
  <c r="T72"/>
  <c r="V71"/>
  <c r="T71"/>
  <c r="W71" s="1"/>
  <c r="V70"/>
  <c r="T70"/>
  <c r="W70" s="1"/>
  <c r="V69"/>
  <c r="T69"/>
  <c r="V68"/>
  <c r="T68"/>
  <c r="V67"/>
  <c r="T67"/>
  <c r="V66"/>
  <c r="T66"/>
  <c r="V65"/>
  <c r="T65"/>
  <c r="W65" s="1"/>
  <c r="V64"/>
  <c r="T64"/>
  <c r="V63"/>
  <c r="T63"/>
  <c r="V62"/>
  <c r="T62"/>
  <c r="V61"/>
  <c r="T61"/>
  <c r="V60"/>
  <c r="T60"/>
  <c r="V59"/>
  <c r="T59"/>
  <c r="V58"/>
  <c r="T58"/>
  <c r="V57"/>
  <c r="T57"/>
  <c r="V56"/>
  <c r="T56"/>
  <c r="V55"/>
  <c r="T55"/>
  <c r="V54"/>
  <c r="T54"/>
  <c r="V53"/>
  <c r="T53"/>
  <c r="V52"/>
  <c r="T52"/>
  <c r="V51"/>
  <c r="T51"/>
  <c r="V50"/>
  <c r="T50"/>
  <c r="V49"/>
  <c r="T49"/>
  <c r="W49" s="1"/>
  <c r="V48"/>
  <c r="T48"/>
  <c r="V47"/>
  <c r="T47"/>
  <c r="V46"/>
  <c r="T46"/>
  <c r="W46" s="1"/>
  <c r="V45"/>
  <c r="T45"/>
  <c r="V44"/>
  <c r="T44"/>
  <c r="V43"/>
  <c r="T43"/>
  <c r="V42"/>
  <c r="T42"/>
  <c r="V41"/>
  <c r="T41"/>
  <c r="V40"/>
  <c r="T40"/>
  <c r="V39"/>
  <c r="T39"/>
  <c r="V38"/>
  <c r="T38"/>
  <c r="V37"/>
  <c r="T37"/>
  <c r="V36"/>
  <c r="T36"/>
  <c r="V35"/>
  <c r="T35"/>
  <c r="V34"/>
  <c r="T34"/>
  <c r="W34" s="1"/>
  <c r="V33"/>
  <c r="T33"/>
  <c r="V32"/>
  <c r="T32"/>
  <c r="V31"/>
  <c r="T31"/>
  <c r="V30"/>
  <c r="T30"/>
  <c r="V29"/>
  <c r="T29"/>
  <c r="V28"/>
  <c r="T28"/>
  <c r="W28" s="1"/>
  <c r="V27"/>
  <c r="T27"/>
  <c r="V26"/>
  <c r="T26"/>
  <c r="V25"/>
  <c r="T25"/>
  <c r="V24"/>
  <c r="T24"/>
  <c r="V23"/>
  <c r="T23"/>
  <c r="T22"/>
  <c r="T21"/>
  <c r="T20"/>
  <c r="T19"/>
  <c r="W19" s="1"/>
  <c r="T18"/>
  <c r="T17"/>
  <c r="W17" s="1"/>
  <c r="T16"/>
  <c r="T15"/>
  <c r="T14"/>
  <c r="T13"/>
  <c r="T12"/>
  <c r="T11"/>
  <c r="V11" s="1"/>
  <c r="V12" s="1"/>
  <c r="T10"/>
  <c r="W10" s="1"/>
  <c r="T9"/>
  <c r="V9" s="1"/>
  <c r="C9"/>
  <c r="R10" i="17"/>
  <c r="T10"/>
  <c r="R11"/>
  <c r="C12"/>
  <c r="T11"/>
  <c r="R12"/>
  <c r="C13"/>
  <c r="T12"/>
  <c r="R13"/>
  <c r="T13"/>
  <c r="R14"/>
  <c r="T14"/>
  <c r="R15"/>
  <c r="T15"/>
  <c r="R16"/>
  <c r="C17"/>
  <c r="T16"/>
  <c r="R17"/>
  <c r="T17"/>
  <c r="R18"/>
  <c r="T18"/>
  <c r="R19"/>
  <c r="T19"/>
  <c r="R20"/>
  <c r="C21"/>
  <c r="T20"/>
  <c r="R21"/>
  <c r="T21"/>
  <c r="R22"/>
  <c r="T22"/>
  <c r="R23"/>
  <c r="T23"/>
  <c r="R24"/>
  <c r="C25"/>
  <c r="T24"/>
  <c r="R25"/>
  <c r="T25"/>
  <c r="R26"/>
  <c r="T26"/>
  <c r="R27"/>
  <c r="T27"/>
  <c r="R28"/>
  <c r="C29"/>
  <c r="T28"/>
  <c r="R29"/>
  <c r="T29"/>
  <c r="R30"/>
  <c r="T30"/>
  <c r="R31"/>
  <c r="T31"/>
  <c r="R32"/>
  <c r="C33"/>
  <c r="T32"/>
  <c r="R33"/>
  <c r="T33"/>
  <c r="R34"/>
  <c r="T34"/>
  <c r="R35"/>
  <c r="T35"/>
  <c r="R36"/>
  <c r="C37"/>
  <c r="T36"/>
  <c r="R37"/>
  <c r="T37"/>
  <c r="R38"/>
  <c r="T38"/>
  <c r="R39"/>
  <c r="T39"/>
  <c r="R40"/>
  <c r="C41"/>
  <c r="T40"/>
  <c r="R41"/>
  <c r="T41"/>
  <c r="R42"/>
  <c r="T42"/>
  <c r="R43"/>
  <c r="T43"/>
  <c r="R44"/>
  <c r="C45"/>
  <c r="T44"/>
  <c r="R45"/>
  <c r="T45"/>
  <c r="R46"/>
  <c r="T46"/>
  <c r="R47"/>
  <c r="T47"/>
  <c r="R48"/>
  <c r="C49"/>
  <c r="T48"/>
  <c r="R49"/>
  <c r="T49"/>
  <c r="R50"/>
  <c r="T50"/>
  <c r="R51"/>
  <c r="T51"/>
  <c r="R52"/>
  <c r="C53"/>
  <c r="T52"/>
  <c r="R53"/>
  <c r="T53"/>
  <c r="R54"/>
  <c r="T54"/>
  <c r="R55"/>
  <c r="T55"/>
  <c r="R56"/>
  <c r="C57"/>
  <c r="T56"/>
  <c r="R57"/>
  <c r="T57"/>
  <c r="R58"/>
  <c r="T58"/>
  <c r="R59"/>
  <c r="T59"/>
  <c r="R60"/>
  <c r="C61"/>
  <c r="T60"/>
  <c r="R61"/>
  <c r="T61"/>
  <c r="R62"/>
  <c r="T62"/>
  <c r="R63"/>
  <c r="T63"/>
  <c r="R64"/>
  <c r="C65"/>
  <c r="T64"/>
  <c r="R65"/>
  <c r="T65"/>
  <c r="R66"/>
  <c r="T66"/>
  <c r="R67"/>
  <c r="T67"/>
  <c r="R68"/>
  <c r="C69"/>
  <c r="T68"/>
  <c r="R69"/>
  <c r="T69"/>
  <c r="R70"/>
  <c r="T70"/>
  <c r="R71"/>
  <c r="T71"/>
  <c r="R72"/>
  <c r="C73"/>
  <c r="T72"/>
  <c r="R73"/>
  <c r="T73"/>
  <c r="R74"/>
  <c r="T74"/>
  <c r="R75"/>
  <c r="C76"/>
  <c r="T75"/>
  <c r="R76"/>
  <c r="C77"/>
  <c r="T76"/>
  <c r="R77"/>
  <c r="T77"/>
  <c r="R78"/>
  <c r="T78"/>
  <c r="R79"/>
  <c r="C80"/>
  <c r="T79"/>
  <c r="R80"/>
  <c r="C81"/>
  <c r="T80"/>
  <c r="R81"/>
  <c r="T81"/>
  <c r="R82"/>
  <c r="T82"/>
  <c r="R83"/>
  <c r="C84"/>
  <c r="T83"/>
  <c r="R84"/>
  <c r="C85"/>
  <c r="T84"/>
  <c r="R85"/>
  <c r="T85"/>
  <c r="R86"/>
  <c r="T86"/>
  <c r="R87"/>
  <c r="C88"/>
  <c r="T87"/>
  <c r="R88"/>
  <c r="C89"/>
  <c r="T88"/>
  <c r="R89"/>
  <c r="T89"/>
  <c r="R90"/>
  <c r="T90"/>
  <c r="R91"/>
  <c r="C92"/>
  <c r="T91"/>
  <c r="R92"/>
  <c r="C93"/>
  <c r="T92"/>
  <c r="R93"/>
  <c r="T93"/>
  <c r="R94"/>
  <c r="T94"/>
  <c r="R95"/>
  <c r="C96"/>
  <c r="T95"/>
  <c r="R96"/>
  <c r="C97"/>
  <c r="T96"/>
  <c r="R97"/>
  <c r="T97"/>
  <c r="R98"/>
  <c r="T98"/>
  <c r="R99"/>
  <c r="C100"/>
  <c r="T99"/>
  <c r="R100"/>
  <c r="C101"/>
  <c r="T100"/>
  <c r="R101"/>
  <c r="T101"/>
  <c r="R102"/>
  <c r="T102"/>
  <c r="R103"/>
  <c r="C104"/>
  <c r="T103"/>
  <c r="R104"/>
  <c r="C105"/>
  <c r="T104"/>
  <c r="R105"/>
  <c r="T105"/>
  <c r="R106"/>
  <c r="T106"/>
  <c r="R107"/>
  <c r="C108"/>
  <c r="P2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C107"/>
  <c r="K106"/>
  <c r="C106"/>
  <c r="K105"/>
  <c r="K104"/>
  <c r="K103"/>
  <c r="C103"/>
  <c r="K102"/>
  <c r="C102"/>
  <c r="K101"/>
  <c r="K100"/>
  <c r="K99"/>
  <c r="C99"/>
  <c r="K98"/>
  <c r="C98"/>
  <c r="K97"/>
  <c r="K96"/>
  <c r="K95"/>
  <c r="C95"/>
  <c r="K94"/>
  <c r="C94"/>
  <c r="K93"/>
  <c r="K92"/>
  <c r="K91"/>
  <c r="C91"/>
  <c r="K90"/>
  <c r="C90"/>
  <c r="K89"/>
  <c r="K88"/>
  <c r="K87"/>
  <c r="C87"/>
  <c r="K86"/>
  <c r="C86"/>
  <c r="K85"/>
  <c r="K84"/>
  <c r="K83"/>
  <c r="C83"/>
  <c r="K82"/>
  <c r="C82"/>
  <c r="K81"/>
  <c r="K80"/>
  <c r="K79"/>
  <c r="C79"/>
  <c r="K78"/>
  <c r="C78"/>
  <c r="K77"/>
  <c r="K76"/>
  <c r="K75"/>
  <c r="C75"/>
  <c r="K74"/>
  <c r="C74"/>
  <c r="K73"/>
  <c r="K72"/>
  <c r="C72"/>
  <c r="K71"/>
  <c r="C71"/>
  <c r="K70"/>
  <c r="C70"/>
  <c r="K69"/>
  <c r="K68"/>
  <c r="C68"/>
  <c r="K67"/>
  <c r="C67"/>
  <c r="K66"/>
  <c r="C66"/>
  <c r="K65"/>
  <c r="K64"/>
  <c r="C64"/>
  <c r="K63"/>
  <c r="C63"/>
  <c r="K62"/>
  <c r="C62"/>
  <c r="K61"/>
  <c r="K60"/>
  <c r="C60"/>
  <c r="K59"/>
  <c r="C59"/>
  <c r="K58"/>
  <c r="C58"/>
  <c r="K57"/>
  <c r="K56"/>
  <c r="C56"/>
  <c r="K55"/>
  <c r="C55"/>
  <c r="K54"/>
  <c r="C54"/>
  <c r="K53"/>
  <c r="K52"/>
  <c r="C52"/>
  <c r="K51"/>
  <c r="C51"/>
  <c r="K50"/>
  <c r="C50"/>
  <c r="K49"/>
  <c r="K48"/>
  <c r="C48"/>
  <c r="K47"/>
  <c r="C47"/>
  <c r="K46"/>
  <c r="C46"/>
  <c r="K45"/>
  <c r="K44"/>
  <c r="C44"/>
  <c r="K43"/>
  <c r="C43"/>
  <c r="K42"/>
  <c r="C42"/>
  <c r="K41"/>
  <c r="K40"/>
  <c r="C40"/>
  <c r="K39"/>
  <c r="C39"/>
  <c r="K38"/>
  <c r="C38"/>
  <c r="K37"/>
  <c r="K36"/>
  <c r="C36"/>
  <c r="K35"/>
  <c r="C35"/>
  <c r="K34"/>
  <c r="C34"/>
  <c r="K33"/>
  <c r="K32"/>
  <c r="C32"/>
  <c r="K31"/>
  <c r="C31"/>
  <c r="K30"/>
  <c r="C30"/>
  <c r="K29"/>
  <c r="K28"/>
  <c r="C28"/>
  <c r="K27"/>
  <c r="C27"/>
  <c r="K26"/>
  <c r="C26"/>
  <c r="K25"/>
  <c r="K24"/>
  <c r="C24"/>
  <c r="K23"/>
  <c r="C23"/>
  <c r="K22"/>
  <c r="C22"/>
  <c r="K21"/>
  <c r="K20"/>
  <c r="C20"/>
  <c r="K19"/>
  <c r="C19"/>
  <c r="K18"/>
  <c r="C18"/>
  <c r="K17"/>
  <c r="K16"/>
  <c r="C16"/>
  <c r="K15"/>
  <c r="C15"/>
  <c r="K14"/>
  <c r="C14"/>
  <c r="K13"/>
  <c r="K12"/>
  <c r="K11"/>
  <c r="C11"/>
  <c r="K10"/>
  <c r="K9"/>
  <c r="M9"/>
  <c r="R9" s="1"/>
  <c r="L2"/>
  <c r="W9" i="32"/>
  <c r="V13"/>
  <c r="V9"/>
  <c r="W18" i="31" l="1"/>
  <c r="W86" i="33"/>
  <c r="W79"/>
  <c r="W73"/>
  <c r="W56"/>
  <c r="W60"/>
  <c r="W39"/>
  <c r="W41"/>
  <c r="W42" s="1"/>
  <c r="W43" s="1"/>
  <c r="W44" s="1"/>
  <c r="W45" s="1"/>
  <c r="W32"/>
  <c r="W33" s="1"/>
  <c r="V20"/>
  <c r="V21" s="1"/>
  <c r="V22" s="1"/>
  <c r="W83" i="32"/>
  <c r="W39"/>
  <c r="W56"/>
  <c r="W12"/>
  <c r="W13" s="1"/>
  <c r="W14" s="1"/>
  <c r="W15" s="1"/>
  <c r="W16" s="1"/>
  <c r="V10"/>
  <c r="R9"/>
  <c r="C10" s="1"/>
  <c r="W91" i="31"/>
  <c r="W82"/>
  <c r="W75"/>
  <c r="W76" s="1"/>
  <c r="W77" s="1"/>
  <c r="W32"/>
  <c r="W33" s="1"/>
  <c r="W95" i="32"/>
  <c r="W96" s="1"/>
  <c r="W97" s="1"/>
  <c r="W47" i="31"/>
  <c r="W48" s="1"/>
  <c r="W94"/>
  <c r="W95" s="1"/>
  <c r="W96" s="1"/>
  <c r="W97" s="1"/>
  <c r="W102"/>
  <c r="W35"/>
  <c r="W36" s="1"/>
  <c r="W37" s="1"/>
  <c r="W38" s="1"/>
  <c r="W61"/>
  <c r="W62" s="1"/>
  <c r="W63" s="1"/>
  <c r="W64" s="1"/>
  <c r="W72"/>
  <c r="W73" s="1"/>
  <c r="W50"/>
  <c r="W51" s="1"/>
  <c r="W52" s="1"/>
  <c r="W53" s="1"/>
  <c r="W54" s="1"/>
  <c r="W55" s="1"/>
  <c r="W56" s="1"/>
  <c r="W57" s="1"/>
  <c r="W58" s="1"/>
  <c r="W59" s="1"/>
  <c r="W60" s="1"/>
  <c r="W83"/>
  <c r="W84" s="1"/>
  <c r="W86"/>
  <c r="W87" s="1"/>
  <c r="W88" s="1"/>
  <c r="W89" s="1"/>
  <c r="W11" i="32"/>
  <c r="W57"/>
  <c r="W58" s="1"/>
  <c r="W61"/>
  <c r="W100"/>
  <c r="W72"/>
  <c r="W73" s="1"/>
  <c r="W82"/>
  <c r="W84"/>
  <c r="W86"/>
  <c r="W87" s="1"/>
  <c r="W88" s="1"/>
  <c r="W64"/>
  <c r="W24"/>
  <c r="W27"/>
  <c r="W29"/>
  <c r="W30" s="1"/>
  <c r="W31" s="1"/>
  <c r="W32" s="1"/>
  <c r="W33" s="1"/>
  <c r="W35"/>
  <c r="W37"/>
  <c r="W38" s="1"/>
  <c r="W72" i="33"/>
  <c r="W82"/>
  <c r="W83" s="1"/>
  <c r="W102"/>
  <c r="W29"/>
  <c r="W30" s="1"/>
  <c r="W31" s="1"/>
  <c r="W61"/>
  <c r="W91"/>
  <c r="W76"/>
  <c r="W77" s="1"/>
  <c r="W84"/>
  <c r="W87"/>
  <c r="W88" s="1"/>
  <c r="W15"/>
  <c r="W16" s="1"/>
  <c r="W26"/>
  <c r="W27" s="1"/>
  <c r="W63"/>
  <c r="W64" s="1"/>
  <c r="W100"/>
  <c r="W47"/>
  <c r="W48" s="1"/>
  <c r="W35"/>
  <c r="W37"/>
  <c r="W38" s="1"/>
  <c r="W50"/>
  <c r="W51" s="1"/>
  <c r="W52" s="1"/>
  <c r="W57"/>
  <c r="W58" s="1"/>
  <c r="W67"/>
  <c r="W68" s="1"/>
  <c r="W69" s="1"/>
  <c r="W95"/>
  <c r="W96" s="1"/>
  <c r="W97" s="1"/>
  <c r="W103" i="31"/>
  <c r="W100"/>
  <c r="W98"/>
  <c r="W92"/>
  <c r="W90" i="32"/>
  <c r="W91" s="1"/>
  <c r="W79" i="31"/>
  <c r="W80" s="1"/>
  <c r="W79" i="32"/>
  <c r="W74"/>
  <c r="W75" s="1"/>
  <c r="W76" s="1"/>
  <c r="W77" s="1"/>
  <c r="W70"/>
  <c r="W66" i="31"/>
  <c r="W67" s="1"/>
  <c r="W68" s="1"/>
  <c r="W69" s="1"/>
  <c r="W66" i="32"/>
  <c r="W67" s="1"/>
  <c r="W68" s="1"/>
  <c r="W69" s="1"/>
  <c r="W41"/>
  <c r="W42" s="1"/>
  <c r="W43" s="1"/>
  <c r="W44" s="1"/>
  <c r="W45" s="1"/>
  <c r="W46" s="1"/>
  <c r="W47" s="1"/>
  <c r="W48" s="1"/>
  <c r="W49" s="1"/>
  <c r="W50" s="1"/>
  <c r="W51" s="1"/>
  <c r="W52" s="1"/>
  <c r="W39" i="31"/>
  <c r="W40" s="1"/>
  <c r="W41" s="1"/>
  <c r="W42" s="1"/>
  <c r="W43" s="1"/>
  <c r="W44" s="1"/>
  <c r="W45" s="1"/>
  <c r="W29"/>
  <c r="W30" s="1"/>
  <c r="W31" s="1"/>
  <c r="V22" i="32"/>
  <c r="W22" i="33"/>
  <c r="W23" s="1"/>
  <c r="W24" s="1"/>
  <c r="W20" i="31"/>
  <c r="W21" s="1"/>
  <c r="W22" s="1"/>
  <c r="W23" s="1"/>
  <c r="W24" s="1"/>
  <c r="W25" s="1"/>
  <c r="W26" s="1"/>
  <c r="W27" s="1"/>
  <c r="W20" i="32"/>
  <c r="W21" s="1"/>
  <c r="W19" i="33"/>
  <c r="W20" s="1"/>
  <c r="W21" s="1"/>
  <c r="V14" i="31"/>
  <c r="V15" s="1"/>
  <c r="V16" s="1"/>
  <c r="V17" s="1"/>
  <c r="V18" s="1"/>
  <c r="V19" s="1"/>
  <c r="V20" s="1"/>
  <c r="V13"/>
  <c r="V13" i="33"/>
  <c r="V12"/>
  <c r="H4" i="32"/>
  <c r="W11" i="33"/>
  <c r="W12" s="1"/>
  <c r="W13" s="1"/>
  <c r="W14" s="1"/>
  <c r="W9"/>
  <c r="V9"/>
  <c r="V10" s="1"/>
  <c r="V10" i="31"/>
  <c r="W9"/>
  <c r="H4"/>
  <c r="V21"/>
  <c r="V22" s="1"/>
  <c r="R9"/>
  <c r="C10" s="1"/>
  <c r="K10" s="1"/>
  <c r="M10" s="1"/>
  <c r="R10" i="32"/>
  <c r="C11" s="1"/>
  <c r="K11" s="1"/>
  <c r="M11" s="1"/>
  <c r="V12"/>
  <c r="V16"/>
  <c r="V17" s="1"/>
  <c r="V18" s="1"/>
  <c r="V19" s="1"/>
  <c r="V20" s="1"/>
  <c r="W17"/>
  <c r="W18" s="1"/>
  <c r="H4" i="33"/>
  <c r="V15"/>
  <c r="V16" s="1"/>
  <c r="V17" s="1"/>
  <c r="V18" s="1"/>
  <c r="V19" s="1"/>
  <c r="W17"/>
  <c r="W18" s="1"/>
  <c r="R10"/>
  <c r="C11" s="1"/>
  <c r="K11" s="1"/>
  <c r="M11" s="1"/>
  <c r="X10"/>
  <c r="C10" i="17"/>
  <c r="T9"/>
  <c r="H4" s="1"/>
  <c r="D4"/>
  <c r="G5"/>
  <c r="E5"/>
  <c r="C5"/>
  <c r="W11" i="31"/>
  <c r="W12" s="1"/>
  <c r="W13" s="1"/>
  <c r="W14" s="1"/>
  <c r="W15" s="1"/>
  <c r="W16" s="1"/>
  <c r="X10" i="32"/>
  <c r="P5" l="1"/>
  <c r="L5" i="33"/>
  <c r="P5"/>
  <c r="L5" i="32"/>
  <c r="P5" i="31"/>
  <c r="L5"/>
  <c r="I5" i="17"/>
  <c r="L4"/>
  <c r="P4"/>
  <c r="X10" i="31"/>
  <c r="R10"/>
  <c r="R11" i="32"/>
  <c r="X11"/>
  <c r="Y11" s="1"/>
  <c r="R11" i="33"/>
  <c r="X11"/>
  <c r="Y11" s="1"/>
  <c r="C12" i="32" l="1"/>
  <c r="C12" i="33"/>
  <c r="K12" s="1"/>
  <c r="M12" s="1"/>
  <c r="C11" i="31"/>
  <c r="K11" s="1"/>
  <c r="M11" s="1"/>
  <c r="K12" i="32" l="1"/>
  <c r="M12" s="1"/>
  <c r="R12" s="1"/>
  <c r="X12" i="33"/>
  <c r="Y12" s="1"/>
  <c r="R12"/>
  <c r="R11" i="31"/>
  <c r="X11"/>
  <c r="Y11" s="1"/>
  <c r="X12" i="32"/>
  <c r="Y12" s="1"/>
  <c r="C13" l="1"/>
  <c r="C13" i="33"/>
  <c r="K13" s="1"/>
  <c r="M13" s="1"/>
  <c r="C12" i="31"/>
  <c r="K13" i="32" l="1"/>
  <c r="M13" s="1"/>
  <c r="R13" s="1"/>
  <c r="X13"/>
  <c r="Y13" s="1"/>
  <c r="K12" i="31"/>
  <c r="M12" s="1"/>
  <c r="R12" s="1"/>
  <c r="C13" s="1"/>
  <c r="X13" i="33"/>
  <c r="Y13" s="1"/>
  <c r="R13"/>
  <c r="X12" i="31"/>
  <c r="Y12" s="1"/>
  <c r="K13" l="1"/>
  <c r="M13" s="1"/>
  <c r="R13" s="1"/>
  <c r="C14" s="1"/>
  <c r="K14" s="1"/>
  <c r="M14" s="1"/>
  <c r="X13"/>
  <c r="Y13" s="1"/>
  <c r="C14" i="32"/>
  <c r="X14" i="31"/>
  <c r="Y14" s="1"/>
  <c r="R14"/>
  <c r="C14" i="33"/>
  <c r="K14" s="1"/>
  <c r="M14" s="1"/>
  <c r="K14" i="32" l="1"/>
  <c r="M14" s="1"/>
  <c r="R14" s="1"/>
  <c r="X14"/>
  <c r="Y14" s="1"/>
  <c r="C15" i="31"/>
  <c r="X14" i="33"/>
  <c r="Y14" s="1"/>
  <c r="R14"/>
  <c r="C15" i="32" l="1"/>
  <c r="K15" i="31"/>
  <c r="M15" s="1"/>
  <c r="X15"/>
  <c r="Y15" s="1"/>
  <c r="R15"/>
  <c r="C15" i="33"/>
  <c r="K15" s="1"/>
  <c r="M15" s="1"/>
  <c r="K15" i="32" l="1"/>
  <c r="M15" s="1"/>
  <c r="R15" s="1"/>
  <c r="X15"/>
  <c r="Y15" s="1"/>
  <c r="C16" i="31"/>
  <c r="X15" i="33"/>
  <c r="Y15" s="1"/>
  <c r="R15"/>
  <c r="C16" i="32" l="1"/>
  <c r="K16" i="31"/>
  <c r="M16" s="1"/>
  <c r="X16"/>
  <c r="Y16" s="1"/>
  <c r="R16"/>
  <c r="C16" i="33"/>
  <c r="K16" s="1"/>
  <c r="M16" s="1"/>
  <c r="K16" i="32" l="1"/>
  <c r="M16" s="1"/>
  <c r="R16" s="1"/>
  <c r="X16"/>
  <c r="Y16" s="1"/>
  <c r="C17" i="31"/>
  <c r="X16" i="33"/>
  <c r="Y16" s="1"/>
  <c r="R16"/>
  <c r="C17" i="32" l="1"/>
  <c r="K17" i="31"/>
  <c r="M17" s="1"/>
  <c r="R17" s="1"/>
  <c r="X17"/>
  <c r="Y17" s="1"/>
  <c r="C17" i="33"/>
  <c r="K17" s="1"/>
  <c r="M17" s="1"/>
  <c r="K17" i="32" l="1"/>
  <c r="M17" s="1"/>
  <c r="R17" s="1"/>
  <c r="C18" s="1"/>
  <c r="K18" s="1"/>
  <c r="M18" s="1"/>
  <c r="R18" s="1"/>
  <c r="C19" s="1"/>
  <c r="X17"/>
  <c r="Y17" s="1"/>
  <c r="C18" i="31"/>
  <c r="X17" i="33"/>
  <c r="Y17" s="1"/>
  <c r="R17"/>
  <c r="C18" s="1"/>
  <c r="K18" s="1"/>
  <c r="M18" s="1"/>
  <c r="X18" i="32" l="1"/>
  <c r="Y18" s="1"/>
  <c r="K18" i="31"/>
  <c r="M18" s="1"/>
  <c r="X18"/>
  <c r="Y18" s="1"/>
  <c r="R18"/>
  <c r="C19" s="1"/>
  <c r="K19" s="1"/>
  <c r="M19" s="1"/>
  <c r="X19" i="32"/>
  <c r="Y19" s="1"/>
  <c r="R19"/>
  <c r="C20" s="1"/>
  <c r="K20" s="1"/>
  <c r="M20" s="1"/>
  <c r="X18" i="33"/>
  <c r="Y18" s="1"/>
  <c r="R18"/>
  <c r="C19" s="1"/>
  <c r="X19" i="31" l="1"/>
  <c r="Y19" s="1"/>
  <c r="R19"/>
  <c r="C20" s="1"/>
  <c r="K20" s="1"/>
  <c r="M20" s="1"/>
  <c r="X20" i="32"/>
  <c r="Y20" s="1"/>
  <c r="R20"/>
  <c r="C21" s="1"/>
  <c r="K21" s="1"/>
  <c r="M21" s="1"/>
  <c r="X19" i="33"/>
  <c r="Y19" s="1"/>
  <c r="R19"/>
  <c r="C20" s="1"/>
  <c r="K20" s="1"/>
  <c r="M20" s="1"/>
  <c r="X20" i="31" l="1"/>
  <c r="Y20" s="1"/>
  <c r="R20"/>
  <c r="C21" s="1"/>
  <c r="K21" s="1"/>
  <c r="M21" s="1"/>
  <c r="X21" i="32"/>
  <c r="Y21" s="1"/>
  <c r="R21"/>
  <c r="C22" s="1"/>
  <c r="K22" s="1"/>
  <c r="M22" s="1"/>
  <c r="X20" i="33"/>
  <c r="Y20" s="1"/>
  <c r="R20"/>
  <c r="C21" s="1"/>
  <c r="K21" s="1"/>
  <c r="M21" s="1"/>
  <c r="X21" i="31" l="1"/>
  <c r="Y21" s="1"/>
  <c r="R21"/>
  <c r="C22" s="1"/>
  <c r="K22" s="1"/>
  <c r="M22" s="1"/>
  <c r="X22" i="32"/>
  <c r="Y22" s="1"/>
  <c r="R22"/>
  <c r="C23" s="1"/>
  <c r="K23" s="1"/>
  <c r="M23" s="1"/>
  <c r="X21" i="33"/>
  <c r="Y21" s="1"/>
  <c r="R21"/>
  <c r="C22" s="1"/>
  <c r="K22" s="1"/>
  <c r="M22" s="1"/>
  <c r="X22" i="31" l="1"/>
  <c r="Y22" s="1"/>
  <c r="R22"/>
  <c r="C23" s="1"/>
  <c r="K23" s="1"/>
  <c r="M23" s="1"/>
  <c r="X23" i="32"/>
  <c r="Y23" s="1"/>
  <c r="R23"/>
  <c r="C24" s="1"/>
  <c r="K24" s="1"/>
  <c r="M24" s="1"/>
  <c r="X22" i="33"/>
  <c r="Y22" s="1"/>
  <c r="R22"/>
  <c r="C23" s="1"/>
  <c r="K23" s="1"/>
  <c r="M23" s="1"/>
  <c r="X23" i="31" l="1"/>
  <c r="Y23" s="1"/>
  <c r="R23"/>
  <c r="C24" s="1"/>
  <c r="K24" s="1"/>
  <c r="M24" s="1"/>
  <c r="X24" i="32"/>
  <c r="Y24" s="1"/>
  <c r="R24"/>
  <c r="C25" s="1"/>
  <c r="K25" s="1"/>
  <c r="M25" s="1"/>
  <c r="X23" i="33"/>
  <c r="Y23" s="1"/>
  <c r="R23"/>
  <c r="C24" s="1"/>
  <c r="K24" s="1"/>
  <c r="M24" s="1"/>
  <c r="X24" i="31" l="1"/>
  <c r="Y24" s="1"/>
  <c r="R24"/>
  <c r="C25" s="1"/>
  <c r="K25" s="1"/>
  <c r="M25" s="1"/>
  <c r="X25" i="32"/>
  <c r="Y25" s="1"/>
  <c r="R25"/>
  <c r="C26" s="1"/>
  <c r="X24" i="33"/>
  <c r="Y24" s="1"/>
  <c r="R24"/>
  <c r="C25" s="1"/>
  <c r="K25" s="1"/>
  <c r="M25" s="1"/>
  <c r="X25" i="31" l="1"/>
  <c r="Y25" s="1"/>
  <c r="R25"/>
  <c r="C26" s="1"/>
  <c r="K26" s="1"/>
  <c r="M26" s="1"/>
  <c r="X26" i="32"/>
  <c r="Y26" s="1"/>
  <c r="R26"/>
  <c r="C27" s="1"/>
  <c r="X25" i="33"/>
  <c r="Y25" s="1"/>
  <c r="R25"/>
  <c r="C26" s="1"/>
  <c r="X26" i="31" l="1"/>
  <c r="Y26" s="1"/>
  <c r="R26"/>
  <c r="C27" s="1"/>
  <c r="K27" s="1"/>
  <c r="M27" s="1"/>
  <c r="X27" i="32"/>
  <c r="Y27" s="1"/>
  <c r="R27"/>
  <c r="C28" s="1"/>
  <c r="K28" s="1"/>
  <c r="M28" s="1"/>
  <c r="X26" i="33"/>
  <c r="Y26" s="1"/>
  <c r="R26"/>
  <c r="C27" s="1"/>
  <c r="X27" i="31" l="1"/>
  <c r="Y27" s="1"/>
  <c r="R27"/>
  <c r="C28" s="1"/>
  <c r="K28" s="1"/>
  <c r="M28" s="1"/>
  <c r="X28" i="32"/>
  <c r="Y28" s="1"/>
  <c r="R28"/>
  <c r="C29" s="1"/>
  <c r="K29" s="1"/>
  <c r="M29" s="1"/>
  <c r="X27" i="33"/>
  <c r="Y27" s="1"/>
  <c r="R27"/>
  <c r="C28" s="1"/>
  <c r="K28" s="1"/>
  <c r="M28" s="1"/>
  <c r="X28" i="31" l="1"/>
  <c r="Y28" s="1"/>
  <c r="R28"/>
  <c r="C29" s="1"/>
  <c r="K29" s="1"/>
  <c r="M29" s="1"/>
  <c r="X29" i="32"/>
  <c r="Y29" s="1"/>
  <c r="R29"/>
  <c r="C30" s="1"/>
  <c r="K30" s="1"/>
  <c r="M30" s="1"/>
  <c r="X28" i="33"/>
  <c r="Y28" s="1"/>
  <c r="R28"/>
  <c r="C29" s="1"/>
  <c r="K29" s="1"/>
  <c r="M29" s="1"/>
  <c r="X29" i="31" l="1"/>
  <c r="Y29" s="1"/>
  <c r="R29"/>
  <c r="C30" s="1"/>
  <c r="K30" s="1"/>
  <c r="M30" s="1"/>
  <c r="X30" i="32"/>
  <c r="Y30" s="1"/>
  <c r="R30"/>
  <c r="C31" s="1"/>
  <c r="K31" s="1"/>
  <c r="M31" s="1"/>
  <c r="X29" i="33"/>
  <c r="Y29" s="1"/>
  <c r="R29"/>
  <c r="C30" s="1"/>
  <c r="K30" s="1"/>
  <c r="M30" s="1"/>
  <c r="X30" i="31" l="1"/>
  <c r="Y30" s="1"/>
  <c r="R30"/>
  <c r="C31" s="1"/>
  <c r="K31" s="1"/>
  <c r="M31" s="1"/>
  <c r="X31" i="32"/>
  <c r="Y31" s="1"/>
  <c r="R31"/>
  <c r="C32" s="1"/>
  <c r="K32" s="1"/>
  <c r="M32" s="1"/>
  <c r="X30" i="33"/>
  <c r="Y30" s="1"/>
  <c r="R30"/>
  <c r="C31" s="1"/>
  <c r="K31" s="1"/>
  <c r="M31" s="1"/>
  <c r="X31" i="31" l="1"/>
  <c r="Y31" s="1"/>
  <c r="R31"/>
  <c r="C32" s="1"/>
  <c r="K32" s="1"/>
  <c r="M32" s="1"/>
  <c r="X32" i="32"/>
  <c r="Y32" s="1"/>
  <c r="R32"/>
  <c r="C33" s="1"/>
  <c r="K33" s="1"/>
  <c r="M33" s="1"/>
  <c r="X31" i="33"/>
  <c r="Y31" s="1"/>
  <c r="R31"/>
  <c r="C32" s="1"/>
  <c r="K32" s="1"/>
  <c r="M32" s="1"/>
  <c r="X32" i="31" l="1"/>
  <c r="Y32" s="1"/>
  <c r="R32"/>
  <c r="C33" s="1"/>
  <c r="K33" s="1"/>
  <c r="M33" s="1"/>
  <c r="X33" i="32"/>
  <c r="Y33" s="1"/>
  <c r="R33"/>
  <c r="C34" s="1"/>
  <c r="K34" s="1"/>
  <c r="M34" s="1"/>
  <c r="X32" i="33"/>
  <c r="Y32" s="1"/>
  <c r="R32"/>
  <c r="C33" s="1"/>
  <c r="K33" s="1"/>
  <c r="M33" s="1"/>
  <c r="X33" i="31" l="1"/>
  <c r="Y33" s="1"/>
  <c r="R33"/>
  <c r="C34" s="1"/>
  <c r="K34" s="1"/>
  <c r="M34" s="1"/>
  <c r="X34" i="32"/>
  <c r="Y34" s="1"/>
  <c r="R34"/>
  <c r="C35" s="1"/>
  <c r="K35" s="1"/>
  <c r="M35" s="1"/>
  <c r="X33" i="33"/>
  <c r="Y33" s="1"/>
  <c r="R33"/>
  <c r="C34" s="1"/>
  <c r="K34" s="1"/>
  <c r="M34" s="1"/>
  <c r="X34" i="31" l="1"/>
  <c r="Y34" s="1"/>
  <c r="R34"/>
  <c r="C35" s="1"/>
  <c r="K35" s="1"/>
  <c r="M35" s="1"/>
  <c r="X35" i="32"/>
  <c r="Y35" s="1"/>
  <c r="R35"/>
  <c r="C36" s="1"/>
  <c r="K36" s="1"/>
  <c r="M36" s="1"/>
  <c r="X34" i="33"/>
  <c r="Y34" s="1"/>
  <c r="R34"/>
  <c r="C35" s="1"/>
  <c r="K35" s="1"/>
  <c r="M35" s="1"/>
  <c r="X35" i="31" l="1"/>
  <c r="Y35" s="1"/>
  <c r="R35"/>
  <c r="C36" s="1"/>
  <c r="K36" s="1"/>
  <c r="M36" s="1"/>
  <c r="X36" i="32"/>
  <c r="Y36" s="1"/>
  <c r="R36"/>
  <c r="C37" s="1"/>
  <c r="X35" i="33"/>
  <c r="Y35" s="1"/>
  <c r="R35"/>
  <c r="C36" s="1"/>
  <c r="K36" s="1"/>
  <c r="M36" s="1"/>
  <c r="X36" i="31" l="1"/>
  <c r="Y36" s="1"/>
  <c r="R36"/>
  <c r="C37" s="1"/>
  <c r="K37" s="1"/>
  <c r="M37" s="1"/>
  <c r="X37" i="32"/>
  <c r="Y37" s="1"/>
  <c r="R37"/>
  <c r="C38" s="1"/>
  <c r="K38" s="1"/>
  <c r="M38" s="1"/>
  <c r="X36" i="33"/>
  <c r="Y36" s="1"/>
  <c r="R36"/>
  <c r="C37" s="1"/>
  <c r="X37" i="31" l="1"/>
  <c r="Y37" s="1"/>
  <c r="R37"/>
  <c r="C38" s="1"/>
  <c r="K38" s="1"/>
  <c r="M38" s="1"/>
  <c r="X38" i="32"/>
  <c r="Y38" s="1"/>
  <c r="R38"/>
  <c r="C39" s="1"/>
  <c r="K39" s="1"/>
  <c r="M39" s="1"/>
  <c r="X37" i="33"/>
  <c r="Y37" s="1"/>
  <c r="R37"/>
  <c r="C38" s="1"/>
  <c r="K38" s="1"/>
  <c r="M38" s="1"/>
  <c r="X38" i="31" l="1"/>
  <c r="Y38" s="1"/>
  <c r="R38"/>
  <c r="C39" s="1"/>
  <c r="K39" s="1"/>
  <c r="M39" s="1"/>
  <c r="X39" i="32"/>
  <c r="Y39" s="1"/>
  <c r="R39"/>
  <c r="C40" s="1"/>
  <c r="K40" s="1"/>
  <c r="M40" s="1"/>
  <c r="X38" i="33"/>
  <c r="Y38" s="1"/>
  <c r="R38"/>
  <c r="C39" s="1"/>
  <c r="K39" s="1"/>
  <c r="M39" s="1"/>
  <c r="X39" i="31" l="1"/>
  <c r="Y39" s="1"/>
  <c r="R39"/>
  <c r="C40" s="1"/>
  <c r="K40" s="1"/>
  <c r="M40" s="1"/>
  <c r="X40" i="32"/>
  <c r="Y40" s="1"/>
  <c r="R40"/>
  <c r="C41" s="1"/>
  <c r="K41" s="1"/>
  <c r="M41" s="1"/>
  <c r="X39" i="33"/>
  <c r="Y39" s="1"/>
  <c r="R39"/>
  <c r="C40" s="1"/>
  <c r="K40" s="1"/>
  <c r="M40" s="1"/>
  <c r="X40" i="31" l="1"/>
  <c r="Y40" s="1"/>
  <c r="R40"/>
  <c r="C41" s="1"/>
  <c r="K41" s="1"/>
  <c r="M41" s="1"/>
  <c r="X41" i="32"/>
  <c r="Y41" s="1"/>
  <c r="R41"/>
  <c r="C42" s="1"/>
  <c r="K42" s="1"/>
  <c r="M42" s="1"/>
  <c r="X40" i="33"/>
  <c r="Y40" s="1"/>
  <c r="R40"/>
  <c r="C41" s="1"/>
  <c r="K41" s="1"/>
  <c r="M41" s="1"/>
  <c r="X41" i="31" l="1"/>
  <c r="Y41" s="1"/>
  <c r="R41"/>
  <c r="C42" s="1"/>
  <c r="K42" s="1"/>
  <c r="M42" s="1"/>
  <c r="X42" i="32"/>
  <c r="Y42" s="1"/>
  <c r="R42"/>
  <c r="C43" s="1"/>
  <c r="K43" s="1"/>
  <c r="M43" s="1"/>
  <c r="X41" i="33"/>
  <c r="Y41" s="1"/>
  <c r="R41"/>
  <c r="C42" s="1"/>
  <c r="K42" s="1"/>
  <c r="M42" s="1"/>
  <c r="X42" i="31" l="1"/>
  <c r="Y42" s="1"/>
  <c r="R42"/>
  <c r="C43" s="1"/>
  <c r="K43" s="1"/>
  <c r="M43" s="1"/>
  <c r="X43" i="32"/>
  <c r="Y43" s="1"/>
  <c r="R43"/>
  <c r="C44" s="1"/>
  <c r="K44" s="1"/>
  <c r="M44" s="1"/>
  <c r="X42" i="33"/>
  <c r="Y42" s="1"/>
  <c r="R42"/>
  <c r="C43" s="1"/>
  <c r="K43" s="1"/>
  <c r="M43" s="1"/>
  <c r="X43" i="31" l="1"/>
  <c r="Y43" s="1"/>
  <c r="R43"/>
  <c r="C44" s="1"/>
  <c r="K44" s="1"/>
  <c r="M44" s="1"/>
  <c r="X44" i="32"/>
  <c r="Y44" s="1"/>
  <c r="R44"/>
  <c r="C45" s="1"/>
  <c r="K45" s="1"/>
  <c r="M45" s="1"/>
  <c r="X43" i="33"/>
  <c r="Y43" s="1"/>
  <c r="R43"/>
  <c r="C44" s="1"/>
  <c r="K44" s="1"/>
  <c r="M44" s="1"/>
  <c r="X44" i="31" l="1"/>
  <c r="Y44" s="1"/>
  <c r="R44"/>
  <c r="C45" s="1"/>
  <c r="K45" s="1"/>
  <c r="M45" s="1"/>
  <c r="X45" i="32"/>
  <c r="Y45" s="1"/>
  <c r="R45"/>
  <c r="C46" s="1"/>
  <c r="K46" s="1"/>
  <c r="M46" s="1"/>
  <c r="X44" i="33"/>
  <c r="Y44" s="1"/>
  <c r="R44"/>
  <c r="C45" s="1"/>
  <c r="K45" s="1"/>
  <c r="M45" s="1"/>
  <c r="X45" i="31" l="1"/>
  <c r="Y45" s="1"/>
  <c r="R45"/>
  <c r="C46" s="1"/>
  <c r="K46" s="1"/>
  <c r="M46" s="1"/>
  <c r="X46" i="32"/>
  <c r="Y46" s="1"/>
  <c r="R46"/>
  <c r="C47" s="1"/>
  <c r="K47" s="1"/>
  <c r="M47" s="1"/>
  <c r="X45" i="33"/>
  <c r="Y45" s="1"/>
  <c r="R45"/>
  <c r="C46" s="1"/>
  <c r="K46" s="1"/>
  <c r="M46" s="1"/>
  <c r="X46" i="31" l="1"/>
  <c r="Y46" s="1"/>
  <c r="R46"/>
  <c r="C47" s="1"/>
  <c r="K47" s="1"/>
  <c r="M47" s="1"/>
  <c r="X47" i="32"/>
  <c r="Y47" s="1"/>
  <c r="R47"/>
  <c r="C48" s="1"/>
  <c r="K48" s="1"/>
  <c r="M48" s="1"/>
  <c r="X46" i="33"/>
  <c r="Y46" s="1"/>
  <c r="R46"/>
  <c r="C47" s="1"/>
  <c r="K47" s="1"/>
  <c r="M47" s="1"/>
  <c r="X47" i="31" l="1"/>
  <c r="Y47" s="1"/>
  <c r="R47"/>
  <c r="C48" s="1"/>
  <c r="K48" s="1"/>
  <c r="M48" s="1"/>
  <c r="X48" i="32"/>
  <c r="Y48" s="1"/>
  <c r="R48"/>
  <c r="C49" s="1"/>
  <c r="K49" s="1"/>
  <c r="M49" s="1"/>
  <c r="X47" i="33"/>
  <c r="Y47" s="1"/>
  <c r="R47"/>
  <c r="C48" s="1"/>
  <c r="K48" s="1"/>
  <c r="M48" s="1"/>
  <c r="X48" i="31" l="1"/>
  <c r="Y48" s="1"/>
  <c r="R48"/>
  <c r="C49" s="1"/>
  <c r="K49" s="1"/>
  <c r="M49" s="1"/>
  <c r="X49" i="32"/>
  <c r="Y49" s="1"/>
  <c r="R49"/>
  <c r="C50" s="1"/>
  <c r="K50" s="1"/>
  <c r="M50" s="1"/>
  <c r="X48" i="33"/>
  <c r="Y48" s="1"/>
  <c r="R48"/>
  <c r="C49" s="1"/>
  <c r="K49" s="1"/>
  <c r="M49" s="1"/>
  <c r="X49" i="31" l="1"/>
  <c r="Y49" s="1"/>
  <c r="R49"/>
  <c r="C50" s="1"/>
  <c r="K50" s="1"/>
  <c r="M50" s="1"/>
  <c r="X50" i="32"/>
  <c r="Y50" s="1"/>
  <c r="R50"/>
  <c r="C51" s="1"/>
  <c r="K51" s="1"/>
  <c r="M51" s="1"/>
  <c r="X49" i="33"/>
  <c r="Y49" s="1"/>
  <c r="R49"/>
  <c r="C50" s="1"/>
  <c r="K50" s="1"/>
  <c r="M50" s="1"/>
  <c r="X50" i="31" l="1"/>
  <c r="Y50" s="1"/>
  <c r="R50"/>
  <c r="C51" s="1"/>
  <c r="K51" s="1"/>
  <c r="M51" s="1"/>
  <c r="X51" i="32"/>
  <c r="Y51" s="1"/>
  <c r="R51"/>
  <c r="C52" s="1"/>
  <c r="K52" s="1"/>
  <c r="M52" s="1"/>
  <c r="X50" i="33"/>
  <c r="Y50" s="1"/>
  <c r="R50"/>
  <c r="C51" s="1"/>
  <c r="K51" s="1"/>
  <c r="M51" s="1"/>
  <c r="X51" i="31" l="1"/>
  <c r="Y51" s="1"/>
  <c r="R51"/>
  <c r="C52" s="1"/>
  <c r="K52" s="1"/>
  <c r="M52" s="1"/>
  <c r="X52" i="32"/>
  <c r="Y52" s="1"/>
  <c r="R52"/>
  <c r="C53" s="1"/>
  <c r="K53" s="1"/>
  <c r="M53" s="1"/>
  <c r="X51" i="33"/>
  <c r="Y51" s="1"/>
  <c r="R51"/>
  <c r="C52" s="1"/>
  <c r="K52" s="1"/>
  <c r="M52" s="1"/>
  <c r="X52" i="31" l="1"/>
  <c r="Y52" s="1"/>
  <c r="R52"/>
  <c r="C53" s="1"/>
  <c r="K53" s="1"/>
  <c r="M53" s="1"/>
  <c r="X53" i="32"/>
  <c r="Y53" s="1"/>
  <c r="R53"/>
  <c r="C54" s="1"/>
  <c r="X52" i="33"/>
  <c r="Y52" s="1"/>
  <c r="R52"/>
  <c r="C53" s="1"/>
  <c r="K53" s="1"/>
  <c r="M53" s="1"/>
  <c r="X53" i="31" l="1"/>
  <c r="Y53" s="1"/>
  <c r="R53"/>
  <c r="C54" s="1"/>
  <c r="K54" s="1"/>
  <c r="M54" s="1"/>
  <c r="X54" i="32"/>
  <c r="Y54" s="1"/>
  <c r="R54"/>
  <c r="C55" s="1"/>
  <c r="K55" s="1"/>
  <c r="M55" s="1"/>
  <c r="X53" i="33"/>
  <c r="Y53" s="1"/>
  <c r="R53"/>
  <c r="C54" s="1"/>
  <c r="X54" i="31" l="1"/>
  <c r="Y54" s="1"/>
  <c r="R54"/>
  <c r="C55" s="1"/>
  <c r="K55" s="1"/>
  <c r="M55" s="1"/>
  <c r="X55" i="32"/>
  <c r="Y55" s="1"/>
  <c r="R55"/>
  <c r="C56" s="1"/>
  <c r="K56" s="1"/>
  <c r="M56" s="1"/>
  <c r="X54" i="33"/>
  <c r="Y54" s="1"/>
  <c r="R54"/>
  <c r="C55" s="1"/>
  <c r="K55" s="1"/>
  <c r="M55" s="1"/>
  <c r="X55" i="31" l="1"/>
  <c r="Y55" s="1"/>
  <c r="R55"/>
  <c r="C56" s="1"/>
  <c r="K56" s="1"/>
  <c r="M56" s="1"/>
  <c r="X56" i="32"/>
  <c r="Y56" s="1"/>
  <c r="R56"/>
  <c r="C57" s="1"/>
  <c r="K57" s="1"/>
  <c r="M57" s="1"/>
  <c r="X55" i="33"/>
  <c r="Y55" s="1"/>
  <c r="R55"/>
  <c r="C56" s="1"/>
  <c r="K56" s="1"/>
  <c r="M56" s="1"/>
  <c r="X56" i="31" l="1"/>
  <c r="Y56" s="1"/>
  <c r="R56"/>
  <c r="C57" s="1"/>
  <c r="K57" s="1"/>
  <c r="M57" s="1"/>
  <c r="X57" i="32"/>
  <c r="Y57" s="1"/>
  <c r="R57"/>
  <c r="C58" s="1"/>
  <c r="K58" s="1"/>
  <c r="M58" s="1"/>
  <c r="X56" i="33"/>
  <c r="Y56" s="1"/>
  <c r="R56"/>
  <c r="C57" s="1"/>
  <c r="K57" s="1"/>
  <c r="M57" s="1"/>
  <c r="X57" i="31" l="1"/>
  <c r="Y57" s="1"/>
  <c r="R57"/>
  <c r="C58" s="1"/>
  <c r="K58" s="1"/>
  <c r="M58" s="1"/>
  <c r="X58" i="32"/>
  <c r="Y58" s="1"/>
  <c r="R58"/>
  <c r="C59" s="1"/>
  <c r="K59" s="1"/>
  <c r="M59" s="1"/>
  <c r="X57" i="33"/>
  <c r="Y57" s="1"/>
  <c r="R57"/>
  <c r="C58" s="1"/>
  <c r="K58" s="1"/>
  <c r="M58" s="1"/>
  <c r="X58" i="31" l="1"/>
  <c r="Y58" s="1"/>
  <c r="R58"/>
  <c r="C59" s="1"/>
  <c r="K59" s="1"/>
  <c r="M59" s="1"/>
  <c r="X59" i="32"/>
  <c r="Y59" s="1"/>
  <c r="R59"/>
  <c r="C60" s="1"/>
  <c r="K60" s="1"/>
  <c r="M60" s="1"/>
  <c r="X58" i="33"/>
  <c r="Y58" s="1"/>
  <c r="R58"/>
  <c r="C59" s="1"/>
  <c r="K59" s="1"/>
  <c r="M59" s="1"/>
  <c r="X59" i="31" l="1"/>
  <c r="Y59" s="1"/>
  <c r="R59"/>
  <c r="C60" s="1"/>
  <c r="K60" s="1"/>
  <c r="M60" s="1"/>
  <c r="X60" i="32"/>
  <c r="Y60" s="1"/>
  <c r="R60"/>
  <c r="C61" s="1"/>
  <c r="X59" i="33"/>
  <c r="Y59" s="1"/>
  <c r="R59"/>
  <c r="C60" s="1"/>
  <c r="K60" s="1"/>
  <c r="M60" s="1"/>
  <c r="X60" i="31" l="1"/>
  <c r="Y60" s="1"/>
  <c r="R60"/>
  <c r="C61" s="1"/>
  <c r="K61" s="1"/>
  <c r="M61" s="1"/>
  <c r="X61" i="32"/>
  <c r="Y61" s="1"/>
  <c r="R61"/>
  <c r="C62" s="1"/>
  <c r="K62" s="1"/>
  <c r="M62" s="1"/>
  <c r="X60" i="33"/>
  <c r="Y60" s="1"/>
  <c r="R60"/>
  <c r="C61" s="1"/>
  <c r="X61" i="31" l="1"/>
  <c r="Y61" s="1"/>
  <c r="R61"/>
  <c r="C62" s="1"/>
  <c r="K62" s="1"/>
  <c r="M62" s="1"/>
  <c r="X62" i="32"/>
  <c r="Y62" s="1"/>
  <c r="R62"/>
  <c r="C63" s="1"/>
  <c r="K63" s="1"/>
  <c r="M63" s="1"/>
  <c r="X61" i="33"/>
  <c r="Y61" s="1"/>
  <c r="R61"/>
  <c r="C62" s="1"/>
  <c r="K62" s="1"/>
  <c r="M62" s="1"/>
  <c r="X62" i="31" l="1"/>
  <c r="Y62" s="1"/>
  <c r="R62"/>
  <c r="C63" s="1"/>
  <c r="K63" s="1"/>
  <c r="M63" s="1"/>
  <c r="X63" i="32"/>
  <c r="Y63" s="1"/>
  <c r="R63"/>
  <c r="C64" s="1"/>
  <c r="K64" s="1"/>
  <c r="M64" s="1"/>
  <c r="X62" i="33"/>
  <c r="Y62" s="1"/>
  <c r="R62"/>
  <c r="C63" s="1"/>
  <c r="K63" s="1"/>
  <c r="M63" s="1"/>
  <c r="X63" i="31" l="1"/>
  <c r="Y63" s="1"/>
  <c r="R63"/>
  <c r="C64" s="1"/>
  <c r="K64" s="1"/>
  <c r="M64" s="1"/>
  <c r="X64" i="32"/>
  <c r="Y64" s="1"/>
  <c r="R64"/>
  <c r="C65" s="1"/>
  <c r="K65" s="1"/>
  <c r="M65" s="1"/>
  <c r="X63" i="33"/>
  <c r="Y63" s="1"/>
  <c r="R63"/>
  <c r="C64" s="1"/>
  <c r="K64" s="1"/>
  <c r="M64" s="1"/>
  <c r="X64" i="31" l="1"/>
  <c r="Y64" s="1"/>
  <c r="R64"/>
  <c r="C65" s="1"/>
  <c r="K65" s="1"/>
  <c r="M65" s="1"/>
  <c r="X65" i="32"/>
  <c r="Y65" s="1"/>
  <c r="R65"/>
  <c r="C66" s="1"/>
  <c r="K66" s="1"/>
  <c r="M66" s="1"/>
  <c r="X64" i="33"/>
  <c r="Y64" s="1"/>
  <c r="R64"/>
  <c r="C65" s="1"/>
  <c r="K65" s="1"/>
  <c r="M65" s="1"/>
  <c r="X65" i="31" l="1"/>
  <c r="Y65" s="1"/>
  <c r="R65"/>
  <c r="C66" s="1"/>
  <c r="K66" s="1"/>
  <c r="M66" s="1"/>
  <c r="X66" i="32"/>
  <c r="Y66" s="1"/>
  <c r="R66"/>
  <c r="C67" s="1"/>
  <c r="K67" s="1"/>
  <c r="M67" s="1"/>
  <c r="X65" i="33"/>
  <c r="Y65" s="1"/>
  <c r="R65"/>
  <c r="C66" s="1"/>
  <c r="K66" s="1"/>
  <c r="M66" s="1"/>
  <c r="X66" i="31" l="1"/>
  <c r="Y66" s="1"/>
  <c r="R66"/>
  <c r="C67" s="1"/>
  <c r="K67" s="1"/>
  <c r="M67" s="1"/>
  <c r="X67" i="32"/>
  <c r="Y67" s="1"/>
  <c r="R67"/>
  <c r="C68" s="1"/>
  <c r="K68" s="1"/>
  <c r="M68" s="1"/>
  <c r="X66" i="33"/>
  <c r="Y66" s="1"/>
  <c r="R66"/>
  <c r="C67" s="1"/>
  <c r="K67" s="1"/>
  <c r="M67" s="1"/>
  <c r="X67" i="31" l="1"/>
  <c r="Y67" s="1"/>
  <c r="R67"/>
  <c r="C68" s="1"/>
  <c r="K68" s="1"/>
  <c r="M68" s="1"/>
  <c r="X68" i="32"/>
  <c r="Y68" s="1"/>
  <c r="R68"/>
  <c r="C69" s="1"/>
  <c r="K69" s="1"/>
  <c r="M69" s="1"/>
  <c r="X67" i="33"/>
  <c r="Y67" s="1"/>
  <c r="R67"/>
  <c r="C68" s="1"/>
  <c r="K68" s="1"/>
  <c r="M68" s="1"/>
  <c r="X68" i="31" l="1"/>
  <c r="Y68" s="1"/>
  <c r="R68"/>
  <c r="C69" s="1"/>
  <c r="K69" s="1"/>
  <c r="M69" s="1"/>
  <c r="X69" i="32"/>
  <c r="Y69" s="1"/>
  <c r="R69"/>
  <c r="C70" s="1"/>
  <c r="X68" i="33"/>
  <c r="Y68" s="1"/>
  <c r="R68"/>
  <c r="C69" s="1"/>
  <c r="K69" s="1"/>
  <c r="M69" s="1"/>
  <c r="X69" i="31" l="1"/>
  <c r="Y69" s="1"/>
  <c r="R69"/>
  <c r="C70" s="1"/>
  <c r="K70" s="1"/>
  <c r="M70" s="1"/>
  <c r="X70" i="32"/>
  <c r="Y70" s="1"/>
  <c r="R70"/>
  <c r="C71" s="1"/>
  <c r="K71" s="1"/>
  <c r="M71" s="1"/>
  <c r="X69" i="33"/>
  <c r="Y69" s="1"/>
  <c r="R69"/>
  <c r="C70" s="1"/>
  <c r="X70" i="31" l="1"/>
  <c r="Y70" s="1"/>
  <c r="R70"/>
  <c r="C71" s="1"/>
  <c r="K71" s="1"/>
  <c r="M71" s="1"/>
  <c r="X71" i="32"/>
  <c r="Y71" s="1"/>
  <c r="R71"/>
  <c r="C72" s="1"/>
  <c r="X70" i="33"/>
  <c r="Y70" s="1"/>
  <c r="R70"/>
  <c r="C71" s="1"/>
  <c r="K71" s="1"/>
  <c r="M71" s="1"/>
  <c r="X71" i="31" l="1"/>
  <c r="Y71" s="1"/>
  <c r="R71"/>
  <c r="C72" s="1"/>
  <c r="K72" s="1"/>
  <c r="M72" s="1"/>
  <c r="X72" i="32"/>
  <c r="Y72" s="1"/>
  <c r="R72"/>
  <c r="C73" s="1"/>
  <c r="K73" s="1"/>
  <c r="M73" s="1"/>
  <c r="X71" i="33"/>
  <c r="Y71" s="1"/>
  <c r="R71"/>
  <c r="C72" s="1"/>
  <c r="X72" i="31" l="1"/>
  <c r="Y72" s="1"/>
  <c r="R72"/>
  <c r="C73" s="1"/>
  <c r="K73" s="1"/>
  <c r="M73" s="1"/>
  <c r="X73" i="32"/>
  <c r="Y73" s="1"/>
  <c r="R73"/>
  <c r="C74" s="1"/>
  <c r="K74" s="1"/>
  <c r="M74" s="1"/>
  <c r="X72" i="33"/>
  <c r="Y72" s="1"/>
  <c r="R72"/>
  <c r="C73" s="1"/>
  <c r="K73" s="1"/>
  <c r="M73" s="1"/>
  <c r="X73" i="31" l="1"/>
  <c r="Y73" s="1"/>
  <c r="R73"/>
  <c r="C74" s="1"/>
  <c r="K74" s="1"/>
  <c r="M74" s="1"/>
  <c r="X74" i="32"/>
  <c r="Y74" s="1"/>
  <c r="R74"/>
  <c r="C75" s="1"/>
  <c r="K75" s="1"/>
  <c r="M75" s="1"/>
  <c r="X73" i="33"/>
  <c r="Y73" s="1"/>
  <c r="R73"/>
  <c r="C74" s="1"/>
  <c r="K74" s="1"/>
  <c r="M74" s="1"/>
  <c r="X74" i="31" l="1"/>
  <c r="Y74" s="1"/>
  <c r="R74"/>
  <c r="C75" s="1"/>
  <c r="K75" s="1"/>
  <c r="M75" s="1"/>
  <c r="X75" i="32"/>
  <c r="Y75" s="1"/>
  <c r="R75"/>
  <c r="C76" s="1"/>
  <c r="K76" s="1"/>
  <c r="M76" s="1"/>
  <c r="X74" i="33"/>
  <c r="Y74" s="1"/>
  <c r="R74"/>
  <c r="C75" s="1"/>
  <c r="K75" s="1"/>
  <c r="M75" s="1"/>
  <c r="X75" i="31" l="1"/>
  <c r="Y75" s="1"/>
  <c r="R75"/>
  <c r="C76" s="1"/>
  <c r="K76" s="1"/>
  <c r="M76" s="1"/>
  <c r="X76" i="32"/>
  <c r="Y76" s="1"/>
  <c r="R76"/>
  <c r="C77" s="1"/>
  <c r="X75" i="33"/>
  <c r="Y75" s="1"/>
  <c r="R75"/>
  <c r="C76" s="1"/>
  <c r="K76" s="1"/>
  <c r="M76" s="1"/>
  <c r="X76" i="31" l="1"/>
  <c r="Y76" s="1"/>
  <c r="R76"/>
  <c r="C77" s="1"/>
  <c r="K77" s="1"/>
  <c r="M77" s="1"/>
  <c r="X77" i="32"/>
  <c r="Y77" s="1"/>
  <c r="R77"/>
  <c r="C78" s="1"/>
  <c r="K78" s="1"/>
  <c r="M78" s="1"/>
  <c r="X76" i="33"/>
  <c r="Y76" s="1"/>
  <c r="R76"/>
  <c r="C77" s="1"/>
  <c r="X77" i="31" l="1"/>
  <c r="Y77" s="1"/>
  <c r="R77"/>
  <c r="C78" s="1"/>
  <c r="K78" s="1"/>
  <c r="M78" s="1"/>
  <c r="X78" i="32"/>
  <c r="Y78" s="1"/>
  <c r="R78"/>
  <c r="C79" s="1"/>
  <c r="K79" s="1"/>
  <c r="M79" s="1"/>
  <c r="X77" i="33"/>
  <c r="Y77" s="1"/>
  <c r="R77"/>
  <c r="C78" s="1"/>
  <c r="K78" s="1"/>
  <c r="M78" s="1"/>
  <c r="X78" i="31" l="1"/>
  <c r="Y78" s="1"/>
  <c r="R78"/>
  <c r="C79" s="1"/>
  <c r="K79" s="1"/>
  <c r="M79" s="1"/>
  <c r="X79" i="32"/>
  <c r="Y79" s="1"/>
  <c r="R79"/>
  <c r="C80" s="1"/>
  <c r="K80" s="1"/>
  <c r="M80" s="1"/>
  <c r="X78" i="33"/>
  <c r="Y78" s="1"/>
  <c r="R78"/>
  <c r="C79" s="1"/>
  <c r="K79" s="1"/>
  <c r="M79" s="1"/>
  <c r="X79" i="31" l="1"/>
  <c r="Y79" s="1"/>
  <c r="R79"/>
  <c r="C80" s="1"/>
  <c r="K80" s="1"/>
  <c r="M80" s="1"/>
  <c r="X80" i="32"/>
  <c r="Y80" s="1"/>
  <c r="R80"/>
  <c r="C81" s="1"/>
  <c r="K81" s="1"/>
  <c r="M81" s="1"/>
  <c r="X79" i="33"/>
  <c r="Y79" s="1"/>
  <c r="R79"/>
  <c r="C80" s="1"/>
  <c r="K80" s="1"/>
  <c r="M80" s="1"/>
  <c r="X80" i="31" l="1"/>
  <c r="Y80" s="1"/>
  <c r="R80"/>
  <c r="C81" s="1"/>
  <c r="K81" s="1"/>
  <c r="M81" s="1"/>
  <c r="X81" i="32"/>
  <c r="Y81" s="1"/>
  <c r="R81"/>
  <c r="C82" s="1"/>
  <c r="K82" s="1"/>
  <c r="M82" s="1"/>
  <c r="X80" i="33"/>
  <c r="Y80" s="1"/>
  <c r="R80"/>
  <c r="C81" s="1"/>
  <c r="K81" s="1"/>
  <c r="M81" s="1"/>
  <c r="X81" i="31" l="1"/>
  <c r="Y81" s="1"/>
  <c r="R81"/>
  <c r="C82" s="1"/>
  <c r="K82" s="1"/>
  <c r="M82" s="1"/>
  <c r="X82" i="32"/>
  <c r="Y82" s="1"/>
  <c r="R82"/>
  <c r="C83" s="1"/>
  <c r="K83" s="1"/>
  <c r="M83" s="1"/>
  <c r="X81" i="33"/>
  <c r="Y81" s="1"/>
  <c r="R81"/>
  <c r="C82" s="1"/>
  <c r="K82" s="1"/>
  <c r="M82" s="1"/>
  <c r="X82" i="31" l="1"/>
  <c r="Y82" s="1"/>
  <c r="R82"/>
  <c r="C83" s="1"/>
  <c r="K83" s="1"/>
  <c r="M83" s="1"/>
  <c r="X83" i="32"/>
  <c r="Y83" s="1"/>
  <c r="R83"/>
  <c r="C84" s="1"/>
  <c r="X82" i="33"/>
  <c r="Y82" s="1"/>
  <c r="R82"/>
  <c r="C83" s="1"/>
  <c r="K83" s="1"/>
  <c r="M83" s="1"/>
  <c r="X83" i="31" l="1"/>
  <c r="Y83" s="1"/>
  <c r="R83"/>
  <c r="C84" s="1"/>
  <c r="K84" s="1"/>
  <c r="M84" s="1"/>
  <c r="X84" i="32"/>
  <c r="Y84" s="1"/>
  <c r="R84"/>
  <c r="C85" s="1"/>
  <c r="X83" i="33"/>
  <c r="Y83" s="1"/>
  <c r="R83"/>
  <c r="C84" s="1"/>
  <c r="X84" i="31" l="1"/>
  <c r="Y84" s="1"/>
  <c r="R84"/>
  <c r="C85" s="1"/>
  <c r="K85" s="1"/>
  <c r="M85" s="1"/>
  <c r="X85" i="32"/>
  <c r="Y85" s="1"/>
  <c r="R85"/>
  <c r="C86" s="1"/>
  <c r="K86" s="1"/>
  <c r="M86" s="1"/>
  <c r="X84" i="33"/>
  <c r="Y84" s="1"/>
  <c r="R84"/>
  <c r="C85" s="1"/>
  <c r="X85" i="31" l="1"/>
  <c r="Y85" s="1"/>
  <c r="R85"/>
  <c r="C86" s="1"/>
  <c r="K86" s="1"/>
  <c r="M86" s="1"/>
  <c r="X86" i="32"/>
  <c r="Y86" s="1"/>
  <c r="R86"/>
  <c r="C87" s="1"/>
  <c r="K87" s="1"/>
  <c r="M87" s="1"/>
  <c r="X85" i="33"/>
  <c r="Y85" s="1"/>
  <c r="R85"/>
  <c r="C86" s="1"/>
  <c r="K86" s="1"/>
  <c r="M86" s="1"/>
  <c r="X86" i="31" l="1"/>
  <c r="Y86" s="1"/>
  <c r="R86"/>
  <c r="C87" s="1"/>
  <c r="K87" s="1"/>
  <c r="M87" s="1"/>
  <c r="X87" i="32"/>
  <c r="Y87" s="1"/>
  <c r="R87"/>
  <c r="C88" s="1"/>
  <c r="X86" i="33"/>
  <c r="Y86" s="1"/>
  <c r="R86"/>
  <c r="C87" s="1"/>
  <c r="K87" s="1"/>
  <c r="M87" s="1"/>
  <c r="X87" i="31" l="1"/>
  <c r="Y87" s="1"/>
  <c r="R87"/>
  <c r="C88" s="1"/>
  <c r="X88" i="32"/>
  <c r="Y88" s="1"/>
  <c r="R88"/>
  <c r="C89" s="1"/>
  <c r="X87" i="33"/>
  <c r="Y87" s="1"/>
  <c r="R87"/>
  <c r="C88" s="1"/>
  <c r="X88" i="31" l="1"/>
  <c r="Y88" s="1"/>
  <c r="R88"/>
  <c r="C89" s="1"/>
  <c r="X89" i="32"/>
  <c r="Y89" s="1"/>
  <c r="R89"/>
  <c r="C90" s="1"/>
  <c r="X88" i="33"/>
  <c r="Y88" s="1"/>
  <c r="R88"/>
  <c r="C89" s="1"/>
  <c r="X89" i="31" l="1"/>
  <c r="Y89" s="1"/>
  <c r="R89"/>
  <c r="C90" s="1"/>
  <c r="X90" i="32"/>
  <c r="Y90" s="1"/>
  <c r="R90"/>
  <c r="C91" s="1"/>
  <c r="X89" i="33"/>
  <c r="Y89" s="1"/>
  <c r="R89"/>
  <c r="C90" s="1"/>
  <c r="X90" i="31" l="1"/>
  <c r="Y90" s="1"/>
  <c r="R90"/>
  <c r="C91" s="1"/>
  <c r="X91" i="32"/>
  <c r="Y91" s="1"/>
  <c r="R91"/>
  <c r="C92" s="1"/>
  <c r="X90" i="33"/>
  <c r="Y90" s="1"/>
  <c r="R90"/>
  <c r="C91" s="1"/>
  <c r="X91" i="31" l="1"/>
  <c r="Y91" s="1"/>
  <c r="R91"/>
  <c r="C92" s="1"/>
  <c r="X92" i="32"/>
  <c r="Y92" s="1"/>
  <c r="R92"/>
  <c r="C93" s="1"/>
  <c r="X91" i="33"/>
  <c r="Y91" s="1"/>
  <c r="R91"/>
  <c r="C92" s="1"/>
  <c r="X92" i="31" l="1"/>
  <c r="Y92" s="1"/>
  <c r="R92"/>
  <c r="C93" s="1"/>
  <c r="X93" i="32"/>
  <c r="Y93" s="1"/>
  <c r="R93"/>
  <c r="C94" s="1"/>
  <c r="X92" i="33"/>
  <c r="Y92" s="1"/>
  <c r="R92"/>
  <c r="C93" s="1"/>
  <c r="X93" i="31" l="1"/>
  <c r="Y93" s="1"/>
  <c r="R93"/>
  <c r="C94" s="1"/>
  <c r="X94" i="32"/>
  <c r="Y94" s="1"/>
  <c r="R94"/>
  <c r="C95" s="1"/>
  <c r="X93" i="33"/>
  <c r="Y93" s="1"/>
  <c r="R93"/>
  <c r="C94" s="1"/>
  <c r="X94" i="31" l="1"/>
  <c r="Y94" s="1"/>
  <c r="R94"/>
  <c r="C95" s="1"/>
  <c r="X95" i="32"/>
  <c r="Y95" s="1"/>
  <c r="R95"/>
  <c r="C96" s="1"/>
  <c r="X94" i="33"/>
  <c r="Y94" s="1"/>
  <c r="R94"/>
  <c r="C95" s="1"/>
  <c r="X95" i="31" l="1"/>
  <c r="Y95" s="1"/>
  <c r="R95"/>
  <c r="C96" s="1"/>
  <c r="X96" i="32"/>
  <c r="Y96" s="1"/>
  <c r="R96"/>
  <c r="C97" s="1"/>
  <c r="X95" i="33"/>
  <c r="Y95" s="1"/>
  <c r="R95"/>
  <c r="C96" s="1"/>
  <c r="X96" i="31" l="1"/>
  <c r="Y96" s="1"/>
  <c r="R96"/>
  <c r="C97" s="1"/>
  <c r="X97" i="32"/>
  <c r="Y97" s="1"/>
  <c r="R97"/>
  <c r="C98" s="1"/>
  <c r="X96" i="33"/>
  <c r="Y96" s="1"/>
  <c r="R96"/>
  <c r="C97" s="1"/>
  <c r="X97" i="31" l="1"/>
  <c r="Y97" s="1"/>
  <c r="R97"/>
  <c r="C98" s="1"/>
  <c r="X98" i="32"/>
  <c r="Y98" s="1"/>
  <c r="R98"/>
  <c r="C99" s="1"/>
  <c r="X97" i="33"/>
  <c r="Y97" s="1"/>
  <c r="R97"/>
  <c r="C98" s="1"/>
  <c r="X98" i="31" l="1"/>
  <c r="Y98" s="1"/>
  <c r="R98"/>
  <c r="C99" s="1"/>
  <c r="X99" i="32"/>
  <c r="Y99" s="1"/>
  <c r="R99"/>
  <c r="C100" s="1"/>
  <c r="X98" i="33"/>
  <c r="Y98" s="1"/>
  <c r="R98"/>
  <c r="C99" s="1"/>
  <c r="X99" i="31" l="1"/>
  <c r="Y99" s="1"/>
  <c r="R99"/>
  <c r="C100" s="1"/>
  <c r="X100" i="32"/>
  <c r="Y100" s="1"/>
  <c r="R100"/>
  <c r="C101" s="1"/>
  <c r="X99" i="33"/>
  <c r="Y99" s="1"/>
  <c r="R99"/>
  <c r="C100" s="1"/>
  <c r="X100" i="31" l="1"/>
  <c r="Y100" s="1"/>
  <c r="R100"/>
  <c r="C101" s="1"/>
  <c r="X101" i="32"/>
  <c r="Y101" s="1"/>
  <c r="R101"/>
  <c r="C102" s="1"/>
  <c r="X100" i="33"/>
  <c r="Y100" s="1"/>
  <c r="R100"/>
  <c r="C101" s="1"/>
  <c r="X101" i="31" l="1"/>
  <c r="Y101" s="1"/>
  <c r="R101"/>
  <c r="C102" s="1"/>
  <c r="X102" i="32"/>
  <c r="Y102" s="1"/>
  <c r="R102"/>
  <c r="C103" s="1"/>
  <c r="X101" i="33"/>
  <c r="Y101" s="1"/>
  <c r="R101"/>
  <c r="C102" s="1"/>
  <c r="X102" i="31" l="1"/>
  <c r="Y102" s="1"/>
  <c r="R102"/>
  <c r="C103" s="1"/>
  <c r="X103" i="32"/>
  <c r="Y103" s="1"/>
  <c r="R103"/>
  <c r="D4" s="1"/>
  <c r="P2" s="1"/>
  <c r="X102" i="33"/>
  <c r="Y102" s="1"/>
  <c r="R102"/>
  <c r="C103" s="1"/>
  <c r="X103" i="31" l="1"/>
  <c r="Y103" s="1"/>
  <c r="R103"/>
  <c r="D4" s="1"/>
  <c r="P2" s="1"/>
  <c r="C104" i="32"/>
  <c r="C5"/>
  <c r="E5"/>
  <c r="G5"/>
  <c r="X103" i="33"/>
  <c r="Y103" s="1"/>
  <c r="R103"/>
  <c r="D4" s="1"/>
  <c r="P2" s="1"/>
  <c r="X104" i="32" l="1"/>
  <c r="Y104" s="1"/>
  <c r="P4" s="1"/>
  <c r="L4"/>
  <c r="C104" i="31"/>
  <c r="C5"/>
  <c r="E5"/>
  <c r="G5"/>
  <c r="I5" i="32"/>
  <c r="C104" i="33"/>
  <c r="X104" s="1"/>
  <c r="Y104" s="1"/>
  <c r="P4" s="1"/>
  <c r="G5"/>
  <c r="C5"/>
  <c r="E5"/>
  <c r="X104" i="31" l="1"/>
  <c r="Y104" s="1"/>
  <c r="P4" s="1"/>
  <c r="L4"/>
  <c r="I5"/>
  <c r="I5" i="33"/>
</calcChain>
</file>

<file path=xl/sharedStrings.xml><?xml version="1.0" encoding="utf-8"?>
<sst xmlns="http://schemas.openxmlformats.org/spreadsheetml/2006/main" count="551" uniqueCount="89">
  <si>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</si>
  <si>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</si>
  <si>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</si>
  <si>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</si>
  <si>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</si>
  <si>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</si>
  <si>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</si>
  <si>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</si>
  <si>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</si>
  <si>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</si>
  <si>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</si>
  <si>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</si>
  <si>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</si>
  <si>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</si>
  <si>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</si>
  <si>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</si>
  <si>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</si>
  <si>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</si>
  <si>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</si>
  <si>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</si>
  <si>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</si>
  <si>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</si>
  <si>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</si>
  <si>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</si>
  <si>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</si>
  <si>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</si>
  <si>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</si>
  <si>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</si>
  <si>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</si>
  <si>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</si>
  <si>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</si>
  <si>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</si>
  <si>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</si>
  <si>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</si>
  <si>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</si>
  <si>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</si>
  <si>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</si>
  <si>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</si>
  <si>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</si>
  <si>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</si>
  <si>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</si>
  <si>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</si>
  <si>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</si>
  <si>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</si>
  <si>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</si>
  <si>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</si>
  <si>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</si>
  <si>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</si>
  <si>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</si>
  <si>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</si>
  <si>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</si>
  <si>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</si>
  <si>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</si>
  <si>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</si>
  <si>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</si>
  <si>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</si>
  <si>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</si>
  <si>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</si>
  <si>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</si>
  <si>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</si>
  <si>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</si>
  <si>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</si>
  <si>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</si>
  <si>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</si>
  <si>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=MT4|TAB!660414</t>
  </si>
  <si>
    <t>EURGBP</t>
    <phoneticPr fontId="2"/>
  </si>
  <si>
    <t>４時間足</t>
    <rPh sb="1" eb="3">
      <t>ジカン</t>
    </rPh>
    <rPh sb="3" eb="4">
      <t>アシ</t>
    </rPh>
    <phoneticPr fontId="3"/>
  </si>
  <si>
    <t>10MA・20MA・50MAの上側にキャンドルがあれば買い方向、下側なら売り方向。MAに触れてEB出現でエントリー待ち、EB高値or安値ブレイクでエントリー。</t>
    <phoneticPr fontId="2"/>
  </si>
  <si>
    <t>追加ルール
日足の動きと同じ方向を向いているときはエントリー。反対方向であればエントリー見送り。</t>
    <rPh sb="0" eb="2">
      <t>ツイカ</t>
    </rPh>
    <rPh sb="6" eb="8">
      <t>ヒアシ</t>
    </rPh>
    <rPh sb="9" eb="10">
      <t>ウゴ</t>
    </rPh>
    <rPh sb="12" eb="13">
      <t>オナ</t>
    </rPh>
    <rPh sb="14" eb="16">
      <t>ホウコウ</t>
    </rPh>
    <rPh sb="17" eb="18">
      <t>ム</t>
    </rPh>
    <rPh sb="31" eb="33">
      <t>ハンタイ</t>
    </rPh>
    <rPh sb="33" eb="35">
      <t>ホウコウ</t>
    </rPh>
    <rPh sb="44" eb="46">
      <t>ミオク</t>
    </rPh>
    <phoneticPr fontId="2"/>
  </si>
  <si>
    <t>追加ルールを修正すると勝率は下がりますが、利益率・損益pipsは改善されます。</t>
    <rPh sb="0" eb="2">
      <t>ツイカ</t>
    </rPh>
    <rPh sb="6" eb="8">
      <t>シュウセイ</t>
    </rPh>
    <rPh sb="11" eb="13">
      <t>ショウリツ</t>
    </rPh>
    <rPh sb="14" eb="15">
      <t>サ</t>
    </rPh>
    <rPh sb="21" eb="23">
      <t>リエキ</t>
    </rPh>
    <rPh sb="23" eb="24">
      <t>リツ</t>
    </rPh>
    <rPh sb="25" eb="27">
      <t>ソンエキ</t>
    </rPh>
    <rPh sb="32" eb="34">
      <t>カイゼン</t>
    </rPh>
    <phoneticPr fontId="2"/>
  </si>
  <si>
    <t>最終目的は利益率と考えますので、多少勝率が下がっても良いかと思います。メンタル面を強化する必要があります。</t>
    <rPh sb="0" eb="2">
      <t>サイシュウ</t>
    </rPh>
    <rPh sb="2" eb="4">
      <t>モクテキ</t>
    </rPh>
    <rPh sb="5" eb="7">
      <t>リエキ</t>
    </rPh>
    <rPh sb="7" eb="8">
      <t>リツ</t>
    </rPh>
    <rPh sb="9" eb="10">
      <t>カンガ</t>
    </rPh>
    <rPh sb="16" eb="18">
      <t>タショウ</t>
    </rPh>
    <rPh sb="18" eb="20">
      <t>ショウリツ</t>
    </rPh>
    <rPh sb="21" eb="22">
      <t>サ</t>
    </rPh>
    <rPh sb="26" eb="27">
      <t>ヨ</t>
    </rPh>
    <rPh sb="30" eb="31">
      <t>オモ</t>
    </rPh>
    <rPh sb="39" eb="40">
      <t>メン</t>
    </rPh>
    <rPh sb="41" eb="43">
      <t>キョウカ</t>
    </rPh>
    <rPh sb="45" eb="47">
      <t>ヒツヨウ</t>
    </rPh>
    <phoneticPr fontId="2"/>
  </si>
  <si>
    <t>今回検証した追加ルール２で再度他の通貨ペア検証を行います。</t>
    <rPh sb="0" eb="2">
      <t>コンカイ</t>
    </rPh>
    <rPh sb="2" eb="4">
      <t>ケンショウ</t>
    </rPh>
    <rPh sb="6" eb="8">
      <t>ツイカ</t>
    </rPh>
    <rPh sb="13" eb="15">
      <t>サイド</t>
    </rPh>
    <rPh sb="15" eb="16">
      <t>タ</t>
    </rPh>
    <rPh sb="17" eb="19">
      <t>ツウカ</t>
    </rPh>
    <rPh sb="21" eb="23">
      <t>ケンショウ</t>
    </rPh>
    <rPh sb="24" eb="25">
      <t>オコナ</t>
    </rPh>
    <phoneticPr fontId="2"/>
  </si>
  <si>
    <t>ルール</t>
    <phoneticPr fontId="2"/>
  </si>
  <si>
    <t>EB</t>
    <phoneticPr fontId="2"/>
  </si>
  <si>
    <t>EUR/USD</t>
    <phoneticPr fontId="2"/>
  </si>
  <si>
    <t>USD/JPY</t>
    <phoneticPr fontId="2"/>
  </si>
  <si>
    <t>EUR/JPY</t>
    <phoneticPr fontId="2"/>
  </si>
  <si>
    <t>CHF/JPY</t>
    <phoneticPr fontId="2"/>
  </si>
  <si>
    <t>GBP/JPY</t>
    <phoneticPr fontId="2"/>
  </si>
  <si>
    <t>AUD/JPY</t>
    <phoneticPr fontId="2"/>
  </si>
  <si>
    <t>NZD/JPY</t>
    <phoneticPr fontId="2"/>
  </si>
  <si>
    <t>CAD/JPY</t>
    <phoneticPr fontId="2"/>
  </si>
  <si>
    <t>GBP/USD</t>
    <phoneticPr fontId="2"/>
  </si>
  <si>
    <t>AUD/USD</t>
    <phoneticPr fontId="2"/>
  </si>
  <si>
    <t>NZD/USD</t>
    <phoneticPr fontId="2"/>
  </si>
  <si>
    <t>USD/CHF</t>
    <phoneticPr fontId="2"/>
  </si>
  <si>
    <t>EUR/CHF</t>
    <phoneticPr fontId="2"/>
  </si>
  <si>
    <t>GBP/CHF</t>
    <phoneticPr fontId="2"/>
  </si>
  <si>
    <t>ＥＵＲ/ＧＢＰ</t>
    <phoneticPr fontId="2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</si>
</sst>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96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452216</xdr:colOff>
      <xdr:row>27</xdr:row>
      <xdr:rowOff>78207</xdr:rowOff>
    </xdr:to>
    <xdr:pic>
      <xdr:nvPicPr>
        <xdr:cNvPr id="2" name="図 1" descr="2019-08-23_07h07_1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16</xdr:col>
      <xdr:colOff>452216</xdr:colOff>
      <xdr:row>56</xdr:row>
      <xdr:rowOff>78207</xdr:rowOff>
    </xdr:to>
    <xdr:pic>
      <xdr:nvPicPr>
        <xdr:cNvPr id="3" name="図 2" descr="2019-08-23_07h12_23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24827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16</xdr:col>
      <xdr:colOff>452216</xdr:colOff>
      <xdr:row>85</xdr:row>
      <xdr:rowOff>78207</xdr:rowOff>
    </xdr:to>
    <xdr:pic>
      <xdr:nvPicPr>
        <xdr:cNvPr id="4" name="図 3" descr="2019-08-23_07h16_2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0496550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16</xdr:col>
      <xdr:colOff>452216</xdr:colOff>
      <xdr:row>114</xdr:row>
      <xdr:rowOff>78207</xdr:rowOff>
    </xdr:to>
    <xdr:pic>
      <xdr:nvPicPr>
        <xdr:cNvPr id="5" name="図 4" descr="2019-08-23_07h20_44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574482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16</xdr:col>
      <xdr:colOff>452216</xdr:colOff>
      <xdr:row>143</xdr:row>
      <xdr:rowOff>78207</xdr:rowOff>
    </xdr:to>
    <xdr:pic>
      <xdr:nvPicPr>
        <xdr:cNvPr id="6" name="図 5" descr="2019-08-23_07h24_46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0993100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16</xdr:col>
      <xdr:colOff>452216</xdr:colOff>
      <xdr:row>172</xdr:row>
      <xdr:rowOff>78207</xdr:rowOff>
    </xdr:to>
    <xdr:pic>
      <xdr:nvPicPr>
        <xdr:cNvPr id="7" name="図 6" descr="2019-08-23_07h29_09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624137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16</xdr:col>
      <xdr:colOff>452216</xdr:colOff>
      <xdr:row>200</xdr:row>
      <xdr:rowOff>78207</xdr:rowOff>
    </xdr:to>
    <xdr:pic>
      <xdr:nvPicPr>
        <xdr:cNvPr id="8" name="図 7" descr="2019-08-23_07h32_54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3130867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16</xdr:col>
      <xdr:colOff>452216</xdr:colOff>
      <xdr:row>228</xdr:row>
      <xdr:rowOff>78207</xdr:rowOff>
    </xdr:to>
    <xdr:pic>
      <xdr:nvPicPr>
        <xdr:cNvPr id="9" name="図 8" descr="2019-08-23_07h35_39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3637597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16</xdr:col>
      <xdr:colOff>452216</xdr:colOff>
      <xdr:row>256</xdr:row>
      <xdr:rowOff>78207</xdr:rowOff>
    </xdr:to>
    <xdr:pic>
      <xdr:nvPicPr>
        <xdr:cNvPr id="10" name="図 9" descr="2019-08-23_07h39_49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144327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16</xdr:col>
      <xdr:colOff>452216</xdr:colOff>
      <xdr:row>284</xdr:row>
      <xdr:rowOff>78207</xdr:rowOff>
    </xdr:to>
    <xdr:pic>
      <xdr:nvPicPr>
        <xdr:cNvPr id="11" name="図 10" descr="2019-08-23_07h43_30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4651057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16</xdr:col>
      <xdr:colOff>452216</xdr:colOff>
      <xdr:row>312</xdr:row>
      <xdr:rowOff>78207</xdr:rowOff>
    </xdr:to>
    <xdr:pic>
      <xdr:nvPicPr>
        <xdr:cNvPr id="12" name="図 11" descr="2019-08-23_08h16_19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51577875"/>
          <a:ext cx="11234516" cy="4964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5"/>
  <sheetData>
    <row r="2" spans="1:2">
      <c r="A2" t="s">
        <v>45</v>
      </c>
    </row>
    <row r="3" spans="1:2">
      <c r="A3">
        <v>100000</v>
      </c>
    </row>
    <row r="5" spans="1:2">
      <c r="A5" t="s">
        <v>46</v>
      </c>
    </row>
    <row r="6" spans="1:2">
      <c r="A6" t="s">
        <v>53</v>
      </c>
      <c r="B6">
        <v>90</v>
      </c>
    </row>
    <row r="7" spans="1:2">
      <c r="A7" t="s">
        <v>52</v>
      </c>
      <c r="B7">
        <v>90</v>
      </c>
    </row>
    <row r="8" spans="1:2">
      <c r="A8" t="s">
        <v>50</v>
      </c>
      <c r="B8">
        <v>110</v>
      </c>
    </row>
    <row r="9" spans="1:2">
      <c r="A9" t="s">
        <v>48</v>
      </c>
      <c r="B9">
        <v>120</v>
      </c>
    </row>
    <row r="10" spans="1:2">
      <c r="A10" t="s">
        <v>49</v>
      </c>
      <c r="B10">
        <v>150</v>
      </c>
    </row>
    <row r="11" spans="1:2">
      <c r="A11" t="s">
        <v>54</v>
      </c>
      <c r="B11">
        <v>100</v>
      </c>
    </row>
    <row r="12" spans="1:2">
      <c r="A12" t="s">
        <v>51</v>
      </c>
      <c r="B12">
        <v>80</v>
      </c>
    </row>
    <row r="13" spans="1:2">
      <c r="A13" t="s">
        <v>47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Y109"/>
  <sheetViews>
    <sheetView tabSelected="1" zoomScale="115" zoomScaleNormal="115" workbookViewId="0">
      <pane ySplit="8" topLeftCell="A85" activePane="bottomLeft" state="frozen"/>
      <selection pane="bottomLeft" activeCell="E88" sqref="E88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3" t="s">
        <v>5</v>
      </c>
      <c r="C2" s="73"/>
      <c r="D2" s="84" t="s">
        <v>65</v>
      </c>
      <c r="E2" s="84"/>
      <c r="F2" s="73" t="s">
        <v>6</v>
      </c>
      <c r="G2" s="73"/>
      <c r="H2" s="76" t="s">
        <v>66</v>
      </c>
      <c r="I2" s="76"/>
      <c r="J2" s="73" t="s">
        <v>7</v>
      </c>
      <c r="K2" s="73"/>
      <c r="L2" s="83">
        <v>100000</v>
      </c>
      <c r="M2" s="84"/>
      <c r="N2" s="73" t="s">
        <v>8</v>
      </c>
      <c r="O2" s="73"/>
      <c r="P2" s="78">
        <f>SUM(L2,D4)</f>
        <v>199523.74687282619</v>
      </c>
      <c r="Q2" s="76"/>
      <c r="R2" s="1"/>
      <c r="S2" s="1"/>
      <c r="T2" s="1"/>
    </row>
    <row r="3" spans="2:25" ht="57" customHeight="1">
      <c r="B3" s="73" t="s">
        <v>9</v>
      </c>
      <c r="C3" s="73"/>
      <c r="D3" s="85" t="s">
        <v>67</v>
      </c>
      <c r="E3" s="85"/>
      <c r="F3" s="85"/>
      <c r="G3" s="85"/>
      <c r="H3" s="85"/>
      <c r="I3" s="85"/>
      <c r="J3" s="73" t="s">
        <v>10</v>
      </c>
      <c r="K3" s="73"/>
      <c r="L3" s="85" t="s">
        <v>59</v>
      </c>
      <c r="M3" s="86"/>
      <c r="N3" s="86"/>
      <c r="O3" s="86"/>
      <c r="P3" s="86"/>
      <c r="Q3" s="86"/>
      <c r="R3" s="1"/>
      <c r="S3" s="91" t="s">
        <v>68</v>
      </c>
      <c r="T3" s="91"/>
      <c r="U3" s="91"/>
      <c r="V3" s="91"/>
      <c r="W3" s="91"/>
      <c r="X3" s="91"/>
    </row>
    <row r="4" spans="2:25">
      <c r="B4" s="73" t="s">
        <v>11</v>
      </c>
      <c r="C4" s="73"/>
      <c r="D4" s="74">
        <f>SUM($R$9:$S$993)</f>
        <v>99523.746872826174</v>
      </c>
      <c r="E4" s="74"/>
      <c r="F4" s="73" t="s">
        <v>12</v>
      </c>
      <c r="G4" s="73"/>
      <c r="H4" s="75">
        <f>SUM($T$9:$U$108)</f>
        <v>457.99999999999744</v>
      </c>
      <c r="I4" s="76"/>
      <c r="J4" s="77"/>
      <c r="K4" s="77"/>
      <c r="L4" s="78"/>
      <c r="M4" s="78"/>
      <c r="N4" s="77" t="s">
        <v>56</v>
      </c>
      <c r="O4" s="77"/>
      <c r="P4" s="79">
        <f>MAX(Y:Y)</f>
        <v>0.14585119100780319</v>
      </c>
      <c r="Q4" s="79"/>
      <c r="R4" s="1"/>
      <c r="S4" s="1"/>
      <c r="T4" s="1"/>
    </row>
    <row r="5" spans="2:25">
      <c r="B5" s="39" t="s">
        <v>15</v>
      </c>
      <c r="C5" s="2">
        <f>COUNTIF($R$9:$R$990,"&gt;0")</f>
        <v>47</v>
      </c>
      <c r="D5" s="38" t="s">
        <v>16</v>
      </c>
      <c r="E5" s="15">
        <f>COUNTIF($R$9:$R$990,"&lt;0")</f>
        <v>32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0.59493670886075944</v>
      </c>
      <c r="J5" s="80" t="s">
        <v>19</v>
      </c>
      <c r="K5" s="73"/>
      <c r="L5" s="81">
        <f>MAX(V9:V993)</f>
        <v>4</v>
      </c>
      <c r="M5" s="82"/>
      <c r="N5" s="17" t="s">
        <v>20</v>
      </c>
      <c r="O5" s="9"/>
      <c r="P5" s="81">
        <f>MAX(W9:W993)</f>
        <v>4</v>
      </c>
      <c r="Q5" s="82"/>
      <c r="R5" s="1"/>
      <c r="S5" s="1"/>
      <c r="T5" s="1"/>
    </row>
    <row r="6" spans="2:25">
      <c r="B6" s="11"/>
      <c r="C6" s="13"/>
      <c r="D6" s="14"/>
      <c r="E6" s="10"/>
      <c r="F6" s="11"/>
      <c r="G6" s="10" t="s">
        <v>64</v>
      </c>
      <c r="H6" s="11"/>
      <c r="I6" s="16"/>
      <c r="J6" s="11"/>
      <c r="K6" s="11"/>
      <c r="L6" s="10"/>
      <c r="M6" s="43" t="s">
        <v>62</v>
      </c>
      <c r="N6" s="12"/>
      <c r="O6" s="12"/>
      <c r="P6" s="10"/>
      <c r="Q6" s="7"/>
      <c r="R6" s="1"/>
      <c r="S6" s="1"/>
      <c r="T6" s="1"/>
    </row>
    <row r="7" spans="2:25">
      <c r="B7" s="53" t="s">
        <v>21</v>
      </c>
      <c r="C7" s="55" t="s">
        <v>22</v>
      </c>
      <c r="D7" s="56"/>
      <c r="E7" s="59" t="s">
        <v>23</v>
      </c>
      <c r="F7" s="60"/>
      <c r="G7" s="60"/>
      <c r="H7" s="60"/>
      <c r="I7" s="61"/>
      <c r="J7" s="62" t="s">
        <v>24</v>
      </c>
      <c r="K7" s="63"/>
      <c r="L7" s="64"/>
      <c r="M7" s="65" t="s">
        <v>25</v>
      </c>
      <c r="N7" s="66" t="s">
        <v>26</v>
      </c>
      <c r="O7" s="67"/>
      <c r="P7" s="67"/>
      <c r="Q7" s="68"/>
      <c r="R7" s="69" t="s">
        <v>27</v>
      </c>
      <c r="S7" s="69"/>
      <c r="T7" s="69"/>
      <c r="U7" s="69"/>
    </row>
    <row r="8" spans="2:25">
      <c r="B8" s="54"/>
      <c r="C8" s="57"/>
      <c r="D8" s="58"/>
      <c r="E8" s="18" t="s">
        <v>28</v>
      </c>
      <c r="F8" s="18" t="s">
        <v>29</v>
      </c>
      <c r="G8" s="18" t="s">
        <v>30</v>
      </c>
      <c r="H8" s="70" t="s">
        <v>31</v>
      </c>
      <c r="I8" s="61"/>
      <c r="J8" s="4" t="s">
        <v>32</v>
      </c>
      <c r="K8" s="71" t="s">
        <v>33</v>
      </c>
      <c r="L8" s="64"/>
      <c r="M8" s="65"/>
      <c r="N8" s="5" t="s">
        <v>28</v>
      </c>
      <c r="O8" s="5" t="s">
        <v>29</v>
      </c>
      <c r="P8" s="72" t="s">
        <v>31</v>
      </c>
      <c r="Q8" s="68"/>
      <c r="R8" s="69" t="s">
        <v>34</v>
      </c>
      <c r="S8" s="69"/>
      <c r="T8" s="69" t="s">
        <v>32</v>
      </c>
      <c r="U8" s="69"/>
      <c r="Y8" t="s">
        <v>55</v>
      </c>
    </row>
    <row r="9" spans="2:25">
      <c r="B9" s="40">
        <v>1</v>
      </c>
      <c r="C9" s="45">
        <f>L2</f>
        <v>100000</v>
      </c>
      <c r="D9" s="45"/>
      <c r="E9" s="44">
        <v>2013</v>
      </c>
      <c r="F9" s="8">
        <v>43551</v>
      </c>
      <c r="G9" s="44" t="s">
        <v>3</v>
      </c>
      <c r="H9" s="51">
        <v>0.84699999999999998</v>
      </c>
      <c r="I9" s="52"/>
      <c r="J9" s="44">
        <v>13</v>
      </c>
      <c r="K9" s="47">
        <f>IF(J9="","",C9*0.03)</f>
        <v>3000</v>
      </c>
      <c r="L9" s="48"/>
      <c r="M9" s="6">
        <f>IF(J9="","",(K9/J9)/LOOKUP(RIGHT($D$2,3),定数!$A$6:$A$13,定数!$B$6:$B$13))</f>
        <v>1.5384615384615385</v>
      </c>
      <c r="N9" s="44">
        <v>2013</v>
      </c>
      <c r="O9" s="8">
        <v>43551</v>
      </c>
      <c r="P9" s="51">
        <v>0.84540000000000004</v>
      </c>
      <c r="Q9" s="52"/>
      <c r="R9" s="49">
        <f>IF(P9="","",T9*M9*LOOKUP(RIGHT($D$2,3),定数!$A$6:$A$13,定数!$B$6:$B$13))</f>
        <v>3692.3076923075423</v>
      </c>
      <c r="S9" s="49"/>
      <c r="T9" s="50">
        <f>IF(P9="","",IF(G9="買",(P9-H9),(H9-P9))*IF(RIGHT($D$2,3)="JPY",100,10000))</f>
        <v>15.999999999999348</v>
      </c>
      <c r="U9" s="50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45">
        <f t="shared" ref="C10:C73" si="0">IF(R9="","",C9+R9)</f>
        <v>103692.30769230754</v>
      </c>
      <c r="D10" s="45"/>
      <c r="E10" s="44">
        <v>2013</v>
      </c>
      <c r="F10" s="8">
        <v>43579</v>
      </c>
      <c r="G10" s="44" t="s">
        <v>3</v>
      </c>
      <c r="H10" s="51">
        <v>0.85209999999999997</v>
      </c>
      <c r="I10" s="52"/>
      <c r="J10" s="44">
        <v>12</v>
      </c>
      <c r="K10" s="47">
        <f t="shared" ref="K10:K73" si="1">IF(J10="","",C10*0.03)</f>
        <v>3110.7692307692259</v>
      </c>
      <c r="L10" s="48"/>
      <c r="M10" s="6">
        <f>IF(J10="","",(K10/J10)/LOOKUP(RIGHT($D$2,3),定数!$A$6:$A$13,定数!$B$6:$B$13))</f>
        <v>1.7282051282051256</v>
      </c>
      <c r="N10" s="44">
        <v>2013</v>
      </c>
      <c r="O10" s="8">
        <v>43579</v>
      </c>
      <c r="P10" s="51">
        <v>0.85060000000000002</v>
      </c>
      <c r="Q10" s="52"/>
      <c r="R10" s="49">
        <f>IF(P10="","",T10*M10*LOOKUP(RIGHT($D$2,3),定数!$A$6:$A$13,定数!$B$6:$B$13))</f>
        <v>3888.4615384613921</v>
      </c>
      <c r="S10" s="49"/>
      <c r="T10" s="50">
        <f>IF(P10="","",IF(G10="買",(P10-H10),(H10-P10))*IF(RIGHT($D$2,3)="JPY",100,10000))</f>
        <v>14.999999999999458</v>
      </c>
      <c r="U10" s="50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103692.30769230754</v>
      </c>
    </row>
    <row r="11" spans="2:25">
      <c r="B11" s="40">
        <v>3</v>
      </c>
      <c r="C11" s="45">
        <f t="shared" si="0"/>
        <v>107580.76923076893</v>
      </c>
      <c r="D11" s="45"/>
      <c r="E11" s="44">
        <v>2013</v>
      </c>
      <c r="F11" s="8">
        <v>43591</v>
      </c>
      <c r="G11" s="44" t="s">
        <v>3</v>
      </c>
      <c r="H11" s="51">
        <v>0.84160000000000001</v>
      </c>
      <c r="I11" s="52"/>
      <c r="J11" s="44">
        <v>10</v>
      </c>
      <c r="K11" s="47">
        <f t="shared" si="1"/>
        <v>3227.4230769230676</v>
      </c>
      <c r="L11" s="48"/>
      <c r="M11" s="6">
        <f>IF(J11="","",(K11/J11)/LOOKUP(RIGHT($D$2,3),定数!$A$6:$A$13,定数!$B$6:$B$13))</f>
        <v>2.1516153846153787</v>
      </c>
      <c r="N11" s="44">
        <v>2013</v>
      </c>
      <c r="O11" s="8">
        <v>43591</v>
      </c>
      <c r="P11" s="51">
        <v>0.84289999999999998</v>
      </c>
      <c r="Q11" s="52"/>
      <c r="R11" s="49">
        <f>IF(P11="","",T11*M11*LOOKUP(RIGHT($D$2,3),定数!$A$6:$A$13,定数!$B$6:$B$13))</f>
        <v>-4195.649999999885</v>
      </c>
      <c r="S11" s="49"/>
      <c r="T11" s="50">
        <f>IF(P11="","",IF(G11="買",(P11-H11),(H11-P11))*IF(RIGHT($D$2,3)="JPY",100,10000))</f>
        <v>-12.999999999999678</v>
      </c>
      <c r="U11" s="50"/>
      <c r="V11" s="22">
        <f t="shared" si="2"/>
        <v>0</v>
      </c>
      <c r="W11">
        <f t="shared" si="3"/>
        <v>1</v>
      </c>
      <c r="X11" s="41">
        <f>IF(C11&lt;&gt;"",MAX(X10,C11),"")</f>
        <v>107580.76923076893</v>
      </c>
      <c r="Y11" s="42">
        <f>IF(X11&lt;&gt;"",1-(C11/X11),"")</f>
        <v>0</v>
      </c>
    </row>
    <row r="12" spans="2:25">
      <c r="B12" s="40">
        <v>4</v>
      </c>
      <c r="C12" s="45">
        <f t="shared" si="0"/>
        <v>103385.11923076905</v>
      </c>
      <c r="D12" s="45"/>
      <c r="E12" s="44">
        <v>2013</v>
      </c>
      <c r="F12" s="8">
        <v>43619</v>
      </c>
      <c r="G12" s="44" t="s">
        <v>3</v>
      </c>
      <c r="H12" s="51">
        <v>0.85189999999999999</v>
      </c>
      <c r="I12" s="52"/>
      <c r="J12" s="44">
        <v>31</v>
      </c>
      <c r="K12" s="47">
        <f t="shared" si="1"/>
        <v>3101.5535769230714</v>
      </c>
      <c r="L12" s="48"/>
      <c r="M12" s="6">
        <f>IF(J12="","",(K12/J12)/LOOKUP(RIGHT($D$2,3),定数!$A$6:$A$13,定数!$B$6:$B$13))</f>
        <v>0.66700076923076812</v>
      </c>
      <c r="N12" s="44">
        <v>2013</v>
      </c>
      <c r="O12" s="8">
        <v>43620</v>
      </c>
      <c r="P12" s="51">
        <v>0.85529999999999995</v>
      </c>
      <c r="Q12" s="52"/>
      <c r="R12" s="49">
        <f>IF(P12="","",T12*M12*LOOKUP(RIGHT($D$2,3),定数!$A$6:$A$13,定数!$B$6:$B$13))</f>
        <v>-3401.7039230768764</v>
      </c>
      <c r="S12" s="49"/>
      <c r="T12" s="50">
        <f t="shared" ref="T12:T75" si="4">IF(P12="","",IF(G12="買",(P12-H12),(H12-P12))*IF(RIGHT($D$2,3)="JPY",100,10000))</f>
        <v>-33.999999999999588</v>
      </c>
      <c r="U12" s="50"/>
      <c r="V12" s="22">
        <f t="shared" si="2"/>
        <v>0</v>
      </c>
      <c r="W12">
        <f t="shared" si="3"/>
        <v>2</v>
      </c>
      <c r="X12" s="41">
        <f t="shared" ref="X12:X75" si="5">IF(C12&lt;&gt;"",MAX(X11,C12),"")</f>
        <v>107580.76923076893</v>
      </c>
      <c r="Y12" s="42">
        <f t="shared" ref="Y12:Y75" si="6">IF(X12&lt;&gt;"",1-(C12/X12),"")</f>
        <v>3.8999999999998924E-2</v>
      </c>
    </row>
    <row r="13" spans="2:25">
      <c r="B13" s="40">
        <v>5</v>
      </c>
      <c r="C13" s="45">
        <f t="shared" si="0"/>
        <v>99983.415307692179</v>
      </c>
      <c r="D13" s="45"/>
      <c r="E13" s="44">
        <v>2013</v>
      </c>
      <c r="F13" s="8">
        <v>43640</v>
      </c>
      <c r="G13" s="44" t="s">
        <v>3</v>
      </c>
      <c r="H13" s="51">
        <v>0.84809999999999997</v>
      </c>
      <c r="I13" s="52"/>
      <c r="J13" s="44">
        <v>59</v>
      </c>
      <c r="K13" s="47">
        <f t="shared" si="1"/>
        <v>2999.5024592307655</v>
      </c>
      <c r="L13" s="48"/>
      <c r="M13" s="6">
        <f>IF(J13="","",(K13/J13)/LOOKUP(RIGHT($D$2,3),定数!$A$6:$A$13,定数!$B$6:$B$13))</f>
        <v>0.33892683155149894</v>
      </c>
      <c r="N13" s="44">
        <v>2013</v>
      </c>
      <c r="O13" s="8">
        <v>43643</v>
      </c>
      <c r="P13" s="51">
        <v>0.85419999999999996</v>
      </c>
      <c r="Q13" s="52"/>
      <c r="R13" s="49">
        <f>IF(P13="","",T13*M13*LOOKUP(RIGHT($D$2,3),定数!$A$6:$A$13,定数!$B$6:$B$13))</f>
        <v>-3101.1805086962127</v>
      </c>
      <c r="S13" s="49"/>
      <c r="T13" s="50">
        <f t="shared" si="4"/>
        <v>-60.999999999999943</v>
      </c>
      <c r="U13" s="50"/>
      <c r="V13" s="22">
        <f t="shared" si="2"/>
        <v>0</v>
      </c>
      <c r="W13">
        <f t="shared" si="3"/>
        <v>3</v>
      </c>
      <c r="X13" s="41">
        <f t="shared" si="5"/>
        <v>107580.76923076893</v>
      </c>
      <c r="Y13" s="42">
        <f t="shared" si="6"/>
        <v>7.0619999999998573E-2</v>
      </c>
    </row>
    <row r="14" spans="2:25">
      <c r="B14" s="40">
        <v>6</v>
      </c>
      <c r="C14" s="45">
        <f t="shared" si="0"/>
        <v>96882.234798995967</v>
      </c>
      <c r="D14" s="45"/>
      <c r="E14" s="44">
        <v>2013</v>
      </c>
      <c r="F14" s="8">
        <v>43641</v>
      </c>
      <c r="G14" s="44" t="s">
        <v>3</v>
      </c>
      <c r="H14" s="51">
        <v>0.84740000000000004</v>
      </c>
      <c r="I14" s="52"/>
      <c r="J14" s="44">
        <v>35</v>
      </c>
      <c r="K14" s="47">
        <f t="shared" si="1"/>
        <v>2906.4670439698789</v>
      </c>
      <c r="L14" s="48"/>
      <c r="M14" s="6">
        <f>IF(J14="","",(K14/J14)/LOOKUP(RIGHT($D$2,3),定数!$A$6:$A$13,定数!$B$6:$B$13))</f>
        <v>0.55361277027997702</v>
      </c>
      <c r="N14" s="44">
        <v>2013</v>
      </c>
      <c r="O14" s="8">
        <v>43643</v>
      </c>
      <c r="P14" s="51">
        <v>0.85119999999999996</v>
      </c>
      <c r="Q14" s="52"/>
      <c r="R14" s="49">
        <f>IF(P14="","",T14*M14*LOOKUP(RIGHT($D$2,3),定数!$A$6:$A$13,定数!$B$6:$B$13))</f>
        <v>-3155.5927905957983</v>
      </c>
      <c r="S14" s="49"/>
      <c r="T14" s="50">
        <f t="shared" si="4"/>
        <v>-37.999999999999147</v>
      </c>
      <c r="U14" s="50"/>
      <c r="V14" s="22">
        <f t="shared" si="2"/>
        <v>0</v>
      </c>
      <c r="W14">
        <f t="shared" si="3"/>
        <v>4</v>
      </c>
      <c r="X14" s="41">
        <f t="shared" si="5"/>
        <v>107580.76923076893</v>
      </c>
      <c r="Y14" s="42">
        <f t="shared" si="6"/>
        <v>9.9446532203388394E-2</v>
      </c>
    </row>
    <row r="15" spans="2:25">
      <c r="B15" s="40">
        <v>7</v>
      </c>
      <c r="C15" s="45">
        <f t="shared" si="0"/>
        <v>93726.642008400173</v>
      </c>
      <c r="D15" s="45"/>
      <c r="E15" s="44">
        <v>2013</v>
      </c>
      <c r="F15" s="8">
        <v>43671</v>
      </c>
      <c r="G15" s="44" t="s">
        <v>4</v>
      </c>
      <c r="H15" s="51">
        <v>0.86409999999999998</v>
      </c>
      <c r="I15" s="52"/>
      <c r="J15" s="44">
        <v>56</v>
      </c>
      <c r="K15" s="47">
        <f t="shared" si="1"/>
        <v>2811.7992602520053</v>
      </c>
      <c r="L15" s="48"/>
      <c r="M15" s="6">
        <f>IF(J15="","",(K15/J15)/LOOKUP(RIGHT($D$2,3),定数!$A$6:$A$13,定数!$B$6:$B$13))</f>
        <v>0.33473800717285779</v>
      </c>
      <c r="N15" s="44">
        <v>2013</v>
      </c>
      <c r="O15" s="8">
        <v>43677</v>
      </c>
      <c r="P15" s="51">
        <v>0.87109999999999999</v>
      </c>
      <c r="Q15" s="52"/>
      <c r="R15" s="49">
        <f>IF(P15="","",T15*M15*LOOKUP(RIGHT($D$2,3),定数!$A$6:$A$13,定数!$B$6:$B$13))</f>
        <v>3514.74907531501</v>
      </c>
      <c r="S15" s="49"/>
      <c r="T15" s="50">
        <f t="shared" si="4"/>
        <v>70.000000000000057</v>
      </c>
      <c r="U15" s="50"/>
      <c r="V15" s="22">
        <f t="shared" si="2"/>
        <v>1</v>
      </c>
      <c r="W15">
        <f t="shared" si="3"/>
        <v>0</v>
      </c>
      <c r="X15" s="41">
        <f t="shared" si="5"/>
        <v>107580.76923076893</v>
      </c>
      <c r="Y15" s="42">
        <f t="shared" si="6"/>
        <v>0.12877884515447735</v>
      </c>
    </row>
    <row r="16" spans="2:25">
      <c r="B16" s="40">
        <v>8</v>
      </c>
      <c r="C16" s="45">
        <f t="shared" si="0"/>
        <v>97241.391083715178</v>
      </c>
      <c r="D16" s="45"/>
      <c r="E16" s="44">
        <v>2013</v>
      </c>
      <c r="F16" s="8">
        <v>43672</v>
      </c>
      <c r="G16" s="44" t="s">
        <v>4</v>
      </c>
      <c r="H16" s="51">
        <v>0.86380000000000001</v>
      </c>
      <c r="I16" s="52"/>
      <c r="J16" s="44">
        <v>31</v>
      </c>
      <c r="K16" s="47">
        <f t="shared" si="1"/>
        <v>2917.2417325114552</v>
      </c>
      <c r="L16" s="48"/>
      <c r="M16" s="6">
        <f>IF(J16="","",(K16/J16)/LOOKUP(RIGHT($D$2,3),定数!$A$6:$A$13,定数!$B$6:$B$13))</f>
        <v>0.6273638134433237</v>
      </c>
      <c r="N16" s="44">
        <v>2013</v>
      </c>
      <c r="O16" s="8">
        <v>43676</v>
      </c>
      <c r="P16" s="51">
        <v>0.86770000000000003</v>
      </c>
      <c r="Q16" s="52"/>
      <c r="R16" s="49">
        <f>IF(P16="","",T16*M16*LOOKUP(RIGHT($D$2,3),定数!$A$6:$A$13,定数!$B$6:$B$13))</f>
        <v>3670.0783086434567</v>
      </c>
      <c r="S16" s="49"/>
      <c r="T16" s="50">
        <f t="shared" si="4"/>
        <v>39.000000000000142</v>
      </c>
      <c r="U16" s="50"/>
      <c r="V16" s="22">
        <f t="shared" si="2"/>
        <v>2</v>
      </c>
      <c r="W16">
        <f t="shared" si="3"/>
        <v>0</v>
      </c>
      <c r="X16" s="41">
        <f t="shared" si="5"/>
        <v>107580.76923076893</v>
      </c>
      <c r="Y16" s="42">
        <f t="shared" si="6"/>
        <v>9.6108051847770271E-2</v>
      </c>
    </row>
    <row r="17" spans="2:25">
      <c r="B17" s="40">
        <v>9</v>
      </c>
      <c r="C17" s="45">
        <f t="shared" si="0"/>
        <v>100911.46939235863</v>
      </c>
      <c r="D17" s="45"/>
      <c r="E17" s="44">
        <v>2013</v>
      </c>
      <c r="F17" s="8">
        <v>43686</v>
      </c>
      <c r="G17" s="44" t="s">
        <v>3</v>
      </c>
      <c r="H17" s="51">
        <v>0.85940000000000005</v>
      </c>
      <c r="I17" s="52"/>
      <c r="J17" s="44">
        <v>22</v>
      </c>
      <c r="K17" s="47">
        <f t="shared" si="1"/>
        <v>3027.3440817707587</v>
      </c>
      <c r="L17" s="48"/>
      <c r="M17" s="6">
        <f>IF(J17="","",(K17/J17)/LOOKUP(RIGHT($D$2,3),定数!$A$6:$A$13,定数!$B$6:$B$13))</f>
        <v>0.91737699447598742</v>
      </c>
      <c r="N17" s="44">
        <v>2013</v>
      </c>
      <c r="O17" s="8">
        <v>43690</v>
      </c>
      <c r="P17" s="51">
        <v>0.85670000000000002</v>
      </c>
      <c r="Q17" s="52"/>
      <c r="R17" s="49">
        <f>IF(P17="","",T17*M17*LOOKUP(RIGHT($D$2,3),定数!$A$6:$A$13,定数!$B$6:$B$13))</f>
        <v>3715.3768276277979</v>
      </c>
      <c r="S17" s="49"/>
      <c r="T17" s="50">
        <f t="shared" si="4"/>
        <v>27.000000000000355</v>
      </c>
      <c r="U17" s="50"/>
      <c r="V17" s="22">
        <f t="shared" si="2"/>
        <v>3</v>
      </c>
      <c r="W17">
        <f t="shared" si="3"/>
        <v>0</v>
      </c>
      <c r="X17" s="41">
        <f t="shared" si="5"/>
        <v>107580.76923076893</v>
      </c>
      <c r="Y17" s="42">
        <f t="shared" si="6"/>
        <v>6.1993420256218346E-2</v>
      </c>
    </row>
    <row r="18" spans="2:25">
      <c r="B18" s="40">
        <v>10</v>
      </c>
      <c r="C18" s="45">
        <f t="shared" si="0"/>
        <v>104626.84621998643</v>
      </c>
      <c r="D18" s="45"/>
      <c r="E18" s="44">
        <v>2013</v>
      </c>
      <c r="F18" s="8">
        <v>43692</v>
      </c>
      <c r="G18" s="44" t="s">
        <v>3</v>
      </c>
      <c r="H18" s="46">
        <v>0.85240000000000005</v>
      </c>
      <c r="I18" s="46"/>
      <c r="J18" s="44">
        <v>42</v>
      </c>
      <c r="K18" s="47">
        <f t="shared" si="1"/>
        <v>3138.8053865995926</v>
      </c>
      <c r="L18" s="48"/>
      <c r="M18" s="6">
        <f>IF(J18="","",(K18/J18)/LOOKUP(RIGHT($D$2,3),定数!$A$6:$A$13,定数!$B$6:$B$13))</f>
        <v>0.49822307723803061</v>
      </c>
      <c r="N18" s="44">
        <v>2013</v>
      </c>
      <c r="O18" s="8">
        <v>43697</v>
      </c>
      <c r="P18" s="46">
        <v>0.85680000000000001</v>
      </c>
      <c r="Q18" s="46"/>
      <c r="R18" s="49">
        <f>IF(P18="","",T18*M18*LOOKUP(RIGHT($D$2,3),定数!$A$6:$A$13,定数!$B$6:$B$13))</f>
        <v>-3288.2723097709718</v>
      </c>
      <c r="S18" s="49"/>
      <c r="T18" s="50">
        <f t="shared" si="4"/>
        <v>-43.999999999999595</v>
      </c>
      <c r="U18" s="50"/>
      <c r="V18" s="22">
        <f t="shared" si="2"/>
        <v>0</v>
      </c>
      <c r="W18">
        <f t="shared" si="3"/>
        <v>1</v>
      </c>
      <c r="X18" s="41">
        <f t="shared" si="5"/>
        <v>107580.76923076893</v>
      </c>
      <c r="Y18" s="42">
        <f t="shared" si="6"/>
        <v>2.745772345656039E-2</v>
      </c>
    </row>
    <row r="19" spans="2:25">
      <c r="B19" s="40">
        <v>11</v>
      </c>
      <c r="C19" s="45">
        <f t="shared" si="0"/>
        <v>101338.57391021546</v>
      </c>
      <c r="D19" s="45"/>
      <c r="E19" s="44">
        <v>2013</v>
      </c>
      <c r="F19" s="8">
        <v>43721</v>
      </c>
      <c r="G19" s="44" t="s">
        <v>3</v>
      </c>
      <c r="H19" s="51">
        <v>0.84040000000000004</v>
      </c>
      <c r="I19" s="52"/>
      <c r="J19" s="44">
        <v>11</v>
      </c>
      <c r="K19" s="47">
        <f t="shared" si="1"/>
        <v>3040.1572173064637</v>
      </c>
      <c r="L19" s="48"/>
      <c r="M19" s="6">
        <f>IF(J19="","",(K19/J19)/LOOKUP(RIGHT($D$2,3),定数!$A$6:$A$13,定数!$B$6:$B$13))</f>
        <v>1.8425195256402811</v>
      </c>
      <c r="N19" s="44">
        <v>2013</v>
      </c>
      <c r="O19" s="8">
        <v>43721</v>
      </c>
      <c r="P19" s="51">
        <v>0.83899999999999997</v>
      </c>
      <c r="Q19" s="52"/>
      <c r="R19" s="49">
        <f>IF(P19="","",T19*M19*LOOKUP(RIGHT($D$2,3),定数!$A$6:$A$13,定数!$B$6:$B$13))</f>
        <v>3869.2910038447781</v>
      </c>
      <c r="S19" s="49"/>
      <c r="T19" s="50">
        <f t="shared" si="4"/>
        <v>14.000000000000679</v>
      </c>
      <c r="U19" s="50"/>
      <c r="V19" s="22">
        <f t="shared" si="2"/>
        <v>1</v>
      </c>
      <c r="W19">
        <f t="shared" si="3"/>
        <v>0</v>
      </c>
      <c r="X19" s="41">
        <f t="shared" si="5"/>
        <v>107580.76923076893</v>
      </c>
      <c r="Y19" s="42">
        <f t="shared" si="6"/>
        <v>5.8023337862211033E-2</v>
      </c>
    </row>
    <row r="20" spans="2:25">
      <c r="B20" s="40">
        <v>12</v>
      </c>
      <c r="C20" s="45">
        <f t="shared" si="0"/>
        <v>105207.86491406024</v>
      </c>
      <c r="D20" s="45"/>
      <c r="E20" s="44">
        <v>2013</v>
      </c>
      <c r="F20" s="8">
        <v>43763</v>
      </c>
      <c r="G20" s="44" t="s">
        <v>4</v>
      </c>
      <c r="H20" s="51">
        <v>0.85289999999999999</v>
      </c>
      <c r="I20" s="52"/>
      <c r="J20" s="44">
        <v>24</v>
      </c>
      <c r="K20" s="47">
        <f t="shared" si="1"/>
        <v>3156.2359474218069</v>
      </c>
      <c r="L20" s="48"/>
      <c r="M20" s="6">
        <f>IF(J20="","",(K20/J20)/LOOKUP(RIGHT($D$2,3),定数!$A$6:$A$13,定数!$B$6:$B$13))</f>
        <v>0.87673220761716852</v>
      </c>
      <c r="N20" s="44">
        <v>2013</v>
      </c>
      <c r="O20" s="8">
        <v>43767</v>
      </c>
      <c r="P20" s="51">
        <v>0.85599999999999998</v>
      </c>
      <c r="Q20" s="52"/>
      <c r="R20" s="49">
        <f>IF(P20="","",T20*M20*LOOKUP(RIGHT($D$2,3),定数!$A$6:$A$13,定数!$B$6:$B$13))</f>
        <v>4076.8047654198222</v>
      </c>
      <c r="S20" s="49"/>
      <c r="T20" s="50">
        <f t="shared" si="4"/>
        <v>30.999999999999915</v>
      </c>
      <c r="U20" s="50"/>
      <c r="V20" s="22">
        <f t="shared" si="2"/>
        <v>2</v>
      </c>
      <c r="W20">
        <f t="shared" si="3"/>
        <v>0</v>
      </c>
      <c r="X20" s="41">
        <f t="shared" si="5"/>
        <v>107580.76923076893</v>
      </c>
      <c r="Y20" s="42">
        <f t="shared" si="6"/>
        <v>2.2056956216948365E-2</v>
      </c>
    </row>
    <row r="21" spans="2:25">
      <c r="B21" s="40">
        <v>13</v>
      </c>
      <c r="C21" s="45">
        <f t="shared" si="0"/>
        <v>109284.66967948005</v>
      </c>
      <c r="D21" s="45"/>
      <c r="E21" s="44">
        <v>2013</v>
      </c>
      <c r="F21" s="8">
        <v>43763</v>
      </c>
      <c r="G21" s="44" t="s">
        <v>4</v>
      </c>
      <c r="H21" s="51">
        <v>0.85419999999999996</v>
      </c>
      <c r="I21" s="52"/>
      <c r="J21" s="44">
        <v>17</v>
      </c>
      <c r="K21" s="47">
        <f t="shared" si="1"/>
        <v>3278.5400903844015</v>
      </c>
      <c r="L21" s="48"/>
      <c r="M21" s="6">
        <f>IF(J21="","",(K21/J21)/LOOKUP(RIGHT($D$2,3),定数!$A$6:$A$13,定数!$B$6:$B$13))</f>
        <v>1.2857019962291769</v>
      </c>
      <c r="N21" s="44">
        <v>2013</v>
      </c>
      <c r="O21" s="8">
        <v>43767</v>
      </c>
      <c r="P21" s="51">
        <v>0.85629999999999995</v>
      </c>
      <c r="Q21" s="52"/>
      <c r="R21" s="49">
        <f>IF(P21="","",T21*M21*LOOKUP(RIGHT($D$2,3),定数!$A$6:$A$13,定数!$B$6:$B$13))</f>
        <v>4049.9612881218895</v>
      </c>
      <c r="S21" s="49"/>
      <c r="T21" s="50">
        <f t="shared" si="4"/>
        <v>20.999999999999908</v>
      </c>
      <c r="U21" s="50"/>
      <c r="V21" s="22">
        <f t="shared" si="2"/>
        <v>3</v>
      </c>
      <c r="W21">
        <f t="shared" si="3"/>
        <v>0</v>
      </c>
      <c r="X21" s="41">
        <f t="shared" si="5"/>
        <v>109284.66967948005</v>
      </c>
      <c r="Y21" s="42">
        <f t="shared" si="6"/>
        <v>0</v>
      </c>
    </row>
    <row r="22" spans="2:25">
      <c r="B22" s="40">
        <v>14</v>
      </c>
      <c r="C22" s="45">
        <f t="shared" si="0"/>
        <v>113334.63096760194</v>
      </c>
      <c r="D22" s="45"/>
      <c r="E22" s="44">
        <v>2013</v>
      </c>
      <c r="F22" s="8">
        <v>43797</v>
      </c>
      <c r="G22" s="44" t="s">
        <v>3</v>
      </c>
      <c r="H22" s="51">
        <v>0.83109999999999995</v>
      </c>
      <c r="I22" s="52"/>
      <c r="J22" s="44">
        <v>38</v>
      </c>
      <c r="K22" s="47">
        <f t="shared" si="1"/>
        <v>3400.0389290280582</v>
      </c>
      <c r="L22" s="48"/>
      <c r="M22" s="6">
        <f>IF(J22="","",(K22/J22)/LOOKUP(RIGHT($D$2,3),定数!$A$6:$A$13,定数!$B$6:$B$13))</f>
        <v>0.59649805772422071</v>
      </c>
      <c r="N22" s="44">
        <v>2013</v>
      </c>
      <c r="O22" s="8">
        <v>43801</v>
      </c>
      <c r="P22" s="51">
        <v>0.82630000000000003</v>
      </c>
      <c r="Q22" s="52"/>
      <c r="R22" s="49">
        <f>IF(P22="","",T22*M22*LOOKUP(RIGHT($D$2,3),定数!$A$6:$A$13,定数!$B$6:$B$13))</f>
        <v>4294.7860156143133</v>
      </c>
      <c r="S22" s="49"/>
      <c r="T22" s="50">
        <f t="shared" si="4"/>
        <v>47.999999999999154</v>
      </c>
      <c r="U22" s="50"/>
      <c r="V22" s="22">
        <f t="shared" si="2"/>
        <v>4</v>
      </c>
      <c r="W22">
        <f t="shared" si="3"/>
        <v>0</v>
      </c>
      <c r="X22" s="41">
        <f t="shared" si="5"/>
        <v>113334.63096760194</v>
      </c>
      <c r="Y22" s="42">
        <f t="shared" si="6"/>
        <v>0</v>
      </c>
    </row>
    <row r="23" spans="2:25">
      <c r="B23" s="40">
        <v>15</v>
      </c>
      <c r="C23" s="45">
        <f t="shared" si="0"/>
        <v>117629.41698321626</v>
      </c>
      <c r="D23" s="45"/>
      <c r="E23" s="44">
        <v>2013</v>
      </c>
      <c r="F23" s="8">
        <v>43825</v>
      </c>
      <c r="G23" s="44" t="s">
        <v>3</v>
      </c>
      <c r="H23" s="51">
        <v>0.83309999999999995</v>
      </c>
      <c r="I23" s="52"/>
      <c r="J23" s="44">
        <v>31</v>
      </c>
      <c r="K23" s="47">
        <f t="shared" si="1"/>
        <v>3528.8825094964877</v>
      </c>
      <c r="L23" s="48"/>
      <c r="M23" s="6">
        <f>IF(J23="","",(K23/J23)/LOOKUP(RIGHT($D$2,3),定数!$A$6:$A$13,定数!$B$6:$B$13))</f>
        <v>0.75889946440784684</v>
      </c>
      <c r="N23" s="44">
        <v>2013</v>
      </c>
      <c r="O23" s="8">
        <v>43826</v>
      </c>
      <c r="P23" s="51">
        <v>0.83650000000000002</v>
      </c>
      <c r="Q23" s="52"/>
      <c r="R23" s="49">
        <f>IF(P23="","",T23*M23*LOOKUP(RIGHT($D$2,3),定数!$A$6:$A$13,定数!$B$6:$B$13))</f>
        <v>-3870.3872684800981</v>
      </c>
      <c r="S23" s="49"/>
      <c r="T23" s="50">
        <f t="shared" si="4"/>
        <v>-34.000000000000696</v>
      </c>
      <c r="U23" s="50"/>
      <c r="V23" t="str">
        <f t="shared" ref="V23:W74" si="7">IF(S23&lt;&gt;"",IF(S23&lt;0,1+V22,0),"")</f>
        <v/>
      </c>
      <c r="W23">
        <f t="shared" si="3"/>
        <v>1</v>
      </c>
      <c r="X23" s="41">
        <f t="shared" si="5"/>
        <v>117629.41698321626</v>
      </c>
      <c r="Y23" s="42">
        <f t="shared" si="6"/>
        <v>0</v>
      </c>
    </row>
    <row r="24" spans="2:25">
      <c r="B24" s="40">
        <v>16</v>
      </c>
      <c r="C24" s="45">
        <f t="shared" si="0"/>
        <v>113759.02971473616</v>
      </c>
      <c r="D24" s="45"/>
      <c r="E24" s="44">
        <v>2014</v>
      </c>
      <c r="F24" s="8">
        <v>43468</v>
      </c>
      <c r="G24" s="44" t="s">
        <v>3</v>
      </c>
      <c r="H24" s="46">
        <v>0.8276</v>
      </c>
      <c r="I24" s="46"/>
      <c r="J24" s="44">
        <v>38</v>
      </c>
      <c r="K24" s="47">
        <f t="shared" si="1"/>
        <v>3412.7708914420846</v>
      </c>
      <c r="L24" s="48"/>
      <c r="M24" s="6">
        <f>IF(J24="","",(K24/J24)/LOOKUP(RIGHT($D$2,3),定数!$A$6:$A$13,定数!$B$6:$B$13))</f>
        <v>0.59873173534071655</v>
      </c>
      <c r="N24" s="44">
        <v>2014</v>
      </c>
      <c r="O24" s="8">
        <v>43471</v>
      </c>
      <c r="P24" s="46">
        <v>0.83160000000000001</v>
      </c>
      <c r="Q24" s="46"/>
      <c r="R24" s="49">
        <f>IF(P24="","",T24*M24*LOOKUP(RIGHT($D$2,3),定数!$A$6:$A$13,定数!$B$6:$B$13))</f>
        <v>-3592.3904120443026</v>
      </c>
      <c r="S24" s="49"/>
      <c r="T24" s="50">
        <f t="shared" si="4"/>
        <v>-40.000000000000036</v>
      </c>
      <c r="U24" s="50"/>
      <c r="V24" t="str">
        <f t="shared" si="7"/>
        <v/>
      </c>
      <c r="W24">
        <f t="shared" si="3"/>
        <v>2</v>
      </c>
      <c r="X24" s="41">
        <f t="shared" si="5"/>
        <v>117629.41698321626</v>
      </c>
      <c r="Y24" s="42">
        <f t="shared" si="6"/>
        <v>3.290322580645233E-2</v>
      </c>
    </row>
    <row r="25" spans="2:25">
      <c r="B25" s="40">
        <v>17</v>
      </c>
      <c r="C25" s="45">
        <f t="shared" si="0"/>
        <v>110166.63930269185</v>
      </c>
      <c r="D25" s="45"/>
      <c r="E25" s="44">
        <v>2014</v>
      </c>
      <c r="F25" s="8">
        <v>43486</v>
      </c>
      <c r="G25" s="44" t="s">
        <v>3</v>
      </c>
      <c r="H25" s="46">
        <v>0.8246</v>
      </c>
      <c r="I25" s="46"/>
      <c r="J25" s="44">
        <v>14</v>
      </c>
      <c r="K25" s="47">
        <f t="shared" si="1"/>
        <v>3304.9991790807553</v>
      </c>
      <c r="L25" s="48"/>
      <c r="M25" s="6">
        <f>IF(J25="","",(K25/J25)/LOOKUP(RIGHT($D$2,3),定数!$A$6:$A$13,定数!$B$6:$B$13))</f>
        <v>1.5738091328955977</v>
      </c>
      <c r="N25" s="44">
        <v>2014</v>
      </c>
      <c r="O25" s="8">
        <v>43486</v>
      </c>
      <c r="P25" s="46">
        <v>0.82289999999999996</v>
      </c>
      <c r="Q25" s="46"/>
      <c r="R25" s="49">
        <f>IF(P25="","",T25*M25*LOOKUP(RIGHT($D$2,3),定数!$A$6:$A$13,定数!$B$6:$B$13))</f>
        <v>4013.213288883856</v>
      </c>
      <c r="S25" s="49"/>
      <c r="T25" s="50">
        <f t="shared" si="4"/>
        <v>17.000000000000348</v>
      </c>
      <c r="U25" s="50"/>
      <c r="V25" t="str">
        <f t="shared" si="7"/>
        <v/>
      </c>
      <c r="W25">
        <f t="shared" si="3"/>
        <v>0</v>
      </c>
      <c r="X25" s="41">
        <f t="shared" si="5"/>
        <v>117629.41698321626</v>
      </c>
      <c r="Y25" s="42">
        <f t="shared" si="6"/>
        <v>6.3443123938880186E-2</v>
      </c>
    </row>
    <row r="26" spans="2:25">
      <c r="B26" s="40">
        <v>18</v>
      </c>
      <c r="C26" s="45">
        <f t="shared" si="0"/>
        <v>114179.85259157571</v>
      </c>
      <c r="D26" s="45"/>
      <c r="E26" s="44">
        <v>2014</v>
      </c>
      <c r="F26" s="8">
        <v>43598</v>
      </c>
      <c r="G26" s="44" t="s">
        <v>3</v>
      </c>
      <c r="H26" s="46">
        <v>0.81330000000000002</v>
      </c>
      <c r="I26" s="46"/>
      <c r="J26" s="44">
        <v>37</v>
      </c>
      <c r="K26" s="47">
        <f t="shared" si="1"/>
        <v>3425.3955777472711</v>
      </c>
      <c r="L26" s="48"/>
      <c r="M26" s="6">
        <f>IF(J26="","",(K26/J26)/LOOKUP(RIGHT($D$2,3),定数!$A$6:$A$13,定数!$B$6:$B$13))</f>
        <v>0.61718839238689571</v>
      </c>
      <c r="N26" s="44">
        <v>2014</v>
      </c>
      <c r="O26" s="8">
        <v>43599</v>
      </c>
      <c r="P26" s="46">
        <v>0.81730000000000003</v>
      </c>
      <c r="Q26" s="46"/>
      <c r="R26" s="49">
        <f>IF(P26="","",T26*M26*LOOKUP(RIGHT($D$2,3),定数!$A$6:$A$13,定数!$B$6:$B$13))</f>
        <v>-3703.1303543213776</v>
      </c>
      <c r="S26" s="49"/>
      <c r="T26" s="50">
        <f t="shared" si="4"/>
        <v>-40.000000000000036</v>
      </c>
      <c r="U26" s="50"/>
      <c r="V26" t="str">
        <f t="shared" si="7"/>
        <v/>
      </c>
      <c r="W26">
        <f t="shared" si="3"/>
        <v>1</v>
      </c>
      <c r="X26" s="41">
        <f t="shared" si="5"/>
        <v>117629.41698321626</v>
      </c>
      <c r="Y26" s="42">
        <f t="shared" si="6"/>
        <v>2.9325694882367248E-2</v>
      </c>
    </row>
    <row r="27" spans="2:25">
      <c r="B27" s="40">
        <v>19</v>
      </c>
      <c r="C27" s="45">
        <f t="shared" si="0"/>
        <v>110476.72223725433</v>
      </c>
      <c r="D27" s="45"/>
      <c r="E27" s="44">
        <v>2014</v>
      </c>
      <c r="F27" s="8">
        <v>43627</v>
      </c>
      <c r="G27" s="44" t="s">
        <v>3</v>
      </c>
      <c r="H27" s="51">
        <v>0.80500000000000005</v>
      </c>
      <c r="I27" s="52"/>
      <c r="J27" s="44">
        <v>25</v>
      </c>
      <c r="K27" s="47">
        <f t="shared" si="1"/>
        <v>3314.3016671176297</v>
      </c>
      <c r="L27" s="48"/>
      <c r="M27" s="6">
        <f>IF(J27="","",(K27/J27)/LOOKUP(RIGHT($D$2,3),定数!$A$6:$A$13,定数!$B$6:$B$13))</f>
        <v>0.88381377789803461</v>
      </c>
      <c r="N27" s="44">
        <v>2014</v>
      </c>
      <c r="O27" s="8">
        <v>43629</v>
      </c>
      <c r="P27" s="51">
        <v>0.80189999999999995</v>
      </c>
      <c r="Q27" s="52"/>
      <c r="R27" s="49">
        <f>IF(P27="","",T27*M27*LOOKUP(RIGHT($D$2,3),定数!$A$6:$A$13,定数!$B$6:$B$13))</f>
        <v>4109.734067225997</v>
      </c>
      <c r="S27" s="49"/>
      <c r="T27" s="50">
        <f t="shared" si="4"/>
        <v>31.000000000001027</v>
      </c>
      <c r="U27" s="50"/>
      <c r="V27" t="str">
        <f t="shared" si="7"/>
        <v/>
      </c>
      <c r="W27">
        <f t="shared" si="3"/>
        <v>0</v>
      </c>
      <c r="X27" s="41">
        <f t="shared" si="5"/>
        <v>117629.41698321626</v>
      </c>
      <c r="Y27" s="42">
        <f t="shared" si="6"/>
        <v>6.0807023696993201E-2</v>
      </c>
    </row>
    <row r="28" spans="2:25">
      <c r="B28" s="40">
        <v>20</v>
      </c>
      <c r="C28" s="45">
        <f t="shared" si="0"/>
        <v>114586.45630448034</v>
      </c>
      <c r="D28" s="45"/>
      <c r="E28" s="44">
        <v>2014</v>
      </c>
      <c r="F28" s="8">
        <v>43628</v>
      </c>
      <c r="G28" s="44" t="s">
        <v>3</v>
      </c>
      <c r="H28" s="51">
        <v>0.80289999999999995</v>
      </c>
      <c r="I28" s="52"/>
      <c r="J28" s="44">
        <v>32</v>
      </c>
      <c r="K28" s="47">
        <f t="shared" si="1"/>
        <v>3437.5936891344099</v>
      </c>
      <c r="L28" s="48"/>
      <c r="M28" s="6">
        <f>IF(J28="","",(K28/J28)/LOOKUP(RIGHT($D$2,3),定数!$A$6:$A$13,定数!$B$6:$B$13))</f>
        <v>0.71616535190300212</v>
      </c>
      <c r="N28" s="44">
        <v>2014</v>
      </c>
      <c r="O28" s="8">
        <v>43629</v>
      </c>
      <c r="P28" s="51">
        <v>0.79890000000000005</v>
      </c>
      <c r="Q28" s="52"/>
      <c r="R28" s="49">
        <f>IF(P28="","",T28*M28*LOOKUP(RIGHT($D$2,3),定数!$A$6:$A$13,定数!$B$6:$B$13))</f>
        <v>4296.9921114178978</v>
      </c>
      <c r="S28" s="49"/>
      <c r="T28" s="50">
        <f t="shared" si="4"/>
        <v>39.999999999998927</v>
      </c>
      <c r="U28" s="50"/>
      <c r="V28" t="str">
        <f t="shared" si="7"/>
        <v/>
      </c>
      <c r="W28">
        <f t="shared" si="3"/>
        <v>0</v>
      </c>
      <c r="X28" s="41">
        <f t="shared" si="5"/>
        <v>117629.41698321626</v>
      </c>
      <c r="Y28" s="42">
        <f t="shared" si="6"/>
        <v>2.5869044978520161E-2</v>
      </c>
    </row>
    <row r="29" spans="2:25">
      <c r="B29" s="40">
        <v>21</v>
      </c>
      <c r="C29" s="45">
        <f t="shared" si="0"/>
        <v>118883.44841589824</v>
      </c>
      <c r="D29" s="45"/>
      <c r="E29" s="44">
        <v>2014</v>
      </c>
      <c r="F29" s="8">
        <v>43629</v>
      </c>
      <c r="G29" s="44" t="s">
        <v>3</v>
      </c>
      <c r="H29" s="51">
        <v>0.80010000000000003</v>
      </c>
      <c r="I29" s="52"/>
      <c r="J29" s="44">
        <v>59</v>
      </c>
      <c r="K29" s="47">
        <f t="shared" si="1"/>
        <v>3566.5034524769471</v>
      </c>
      <c r="L29" s="48"/>
      <c r="M29" s="6">
        <f>IF(J29="","",(K29/J29)/LOOKUP(RIGHT($D$2,3),定数!$A$6:$A$13,定数!$B$6:$B$13))</f>
        <v>0.40299474039287536</v>
      </c>
      <c r="N29" s="44">
        <v>2014</v>
      </c>
      <c r="O29" s="8">
        <v>43650</v>
      </c>
      <c r="P29" s="51">
        <v>0.79259999999999997</v>
      </c>
      <c r="Q29" s="52"/>
      <c r="R29" s="49">
        <f>IF(P29="","",T29*M29*LOOKUP(RIGHT($D$2,3),定数!$A$6:$A$13,定数!$B$6:$B$13))</f>
        <v>4533.6908294198856</v>
      </c>
      <c r="S29" s="49"/>
      <c r="T29" s="50">
        <f t="shared" si="4"/>
        <v>75.000000000000625</v>
      </c>
      <c r="U29" s="50"/>
      <c r="V29" t="str">
        <f t="shared" si="7"/>
        <v/>
      </c>
      <c r="W29">
        <f t="shared" si="3"/>
        <v>0</v>
      </c>
      <c r="X29" s="41">
        <f t="shared" si="5"/>
        <v>118883.44841589824</v>
      </c>
      <c r="Y29" s="42">
        <f t="shared" si="6"/>
        <v>0</v>
      </c>
    </row>
    <row r="30" spans="2:25">
      <c r="B30" s="40">
        <v>22</v>
      </c>
      <c r="C30" s="45">
        <f t="shared" si="0"/>
        <v>123417.13924531812</v>
      </c>
      <c r="D30" s="45"/>
      <c r="E30" s="44">
        <v>2014</v>
      </c>
      <c r="F30" s="8">
        <v>43649</v>
      </c>
      <c r="G30" s="44" t="s">
        <v>3</v>
      </c>
      <c r="H30" s="51">
        <v>0.79430000000000001</v>
      </c>
      <c r="I30" s="52"/>
      <c r="J30" s="44">
        <v>27</v>
      </c>
      <c r="K30" s="47">
        <f t="shared" si="1"/>
        <v>3702.5141773595433</v>
      </c>
      <c r="L30" s="48"/>
      <c r="M30" s="6">
        <f>IF(J30="","",(K30/J30)/LOOKUP(RIGHT($D$2,3),定数!$A$6:$A$13,定数!$B$6:$B$13))</f>
        <v>0.91420103144680087</v>
      </c>
      <c r="N30" s="44">
        <v>2014</v>
      </c>
      <c r="O30" s="8">
        <v>43660</v>
      </c>
      <c r="P30" s="51">
        <v>0.79720000000000002</v>
      </c>
      <c r="Q30" s="52"/>
      <c r="R30" s="49">
        <f>IF(P30="","",T30*M30*LOOKUP(RIGHT($D$2,3),定数!$A$6:$A$13,定数!$B$6:$B$13))</f>
        <v>-3976.7744867936026</v>
      </c>
      <c r="S30" s="49"/>
      <c r="T30" s="50">
        <f t="shared" si="4"/>
        <v>-29.000000000000135</v>
      </c>
      <c r="U30" s="50"/>
      <c r="V30" t="str">
        <f t="shared" si="7"/>
        <v/>
      </c>
      <c r="W30">
        <f t="shared" si="3"/>
        <v>1</v>
      </c>
      <c r="X30" s="41">
        <f t="shared" si="5"/>
        <v>123417.13924531812</v>
      </c>
      <c r="Y30" s="42">
        <f t="shared" si="6"/>
        <v>0</v>
      </c>
    </row>
    <row r="31" spans="2:25">
      <c r="B31" s="40">
        <v>23</v>
      </c>
      <c r="C31" s="45">
        <f t="shared" si="0"/>
        <v>119440.36475852452</v>
      </c>
      <c r="D31" s="45"/>
      <c r="E31" s="44">
        <v>2014</v>
      </c>
      <c r="F31" s="8">
        <v>43679</v>
      </c>
      <c r="G31" s="44" t="s">
        <v>3</v>
      </c>
      <c r="H31" s="51">
        <v>0.79510000000000003</v>
      </c>
      <c r="I31" s="52"/>
      <c r="J31" s="44">
        <v>14</v>
      </c>
      <c r="K31" s="47">
        <f t="shared" si="1"/>
        <v>3583.2109427557357</v>
      </c>
      <c r="L31" s="48"/>
      <c r="M31" s="6">
        <f>IF(J31="","",(K31/J31)/LOOKUP(RIGHT($D$2,3),定数!$A$6:$A$13,定数!$B$6:$B$13))</f>
        <v>1.7062909251217788</v>
      </c>
      <c r="N31" s="44">
        <v>2014</v>
      </c>
      <c r="O31" s="8">
        <v>43706</v>
      </c>
      <c r="P31" s="51">
        <v>0.79339999999999999</v>
      </c>
      <c r="Q31" s="52"/>
      <c r="R31" s="49">
        <f>IF(P31="","",T31*M31*LOOKUP(RIGHT($D$2,3),定数!$A$6:$A$13,定数!$B$6:$B$13))</f>
        <v>4351.041859060625</v>
      </c>
      <c r="S31" s="49"/>
      <c r="T31" s="50">
        <f t="shared" si="4"/>
        <v>17.000000000000348</v>
      </c>
      <c r="U31" s="50"/>
      <c r="V31" t="str">
        <f t="shared" si="7"/>
        <v/>
      </c>
      <c r="W31">
        <f t="shared" si="3"/>
        <v>0</v>
      </c>
      <c r="X31" s="41">
        <f t="shared" si="5"/>
        <v>123417.13924531812</v>
      </c>
      <c r="Y31" s="42">
        <f t="shared" si="6"/>
        <v>3.2222222222222374E-2</v>
      </c>
    </row>
    <row r="32" spans="2:25">
      <c r="B32" s="40">
        <v>24</v>
      </c>
      <c r="C32" s="45">
        <f t="shared" si="0"/>
        <v>123791.40661758515</v>
      </c>
      <c r="D32" s="45"/>
      <c r="E32" s="44">
        <v>2014</v>
      </c>
      <c r="F32" s="8">
        <v>43706</v>
      </c>
      <c r="G32" s="44" t="s">
        <v>3</v>
      </c>
      <c r="H32" s="51">
        <v>0.79210000000000003</v>
      </c>
      <c r="I32" s="52"/>
      <c r="J32" s="44">
        <v>34</v>
      </c>
      <c r="K32" s="47">
        <f t="shared" si="1"/>
        <v>3713.7421985275541</v>
      </c>
      <c r="L32" s="48"/>
      <c r="M32" s="6">
        <f>IF(J32="","",(K32/J32)/LOOKUP(RIGHT($D$2,3),定数!$A$6:$A$13,定数!$B$6:$B$13))</f>
        <v>0.72818474480932427</v>
      </c>
      <c r="N32" s="44">
        <v>2014</v>
      </c>
      <c r="O32" s="8">
        <v>43710</v>
      </c>
      <c r="P32" s="51">
        <v>0.79569999999999996</v>
      </c>
      <c r="Q32" s="52"/>
      <c r="R32" s="49">
        <f>IF(P32="","",T32*M32*LOOKUP(RIGHT($D$2,3),定数!$A$6:$A$13,定数!$B$6:$B$13))</f>
        <v>-3932.1976219702824</v>
      </c>
      <c r="S32" s="49"/>
      <c r="T32" s="50">
        <f t="shared" si="4"/>
        <v>-35.999999999999368</v>
      </c>
      <c r="U32" s="50"/>
      <c r="V32" t="str">
        <f t="shared" si="7"/>
        <v/>
      </c>
      <c r="W32">
        <f t="shared" si="3"/>
        <v>1</v>
      </c>
      <c r="X32" s="41">
        <f t="shared" si="5"/>
        <v>123791.40661758515</v>
      </c>
      <c r="Y32" s="42">
        <f t="shared" si="6"/>
        <v>0</v>
      </c>
    </row>
    <row r="33" spans="2:25">
      <c r="B33" s="40">
        <v>25</v>
      </c>
      <c r="C33" s="45">
        <f t="shared" si="0"/>
        <v>119859.20899561487</v>
      </c>
      <c r="D33" s="45"/>
      <c r="E33" s="44">
        <v>2014</v>
      </c>
      <c r="F33" s="8">
        <v>43730</v>
      </c>
      <c r="G33" s="44" t="s">
        <v>3</v>
      </c>
      <c r="H33" s="46">
        <v>0.78480000000000005</v>
      </c>
      <c r="I33" s="46"/>
      <c r="J33" s="44">
        <v>22</v>
      </c>
      <c r="K33" s="47">
        <f t="shared" si="1"/>
        <v>3595.776269868446</v>
      </c>
      <c r="L33" s="48"/>
      <c r="M33" s="6">
        <f>IF(J33="","",(K33/J33)/LOOKUP(RIGHT($D$2,3),定数!$A$6:$A$13,定数!$B$6:$B$13))</f>
        <v>1.0896291726874079</v>
      </c>
      <c r="N33" s="44">
        <v>2014</v>
      </c>
      <c r="O33" s="8">
        <v>43731</v>
      </c>
      <c r="P33" s="46">
        <v>0.7873</v>
      </c>
      <c r="Q33" s="46"/>
      <c r="R33" s="49">
        <f>IF(P33="","",T33*M33*LOOKUP(RIGHT($D$2,3),定数!$A$6:$A$13,定数!$B$6:$B$13))</f>
        <v>-4086.1093975776926</v>
      </c>
      <c r="S33" s="49"/>
      <c r="T33" s="50">
        <f t="shared" si="4"/>
        <v>-24.999999999999467</v>
      </c>
      <c r="U33" s="50"/>
      <c r="V33" t="str">
        <f t="shared" si="7"/>
        <v/>
      </c>
      <c r="W33">
        <f t="shared" si="3"/>
        <v>2</v>
      </c>
      <c r="X33" s="41">
        <f t="shared" si="5"/>
        <v>123791.40661758515</v>
      </c>
      <c r="Y33" s="42">
        <f t="shared" si="6"/>
        <v>3.1764705882352362E-2</v>
      </c>
    </row>
    <row r="34" spans="2:25">
      <c r="B34" s="40">
        <v>26</v>
      </c>
      <c r="C34" s="45">
        <f t="shared" si="0"/>
        <v>115773.09959803718</v>
      </c>
      <c r="D34" s="45"/>
      <c r="E34" s="44">
        <v>2014</v>
      </c>
      <c r="F34" s="8">
        <v>43732</v>
      </c>
      <c r="G34" s="44" t="s">
        <v>3</v>
      </c>
      <c r="H34" s="46">
        <v>0.78349999999999997</v>
      </c>
      <c r="I34" s="46"/>
      <c r="J34" s="44">
        <v>30</v>
      </c>
      <c r="K34" s="47">
        <f t="shared" si="1"/>
        <v>3473.1929879411155</v>
      </c>
      <c r="L34" s="48"/>
      <c r="M34" s="6">
        <f>IF(J34="","",(K34/J34)/LOOKUP(RIGHT($D$2,3),定数!$A$6:$A$13,定数!$B$6:$B$13))</f>
        <v>0.77182066398691451</v>
      </c>
      <c r="N34" s="44">
        <v>2014</v>
      </c>
      <c r="O34" s="8">
        <v>43733</v>
      </c>
      <c r="P34" s="46">
        <v>0.77980000000000005</v>
      </c>
      <c r="Q34" s="46"/>
      <c r="R34" s="49">
        <f>IF(P34="","",T34*M34*LOOKUP(RIGHT($D$2,3),定数!$A$6:$A$13,定数!$B$6:$B$13))</f>
        <v>4283.6046851272895</v>
      </c>
      <c r="S34" s="49"/>
      <c r="T34" s="50">
        <f t="shared" si="4"/>
        <v>36.999999999999254</v>
      </c>
      <c r="U34" s="50"/>
      <c r="V34" t="str">
        <f t="shared" si="7"/>
        <v/>
      </c>
      <c r="W34">
        <f t="shared" si="3"/>
        <v>0</v>
      </c>
      <c r="X34" s="41">
        <f t="shared" si="5"/>
        <v>123791.40661758515</v>
      </c>
      <c r="Y34" s="42">
        <f t="shared" si="6"/>
        <v>6.4772727272725983E-2</v>
      </c>
    </row>
    <row r="35" spans="2:25">
      <c r="B35" s="40">
        <v>27</v>
      </c>
      <c r="C35" s="45">
        <f t="shared" si="0"/>
        <v>120056.70428316446</v>
      </c>
      <c r="D35" s="45"/>
      <c r="E35" s="44">
        <v>2014</v>
      </c>
      <c r="F35" s="8">
        <v>43732</v>
      </c>
      <c r="G35" s="44" t="s">
        <v>3</v>
      </c>
      <c r="H35" s="46">
        <v>0.78169999999999995</v>
      </c>
      <c r="I35" s="46"/>
      <c r="J35" s="44">
        <v>13</v>
      </c>
      <c r="K35" s="47">
        <f t="shared" si="1"/>
        <v>3601.701128494934</v>
      </c>
      <c r="L35" s="48"/>
      <c r="M35" s="6">
        <f>IF(J35="","",(K35/J35)/LOOKUP(RIGHT($D$2,3),定数!$A$6:$A$13,定数!$B$6:$B$13))</f>
        <v>1.8470262197409917</v>
      </c>
      <c r="N35" s="44">
        <v>2014</v>
      </c>
      <c r="O35" s="8">
        <v>43738</v>
      </c>
      <c r="P35" s="46">
        <v>0.78010000000000002</v>
      </c>
      <c r="Q35" s="46"/>
      <c r="R35" s="49">
        <f>IF(P35="","",T35*M35*LOOKUP(RIGHT($D$2,3),定数!$A$6:$A$13,定数!$B$6:$B$13))</f>
        <v>4432.8629273781989</v>
      </c>
      <c r="S35" s="49"/>
      <c r="T35" s="50">
        <f t="shared" si="4"/>
        <v>15.999999999999348</v>
      </c>
      <c r="U35" s="50"/>
      <c r="V35" t="str">
        <f t="shared" si="7"/>
        <v/>
      </c>
      <c r="W35">
        <f t="shared" si="3"/>
        <v>0</v>
      </c>
      <c r="X35" s="41">
        <f t="shared" si="5"/>
        <v>123791.40661758515</v>
      </c>
      <c r="Y35" s="42">
        <f t="shared" si="6"/>
        <v>3.0169318181817562E-2</v>
      </c>
    </row>
    <row r="36" spans="2:25">
      <c r="B36" s="40">
        <v>28</v>
      </c>
      <c r="C36" s="45">
        <f t="shared" si="0"/>
        <v>124489.56721054266</v>
      </c>
      <c r="D36" s="45"/>
      <c r="E36" s="44">
        <v>2014</v>
      </c>
      <c r="F36" s="8">
        <v>43759</v>
      </c>
      <c r="G36" s="44" t="s">
        <v>3</v>
      </c>
      <c r="H36" s="46">
        <v>0.78879999999999995</v>
      </c>
      <c r="I36" s="46"/>
      <c r="J36" s="44">
        <v>52</v>
      </c>
      <c r="K36" s="47">
        <f t="shared" si="1"/>
        <v>3734.6870163162798</v>
      </c>
      <c r="L36" s="48"/>
      <c r="M36" s="6">
        <f>IF(J36="","",(K36/J36)/LOOKUP(RIGHT($D$2,3),定数!$A$6:$A$13,定数!$B$6:$B$13))</f>
        <v>0.47880602773285641</v>
      </c>
      <c r="N36" s="44">
        <v>2014</v>
      </c>
      <c r="O36" s="8">
        <v>43769</v>
      </c>
      <c r="P36" s="46">
        <v>0.78220000000000001</v>
      </c>
      <c r="Q36" s="46"/>
      <c r="R36" s="49">
        <f>IF(P36="","",T36*M36*LOOKUP(RIGHT($D$2,3),定数!$A$6:$A$13,定数!$B$6:$B$13))</f>
        <v>4740.1796745552347</v>
      </c>
      <c r="S36" s="49"/>
      <c r="T36" s="50">
        <f t="shared" si="4"/>
        <v>65.999999999999389</v>
      </c>
      <c r="U36" s="50"/>
      <c r="V36" t="str">
        <f t="shared" si="7"/>
        <v/>
      </c>
      <c r="W36">
        <f t="shared" si="3"/>
        <v>0</v>
      </c>
      <c r="X36" s="41">
        <f t="shared" si="5"/>
        <v>124489.56721054266</v>
      </c>
      <c r="Y36" s="42">
        <f t="shared" si="6"/>
        <v>0</v>
      </c>
    </row>
    <row r="37" spans="2:25">
      <c r="B37" s="40">
        <v>29</v>
      </c>
      <c r="C37" s="45">
        <f t="shared" si="0"/>
        <v>129229.74688509791</v>
      </c>
      <c r="D37" s="45"/>
      <c r="E37" s="44">
        <v>2014</v>
      </c>
      <c r="F37" s="8">
        <v>43809</v>
      </c>
      <c r="G37" s="44" t="s">
        <v>4</v>
      </c>
      <c r="H37" s="51">
        <v>0.79210000000000003</v>
      </c>
      <c r="I37" s="52"/>
      <c r="J37" s="44">
        <v>36</v>
      </c>
      <c r="K37" s="47">
        <f t="shared" si="1"/>
        <v>3876.8924065529372</v>
      </c>
      <c r="L37" s="48"/>
      <c r="M37" s="6">
        <f>IF(J37="","",(K37/J37)/LOOKUP(RIGHT($D$2,3),定数!$A$6:$A$13,定数!$B$6:$B$13))</f>
        <v>0.71794303825054395</v>
      </c>
      <c r="N37" s="44">
        <v>2014</v>
      </c>
      <c r="O37" s="8">
        <v>43810</v>
      </c>
      <c r="P37" s="51">
        <v>0.78820000000000001</v>
      </c>
      <c r="Q37" s="52"/>
      <c r="R37" s="49">
        <f>IF(P37="","",T37*M37*LOOKUP(RIGHT($D$2,3),定数!$A$6:$A$13,定数!$B$6:$B$13))</f>
        <v>-4199.9667737656973</v>
      </c>
      <c r="S37" s="49"/>
      <c r="T37" s="50">
        <f t="shared" si="4"/>
        <v>-39.000000000000142</v>
      </c>
      <c r="U37" s="50"/>
      <c r="V37" t="str">
        <f t="shared" si="7"/>
        <v/>
      </c>
      <c r="W37">
        <f t="shared" si="3"/>
        <v>1</v>
      </c>
      <c r="X37" s="41">
        <f t="shared" si="5"/>
        <v>129229.74688509791</v>
      </c>
      <c r="Y37" s="42">
        <f t="shared" si="6"/>
        <v>0</v>
      </c>
    </row>
    <row r="38" spans="2:25">
      <c r="B38" s="40">
        <v>30</v>
      </c>
      <c r="C38" s="45">
        <f t="shared" si="0"/>
        <v>125029.78011133221</v>
      </c>
      <c r="D38" s="45"/>
      <c r="E38" s="44">
        <v>2014</v>
      </c>
      <c r="F38" s="8">
        <v>43818</v>
      </c>
      <c r="G38" s="44" t="s">
        <v>3</v>
      </c>
      <c r="H38" s="51">
        <v>0.7823</v>
      </c>
      <c r="I38" s="52"/>
      <c r="J38" s="44">
        <v>33</v>
      </c>
      <c r="K38" s="47">
        <f t="shared" si="1"/>
        <v>3750.893403339966</v>
      </c>
      <c r="L38" s="48"/>
      <c r="M38" s="6">
        <f>IF(J38="","",(K38/J38)/LOOKUP(RIGHT($D$2,3),定数!$A$6:$A$13,定数!$B$6:$B$13))</f>
        <v>0.75775624309898304</v>
      </c>
      <c r="N38" s="44">
        <v>2014</v>
      </c>
      <c r="O38" s="8">
        <v>43822</v>
      </c>
      <c r="P38" s="51">
        <v>0.78580000000000005</v>
      </c>
      <c r="Q38" s="52"/>
      <c r="R38" s="49">
        <f>IF(P38="","",T38*M38*LOOKUP(RIGHT($D$2,3),定数!$A$6:$A$13,定数!$B$6:$B$13))</f>
        <v>-3978.2202762697275</v>
      </c>
      <c r="S38" s="49"/>
      <c r="T38" s="50">
        <f t="shared" si="4"/>
        <v>-35.000000000000583</v>
      </c>
      <c r="U38" s="50"/>
      <c r="V38" t="str">
        <f t="shared" si="7"/>
        <v/>
      </c>
      <c r="W38">
        <f t="shared" si="3"/>
        <v>2</v>
      </c>
      <c r="X38" s="41">
        <f t="shared" si="5"/>
        <v>129229.74688509791</v>
      </c>
      <c r="Y38" s="42">
        <f t="shared" si="6"/>
        <v>3.2500000000000195E-2</v>
      </c>
    </row>
    <row r="39" spans="2:25">
      <c r="B39" s="40">
        <v>31</v>
      </c>
      <c r="C39" s="45">
        <f t="shared" si="0"/>
        <v>121051.55983506248</v>
      </c>
      <c r="D39" s="45"/>
      <c r="E39" s="44">
        <v>2014</v>
      </c>
      <c r="F39" s="8">
        <v>43829</v>
      </c>
      <c r="G39" s="44" t="s">
        <v>3</v>
      </c>
      <c r="H39" s="51">
        <v>0.78169999999999995</v>
      </c>
      <c r="I39" s="52"/>
      <c r="J39" s="44">
        <v>21</v>
      </c>
      <c r="K39" s="47">
        <f t="shared" si="1"/>
        <v>3631.5467950518741</v>
      </c>
      <c r="L39" s="48"/>
      <c r="M39" s="6">
        <f>IF(J39="","",(K39/J39)/LOOKUP(RIGHT($D$2,3),定数!$A$6:$A$13,定数!$B$6:$B$13))</f>
        <v>1.1528719984291664</v>
      </c>
      <c r="N39" s="44">
        <v>2014</v>
      </c>
      <c r="O39" s="8">
        <v>43829</v>
      </c>
      <c r="P39" s="51">
        <v>0.78400000000000003</v>
      </c>
      <c r="Q39" s="52"/>
      <c r="R39" s="49">
        <f>IF(P39="","",T39*M39*LOOKUP(RIGHT($D$2,3),定数!$A$6:$A$13,定数!$B$6:$B$13))</f>
        <v>-3977.408394580762</v>
      </c>
      <c r="S39" s="49"/>
      <c r="T39" s="50">
        <f t="shared" si="4"/>
        <v>-23.000000000000796</v>
      </c>
      <c r="U39" s="50"/>
      <c r="V39" t="str">
        <f t="shared" si="7"/>
        <v/>
      </c>
      <c r="W39">
        <f t="shared" si="3"/>
        <v>3</v>
      </c>
      <c r="X39" s="41">
        <f t="shared" si="5"/>
        <v>129229.74688509791</v>
      </c>
      <c r="Y39" s="42">
        <f t="shared" si="6"/>
        <v>6.3284090909091595E-2</v>
      </c>
    </row>
    <row r="40" spans="2:25">
      <c r="B40" s="40">
        <v>32</v>
      </c>
      <c r="C40" s="45">
        <f t="shared" si="0"/>
        <v>117074.15144048171</v>
      </c>
      <c r="D40" s="45"/>
      <c r="E40" s="44">
        <v>2014</v>
      </c>
      <c r="F40" s="8">
        <v>43829</v>
      </c>
      <c r="G40" s="44" t="s">
        <v>3</v>
      </c>
      <c r="H40" s="51">
        <v>0.78110000000000002</v>
      </c>
      <c r="I40" s="52"/>
      <c r="J40" s="44">
        <v>22</v>
      </c>
      <c r="K40" s="47">
        <f t="shared" si="1"/>
        <v>3512.2245432144514</v>
      </c>
      <c r="L40" s="48"/>
      <c r="M40" s="6">
        <f>IF(J40="","",(K40/J40)/LOOKUP(RIGHT($D$2,3),定数!$A$6:$A$13,定数!$B$6:$B$13))</f>
        <v>1.0643104676407429</v>
      </c>
      <c r="N40" s="44">
        <v>2014</v>
      </c>
      <c r="O40" s="8">
        <v>43830</v>
      </c>
      <c r="P40" s="51">
        <v>0.77839999999999998</v>
      </c>
      <c r="Q40" s="52"/>
      <c r="R40" s="49">
        <f>IF(P40="","",T40*M40*LOOKUP(RIGHT($D$2,3),定数!$A$6:$A$13,定数!$B$6:$B$13))</f>
        <v>4310.4573939450656</v>
      </c>
      <c r="S40" s="49"/>
      <c r="T40" s="50">
        <f t="shared" si="4"/>
        <v>27.000000000000355</v>
      </c>
      <c r="U40" s="50"/>
      <c r="V40" t="str">
        <f t="shared" si="7"/>
        <v/>
      </c>
      <c r="W40">
        <f t="shared" si="3"/>
        <v>0</v>
      </c>
      <c r="X40" s="41">
        <f t="shared" si="5"/>
        <v>129229.74688509791</v>
      </c>
      <c r="Y40" s="42">
        <f t="shared" si="6"/>
        <v>9.4061899350651013E-2</v>
      </c>
    </row>
    <row r="41" spans="2:25">
      <c r="B41" s="40">
        <v>33</v>
      </c>
      <c r="C41" s="45">
        <f t="shared" si="0"/>
        <v>121384.60883442678</v>
      </c>
      <c r="D41" s="45"/>
      <c r="E41" s="44">
        <v>2015</v>
      </c>
      <c r="F41" s="8">
        <v>43474</v>
      </c>
      <c r="G41" s="44" t="s">
        <v>3</v>
      </c>
      <c r="H41" s="51">
        <v>0.77959999999999996</v>
      </c>
      <c r="I41" s="52"/>
      <c r="J41" s="44">
        <v>26</v>
      </c>
      <c r="K41" s="47">
        <f t="shared" si="1"/>
        <v>3641.5382650328033</v>
      </c>
      <c r="L41" s="48"/>
      <c r="M41" s="6">
        <f>IF(J41="","",(K41/J41)/LOOKUP(RIGHT($D$2,3),定数!$A$6:$A$13,定数!$B$6:$B$13))</f>
        <v>0.9337277602648214</v>
      </c>
      <c r="N41" s="44">
        <v>2015</v>
      </c>
      <c r="O41" s="8">
        <v>43477</v>
      </c>
      <c r="P41" s="51">
        <v>0.78249999999999997</v>
      </c>
      <c r="Q41" s="52"/>
      <c r="R41" s="49">
        <f>IF(P41="","",T41*M41*LOOKUP(RIGHT($D$2,3),定数!$A$6:$A$13,定数!$B$6:$B$13))</f>
        <v>-4061.715757151992</v>
      </c>
      <c r="S41" s="49"/>
      <c r="T41" s="50">
        <f t="shared" si="4"/>
        <v>-29.000000000000135</v>
      </c>
      <c r="U41" s="50"/>
      <c r="V41" t="str">
        <f t="shared" si="7"/>
        <v/>
      </c>
      <c r="W41">
        <f t="shared" si="3"/>
        <v>1</v>
      </c>
      <c r="X41" s="41">
        <f t="shared" si="5"/>
        <v>129229.74688509791</v>
      </c>
      <c r="Y41" s="42">
        <f t="shared" si="6"/>
        <v>6.0706905644924647E-2</v>
      </c>
    </row>
    <row r="42" spans="2:25">
      <c r="B42" s="40">
        <v>34</v>
      </c>
      <c r="C42" s="45">
        <f t="shared" si="0"/>
        <v>117322.89307727478</v>
      </c>
      <c r="D42" s="45"/>
      <c r="E42" s="44">
        <v>2015</v>
      </c>
      <c r="F42" s="8">
        <v>43491</v>
      </c>
      <c r="G42" s="44" t="s">
        <v>3</v>
      </c>
      <c r="H42" s="51">
        <v>0.74670000000000003</v>
      </c>
      <c r="I42" s="52"/>
      <c r="J42" s="44">
        <v>36</v>
      </c>
      <c r="K42" s="47">
        <f t="shared" si="1"/>
        <v>3519.6867923182435</v>
      </c>
      <c r="L42" s="48"/>
      <c r="M42" s="6">
        <f>IF(J42="","",(K42/J42)/LOOKUP(RIGHT($D$2,3),定数!$A$6:$A$13,定数!$B$6:$B$13))</f>
        <v>0.65179385042930438</v>
      </c>
      <c r="N42" s="44">
        <v>2015</v>
      </c>
      <c r="O42" s="8">
        <v>43492</v>
      </c>
      <c r="P42" s="51">
        <v>0.75060000000000004</v>
      </c>
      <c r="Q42" s="52"/>
      <c r="R42" s="49">
        <f>IF(P42="","",T42*M42*LOOKUP(RIGHT($D$2,3),定数!$A$6:$A$13,定数!$B$6:$B$13))</f>
        <v>-3812.9940250114446</v>
      </c>
      <c r="S42" s="49"/>
      <c r="T42" s="50">
        <f t="shared" si="4"/>
        <v>-39.000000000000142</v>
      </c>
      <c r="U42" s="50"/>
      <c r="V42" t="str">
        <f t="shared" si="7"/>
        <v/>
      </c>
      <c r="W42">
        <f t="shared" si="3"/>
        <v>2</v>
      </c>
      <c r="X42" s="41">
        <f t="shared" si="5"/>
        <v>129229.74688509791</v>
      </c>
      <c r="Y42" s="42">
        <f t="shared" si="6"/>
        <v>9.2137097648344546E-2</v>
      </c>
    </row>
    <row r="43" spans="2:25">
      <c r="B43" s="40">
        <v>35</v>
      </c>
      <c r="C43" s="45">
        <f t="shared" si="0"/>
        <v>113509.89905226334</v>
      </c>
      <c r="D43" s="45"/>
      <c r="E43" s="44">
        <v>2015</v>
      </c>
      <c r="F43" s="8">
        <v>43502</v>
      </c>
      <c r="G43" s="44" t="s">
        <v>3</v>
      </c>
      <c r="H43" s="51">
        <v>0.74329999999999996</v>
      </c>
      <c r="I43" s="52"/>
      <c r="J43" s="44">
        <v>48</v>
      </c>
      <c r="K43" s="47">
        <f t="shared" si="1"/>
        <v>3405.2969715679001</v>
      </c>
      <c r="L43" s="48"/>
      <c r="M43" s="6">
        <f>IF(J43="","",(K43/J43)/LOOKUP(RIGHT($D$2,3),定数!$A$6:$A$13,定数!$B$6:$B$13))</f>
        <v>0.47295791271776388</v>
      </c>
      <c r="N43" s="44">
        <v>2015</v>
      </c>
      <c r="O43" s="8">
        <v>43508</v>
      </c>
      <c r="P43" s="51">
        <v>0.73719999999999997</v>
      </c>
      <c r="Q43" s="52"/>
      <c r="R43" s="49">
        <f>IF(P43="","",T43*M43*LOOKUP(RIGHT($D$2,3),定数!$A$6:$A$13,定数!$B$6:$B$13))</f>
        <v>4327.5649013675356</v>
      </c>
      <c r="S43" s="49"/>
      <c r="T43" s="50">
        <f t="shared" si="4"/>
        <v>60.999999999999943</v>
      </c>
      <c r="U43" s="50"/>
      <c r="V43" t="str">
        <f t="shared" si="7"/>
        <v/>
      </c>
      <c r="W43">
        <f t="shared" si="3"/>
        <v>0</v>
      </c>
      <c r="X43" s="41">
        <f t="shared" si="5"/>
        <v>129229.74688509791</v>
      </c>
      <c r="Y43" s="42">
        <f t="shared" si="6"/>
        <v>0.12164264197477348</v>
      </c>
    </row>
    <row r="44" spans="2:25">
      <c r="B44" s="40">
        <v>36</v>
      </c>
      <c r="C44" s="45">
        <f t="shared" si="0"/>
        <v>117837.46395363088</v>
      </c>
      <c r="D44" s="45"/>
      <c r="E44" s="44">
        <v>2015</v>
      </c>
      <c r="F44" s="8">
        <v>43507</v>
      </c>
      <c r="G44" s="44" t="s">
        <v>3</v>
      </c>
      <c r="H44" s="51">
        <v>0.73960000000000004</v>
      </c>
      <c r="I44" s="52"/>
      <c r="J44" s="44">
        <v>30</v>
      </c>
      <c r="K44" s="47">
        <f t="shared" si="1"/>
        <v>3535.1239186089265</v>
      </c>
      <c r="L44" s="48"/>
      <c r="M44" s="6">
        <f>IF(J44="","",(K44/J44)/LOOKUP(RIGHT($D$2,3),定数!$A$6:$A$13,定数!$B$6:$B$13))</f>
        <v>0.78558309302420593</v>
      </c>
      <c r="N44" s="44">
        <v>2015</v>
      </c>
      <c r="O44" s="8">
        <v>43508</v>
      </c>
      <c r="P44" s="51">
        <v>0.74280000000000002</v>
      </c>
      <c r="Q44" s="52"/>
      <c r="R44" s="49">
        <f>IF(P44="","",T44*M44*LOOKUP(RIGHT($D$2,3),定数!$A$6:$A$13,定数!$B$6:$B$13))</f>
        <v>-3770.7988465161661</v>
      </c>
      <c r="S44" s="49"/>
      <c r="T44" s="50">
        <f t="shared" si="4"/>
        <v>-31.999999999999808</v>
      </c>
      <c r="U44" s="50"/>
      <c r="V44" t="str">
        <f t="shared" si="7"/>
        <v/>
      </c>
      <c r="W44">
        <f t="shared" si="3"/>
        <v>1</v>
      </c>
      <c r="X44" s="41">
        <f t="shared" si="5"/>
        <v>129229.74688509791</v>
      </c>
      <c r="Y44" s="42">
        <f t="shared" si="6"/>
        <v>8.8155267700061768E-2</v>
      </c>
    </row>
    <row r="45" spans="2:25">
      <c r="B45" s="40">
        <v>37</v>
      </c>
      <c r="C45" s="45">
        <f t="shared" si="0"/>
        <v>114066.66510711472</v>
      </c>
      <c r="D45" s="45"/>
      <c r="E45" s="44">
        <v>2015</v>
      </c>
      <c r="F45" s="8">
        <v>43510</v>
      </c>
      <c r="G45" s="44" t="s">
        <v>3</v>
      </c>
      <c r="H45" s="51">
        <v>0.7389</v>
      </c>
      <c r="I45" s="52"/>
      <c r="J45" s="44">
        <v>26</v>
      </c>
      <c r="K45" s="47">
        <f t="shared" si="1"/>
        <v>3421.9999532134416</v>
      </c>
      <c r="L45" s="48"/>
      <c r="M45" s="6">
        <f>IF(J45="","",(K45/J45)/LOOKUP(RIGHT($D$2,3),定数!$A$6:$A$13,定数!$B$6:$B$13))</f>
        <v>0.87743588543934403</v>
      </c>
      <c r="N45" s="44">
        <v>2015</v>
      </c>
      <c r="O45" s="8">
        <v>43512</v>
      </c>
      <c r="P45" s="51">
        <v>0.74170000000000003</v>
      </c>
      <c r="Q45" s="52"/>
      <c r="R45" s="49">
        <f>IF(P45="","",T45*M45*LOOKUP(RIGHT($D$2,3),定数!$A$6:$A$13,定数!$B$6:$B$13))</f>
        <v>-3685.2307188452778</v>
      </c>
      <c r="S45" s="49"/>
      <c r="T45" s="50">
        <f t="shared" si="4"/>
        <v>-28.000000000000249</v>
      </c>
      <c r="U45" s="50"/>
      <c r="V45" t="str">
        <f t="shared" si="7"/>
        <v/>
      </c>
      <c r="W45">
        <f t="shared" si="3"/>
        <v>2</v>
      </c>
      <c r="X45" s="41">
        <f t="shared" si="5"/>
        <v>129229.74688509791</v>
      </c>
      <c r="Y45" s="42">
        <f t="shared" si="6"/>
        <v>0.11733429913365956</v>
      </c>
    </row>
    <row r="46" spans="2:25">
      <c r="B46" s="40">
        <v>38</v>
      </c>
      <c r="C46" s="45">
        <f t="shared" si="0"/>
        <v>110381.43438826944</v>
      </c>
      <c r="D46" s="45"/>
      <c r="E46" s="44">
        <v>2015</v>
      </c>
      <c r="F46" s="8">
        <v>43522</v>
      </c>
      <c r="G46" s="44" t="s">
        <v>3</v>
      </c>
      <c r="H46" s="51">
        <v>0.73119999999999996</v>
      </c>
      <c r="I46" s="52"/>
      <c r="J46" s="44">
        <v>23</v>
      </c>
      <c r="K46" s="47">
        <f t="shared" si="1"/>
        <v>3311.443031648083</v>
      </c>
      <c r="L46" s="48"/>
      <c r="M46" s="6">
        <f>IF(J46="","",(K46/J46)/LOOKUP(RIGHT($D$2,3),定数!$A$6:$A$13,定数!$B$6:$B$13))</f>
        <v>0.95983855989799505</v>
      </c>
      <c r="N46" s="44">
        <v>2015</v>
      </c>
      <c r="O46" s="8">
        <v>43522</v>
      </c>
      <c r="P46" s="51">
        <v>0.72829999999999995</v>
      </c>
      <c r="Q46" s="52"/>
      <c r="R46" s="49">
        <f>IF(P46="","",T46*M46*LOOKUP(RIGHT($D$2,3),定数!$A$6:$A$13,定数!$B$6:$B$13))</f>
        <v>4175.297735556298</v>
      </c>
      <c r="S46" s="49"/>
      <c r="T46" s="50">
        <f t="shared" si="4"/>
        <v>29.000000000000135</v>
      </c>
      <c r="U46" s="50"/>
      <c r="V46" t="str">
        <f t="shared" si="7"/>
        <v/>
      </c>
      <c r="W46">
        <f t="shared" si="3"/>
        <v>0</v>
      </c>
      <c r="X46" s="41">
        <f t="shared" si="5"/>
        <v>129229.74688509791</v>
      </c>
      <c r="Y46" s="42">
        <f t="shared" si="6"/>
        <v>0.14585119100780319</v>
      </c>
    </row>
    <row r="47" spans="2:25">
      <c r="B47" s="40">
        <v>39</v>
      </c>
      <c r="C47" s="45">
        <f t="shared" si="0"/>
        <v>114556.73212382573</v>
      </c>
      <c r="D47" s="45"/>
      <c r="E47" s="44">
        <v>2015</v>
      </c>
      <c r="F47" s="8">
        <v>43529</v>
      </c>
      <c r="G47" s="44" t="s">
        <v>3</v>
      </c>
      <c r="H47" s="51">
        <v>0.72170000000000001</v>
      </c>
      <c r="I47" s="52"/>
      <c r="J47" s="44">
        <v>66</v>
      </c>
      <c r="K47" s="47">
        <f t="shared" si="1"/>
        <v>3436.7019637147719</v>
      </c>
      <c r="L47" s="48"/>
      <c r="M47" s="6">
        <f>IF(J47="","",(K47/J47)/LOOKUP(RIGHT($D$2,3),定数!$A$6:$A$13,定数!$B$6:$B$13))</f>
        <v>0.3471416124964416</v>
      </c>
      <c r="N47" s="44">
        <v>2015</v>
      </c>
      <c r="O47" s="8">
        <v>43534</v>
      </c>
      <c r="P47" s="51">
        <v>0.71340000000000003</v>
      </c>
      <c r="Q47" s="52"/>
      <c r="R47" s="49">
        <f>IF(P47="","",T47*M47*LOOKUP(RIGHT($D$2,3),定数!$A$6:$A$13,定数!$B$6:$B$13))</f>
        <v>4321.9130755806846</v>
      </c>
      <c r="S47" s="49"/>
      <c r="T47" s="50">
        <f t="shared" si="4"/>
        <v>82.999999999999744</v>
      </c>
      <c r="U47" s="50"/>
      <c r="V47" t="str">
        <f t="shared" si="7"/>
        <v/>
      </c>
      <c r="W47">
        <f t="shared" si="3"/>
        <v>0</v>
      </c>
      <c r="X47" s="41">
        <f t="shared" si="5"/>
        <v>129229.74688509791</v>
      </c>
      <c r="Y47" s="42">
        <f t="shared" si="6"/>
        <v>0.11354208388505471</v>
      </c>
    </row>
    <row r="48" spans="2:25">
      <c r="B48" s="40">
        <v>40</v>
      </c>
      <c r="C48" s="45">
        <f t="shared" si="0"/>
        <v>118878.64519940641</v>
      </c>
      <c r="D48" s="45"/>
      <c r="E48" s="44">
        <v>2015</v>
      </c>
      <c r="F48" s="8">
        <v>43533</v>
      </c>
      <c r="G48" s="44" t="s">
        <v>3</v>
      </c>
      <c r="H48" s="51">
        <v>0.71819999999999995</v>
      </c>
      <c r="I48" s="52"/>
      <c r="J48" s="44">
        <v>35</v>
      </c>
      <c r="K48" s="47">
        <f t="shared" si="1"/>
        <v>3566.359355982192</v>
      </c>
      <c r="L48" s="48"/>
      <c r="M48" s="6">
        <f>IF(J48="","",(K48/J48)/LOOKUP(RIGHT($D$2,3),定数!$A$6:$A$13,定数!$B$6:$B$13))</f>
        <v>0.67930654399660806</v>
      </c>
      <c r="N48" s="44">
        <v>2015</v>
      </c>
      <c r="O48" s="8">
        <v>43534</v>
      </c>
      <c r="P48" s="51">
        <v>0.71389999999999998</v>
      </c>
      <c r="Q48" s="52"/>
      <c r="R48" s="49">
        <f>IF(P48="","",T48*M48*LOOKUP(RIGHT($D$2,3),定数!$A$6:$A$13,定数!$B$6:$B$13))</f>
        <v>4381.5272087780913</v>
      </c>
      <c r="S48" s="49"/>
      <c r="T48" s="50">
        <f t="shared" si="4"/>
        <v>42.999999999999702</v>
      </c>
      <c r="U48" s="50"/>
      <c r="V48" t="str">
        <f t="shared" si="7"/>
        <v/>
      </c>
      <c r="W48">
        <f t="shared" si="3"/>
        <v>0</v>
      </c>
      <c r="X48" s="41">
        <f t="shared" si="5"/>
        <v>129229.74688509791</v>
      </c>
      <c r="Y48" s="42">
        <f t="shared" si="6"/>
        <v>8.0098444322536433E-2</v>
      </c>
    </row>
    <row r="49" spans="2:25">
      <c r="B49" s="40">
        <v>41</v>
      </c>
      <c r="C49" s="45">
        <f t="shared" si="0"/>
        <v>123260.1724081845</v>
      </c>
      <c r="D49" s="45"/>
      <c r="E49" s="44">
        <v>2015</v>
      </c>
      <c r="F49" s="8">
        <v>43555</v>
      </c>
      <c r="G49" s="44" t="s">
        <v>3</v>
      </c>
      <c r="H49" s="46">
        <v>0.72970000000000002</v>
      </c>
      <c r="I49" s="46"/>
      <c r="J49" s="44">
        <v>22</v>
      </c>
      <c r="K49" s="47">
        <f t="shared" si="1"/>
        <v>3697.8051722455348</v>
      </c>
      <c r="L49" s="48"/>
      <c r="M49" s="6">
        <f>IF(J49="","",(K49/J49)/LOOKUP(RIGHT($D$2,3),定数!$A$6:$A$13,定数!$B$6:$B$13))</f>
        <v>1.1205470218925864</v>
      </c>
      <c r="N49" s="44">
        <v>2015</v>
      </c>
      <c r="O49" s="8">
        <v>43555</v>
      </c>
      <c r="P49" s="46">
        <v>0.72699999999999998</v>
      </c>
      <c r="Q49" s="46"/>
      <c r="R49" s="49">
        <f>IF(P49="","",T49*M49*LOOKUP(RIGHT($D$2,3),定数!$A$6:$A$13,定数!$B$6:$B$13))</f>
        <v>4538.2154386650345</v>
      </c>
      <c r="S49" s="49"/>
      <c r="T49" s="50">
        <f t="shared" si="4"/>
        <v>27.000000000000355</v>
      </c>
      <c r="U49" s="50"/>
      <c r="V49" t="str">
        <f t="shared" si="7"/>
        <v/>
      </c>
      <c r="W49">
        <f t="shared" si="3"/>
        <v>0</v>
      </c>
      <c r="X49" s="41">
        <f t="shared" si="5"/>
        <v>129229.74688509791</v>
      </c>
      <c r="Y49" s="42">
        <f t="shared" si="6"/>
        <v>4.6193501270424431E-2</v>
      </c>
    </row>
    <row r="50" spans="2:25">
      <c r="B50" s="40">
        <v>42</v>
      </c>
      <c r="C50" s="45">
        <f t="shared" si="0"/>
        <v>127798.38784684954</v>
      </c>
      <c r="D50" s="45"/>
      <c r="E50" s="44">
        <v>2015</v>
      </c>
      <c r="F50" s="8">
        <v>43563</v>
      </c>
      <c r="G50" s="44" t="s">
        <v>3</v>
      </c>
      <c r="H50" s="46">
        <v>0.72840000000000005</v>
      </c>
      <c r="I50" s="46"/>
      <c r="J50" s="44">
        <v>27</v>
      </c>
      <c r="K50" s="47">
        <f t="shared" si="1"/>
        <v>3833.9516354054858</v>
      </c>
      <c r="L50" s="48"/>
      <c r="M50" s="6">
        <f>IF(J50="","",(K50/J50)/LOOKUP(RIGHT($D$2,3),定数!$A$6:$A$13,定数!$B$6:$B$13))</f>
        <v>0.94665472479147794</v>
      </c>
      <c r="N50" s="44">
        <v>2015</v>
      </c>
      <c r="O50" s="8">
        <v>43563</v>
      </c>
      <c r="P50" s="46">
        <v>0.72499999999999998</v>
      </c>
      <c r="Q50" s="46"/>
      <c r="R50" s="49">
        <f>IF(P50="","",T50*M50*LOOKUP(RIGHT($D$2,3),定数!$A$6:$A$13,定数!$B$6:$B$13))</f>
        <v>4827.9390964366366</v>
      </c>
      <c r="S50" s="49"/>
      <c r="T50" s="50">
        <f t="shared" si="4"/>
        <v>34.000000000000696</v>
      </c>
      <c r="U50" s="50"/>
      <c r="V50" t="str">
        <f t="shared" si="7"/>
        <v/>
      </c>
      <c r="W50">
        <f t="shared" si="3"/>
        <v>0</v>
      </c>
      <c r="X50" s="41">
        <f t="shared" si="5"/>
        <v>129229.74688509791</v>
      </c>
      <c r="Y50" s="42">
        <f t="shared" si="6"/>
        <v>1.1076080180835057E-2</v>
      </c>
    </row>
    <row r="51" spans="2:25">
      <c r="B51" s="40">
        <v>43</v>
      </c>
      <c r="C51" s="45">
        <f t="shared" si="0"/>
        <v>132626.32694328617</v>
      </c>
      <c r="D51" s="45"/>
      <c r="E51" s="44">
        <v>2015</v>
      </c>
      <c r="F51" s="8">
        <v>43577</v>
      </c>
      <c r="G51" s="44" t="s">
        <v>3</v>
      </c>
      <c r="H51" s="46">
        <v>0.71209999999999996</v>
      </c>
      <c r="I51" s="46"/>
      <c r="J51" s="44">
        <v>83</v>
      </c>
      <c r="K51" s="47">
        <f t="shared" si="1"/>
        <v>3978.7898082985848</v>
      </c>
      <c r="L51" s="48"/>
      <c r="M51" s="6">
        <f>IF(J51="","",(K51/J51)/LOOKUP(RIGHT($D$2,3),定数!$A$6:$A$13,定数!$B$6:$B$13))</f>
        <v>0.31958151070671365</v>
      </c>
      <c r="N51" s="44">
        <v>2015</v>
      </c>
      <c r="O51" s="8">
        <v>43579</v>
      </c>
      <c r="P51" s="46">
        <v>0.72060000000000002</v>
      </c>
      <c r="Q51" s="46"/>
      <c r="R51" s="49">
        <f>IF(P51="","",T51*M51*LOOKUP(RIGHT($D$2,3),定数!$A$6:$A$13,定数!$B$6:$B$13))</f>
        <v>-4074.6642615106289</v>
      </c>
      <c r="S51" s="49"/>
      <c r="T51" s="50">
        <f t="shared" si="4"/>
        <v>-85.000000000000625</v>
      </c>
      <c r="U51" s="50"/>
      <c r="V51" t="str">
        <f t="shared" si="7"/>
        <v/>
      </c>
      <c r="W51">
        <f t="shared" si="3"/>
        <v>1</v>
      </c>
      <c r="X51" s="41">
        <f t="shared" si="5"/>
        <v>132626.32694328617</v>
      </c>
      <c r="Y51" s="42">
        <f t="shared" si="6"/>
        <v>0</v>
      </c>
    </row>
    <row r="52" spans="2:25">
      <c r="B52" s="40">
        <v>44</v>
      </c>
      <c r="C52" s="45">
        <f t="shared" si="0"/>
        <v>128551.66268177555</v>
      </c>
      <c r="D52" s="45"/>
      <c r="E52" s="44">
        <v>2015</v>
      </c>
      <c r="F52" s="8">
        <v>43597</v>
      </c>
      <c r="G52" s="44" t="s">
        <v>3</v>
      </c>
      <c r="H52" s="46">
        <v>0.71579999999999999</v>
      </c>
      <c r="I52" s="46"/>
      <c r="J52" s="44">
        <v>66</v>
      </c>
      <c r="K52" s="47">
        <f t="shared" si="1"/>
        <v>3856.5498804532663</v>
      </c>
      <c r="L52" s="48"/>
      <c r="M52" s="6">
        <f>IF(J52="","",(K52/J52)/LOOKUP(RIGHT($D$2,3),定数!$A$6:$A$13,定数!$B$6:$B$13))</f>
        <v>0.38955049297507743</v>
      </c>
      <c r="N52" s="44">
        <v>2015</v>
      </c>
      <c r="O52" s="8">
        <v>43599</v>
      </c>
      <c r="P52" s="46">
        <v>0.72260000000000002</v>
      </c>
      <c r="Q52" s="46"/>
      <c r="R52" s="49">
        <f>IF(P52="","",T52*M52*LOOKUP(RIGHT($D$2,3),定数!$A$6:$A$13,定数!$B$6:$B$13))</f>
        <v>-3973.4150283458066</v>
      </c>
      <c r="S52" s="49"/>
      <c r="T52" s="50">
        <f t="shared" si="4"/>
        <v>-68.000000000000284</v>
      </c>
      <c r="U52" s="50"/>
      <c r="V52" t="str">
        <f t="shared" si="7"/>
        <v/>
      </c>
      <c r="W52">
        <f t="shared" si="3"/>
        <v>2</v>
      </c>
      <c r="X52" s="41">
        <f t="shared" si="5"/>
        <v>132626.32694328617</v>
      </c>
      <c r="Y52" s="42">
        <f t="shared" si="6"/>
        <v>3.0722891566265287E-2</v>
      </c>
    </row>
    <row r="53" spans="2:25">
      <c r="B53" s="40">
        <v>45</v>
      </c>
      <c r="C53" s="45">
        <f t="shared" si="0"/>
        <v>124578.24765342975</v>
      </c>
      <c r="D53" s="45"/>
      <c r="E53" s="44">
        <v>2015</v>
      </c>
      <c r="F53" s="8">
        <v>43660</v>
      </c>
      <c r="G53" s="44" t="s">
        <v>3</v>
      </c>
      <c r="H53" s="46">
        <v>0.70669999999999999</v>
      </c>
      <c r="I53" s="46"/>
      <c r="J53" s="44">
        <v>68</v>
      </c>
      <c r="K53" s="47">
        <f t="shared" si="1"/>
        <v>3737.3474296028921</v>
      </c>
      <c r="L53" s="48"/>
      <c r="M53" s="6">
        <f>IF(J53="","",(K53/J53)/LOOKUP(RIGHT($D$2,3),定数!$A$6:$A$13,定数!$B$6:$B$13))</f>
        <v>0.36640661074538161</v>
      </c>
      <c r="N53" s="44">
        <v>2015</v>
      </c>
      <c r="O53" s="8">
        <v>43662</v>
      </c>
      <c r="P53" s="46">
        <v>0.69820000000000004</v>
      </c>
      <c r="Q53" s="46"/>
      <c r="R53" s="49">
        <f>IF(P53="","",T53*M53*LOOKUP(RIGHT($D$2,3),定数!$A$6:$A$13,定数!$B$6:$B$13))</f>
        <v>4671.6842870035889</v>
      </c>
      <c r="S53" s="49"/>
      <c r="T53" s="50">
        <f t="shared" si="4"/>
        <v>84.999999999999517</v>
      </c>
      <c r="U53" s="50"/>
      <c r="V53" t="str">
        <f t="shared" si="7"/>
        <v/>
      </c>
      <c r="W53">
        <f t="shared" si="3"/>
        <v>0</v>
      </c>
      <c r="X53" s="41">
        <f t="shared" si="5"/>
        <v>132626.32694328617</v>
      </c>
      <c r="Y53" s="42">
        <f t="shared" si="6"/>
        <v>6.0682365826944418E-2</v>
      </c>
    </row>
    <row r="54" spans="2:25">
      <c r="B54" s="40">
        <v>46</v>
      </c>
      <c r="C54" s="45">
        <f t="shared" si="0"/>
        <v>129249.93194043334</v>
      </c>
      <c r="D54" s="45"/>
      <c r="E54" s="44">
        <v>2015</v>
      </c>
      <c r="F54" s="8">
        <v>43719</v>
      </c>
      <c r="G54" s="44" t="s">
        <v>4</v>
      </c>
      <c r="H54" s="51">
        <v>0.73550000000000004</v>
      </c>
      <c r="I54" s="52"/>
      <c r="J54" s="44">
        <v>61</v>
      </c>
      <c r="K54" s="47">
        <f t="shared" si="1"/>
        <v>3877.4979582129999</v>
      </c>
      <c r="L54" s="48"/>
      <c r="M54" s="6">
        <f>IF(J54="","",(K54/J54)/LOOKUP(RIGHT($D$2,3),定数!$A$6:$A$13,定数!$B$6:$B$13))</f>
        <v>0.4237702686571585</v>
      </c>
      <c r="N54" s="44">
        <v>2015</v>
      </c>
      <c r="O54" s="8">
        <v>43724</v>
      </c>
      <c r="P54" s="51">
        <v>0.72919999999999996</v>
      </c>
      <c r="Q54" s="52"/>
      <c r="R54" s="49">
        <f>IF(P54="","",T54*M54*LOOKUP(RIGHT($D$2,3),定数!$A$6:$A$13,定数!$B$6:$B$13))</f>
        <v>-4004.6290388102007</v>
      </c>
      <c r="S54" s="49"/>
      <c r="T54" s="50">
        <f t="shared" si="4"/>
        <v>-63.000000000000831</v>
      </c>
      <c r="U54" s="50"/>
      <c r="V54" t="str">
        <f t="shared" si="7"/>
        <v/>
      </c>
      <c r="W54">
        <f t="shared" si="3"/>
        <v>1</v>
      </c>
      <c r="X54" s="41">
        <f t="shared" si="5"/>
        <v>132626.32694328617</v>
      </c>
      <c r="Y54" s="42">
        <f t="shared" si="6"/>
        <v>2.5457954545454964E-2</v>
      </c>
    </row>
    <row r="55" spans="2:25">
      <c r="B55" s="40">
        <v>47</v>
      </c>
      <c r="C55" s="45">
        <f t="shared" si="0"/>
        <v>125245.30290162313</v>
      </c>
      <c r="D55" s="45"/>
      <c r="E55" s="44">
        <v>2015</v>
      </c>
      <c r="F55" s="8">
        <v>43772</v>
      </c>
      <c r="G55" s="44" t="s">
        <v>3</v>
      </c>
      <c r="H55" s="46">
        <v>0.71009999999999995</v>
      </c>
      <c r="I55" s="46"/>
      <c r="J55" s="44">
        <v>33</v>
      </c>
      <c r="K55" s="47">
        <f t="shared" si="1"/>
        <v>3757.3590870486937</v>
      </c>
      <c r="L55" s="48"/>
      <c r="M55" s="6">
        <f>IF(J55="","",(K55/J55)/LOOKUP(RIGHT($D$2,3),定数!$A$6:$A$13,定数!$B$6:$B$13))</f>
        <v>0.75906244182801896</v>
      </c>
      <c r="N55" s="44">
        <v>2015</v>
      </c>
      <c r="O55" s="8">
        <v>43773</v>
      </c>
      <c r="P55" s="46">
        <v>0.70589999999999997</v>
      </c>
      <c r="Q55" s="46"/>
      <c r="R55" s="49">
        <f>IF(P55="","",T55*M55*LOOKUP(RIGHT($D$2,3),定数!$A$6:$A$13,定数!$B$6:$B$13))</f>
        <v>4782.0933835164988</v>
      </c>
      <c r="S55" s="49"/>
      <c r="T55" s="50">
        <f t="shared" si="4"/>
        <v>41.999999999999815</v>
      </c>
      <c r="U55" s="50"/>
      <c r="V55" t="str">
        <f t="shared" si="7"/>
        <v/>
      </c>
      <c r="W55">
        <f t="shared" si="3"/>
        <v>0</v>
      </c>
      <c r="X55" s="41">
        <f t="shared" si="5"/>
        <v>132626.32694328617</v>
      </c>
      <c r="Y55" s="42">
        <f t="shared" si="6"/>
        <v>5.5652781855440536E-2</v>
      </c>
    </row>
    <row r="56" spans="2:25">
      <c r="B56" s="40">
        <v>48</v>
      </c>
      <c r="C56" s="45">
        <f t="shared" si="0"/>
        <v>130027.39628513964</v>
      </c>
      <c r="D56" s="45"/>
      <c r="E56" s="44">
        <v>2015</v>
      </c>
      <c r="F56" s="8">
        <v>43780</v>
      </c>
      <c r="G56" s="44" t="s">
        <v>3</v>
      </c>
      <c r="H56" s="46">
        <v>0.70499999999999996</v>
      </c>
      <c r="I56" s="46"/>
      <c r="J56" s="44">
        <v>52</v>
      </c>
      <c r="K56" s="47">
        <f t="shared" si="1"/>
        <v>3900.8218885541887</v>
      </c>
      <c r="L56" s="48"/>
      <c r="M56" s="6">
        <f>IF(J56="","",(K56/J56)/LOOKUP(RIGHT($D$2,3),定数!$A$6:$A$13,定数!$B$6:$B$13))</f>
        <v>0.50010537032746005</v>
      </c>
      <c r="N56" s="44">
        <v>2015</v>
      </c>
      <c r="O56" s="8">
        <v>43782</v>
      </c>
      <c r="P56" s="46">
        <v>0.71040000000000003</v>
      </c>
      <c r="Q56" s="46"/>
      <c r="R56" s="49">
        <f>IF(P56="","",T56*M56*LOOKUP(RIGHT($D$2,3),定数!$A$6:$A$13,定数!$B$6:$B$13))</f>
        <v>-4050.85349965248</v>
      </c>
      <c r="S56" s="49"/>
      <c r="T56" s="50">
        <f t="shared" si="4"/>
        <v>-54.000000000000711</v>
      </c>
      <c r="U56" s="50"/>
      <c r="V56" t="str">
        <f t="shared" si="7"/>
        <v/>
      </c>
      <c r="W56">
        <f t="shared" si="3"/>
        <v>1</v>
      </c>
      <c r="X56" s="41">
        <f t="shared" si="5"/>
        <v>132626.32694328617</v>
      </c>
      <c r="Y56" s="42">
        <f t="shared" si="6"/>
        <v>1.9595888071739287E-2</v>
      </c>
    </row>
    <row r="57" spans="2:25">
      <c r="B57" s="40">
        <v>49</v>
      </c>
      <c r="C57" s="45">
        <f t="shared" si="0"/>
        <v>125976.54278548715</v>
      </c>
      <c r="D57" s="45"/>
      <c r="E57" s="44">
        <v>2015</v>
      </c>
      <c r="F57" s="8">
        <v>43785</v>
      </c>
      <c r="G57" s="44" t="s">
        <v>3</v>
      </c>
      <c r="H57" s="46">
        <v>0.7026</v>
      </c>
      <c r="I57" s="46"/>
      <c r="J57" s="44">
        <v>41</v>
      </c>
      <c r="K57" s="47">
        <f t="shared" si="1"/>
        <v>3779.2962835646144</v>
      </c>
      <c r="L57" s="48"/>
      <c r="M57" s="6">
        <f>IF(J57="","",(K57/J57)/LOOKUP(RIGHT($D$2,3),定数!$A$6:$A$13,定数!$B$6:$B$13))</f>
        <v>0.61451972090481533</v>
      </c>
      <c r="N57" s="44">
        <v>2015</v>
      </c>
      <c r="O57" s="8">
        <v>43793</v>
      </c>
      <c r="P57" s="46">
        <v>0.70689999999999997</v>
      </c>
      <c r="Q57" s="46"/>
      <c r="R57" s="49">
        <f>IF(P57="","",T57*M57*LOOKUP(RIGHT($D$2,3),定数!$A$6:$A$13,定数!$B$6:$B$13))</f>
        <v>-3963.6521998360313</v>
      </c>
      <c r="S57" s="49"/>
      <c r="T57" s="50">
        <f t="shared" si="4"/>
        <v>-42.999999999999702</v>
      </c>
      <c r="U57" s="50"/>
      <c r="V57" t="str">
        <f t="shared" si="7"/>
        <v/>
      </c>
      <c r="W57">
        <f t="shared" si="3"/>
        <v>2</v>
      </c>
      <c r="X57" s="41">
        <f t="shared" si="5"/>
        <v>132626.32694328617</v>
      </c>
      <c r="Y57" s="42">
        <f t="shared" si="6"/>
        <v>5.0139246943350924E-2</v>
      </c>
    </row>
    <row r="58" spans="2:25">
      <c r="B58" s="40">
        <v>50</v>
      </c>
      <c r="C58" s="45">
        <f t="shared" si="0"/>
        <v>122012.89058565113</v>
      </c>
      <c r="D58" s="45"/>
      <c r="E58" s="44">
        <v>2015</v>
      </c>
      <c r="F58" s="8">
        <v>43806</v>
      </c>
      <c r="G58" s="44" t="s">
        <v>4</v>
      </c>
      <c r="H58" s="46">
        <v>0.72070000000000001</v>
      </c>
      <c r="I58" s="46"/>
      <c r="J58" s="44">
        <v>43</v>
      </c>
      <c r="K58" s="47">
        <f t="shared" si="1"/>
        <v>3660.3867175695336</v>
      </c>
      <c r="L58" s="48"/>
      <c r="M58" s="6">
        <f>IF(J58="","",(K58/J58)/LOOKUP(RIGHT($D$2,3),定数!$A$6:$A$13,定数!$B$6:$B$13))</f>
        <v>0.56750181667744704</v>
      </c>
      <c r="N58" s="44">
        <v>2015</v>
      </c>
      <c r="O58" s="8">
        <v>43807</v>
      </c>
      <c r="P58" s="46">
        <v>0.72599999999999998</v>
      </c>
      <c r="Q58" s="46"/>
      <c r="R58" s="49">
        <f>IF(P58="","",T58*M58*LOOKUP(RIGHT($D$2,3),定数!$A$6:$A$13,定数!$B$6:$B$13))</f>
        <v>4511.6394425856797</v>
      </c>
      <c r="S58" s="49"/>
      <c r="T58" s="50">
        <f t="shared" si="4"/>
        <v>52.999999999999716</v>
      </c>
      <c r="U58" s="50"/>
      <c r="V58" t="str">
        <f t="shared" si="7"/>
        <v/>
      </c>
      <c r="W58">
        <f t="shared" si="3"/>
        <v>0</v>
      </c>
      <c r="X58" s="41">
        <f t="shared" si="5"/>
        <v>132626.32694328617</v>
      </c>
      <c r="Y58" s="42">
        <f t="shared" si="6"/>
        <v>8.0025109661474469E-2</v>
      </c>
    </row>
    <row r="59" spans="2:25">
      <c r="B59" s="40">
        <v>51</v>
      </c>
      <c r="C59" s="45">
        <f t="shared" si="0"/>
        <v>126524.53002823681</v>
      </c>
      <c r="D59" s="45"/>
      <c r="E59" s="44">
        <v>2016</v>
      </c>
      <c r="F59" s="8">
        <v>43479</v>
      </c>
      <c r="G59" s="44" t="s">
        <v>4</v>
      </c>
      <c r="H59" s="46">
        <v>0.755</v>
      </c>
      <c r="I59" s="46"/>
      <c r="J59" s="44">
        <v>51</v>
      </c>
      <c r="K59" s="47">
        <f t="shared" si="1"/>
        <v>3795.7359008471044</v>
      </c>
      <c r="L59" s="48"/>
      <c r="M59" s="6">
        <f>IF(J59="","",(K59/J59)/LOOKUP(RIGHT($D$2,3),定数!$A$6:$A$13,定数!$B$6:$B$13))</f>
        <v>0.49617462756171299</v>
      </c>
      <c r="N59" s="44">
        <v>2016</v>
      </c>
      <c r="O59" s="8">
        <v>43480</v>
      </c>
      <c r="P59" s="46">
        <v>0.76139999999999997</v>
      </c>
      <c r="Q59" s="46"/>
      <c r="R59" s="49">
        <f>IF(P59="","",T59*M59*LOOKUP(RIGHT($D$2,3),定数!$A$6:$A$13,定数!$B$6:$B$13))</f>
        <v>4763.2764245924163</v>
      </c>
      <c r="S59" s="49"/>
      <c r="T59" s="50">
        <f t="shared" si="4"/>
        <v>63.999999999999616</v>
      </c>
      <c r="U59" s="50"/>
      <c r="V59" t="str">
        <f t="shared" si="7"/>
        <v/>
      </c>
      <c r="W59">
        <f t="shared" si="3"/>
        <v>0</v>
      </c>
      <c r="X59" s="41">
        <f t="shared" si="5"/>
        <v>132626.32694328617</v>
      </c>
      <c r="Y59" s="42">
        <f t="shared" si="6"/>
        <v>4.6007433483840732E-2</v>
      </c>
    </row>
    <row r="60" spans="2:25">
      <c r="B60" s="40">
        <v>52</v>
      </c>
      <c r="C60" s="45">
        <f t="shared" si="0"/>
        <v>131287.80645282922</v>
      </c>
      <c r="D60" s="45"/>
      <c r="E60" s="44">
        <v>2016</v>
      </c>
      <c r="F60" s="8">
        <v>43505</v>
      </c>
      <c r="G60" s="44" t="s">
        <v>4</v>
      </c>
      <c r="H60" s="46">
        <v>0.78459999999999996</v>
      </c>
      <c r="I60" s="46"/>
      <c r="J60" s="44">
        <v>115</v>
      </c>
      <c r="K60" s="47">
        <f t="shared" si="1"/>
        <v>3938.6341935848764</v>
      </c>
      <c r="L60" s="48"/>
      <c r="M60" s="6">
        <f>IF(J60="","",(K60/J60)/LOOKUP(RIGHT($D$2,3),定数!$A$6:$A$13,定数!$B$6:$B$13))</f>
        <v>0.22832661991796385</v>
      </c>
      <c r="N60" s="44">
        <v>2016</v>
      </c>
      <c r="O60" s="8">
        <v>43506</v>
      </c>
      <c r="P60" s="46">
        <v>0.77290000000000003</v>
      </c>
      <c r="Q60" s="46"/>
      <c r="R60" s="49">
        <f>IF(P60="","",T60*M60*LOOKUP(RIGHT($D$2,3),定数!$A$6:$A$13,定数!$B$6:$B$13))</f>
        <v>-4007.132179560243</v>
      </c>
      <c r="S60" s="49"/>
      <c r="T60" s="50">
        <f t="shared" si="4"/>
        <v>-116.99999999999933</v>
      </c>
      <c r="U60" s="50"/>
      <c r="V60" t="str">
        <f t="shared" si="7"/>
        <v/>
      </c>
      <c r="W60">
        <f t="shared" si="3"/>
        <v>1</v>
      </c>
      <c r="X60" s="41">
        <f t="shared" si="5"/>
        <v>132626.32694328617</v>
      </c>
      <c r="Y60" s="42">
        <f t="shared" si="6"/>
        <v>1.0092419214997483E-2</v>
      </c>
    </row>
    <row r="61" spans="2:25">
      <c r="B61" s="40">
        <v>53</v>
      </c>
      <c r="C61" s="45">
        <f t="shared" si="0"/>
        <v>127280.67427326897</v>
      </c>
      <c r="D61" s="45"/>
      <c r="E61" s="44">
        <v>2016</v>
      </c>
      <c r="F61" s="8">
        <v>43560</v>
      </c>
      <c r="G61" s="44" t="s">
        <v>4</v>
      </c>
      <c r="H61" s="51">
        <v>0.8024</v>
      </c>
      <c r="I61" s="52"/>
      <c r="J61" s="44">
        <v>44</v>
      </c>
      <c r="K61" s="47">
        <f t="shared" si="1"/>
        <v>3818.4202281980693</v>
      </c>
      <c r="L61" s="48"/>
      <c r="M61" s="6">
        <f>IF(J61="","",(K61/J61)/LOOKUP(RIGHT($D$2,3),定数!$A$6:$A$13,定数!$B$6:$B$13))</f>
        <v>0.57854851942394991</v>
      </c>
      <c r="N61" s="44">
        <v>2016</v>
      </c>
      <c r="O61" s="8">
        <v>43561</v>
      </c>
      <c r="P61" s="51">
        <v>0.80789999999999995</v>
      </c>
      <c r="Q61" s="52"/>
      <c r="R61" s="49">
        <f>IF(P61="","",T61*M61*LOOKUP(RIGHT($D$2,3),定数!$A$6:$A$13,定数!$B$6:$B$13))</f>
        <v>4773.0252852475433</v>
      </c>
      <c r="S61" s="49"/>
      <c r="T61" s="50">
        <f t="shared" si="4"/>
        <v>54.999999999999496</v>
      </c>
      <c r="U61" s="50"/>
      <c r="V61" t="str">
        <f t="shared" si="7"/>
        <v/>
      </c>
      <c r="W61">
        <f t="shared" si="3"/>
        <v>0</v>
      </c>
      <c r="X61" s="41">
        <f t="shared" si="5"/>
        <v>132626.32694328617</v>
      </c>
      <c r="Y61" s="42">
        <f t="shared" si="6"/>
        <v>4.030612015895696E-2</v>
      </c>
    </row>
    <row r="62" spans="2:25">
      <c r="B62" s="40">
        <v>54</v>
      </c>
      <c r="C62" s="45">
        <f t="shared" si="0"/>
        <v>132053.69955851653</v>
      </c>
      <c r="D62" s="45"/>
      <c r="E62" s="44">
        <v>2016</v>
      </c>
      <c r="F62" s="8">
        <v>43577</v>
      </c>
      <c r="G62" s="44" t="s">
        <v>3</v>
      </c>
      <c r="H62" s="51">
        <v>0.78669999999999995</v>
      </c>
      <c r="I62" s="52"/>
      <c r="J62" s="44">
        <v>16</v>
      </c>
      <c r="K62" s="47">
        <f t="shared" si="1"/>
        <v>3961.6109867554956</v>
      </c>
      <c r="L62" s="48"/>
      <c r="M62" s="6">
        <f>IF(J62="","",(K62/J62)/LOOKUP(RIGHT($D$2,3),定数!$A$6:$A$13,定数!$B$6:$B$13))</f>
        <v>1.6506712444814564</v>
      </c>
      <c r="N62" s="44">
        <v>2016</v>
      </c>
      <c r="O62" s="8">
        <v>43577</v>
      </c>
      <c r="P62" s="51">
        <v>0.78469999999999995</v>
      </c>
      <c r="Q62" s="52"/>
      <c r="R62" s="49">
        <f>IF(P62="","",T62*M62*LOOKUP(RIGHT($D$2,3),定数!$A$6:$A$13,定数!$B$6:$B$13))</f>
        <v>4952.0137334443734</v>
      </c>
      <c r="S62" s="49"/>
      <c r="T62" s="50">
        <f t="shared" si="4"/>
        <v>20.000000000000018</v>
      </c>
      <c r="U62" s="50"/>
      <c r="V62" t="str">
        <f t="shared" si="7"/>
        <v/>
      </c>
      <c r="W62">
        <f t="shared" si="3"/>
        <v>0</v>
      </c>
      <c r="X62" s="41">
        <f t="shared" si="5"/>
        <v>132626.32694328617</v>
      </c>
      <c r="Y62" s="42">
        <f t="shared" si="6"/>
        <v>4.3175996649180703E-3</v>
      </c>
    </row>
    <row r="63" spans="2:25">
      <c r="B63" s="40">
        <v>55</v>
      </c>
      <c r="C63" s="45">
        <f t="shared" si="0"/>
        <v>137005.71329196091</v>
      </c>
      <c r="D63" s="45"/>
      <c r="E63" s="44">
        <v>2016</v>
      </c>
      <c r="F63" s="8">
        <v>43619</v>
      </c>
      <c r="G63" s="44" t="s">
        <v>4</v>
      </c>
      <c r="H63" s="46">
        <v>0.77849999999999997</v>
      </c>
      <c r="I63" s="46"/>
      <c r="J63" s="44">
        <v>65</v>
      </c>
      <c r="K63" s="47">
        <f t="shared" si="1"/>
        <v>4110.1713987588273</v>
      </c>
      <c r="L63" s="48"/>
      <c r="M63" s="6">
        <f>IF(J63="","",(K63/J63)/LOOKUP(RIGHT($D$2,3),定数!$A$6:$A$13,定数!$B$6:$B$13))</f>
        <v>0.42155604089834126</v>
      </c>
      <c r="N63" s="44">
        <v>2016</v>
      </c>
      <c r="O63" s="8">
        <v>43622</v>
      </c>
      <c r="P63" s="46">
        <v>0.78669999999999995</v>
      </c>
      <c r="Q63" s="46"/>
      <c r="R63" s="49">
        <f>IF(P63="","",T63*M63*LOOKUP(RIGHT($D$2,3),定数!$A$6:$A$13,定数!$B$6:$B$13))</f>
        <v>5185.1393030495892</v>
      </c>
      <c r="S63" s="49"/>
      <c r="T63" s="50">
        <f t="shared" si="4"/>
        <v>81.999999999999858</v>
      </c>
      <c r="U63" s="50"/>
      <c r="V63" t="str">
        <f t="shared" si="7"/>
        <v/>
      </c>
      <c r="W63">
        <f t="shared" si="3"/>
        <v>0</v>
      </c>
      <c r="X63" s="41">
        <f t="shared" si="5"/>
        <v>137005.71329196091</v>
      </c>
      <c r="Y63" s="42">
        <f t="shared" si="6"/>
        <v>0</v>
      </c>
    </row>
    <row r="64" spans="2:25">
      <c r="B64" s="40">
        <v>56</v>
      </c>
      <c r="C64" s="45">
        <f t="shared" si="0"/>
        <v>142190.85259501051</v>
      </c>
      <c r="D64" s="45"/>
      <c r="E64" s="44">
        <v>2016</v>
      </c>
      <c r="F64" s="8">
        <v>43675</v>
      </c>
      <c r="G64" s="44" t="s">
        <v>4</v>
      </c>
      <c r="H64" s="46">
        <v>0.84370000000000001</v>
      </c>
      <c r="I64" s="46"/>
      <c r="J64" s="44">
        <v>54</v>
      </c>
      <c r="K64" s="47">
        <f t="shared" si="1"/>
        <v>4265.7255778503149</v>
      </c>
      <c r="L64" s="48"/>
      <c r="M64" s="6">
        <f>IF(J64="","",(K64/J64)/LOOKUP(RIGHT($D$2,3),定数!$A$6:$A$13,定数!$B$6:$B$13))</f>
        <v>0.52663278738892771</v>
      </c>
      <c r="N64" s="44">
        <v>2016</v>
      </c>
      <c r="O64" s="8">
        <v>43680</v>
      </c>
      <c r="P64" s="46">
        <v>0.83809999999999996</v>
      </c>
      <c r="Q64" s="46"/>
      <c r="R64" s="49">
        <f>IF(P64="","",T64*M64*LOOKUP(RIGHT($D$2,3),定数!$A$6:$A$13,定数!$B$6:$B$13))</f>
        <v>-4423.7154140670318</v>
      </c>
      <c r="S64" s="49"/>
      <c r="T64" s="50">
        <f t="shared" si="4"/>
        <v>-56.000000000000497</v>
      </c>
      <c r="U64" s="50"/>
      <c r="V64" t="str">
        <f t="shared" si="7"/>
        <v/>
      </c>
      <c r="W64">
        <f t="shared" si="3"/>
        <v>1</v>
      </c>
      <c r="X64" s="41">
        <f t="shared" si="5"/>
        <v>142190.85259501051</v>
      </c>
      <c r="Y64" s="42">
        <f t="shared" si="6"/>
        <v>0</v>
      </c>
    </row>
    <row r="65" spans="2:25">
      <c r="B65" s="40">
        <v>57</v>
      </c>
      <c r="C65" s="45">
        <f t="shared" si="0"/>
        <v>137767.13718094348</v>
      </c>
      <c r="D65" s="45"/>
      <c r="E65" s="44">
        <v>2016</v>
      </c>
      <c r="F65" s="8">
        <v>43685</v>
      </c>
      <c r="G65" s="44" t="s">
        <v>4</v>
      </c>
      <c r="H65" s="46">
        <v>0.84870000000000001</v>
      </c>
      <c r="I65" s="46"/>
      <c r="J65" s="44">
        <v>17</v>
      </c>
      <c r="K65" s="47">
        <f t="shared" si="1"/>
        <v>4133.0141154283046</v>
      </c>
      <c r="L65" s="48"/>
      <c r="M65" s="6">
        <f>IF(J65="","",(K65/J65)/LOOKUP(RIGHT($D$2,3),定数!$A$6:$A$13,定数!$B$6:$B$13))</f>
        <v>1.6207898491875705</v>
      </c>
      <c r="N65" s="44">
        <v>2016</v>
      </c>
      <c r="O65" s="8">
        <v>43686</v>
      </c>
      <c r="P65" s="46">
        <v>0.85089999999999999</v>
      </c>
      <c r="Q65" s="46"/>
      <c r="R65" s="49">
        <f>IF(P65="","",T65*M65*LOOKUP(RIGHT($D$2,3),定数!$A$6:$A$13,定数!$B$6:$B$13))</f>
        <v>5348.6065023189331</v>
      </c>
      <c r="S65" s="49"/>
      <c r="T65" s="50">
        <f t="shared" si="4"/>
        <v>21.999999999999797</v>
      </c>
      <c r="U65" s="50"/>
      <c r="V65" t="str">
        <f t="shared" si="7"/>
        <v/>
      </c>
      <c r="W65">
        <f t="shared" si="3"/>
        <v>0</v>
      </c>
      <c r="X65" s="41">
        <f t="shared" si="5"/>
        <v>142190.85259501051</v>
      </c>
      <c r="Y65" s="42">
        <f t="shared" si="6"/>
        <v>3.1111111111111422E-2</v>
      </c>
    </row>
    <row r="66" spans="2:25">
      <c r="B66" s="40">
        <v>58</v>
      </c>
      <c r="C66" s="45">
        <f t="shared" si="0"/>
        <v>143115.74368326241</v>
      </c>
      <c r="D66" s="45"/>
      <c r="E66" s="44">
        <v>2016</v>
      </c>
      <c r="F66" s="8">
        <v>43689</v>
      </c>
      <c r="G66" s="44" t="s">
        <v>4</v>
      </c>
      <c r="H66" s="46">
        <v>0.86129999999999995</v>
      </c>
      <c r="I66" s="46"/>
      <c r="J66" s="44">
        <v>31</v>
      </c>
      <c r="K66" s="47">
        <f t="shared" si="1"/>
        <v>4293.4723104978721</v>
      </c>
      <c r="L66" s="48"/>
      <c r="M66" s="6">
        <f>IF(J66="","",(K66/J66)/LOOKUP(RIGHT($D$2,3),定数!$A$6:$A$13,定数!$B$6:$B$13))</f>
        <v>0.92332737860169289</v>
      </c>
      <c r="N66" s="44">
        <v>2016</v>
      </c>
      <c r="O66" s="8">
        <v>43692</v>
      </c>
      <c r="P66" s="46">
        <v>0.86519999999999997</v>
      </c>
      <c r="Q66" s="46"/>
      <c r="R66" s="49">
        <f>IF(P66="","",T66*M66*LOOKUP(RIGHT($D$2,3),定数!$A$6:$A$13,定数!$B$6:$B$13))</f>
        <v>5401.4651648199224</v>
      </c>
      <c r="S66" s="49"/>
      <c r="T66" s="50">
        <f t="shared" si="4"/>
        <v>39.000000000000142</v>
      </c>
      <c r="U66" s="50"/>
      <c r="V66" t="str">
        <f t="shared" si="7"/>
        <v/>
      </c>
      <c r="W66">
        <f t="shared" si="3"/>
        <v>0</v>
      </c>
      <c r="X66" s="41">
        <f t="shared" si="5"/>
        <v>143115.74368326241</v>
      </c>
      <c r="Y66" s="42">
        <f t="shared" si="6"/>
        <v>0</v>
      </c>
    </row>
    <row r="67" spans="2:25">
      <c r="B67" s="40">
        <v>59</v>
      </c>
      <c r="C67" s="45">
        <f t="shared" si="0"/>
        <v>148517.20884808234</v>
      </c>
      <c r="D67" s="45"/>
      <c r="E67" s="44">
        <v>2016</v>
      </c>
      <c r="F67" s="8">
        <v>43728</v>
      </c>
      <c r="G67" s="44" t="s">
        <v>4</v>
      </c>
      <c r="H67" s="46">
        <v>0.86070000000000002</v>
      </c>
      <c r="I67" s="46"/>
      <c r="J67" s="44">
        <v>43</v>
      </c>
      <c r="K67" s="47">
        <f t="shared" si="1"/>
        <v>4455.5162654424703</v>
      </c>
      <c r="L67" s="48"/>
      <c r="M67" s="6">
        <f>IF(J67="","",(K67/J67)/LOOKUP(RIGHT($D$2,3),定数!$A$6:$A$13,定数!$B$6:$B$13))</f>
        <v>0.69077771557247603</v>
      </c>
      <c r="N67" s="44">
        <v>2016</v>
      </c>
      <c r="O67" s="8">
        <v>43731</v>
      </c>
      <c r="P67" s="46">
        <v>0.86609999999999998</v>
      </c>
      <c r="Q67" s="46"/>
      <c r="R67" s="49">
        <f>IF(P67="","",T67*M67*LOOKUP(RIGHT($D$2,3),定数!$A$6:$A$13,定数!$B$6:$B$13))</f>
        <v>5595.2994961370141</v>
      </c>
      <c r="S67" s="49"/>
      <c r="T67" s="50">
        <f t="shared" si="4"/>
        <v>53.999999999999602</v>
      </c>
      <c r="U67" s="50"/>
      <c r="V67" t="str">
        <f t="shared" si="7"/>
        <v/>
      </c>
      <c r="W67">
        <f t="shared" si="3"/>
        <v>0</v>
      </c>
      <c r="X67" s="41">
        <f t="shared" si="5"/>
        <v>148517.20884808234</v>
      </c>
      <c r="Y67" s="42">
        <f t="shared" si="6"/>
        <v>0</v>
      </c>
    </row>
    <row r="68" spans="2:25">
      <c r="B68" s="40">
        <v>60</v>
      </c>
      <c r="C68" s="45">
        <f t="shared" si="0"/>
        <v>154112.50834421936</v>
      </c>
      <c r="D68" s="45"/>
      <c r="E68" s="44">
        <v>2016</v>
      </c>
      <c r="F68" s="8">
        <v>43799</v>
      </c>
      <c r="G68" s="44" t="s">
        <v>3</v>
      </c>
      <c r="H68" s="46">
        <v>0.84540000000000004</v>
      </c>
      <c r="I68" s="46"/>
      <c r="J68" s="44">
        <v>122</v>
      </c>
      <c r="K68" s="47">
        <f t="shared" si="1"/>
        <v>4623.3752503265805</v>
      </c>
      <c r="L68" s="48"/>
      <c r="M68" s="6">
        <f>IF(J68="","",(K68/J68)/LOOKUP(RIGHT($D$2,3),定数!$A$6:$A$13,定数!$B$6:$B$13))</f>
        <v>0.25264345630199891</v>
      </c>
      <c r="N68" s="44">
        <v>2016</v>
      </c>
      <c r="O68" s="8">
        <v>43828</v>
      </c>
      <c r="P68" s="46">
        <v>0.85780000000000001</v>
      </c>
      <c r="Q68" s="46"/>
      <c r="R68" s="49">
        <f>IF(P68="","",T68*M68*LOOKUP(RIGHT($D$2,3),定数!$A$6:$A$13,定数!$B$6:$B$13))</f>
        <v>-4699.1682872171668</v>
      </c>
      <c r="S68" s="49"/>
      <c r="T68" s="50">
        <f t="shared" si="4"/>
        <v>-123.99999999999966</v>
      </c>
      <c r="U68" s="50"/>
      <c r="V68" t="str">
        <f t="shared" si="7"/>
        <v/>
      </c>
      <c r="W68">
        <f t="shared" si="3"/>
        <v>1</v>
      </c>
      <c r="X68" s="41">
        <f t="shared" si="5"/>
        <v>154112.50834421936</v>
      </c>
      <c r="Y68" s="42">
        <f t="shared" si="6"/>
        <v>0</v>
      </c>
    </row>
    <row r="69" spans="2:25">
      <c r="B69" s="40">
        <v>61</v>
      </c>
      <c r="C69" s="45">
        <f t="shared" si="0"/>
        <v>149413.34005700218</v>
      </c>
      <c r="D69" s="45"/>
      <c r="E69" s="44">
        <v>2016</v>
      </c>
      <c r="F69" s="8">
        <v>43825</v>
      </c>
      <c r="G69" s="44" t="s">
        <v>4</v>
      </c>
      <c r="H69" s="46">
        <v>0.8528</v>
      </c>
      <c r="I69" s="46"/>
      <c r="J69" s="44">
        <v>29</v>
      </c>
      <c r="K69" s="47">
        <f t="shared" si="1"/>
        <v>4482.4002017100647</v>
      </c>
      <c r="L69" s="48"/>
      <c r="M69" s="6">
        <f>IF(J69="","",(K69/J69)/LOOKUP(RIGHT($D$2,3),定数!$A$6:$A$13,定数!$B$6:$B$13))</f>
        <v>1.0304368279793252</v>
      </c>
      <c r="N69" s="44">
        <v>2016</v>
      </c>
      <c r="O69" s="8">
        <v>43827</v>
      </c>
      <c r="P69" s="46">
        <v>0.84960000000000002</v>
      </c>
      <c r="Q69" s="46"/>
      <c r="R69" s="49">
        <f>IF(P69="","",T69*M69*LOOKUP(RIGHT($D$2,3),定数!$A$6:$A$13,定数!$B$6:$B$13))</f>
        <v>-4946.0967743007313</v>
      </c>
      <c r="S69" s="49"/>
      <c r="T69" s="50">
        <f t="shared" si="4"/>
        <v>-31.999999999999808</v>
      </c>
      <c r="U69" s="50"/>
      <c r="V69" t="str">
        <f t="shared" si="7"/>
        <v/>
      </c>
      <c r="W69">
        <f t="shared" si="3"/>
        <v>2</v>
      </c>
      <c r="X69" s="41">
        <f t="shared" si="5"/>
        <v>154112.50834421936</v>
      </c>
      <c r="Y69" s="42">
        <f t="shared" si="6"/>
        <v>3.0491803278688501E-2</v>
      </c>
    </row>
    <row r="70" spans="2:25">
      <c r="B70" s="40">
        <v>62</v>
      </c>
      <c r="C70" s="45">
        <f t="shared" si="0"/>
        <v>144467.24328270144</v>
      </c>
      <c r="D70" s="45"/>
      <c r="E70" s="44">
        <v>2017</v>
      </c>
      <c r="F70" s="8">
        <v>43566</v>
      </c>
      <c r="G70" s="44" t="s">
        <v>3</v>
      </c>
      <c r="H70" s="46">
        <v>0.84950000000000003</v>
      </c>
      <c r="I70" s="46"/>
      <c r="J70" s="44">
        <v>51</v>
      </c>
      <c r="K70" s="47">
        <f t="shared" si="1"/>
        <v>4334.0172984810433</v>
      </c>
      <c r="L70" s="48"/>
      <c r="M70" s="6">
        <f>IF(J70="","",(K70/J70)/LOOKUP(RIGHT($D$2,3),定数!$A$6:$A$13,定数!$B$6:$B$13))</f>
        <v>0.56653820895177032</v>
      </c>
      <c r="N70" s="44">
        <v>2017</v>
      </c>
      <c r="O70" s="8">
        <v>43573</v>
      </c>
      <c r="P70" s="46">
        <v>0.84309999999999996</v>
      </c>
      <c r="Q70" s="46"/>
      <c r="R70" s="49">
        <f>IF(P70="","",T70*M70*LOOKUP(RIGHT($D$2,3),定数!$A$6:$A$13,定数!$B$6:$B$13))</f>
        <v>5438.7668059370571</v>
      </c>
      <c r="S70" s="49"/>
      <c r="T70" s="50">
        <f t="shared" si="4"/>
        <v>64.000000000000725</v>
      </c>
      <c r="U70" s="50"/>
      <c r="V70" t="str">
        <f t="shared" si="7"/>
        <v/>
      </c>
      <c r="W70">
        <f t="shared" si="3"/>
        <v>0</v>
      </c>
      <c r="X70" s="41">
        <f t="shared" si="5"/>
        <v>154112.50834421936</v>
      </c>
      <c r="Y70" s="42">
        <f t="shared" si="6"/>
        <v>6.2585867721876576E-2</v>
      </c>
    </row>
    <row r="71" spans="2:25">
      <c r="B71" s="40">
        <v>63</v>
      </c>
      <c r="C71" s="45">
        <f t="shared" si="0"/>
        <v>149906.01008863849</v>
      </c>
      <c r="D71" s="45"/>
      <c r="E71" s="44">
        <v>2017</v>
      </c>
      <c r="F71" s="8">
        <v>43572</v>
      </c>
      <c r="G71" s="44" t="s">
        <v>3</v>
      </c>
      <c r="H71" s="46">
        <v>0.8458</v>
      </c>
      <c r="I71" s="46"/>
      <c r="J71" s="44">
        <v>25</v>
      </c>
      <c r="K71" s="47">
        <f t="shared" si="1"/>
        <v>4497.1803026591542</v>
      </c>
      <c r="L71" s="48"/>
      <c r="M71" s="6">
        <f>IF(J71="","",(K71/J71)/LOOKUP(RIGHT($D$2,3),定数!$A$6:$A$13,定数!$B$6:$B$13))</f>
        <v>1.1992480807091079</v>
      </c>
      <c r="N71" s="44">
        <v>2017</v>
      </c>
      <c r="O71" s="8">
        <v>43573</v>
      </c>
      <c r="P71" s="46">
        <v>0.84260000000000002</v>
      </c>
      <c r="Q71" s="46"/>
      <c r="R71" s="49">
        <f>IF(P71="","",T71*M71*LOOKUP(RIGHT($D$2,3),定数!$A$6:$A$13,定数!$B$6:$B$13))</f>
        <v>5756.390787403684</v>
      </c>
      <c r="S71" s="49"/>
      <c r="T71" s="50">
        <f t="shared" si="4"/>
        <v>31.999999999999808</v>
      </c>
      <c r="U71" s="50"/>
      <c r="V71" t="str">
        <f t="shared" si="7"/>
        <v/>
      </c>
      <c r="W71">
        <f t="shared" si="3"/>
        <v>0</v>
      </c>
      <c r="X71" s="41">
        <f t="shared" si="5"/>
        <v>154112.50834421936</v>
      </c>
      <c r="Y71" s="42">
        <f t="shared" si="6"/>
        <v>2.7294982741993934E-2</v>
      </c>
    </row>
    <row r="72" spans="2:25">
      <c r="B72" s="40">
        <v>64</v>
      </c>
      <c r="C72" s="45">
        <f t="shared" si="0"/>
        <v>155662.40087604217</v>
      </c>
      <c r="D72" s="45"/>
      <c r="E72" s="44">
        <v>2017</v>
      </c>
      <c r="F72" s="8">
        <v>43701</v>
      </c>
      <c r="G72" s="44" t="s">
        <v>4</v>
      </c>
      <c r="H72" s="46">
        <v>0.92300000000000004</v>
      </c>
      <c r="I72" s="46"/>
      <c r="J72" s="44">
        <v>40</v>
      </c>
      <c r="K72" s="47">
        <f t="shared" si="1"/>
        <v>4669.8720262812649</v>
      </c>
      <c r="L72" s="48"/>
      <c r="M72" s="6">
        <f>IF(J72="","",(K72/J72)/LOOKUP(RIGHT($D$2,3),定数!$A$6:$A$13,定数!$B$6:$B$13))</f>
        <v>0.77831200438021086</v>
      </c>
      <c r="N72" s="44">
        <v>2017</v>
      </c>
      <c r="O72" s="8">
        <v>43706</v>
      </c>
      <c r="P72" s="46">
        <v>0.92800000000000005</v>
      </c>
      <c r="Q72" s="46"/>
      <c r="R72" s="49">
        <f>IF(P72="","",T72*M72*LOOKUP(RIGHT($D$2,3),定数!$A$6:$A$13,定数!$B$6:$B$13))</f>
        <v>5837.3400328515863</v>
      </c>
      <c r="S72" s="49"/>
      <c r="T72" s="50">
        <f t="shared" si="4"/>
        <v>50.000000000000043</v>
      </c>
      <c r="U72" s="50"/>
      <c r="V72" t="str">
        <f t="shared" si="7"/>
        <v/>
      </c>
      <c r="W72">
        <f t="shared" si="3"/>
        <v>0</v>
      </c>
      <c r="X72" s="41">
        <f t="shared" si="5"/>
        <v>155662.40087604217</v>
      </c>
      <c r="Y72" s="42">
        <f t="shared" si="6"/>
        <v>0</v>
      </c>
    </row>
    <row r="73" spans="2:25">
      <c r="B73" s="40">
        <v>65</v>
      </c>
      <c r="C73" s="45">
        <f t="shared" si="0"/>
        <v>161499.74090889376</v>
      </c>
      <c r="D73" s="45"/>
      <c r="E73" s="44">
        <v>2017</v>
      </c>
      <c r="F73" s="8">
        <v>43705</v>
      </c>
      <c r="G73" s="44" t="s">
        <v>4</v>
      </c>
      <c r="H73" s="46">
        <v>0.92679999999999996</v>
      </c>
      <c r="I73" s="46"/>
      <c r="J73" s="44">
        <v>37</v>
      </c>
      <c r="K73" s="47">
        <f t="shared" si="1"/>
        <v>4844.9922272668127</v>
      </c>
      <c r="L73" s="48"/>
      <c r="M73" s="6">
        <f>IF(J73="","",(K73/J73)/LOOKUP(RIGHT($D$2,3),定数!$A$6:$A$13,定数!$B$6:$B$13))</f>
        <v>0.87297157248050683</v>
      </c>
      <c r="N73" s="44">
        <v>2017</v>
      </c>
      <c r="O73" s="8">
        <v>43707</v>
      </c>
      <c r="P73" s="46">
        <v>0.92279999999999995</v>
      </c>
      <c r="Q73" s="46"/>
      <c r="R73" s="49">
        <f>IF(P73="","",T73*M73*LOOKUP(RIGHT($D$2,3),定数!$A$6:$A$13,定数!$B$6:$B$13))</f>
        <v>-5237.829434883045</v>
      </c>
      <c r="S73" s="49"/>
      <c r="T73" s="50">
        <f t="shared" si="4"/>
        <v>-40.000000000000036</v>
      </c>
      <c r="U73" s="50"/>
      <c r="V73" t="str">
        <f t="shared" si="7"/>
        <v/>
      </c>
      <c r="W73">
        <f t="shared" si="3"/>
        <v>1</v>
      </c>
      <c r="X73" s="41">
        <f t="shared" si="5"/>
        <v>161499.74090889376</v>
      </c>
      <c r="Y73" s="42">
        <f t="shared" si="6"/>
        <v>0</v>
      </c>
    </row>
    <row r="74" spans="2:25">
      <c r="B74" s="40">
        <v>66</v>
      </c>
      <c r="C74" s="45">
        <f t="shared" ref="C74:C108" si="8">IF(R73="","",C73+R73)</f>
        <v>156261.9114740107</v>
      </c>
      <c r="D74" s="45"/>
      <c r="E74" s="44">
        <v>2017</v>
      </c>
      <c r="F74" s="8">
        <v>43743</v>
      </c>
      <c r="G74" s="44" t="s">
        <v>4</v>
      </c>
      <c r="H74" s="46">
        <v>0.8881</v>
      </c>
      <c r="I74" s="46"/>
      <c r="J74" s="44">
        <v>30</v>
      </c>
      <c r="K74" s="47">
        <f t="shared" ref="K74:K103" si="9">IF(J74="","",C74*0.03)</f>
        <v>4687.8573442203206</v>
      </c>
      <c r="L74" s="48"/>
      <c r="M74" s="6">
        <f>IF(J74="","",(K74/J74)/LOOKUP(RIGHT($D$2,3),定数!$A$6:$A$13,定数!$B$6:$B$13))</f>
        <v>1.0417460764934046</v>
      </c>
      <c r="N74" s="44">
        <v>2017</v>
      </c>
      <c r="O74" s="8">
        <v>43743</v>
      </c>
      <c r="P74" s="46">
        <v>0.89190000000000003</v>
      </c>
      <c r="Q74" s="46"/>
      <c r="R74" s="49">
        <f>IF(P74="","",T74*M74*LOOKUP(RIGHT($D$2,3),定数!$A$6:$A$13,定数!$B$6:$B$13))</f>
        <v>5937.9526360124455</v>
      </c>
      <c r="S74" s="49"/>
      <c r="T74" s="50">
        <f t="shared" si="4"/>
        <v>38.000000000000256</v>
      </c>
      <c r="U74" s="50"/>
      <c r="V74" t="str">
        <f t="shared" si="7"/>
        <v/>
      </c>
      <c r="W74">
        <f t="shared" si="7"/>
        <v>0</v>
      </c>
      <c r="X74" s="41">
        <f t="shared" si="5"/>
        <v>161499.74090889376</v>
      </c>
      <c r="Y74" s="42">
        <f t="shared" si="6"/>
        <v>3.2432432432432545E-2</v>
      </c>
    </row>
    <row r="75" spans="2:25">
      <c r="B75" s="40">
        <v>67</v>
      </c>
      <c r="C75" s="45">
        <f t="shared" si="8"/>
        <v>162199.86411002316</v>
      </c>
      <c r="D75" s="45"/>
      <c r="E75" s="44">
        <v>2017</v>
      </c>
      <c r="F75" s="8">
        <v>43793</v>
      </c>
      <c r="G75" s="44" t="s">
        <v>4</v>
      </c>
      <c r="H75" s="46">
        <v>0.89239999999999997</v>
      </c>
      <c r="I75" s="46"/>
      <c r="J75" s="44">
        <v>31</v>
      </c>
      <c r="K75" s="47">
        <f t="shared" si="9"/>
        <v>4865.9959233006948</v>
      </c>
      <c r="L75" s="48"/>
      <c r="M75" s="6">
        <f>IF(J75="","",(K75/J75)/LOOKUP(RIGHT($D$2,3),定数!$A$6:$A$13,定数!$B$6:$B$13))</f>
        <v>1.0464507361936979</v>
      </c>
      <c r="N75" s="44">
        <v>2017</v>
      </c>
      <c r="O75" s="8">
        <v>43796</v>
      </c>
      <c r="P75" s="46">
        <v>0.89639999999999997</v>
      </c>
      <c r="Q75" s="46"/>
      <c r="R75" s="49">
        <f>IF(P75="","",T75*M75*LOOKUP(RIGHT($D$2,3),定数!$A$6:$A$13,定数!$B$6:$B$13))</f>
        <v>6278.7044171621928</v>
      </c>
      <c r="S75" s="49"/>
      <c r="T75" s="50">
        <f t="shared" si="4"/>
        <v>40.000000000000036</v>
      </c>
      <c r="U75" s="50"/>
      <c r="V75" t="str">
        <f t="shared" ref="V75:W90" si="10">IF(S75&lt;&gt;"",IF(S75&lt;0,1+V74,0),"")</f>
        <v/>
      </c>
      <c r="W75">
        <f t="shared" si="10"/>
        <v>0</v>
      </c>
      <c r="X75" s="41">
        <f t="shared" si="5"/>
        <v>162199.86411002316</v>
      </c>
      <c r="Y75" s="42">
        <f t="shared" si="6"/>
        <v>0</v>
      </c>
    </row>
    <row r="76" spans="2:25">
      <c r="B76" s="40">
        <v>68</v>
      </c>
      <c r="C76" s="45">
        <f t="shared" si="8"/>
        <v>168478.56852718536</v>
      </c>
      <c r="D76" s="45"/>
      <c r="E76" s="44">
        <v>2017</v>
      </c>
      <c r="F76" s="8">
        <v>43819</v>
      </c>
      <c r="G76" s="44" t="s">
        <v>4</v>
      </c>
      <c r="H76" s="46">
        <v>0.88790000000000002</v>
      </c>
      <c r="I76" s="46"/>
      <c r="J76" s="44">
        <v>50</v>
      </c>
      <c r="K76" s="47">
        <f t="shared" si="9"/>
        <v>5054.3570558155607</v>
      </c>
      <c r="L76" s="48"/>
      <c r="M76" s="6">
        <f>IF(J76="","",(K76/J76)/LOOKUP(RIGHT($D$2,3),定数!$A$6:$A$13,定数!$B$6:$B$13))</f>
        <v>0.67391427410874138</v>
      </c>
      <c r="N76" s="44">
        <v>2018</v>
      </c>
      <c r="O76" s="8">
        <v>43489</v>
      </c>
      <c r="P76" s="46">
        <v>0.88270000000000004</v>
      </c>
      <c r="Q76" s="46"/>
      <c r="R76" s="49">
        <f>IF(P76="","",T76*M76*LOOKUP(RIGHT($D$2,3),定数!$A$6:$A$13,定数!$B$6:$B$13))</f>
        <v>-5256.5313380481648</v>
      </c>
      <c r="S76" s="49"/>
      <c r="T76" s="50">
        <f t="shared" ref="T76:T108" si="11">IF(P76="","",IF(G76="買",(P76-H76),(H76-P76))*IF(RIGHT($D$2,3)="JPY",100,10000))</f>
        <v>-51.999999999999822</v>
      </c>
      <c r="U76" s="50"/>
      <c r="V76" t="str">
        <f t="shared" si="10"/>
        <v/>
      </c>
      <c r="W76">
        <f t="shared" si="10"/>
        <v>1</v>
      </c>
      <c r="X76" s="41">
        <f t="shared" ref="X76:X108" si="12">IF(C76&lt;&gt;"",MAX(X75,C76),"")</f>
        <v>168478.56852718536</v>
      </c>
      <c r="Y76" s="42">
        <f t="shared" ref="Y76:Y108" si="13">IF(X76&lt;&gt;"",1-(C76/X76),"")</f>
        <v>0</v>
      </c>
    </row>
    <row r="77" spans="2:25">
      <c r="B77" s="40">
        <v>69</v>
      </c>
      <c r="C77" s="45">
        <f t="shared" si="8"/>
        <v>163222.03718913719</v>
      </c>
      <c r="D77" s="45"/>
      <c r="E77" s="44">
        <v>2018</v>
      </c>
      <c r="F77" s="8">
        <v>43489</v>
      </c>
      <c r="G77" s="44" t="s">
        <v>3</v>
      </c>
      <c r="H77" s="46">
        <v>0.87480000000000002</v>
      </c>
      <c r="I77" s="46"/>
      <c r="J77" s="44">
        <v>34</v>
      </c>
      <c r="K77" s="47">
        <f t="shared" si="9"/>
        <v>4896.6611156741155</v>
      </c>
      <c r="L77" s="48"/>
      <c r="M77" s="6">
        <f>IF(J77="","",(K77/J77)/LOOKUP(RIGHT($D$2,3),定数!$A$6:$A$13,定数!$B$6:$B$13))</f>
        <v>0.96012963052433631</v>
      </c>
      <c r="N77" s="44">
        <v>2018</v>
      </c>
      <c r="O77" s="8">
        <v>43489</v>
      </c>
      <c r="P77" s="46">
        <v>0.87060000000000004</v>
      </c>
      <c r="Q77" s="46"/>
      <c r="R77" s="49">
        <f>IF(P77="","",T77*M77*LOOKUP(RIGHT($D$2,3),定数!$A$6:$A$13,定数!$B$6:$B$13))</f>
        <v>6048.8166723032928</v>
      </c>
      <c r="S77" s="49"/>
      <c r="T77" s="50">
        <f t="shared" si="11"/>
        <v>41.999999999999815</v>
      </c>
      <c r="U77" s="50"/>
      <c r="V77" t="str">
        <f t="shared" si="10"/>
        <v/>
      </c>
      <c r="W77">
        <f t="shared" si="10"/>
        <v>0</v>
      </c>
      <c r="X77" s="41">
        <f t="shared" si="12"/>
        <v>168478.56852718536</v>
      </c>
      <c r="Y77" s="42">
        <f t="shared" si="13"/>
        <v>3.1199999999999894E-2</v>
      </c>
    </row>
    <row r="78" spans="2:25">
      <c r="B78" s="40">
        <v>70</v>
      </c>
      <c r="C78" s="45">
        <f t="shared" si="8"/>
        <v>169270.8538614405</v>
      </c>
      <c r="D78" s="45"/>
      <c r="E78" s="44">
        <v>2018</v>
      </c>
      <c r="F78" s="8">
        <v>43600</v>
      </c>
      <c r="G78" s="44" t="s">
        <v>3</v>
      </c>
      <c r="H78" s="46">
        <v>0.87819999999999998</v>
      </c>
      <c r="I78" s="46"/>
      <c r="J78" s="44">
        <v>34</v>
      </c>
      <c r="K78" s="47">
        <f t="shared" si="9"/>
        <v>5078.1256158432143</v>
      </c>
      <c r="L78" s="48"/>
      <c r="M78" s="6">
        <f>IF(J78="","",(K78/J78)/LOOKUP(RIGHT($D$2,3),定数!$A$6:$A$13,定数!$B$6:$B$13))</f>
        <v>0.99571090506729698</v>
      </c>
      <c r="N78" s="44">
        <v>2018</v>
      </c>
      <c r="O78" s="8">
        <v>43601</v>
      </c>
      <c r="P78" s="46">
        <v>0.87390000000000001</v>
      </c>
      <c r="Q78" s="46"/>
      <c r="R78" s="49">
        <f>IF(P78="","",T78*M78*LOOKUP(RIGHT($D$2,3),定数!$A$6:$A$13,定数!$B$6:$B$13))</f>
        <v>6422.3353376840205</v>
      </c>
      <c r="S78" s="49"/>
      <c r="T78" s="50">
        <f t="shared" si="11"/>
        <v>42.999999999999702</v>
      </c>
      <c r="U78" s="50"/>
      <c r="V78" t="str">
        <f t="shared" si="10"/>
        <v/>
      </c>
      <c r="W78">
        <f t="shared" si="10"/>
        <v>0</v>
      </c>
      <c r="X78" s="41">
        <f t="shared" si="12"/>
        <v>169270.8538614405</v>
      </c>
      <c r="Y78" s="42">
        <f t="shared" si="13"/>
        <v>0</v>
      </c>
    </row>
    <row r="79" spans="2:25">
      <c r="B79" s="40">
        <v>71</v>
      </c>
      <c r="C79" s="45">
        <f t="shared" si="8"/>
        <v>175693.18919912452</v>
      </c>
      <c r="D79" s="45"/>
      <c r="E79" s="44">
        <v>2018</v>
      </c>
      <c r="F79" s="8">
        <v>43601</v>
      </c>
      <c r="G79" s="44" t="s">
        <v>3</v>
      </c>
      <c r="H79" s="46">
        <v>0.873</v>
      </c>
      <c r="I79" s="46"/>
      <c r="J79" s="44">
        <v>50</v>
      </c>
      <c r="K79" s="47">
        <f t="shared" si="9"/>
        <v>5270.7956759737353</v>
      </c>
      <c r="L79" s="48"/>
      <c r="M79" s="6">
        <f>IF(J79="","",(K79/J79)/LOOKUP(RIGHT($D$2,3),定数!$A$6:$A$13,定数!$B$6:$B$13))</f>
        <v>0.70277275679649809</v>
      </c>
      <c r="N79" s="44">
        <v>2018</v>
      </c>
      <c r="O79" s="8">
        <v>43607</v>
      </c>
      <c r="P79" s="46">
        <v>0.87829999999999997</v>
      </c>
      <c r="Q79" s="46"/>
      <c r="R79" s="49">
        <f>IF(P79="","",T79*M79*LOOKUP(RIGHT($D$2,3),定数!$A$6:$A$13,定数!$B$6:$B$13))</f>
        <v>-5587.0434165321303</v>
      </c>
      <c r="S79" s="49"/>
      <c r="T79" s="50">
        <f t="shared" si="11"/>
        <v>-52.999999999999716</v>
      </c>
      <c r="U79" s="50"/>
      <c r="V79" t="str">
        <f t="shared" si="10"/>
        <v/>
      </c>
      <c r="W79">
        <f t="shared" si="10"/>
        <v>1</v>
      </c>
      <c r="X79" s="41">
        <f t="shared" si="12"/>
        <v>175693.18919912452</v>
      </c>
      <c r="Y79" s="42">
        <f t="shared" si="13"/>
        <v>0</v>
      </c>
    </row>
    <row r="80" spans="2:25">
      <c r="B80" s="40">
        <v>72</v>
      </c>
      <c r="C80" s="45">
        <f t="shared" si="8"/>
        <v>170106.14578259239</v>
      </c>
      <c r="D80" s="45"/>
      <c r="E80" s="44">
        <v>2018</v>
      </c>
      <c r="F80" s="8">
        <v>43746</v>
      </c>
      <c r="G80" s="44" t="s">
        <v>3</v>
      </c>
      <c r="H80" s="46">
        <v>0.87719999999999998</v>
      </c>
      <c r="I80" s="46"/>
      <c r="J80" s="44">
        <v>33</v>
      </c>
      <c r="K80" s="47">
        <f t="shared" si="9"/>
        <v>5103.1843734777713</v>
      </c>
      <c r="L80" s="48"/>
      <c r="M80" s="6">
        <f>IF(J80="","",(K80/J80)/LOOKUP(RIGHT($D$2,3),定数!$A$6:$A$13,定数!$B$6:$B$13))</f>
        <v>1.0309463380763173</v>
      </c>
      <c r="N80" s="44">
        <v>2018</v>
      </c>
      <c r="O80" s="8">
        <v>43747</v>
      </c>
      <c r="P80" s="46">
        <v>0.87309999999999999</v>
      </c>
      <c r="Q80" s="46"/>
      <c r="R80" s="49">
        <f>IF(P80="","",T80*M80*LOOKUP(RIGHT($D$2,3),定数!$A$6:$A$13,定数!$B$6:$B$13))</f>
        <v>6340.3199791693396</v>
      </c>
      <c r="S80" s="49"/>
      <c r="T80" s="50">
        <f t="shared" si="11"/>
        <v>40.999999999999929</v>
      </c>
      <c r="U80" s="50"/>
      <c r="V80" t="str">
        <f t="shared" si="10"/>
        <v/>
      </c>
      <c r="W80">
        <f t="shared" si="10"/>
        <v>0</v>
      </c>
      <c r="X80" s="41">
        <f t="shared" si="12"/>
        <v>175693.18919912452</v>
      </c>
      <c r="Y80" s="42">
        <f t="shared" si="13"/>
        <v>3.1799999999999828E-2</v>
      </c>
    </row>
    <row r="81" spans="2:25">
      <c r="B81" s="40">
        <v>73</v>
      </c>
      <c r="C81" s="45">
        <f t="shared" si="8"/>
        <v>176446.46576176173</v>
      </c>
      <c r="D81" s="45"/>
      <c r="E81" s="44">
        <v>2018</v>
      </c>
      <c r="F81" s="8">
        <v>43763</v>
      </c>
      <c r="G81" s="44" t="s">
        <v>4</v>
      </c>
      <c r="H81" s="46">
        <v>0.88629999999999998</v>
      </c>
      <c r="I81" s="46"/>
      <c r="J81" s="44">
        <v>32</v>
      </c>
      <c r="K81" s="47">
        <f t="shared" si="9"/>
        <v>5293.3939728528521</v>
      </c>
      <c r="L81" s="48"/>
      <c r="M81" s="6">
        <f>IF(J81="","",(K81/J81)/LOOKUP(RIGHT($D$2,3),定数!$A$6:$A$13,定数!$B$6:$B$13))</f>
        <v>1.1027904110110109</v>
      </c>
      <c r="N81" s="44">
        <v>2018</v>
      </c>
      <c r="O81" s="8">
        <v>43768</v>
      </c>
      <c r="P81" s="46">
        <v>0.89039999999999997</v>
      </c>
      <c r="Q81" s="46"/>
      <c r="R81" s="49">
        <f>IF(P81="","",T81*M81*LOOKUP(RIGHT($D$2,3),定数!$A$6:$A$13,定数!$B$6:$B$13))</f>
        <v>6782.161027717706</v>
      </c>
      <c r="S81" s="49"/>
      <c r="T81" s="50">
        <f t="shared" si="11"/>
        <v>40.999999999999929</v>
      </c>
      <c r="U81" s="50"/>
      <c r="V81" t="str">
        <f t="shared" si="10"/>
        <v/>
      </c>
      <c r="W81">
        <f t="shared" si="10"/>
        <v>0</v>
      </c>
      <c r="X81" s="41">
        <f t="shared" si="12"/>
        <v>176446.46576176173</v>
      </c>
      <c r="Y81" s="42">
        <f t="shared" si="13"/>
        <v>0</v>
      </c>
    </row>
    <row r="82" spans="2:25">
      <c r="B82" s="40">
        <v>74</v>
      </c>
      <c r="C82" s="45">
        <f t="shared" si="8"/>
        <v>183228.62678947943</v>
      </c>
      <c r="D82" s="45"/>
      <c r="E82" s="44">
        <v>2018</v>
      </c>
      <c r="F82" s="8">
        <v>43764</v>
      </c>
      <c r="G82" s="44" t="s">
        <v>4</v>
      </c>
      <c r="H82" s="46">
        <v>0.8891</v>
      </c>
      <c r="I82" s="46"/>
      <c r="J82" s="44">
        <v>29</v>
      </c>
      <c r="K82" s="47">
        <f t="shared" si="9"/>
        <v>5496.858803684383</v>
      </c>
      <c r="L82" s="48"/>
      <c r="M82" s="6">
        <f>IF(J82="","",(K82/J82)/LOOKUP(RIGHT($D$2,3),定数!$A$6:$A$13,定数!$B$6:$B$13))</f>
        <v>1.2636457019964098</v>
      </c>
      <c r="N82" s="44">
        <v>2018</v>
      </c>
      <c r="O82" s="8">
        <v>43768</v>
      </c>
      <c r="P82" s="46">
        <v>0.89280000000000004</v>
      </c>
      <c r="Q82" s="46"/>
      <c r="R82" s="49">
        <f>IF(P82="","",T82*M82*LOOKUP(RIGHT($D$2,3),定数!$A$6:$A$13,定数!$B$6:$B$13))</f>
        <v>7013.2336460801444</v>
      </c>
      <c r="S82" s="49"/>
      <c r="T82" s="50">
        <f t="shared" si="11"/>
        <v>37.000000000000369</v>
      </c>
      <c r="U82" s="50"/>
      <c r="V82" t="str">
        <f t="shared" si="10"/>
        <v/>
      </c>
      <c r="W82">
        <f t="shared" si="10"/>
        <v>0</v>
      </c>
      <c r="X82" s="41">
        <f t="shared" si="12"/>
        <v>183228.62678947943</v>
      </c>
      <c r="Y82" s="42">
        <f t="shared" si="13"/>
        <v>0</v>
      </c>
    </row>
    <row r="83" spans="2:25">
      <c r="B83" s="40">
        <v>75</v>
      </c>
      <c r="C83" s="45">
        <f t="shared" si="8"/>
        <v>190241.86043555956</v>
      </c>
      <c r="D83" s="45"/>
      <c r="E83" s="44">
        <v>2018</v>
      </c>
      <c r="F83" s="8">
        <v>43785</v>
      </c>
      <c r="G83" s="44" t="s">
        <v>4</v>
      </c>
      <c r="H83" s="46">
        <v>0.89039999999999997</v>
      </c>
      <c r="I83" s="46"/>
      <c r="J83" s="44">
        <v>79</v>
      </c>
      <c r="K83" s="47">
        <f t="shared" si="9"/>
        <v>5707.2558130667867</v>
      </c>
      <c r="L83" s="48"/>
      <c r="M83" s="6">
        <f>IF(J83="","",(K83/J83)/LOOKUP(RIGHT($D$2,3),定数!$A$6:$A$13,定数!$B$6:$B$13))</f>
        <v>0.48162496312799885</v>
      </c>
      <c r="N83" s="44">
        <v>2018</v>
      </c>
      <c r="O83" s="8">
        <v>43797</v>
      </c>
      <c r="P83" s="46">
        <v>0.88239999999999996</v>
      </c>
      <c r="Q83" s="46"/>
      <c r="R83" s="49">
        <f>IF(P83="","",T83*M83*LOOKUP(RIGHT($D$2,3),定数!$A$6:$A$13,定数!$B$6:$B$13))</f>
        <v>-5779.4995575359917</v>
      </c>
      <c r="S83" s="49"/>
      <c r="T83" s="50">
        <f t="shared" si="11"/>
        <v>-80.000000000000071</v>
      </c>
      <c r="U83" s="50"/>
      <c r="V83" t="str">
        <f t="shared" si="10"/>
        <v/>
      </c>
      <c r="W83">
        <f t="shared" si="10"/>
        <v>1</v>
      </c>
      <c r="X83" s="41">
        <f t="shared" si="12"/>
        <v>190241.86043555956</v>
      </c>
      <c r="Y83" s="42">
        <f t="shared" si="13"/>
        <v>0</v>
      </c>
    </row>
    <row r="84" spans="2:25">
      <c r="B84" s="40">
        <v>76</v>
      </c>
      <c r="C84" s="45">
        <f t="shared" si="8"/>
        <v>184462.36087802358</v>
      </c>
      <c r="D84" s="45"/>
      <c r="E84" s="44">
        <v>2019</v>
      </c>
      <c r="F84" s="8">
        <v>43482</v>
      </c>
      <c r="G84" s="44" t="s">
        <v>3</v>
      </c>
      <c r="H84" s="46">
        <v>0.88170000000000004</v>
      </c>
      <c r="I84" s="46"/>
      <c r="J84" s="44">
        <v>51</v>
      </c>
      <c r="K84" s="47">
        <f t="shared" si="9"/>
        <v>5533.870826340707</v>
      </c>
      <c r="L84" s="48"/>
      <c r="M84" s="6">
        <f>IF(J84="","",(K84/J84)/LOOKUP(RIGHT($D$2,3),定数!$A$6:$A$13,定数!$B$6:$B$13))</f>
        <v>0.72338180736479829</v>
      </c>
      <c r="N84" s="44">
        <v>2019</v>
      </c>
      <c r="O84" s="8">
        <v>43488</v>
      </c>
      <c r="P84" s="46">
        <v>0.87529999999999997</v>
      </c>
      <c r="Q84" s="46"/>
      <c r="R84" s="49">
        <f>IF(P84="","",T84*M84*LOOKUP(RIGHT($D$2,3),定数!$A$6:$A$13,定数!$B$6:$B$13))</f>
        <v>6944.4653507021421</v>
      </c>
      <c r="S84" s="49"/>
      <c r="T84" s="50">
        <f t="shared" si="11"/>
        <v>64.000000000000725</v>
      </c>
      <c r="U84" s="50"/>
      <c r="V84" t="str">
        <f t="shared" si="10"/>
        <v/>
      </c>
      <c r="W84">
        <f t="shared" si="10"/>
        <v>0</v>
      </c>
      <c r="X84" s="41">
        <f t="shared" si="12"/>
        <v>190241.86043555956</v>
      </c>
      <c r="Y84" s="42">
        <f t="shared" si="13"/>
        <v>3.0379746835442978E-2</v>
      </c>
    </row>
    <row r="85" spans="2:25">
      <c r="B85" s="40">
        <v>77</v>
      </c>
      <c r="C85" s="45">
        <f t="shared" si="8"/>
        <v>191406.82622872572</v>
      </c>
      <c r="D85" s="45"/>
      <c r="E85" s="44">
        <v>2019</v>
      </c>
      <c r="F85" s="8">
        <v>43596</v>
      </c>
      <c r="G85" s="44" t="s">
        <v>4</v>
      </c>
      <c r="H85" s="46">
        <v>0.86409999999999998</v>
      </c>
      <c r="I85" s="46"/>
      <c r="J85" s="44">
        <v>20</v>
      </c>
      <c r="K85" s="47">
        <f t="shared" si="9"/>
        <v>5742.2047868617719</v>
      </c>
      <c r="L85" s="48"/>
      <c r="M85" s="6">
        <f>IF(J85="","",(K85/J85)/LOOKUP(RIGHT($D$2,3),定数!$A$6:$A$13,定数!$B$6:$B$13))</f>
        <v>1.9140682622872573</v>
      </c>
      <c r="N85" s="44">
        <v>2019</v>
      </c>
      <c r="O85" s="8">
        <v>43598</v>
      </c>
      <c r="P85" s="46">
        <v>0.86660000000000004</v>
      </c>
      <c r="Q85" s="46"/>
      <c r="R85" s="49">
        <f>IF(P85="","",T85*M85*LOOKUP(RIGHT($D$2,3),定数!$A$6:$A$13,定数!$B$6:$B$13))</f>
        <v>7177.7559835773809</v>
      </c>
      <c r="S85" s="49"/>
      <c r="T85" s="50">
        <f t="shared" si="11"/>
        <v>25.000000000000576</v>
      </c>
      <c r="U85" s="50"/>
      <c r="V85" t="str">
        <f t="shared" si="10"/>
        <v/>
      </c>
      <c r="W85">
        <f t="shared" si="10"/>
        <v>0</v>
      </c>
      <c r="X85" s="41">
        <f t="shared" si="12"/>
        <v>191406.82622872572</v>
      </c>
      <c r="Y85" s="42">
        <f t="shared" si="13"/>
        <v>0</v>
      </c>
    </row>
    <row r="86" spans="2:25">
      <c r="B86" s="40">
        <v>78</v>
      </c>
      <c r="C86" s="45">
        <f t="shared" si="8"/>
        <v>198584.5822123031</v>
      </c>
      <c r="D86" s="45"/>
      <c r="E86" s="44">
        <v>2019</v>
      </c>
      <c r="F86" s="8">
        <v>43605</v>
      </c>
      <c r="G86" s="44" t="s">
        <v>4</v>
      </c>
      <c r="H86" s="46">
        <v>0.87770000000000004</v>
      </c>
      <c r="I86" s="46"/>
      <c r="J86" s="44">
        <v>27</v>
      </c>
      <c r="K86" s="47">
        <f t="shared" si="9"/>
        <v>5957.5374663690927</v>
      </c>
      <c r="L86" s="48"/>
      <c r="M86" s="6">
        <f>IF(J86="","",(K86/J86)/LOOKUP(RIGHT($D$2,3),定数!$A$6:$A$13,定数!$B$6:$B$13))</f>
        <v>1.4709969052763192</v>
      </c>
      <c r="N86" s="44">
        <v>2019</v>
      </c>
      <c r="O86" s="8">
        <v>43606</v>
      </c>
      <c r="P86" s="46">
        <v>0.87480000000000002</v>
      </c>
      <c r="Q86" s="46"/>
      <c r="R86" s="49">
        <f>IF(P86="","",T86*M86*LOOKUP(RIGHT($D$2,3),定数!$A$6:$A$13,定数!$B$6:$B$13))</f>
        <v>-6398.8365379520183</v>
      </c>
      <c r="S86" s="49"/>
      <c r="T86" s="50">
        <f t="shared" si="11"/>
        <v>-29.000000000000135</v>
      </c>
      <c r="U86" s="50"/>
      <c r="V86" t="str">
        <f t="shared" si="10"/>
        <v/>
      </c>
      <c r="W86">
        <f t="shared" si="10"/>
        <v>1</v>
      </c>
      <c r="X86" s="41">
        <f t="shared" si="12"/>
        <v>198584.5822123031</v>
      </c>
      <c r="Y86" s="42">
        <f t="shared" si="13"/>
        <v>0</v>
      </c>
    </row>
    <row r="87" spans="2:25">
      <c r="B87" s="40">
        <v>79</v>
      </c>
      <c r="C87" s="45">
        <f t="shared" si="8"/>
        <v>192185.74567435108</v>
      </c>
      <c r="D87" s="45"/>
      <c r="E87" s="44">
        <v>2019</v>
      </c>
      <c r="F87" s="8">
        <v>43619</v>
      </c>
      <c r="G87" s="44" t="s">
        <v>4</v>
      </c>
      <c r="H87" s="46">
        <v>0.88700000000000001</v>
      </c>
      <c r="I87" s="46"/>
      <c r="J87" s="44">
        <v>44</v>
      </c>
      <c r="K87" s="47">
        <f t="shared" si="9"/>
        <v>5765.5723702305322</v>
      </c>
      <c r="L87" s="48"/>
      <c r="M87" s="6">
        <f>IF(J87="","",(K87/J87)/LOOKUP(RIGHT($D$2,3),定数!$A$6:$A$13,定数!$B$6:$B$13))</f>
        <v>0.87357157124705032</v>
      </c>
      <c r="N87" s="44">
        <v>2019</v>
      </c>
      <c r="O87" s="8">
        <v>43626</v>
      </c>
      <c r="P87" s="46">
        <v>0.89259999999999995</v>
      </c>
      <c r="Q87" s="46"/>
      <c r="R87" s="49">
        <f>IF(P87="","",T87*M87*LOOKUP(RIGHT($D$2,3),定数!$A$6:$A$13,定数!$B$6:$B$13))</f>
        <v>7338.0011984751409</v>
      </c>
      <c r="S87" s="49"/>
      <c r="T87" s="50">
        <f t="shared" si="11"/>
        <v>55.999999999999382</v>
      </c>
      <c r="U87" s="50"/>
      <c r="V87" t="str">
        <f t="shared" si="10"/>
        <v/>
      </c>
      <c r="W87">
        <f t="shared" si="10"/>
        <v>0</v>
      </c>
      <c r="X87" s="41">
        <f t="shared" si="12"/>
        <v>198584.5822123031</v>
      </c>
      <c r="Y87" s="42">
        <f t="shared" si="13"/>
        <v>3.2222222222222374E-2</v>
      </c>
    </row>
    <row r="88" spans="2:25">
      <c r="B88" s="40">
        <v>80</v>
      </c>
      <c r="C88" s="45">
        <f t="shared" si="8"/>
        <v>199523.74687282622</v>
      </c>
      <c r="D88" s="45"/>
      <c r="E88" s="44"/>
      <c r="F88" s="8"/>
      <c r="G88" s="44"/>
      <c r="H88" s="46"/>
      <c r="I88" s="46"/>
      <c r="J88" s="44"/>
      <c r="K88" s="47" t="str">
        <f t="shared" si="9"/>
        <v/>
      </c>
      <c r="L88" s="48"/>
      <c r="M88" s="6" t="str">
        <f>IF(J88="","",(K88/J88)/LOOKUP(RIGHT($D$2,3),定数!$A$6:$A$13,定数!$B$6:$B$13))</f>
        <v/>
      </c>
      <c r="N88" s="44"/>
      <c r="O88" s="8"/>
      <c r="P88" s="46"/>
      <c r="Q88" s="46"/>
      <c r="R88" s="49" t="str">
        <f>IF(P88="","",T88*M88*LOOKUP(RIGHT($D$2,3),定数!$A$6:$A$13,定数!$B$6:$B$13))</f>
        <v/>
      </c>
      <c r="S88" s="49"/>
      <c r="T88" s="50" t="str">
        <f t="shared" si="11"/>
        <v/>
      </c>
      <c r="U88" s="50"/>
      <c r="V88" t="str">
        <f t="shared" si="10"/>
        <v/>
      </c>
      <c r="W88" t="str">
        <f t="shared" si="10"/>
        <v/>
      </c>
      <c r="X88" s="41">
        <f t="shared" si="12"/>
        <v>199523.74687282622</v>
      </c>
      <c r="Y88" s="42">
        <f t="shared" si="13"/>
        <v>0</v>
      </c>
    </row>
    <row r="89" spans="2:25">
      <c r="B89" s="40">
        <v>81</v>
      </c>
      <c r="C89" s="45" t="str">
        <f t="shared" si="8"/>
        <v/>
      </c>
      <c r="D89" s="45"/>
      <c r="E89" s="44"/>
      <c r="F89" s="8"/>
      <c r="G89" s="44"/>
      <c r="H89" s="46"/>
      <c r="I89" s="46"/>
      <c r="J89" s="44"/>
      <c r="K89" s="47" t="str">
        <f t="shared" si="9"/>
        <v/>
      </c>
      <c r="L89" s="48"/>
      <c r="M89" s="6" t="str">
        <f>IF(J89="","",(K89/J89)/LOOKUP(RIGHT($D$2,3),定数!$A$6:$A$13,定数!$B$6:$B$13))</f>
        <v/>
      </c>
      <c r="N89" s="44"/>
      <c r="O89" s="8"/>
      <c r="P89" s="46"/>
      <c r="Q89" s="46"/>
      <c r="R89" s="49" t="str">
        <f>IF(P89="","",T89*M89*LOOKUP(RIGHT($D$2,3),定数!$A$6:$A$13,定数!$B$6:$B$13))</f>
        <v/>
      </c>
      <c r="S89" s="49"/>
      <c r="T89" s="50" t="str">
        <f t="shared" si="11"/>
        <v/>
      </c>
      <c r="U89" s="50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>
      <c r="B90" s="40">
        <v>82</v>
      </c>
      <c r="C90" s="45" t="str">
        <f t="shared" si="8"/>
        <v/>
      </c>
      <c r="D90" s="45"/>
      <c r="E90" s="44"/>
      <c r="F90" s="8"/>
      <c r="G90" s="44"/>
      <c r="H90" s="46"/>
      <c r="I90" s="46"/>
      <c r="J90" s="44"/>
      <c r="K90" s="47" t="str">
        <f t="shared" si="9"/>
        <v/>
      </c>
      <c r="L90" s="48"/>
      <c r="M90" s="6" t="str">
        <f>IF(J90="","",(K90/J90)/LOOKUP(RIGHT($D$2,3),定数!$A$6:$A$13,定数!$B$6:$B$13))</f>
        <v/>
      </c>
      <c r="N90" s="44"/>
      <c r="O90" s="8"/>
      <c r="P90" s="46"/>
      <c r="Q90" s="46"/>
      <c r="R90" s="49" t="str">
        <f>IF(P90="","",T90*M90*LOOKUP(RIGHT($D$2,3),定数!$A$6:$A$13,定数!$B$6:$B$13))</f>
        <v/>
      </c>
      <c r="S90" s="49"/>
      <c r="T90" s="50" t="str">
        <f t="shared" si="11"/>
        <v/>
      </c>
      <c r="U90" s="50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>
      <c r="B91" s="40">
        <v>83</v>
      </c>
      <c r="C91" s="45" t="str">
        <f t="shared" si="8"/>
        <v/>
      </c>
      <c r="D91" s="45"/>
      <c r="E91" s="44"/>
      <c r="F91" s="8"/>
      <c r="G91" s="44"/>
      <c r="H91" s="46"/>
      <c r="I91" s="46"/>
      <c r="J91" s="44"/>
      <c r="K91" s="47" t="str">
        <f t="shared" si="9"/>
        <v/>
      </c>
      <c r="L91" s="48"/>
      <c r="M91" s="6" t="str">
        <f>IF(J91="","",(K91/J91)/LOOKUP(RIGHT($D$2,3),定数!$A$6:$A$13,定数!$B$6:$B$13))</f>
        <v/>
      </c>
      <c r="N91" s="44"/>
      <c r="O91" s="8"/>
      <c r="P91" s="46"/>
      <c r="Q91" s="46"/>
      <c r="R91" s="49" t="str">
        <f>IF(P91="","",T91*M91*LOOKUP(RIGHT($D$2,3),定数!$A$6:$A$13,定数!$B$6:$B$13))</f>
        <v/>
      </c>
      <c r="S91" s="49"/>
      <c r="T91" s="50" t="str">
        <f t="shared" si="11"/>
        <v/>
      </c>
      <c r="U91" s="50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>
      <c r="B92" s="40">
        <v>84</v>
      </c>
      <c r="C92" s="45" t="str">
        <f t="shared" si="8"/>
        <v/>
      </c>
      <c r="D92" s="45"/>
      <c r="E92" s="44"/>
      <c r="F92" s="8"/>
      <c r="G92" s="44"/>
      <c r="H92" s="46"/>
      <c r="I92" s="46"/>
      <c r="J92" s="44"/>
      <c r="K92" s="47" t="str">
        <f t="shared" si="9"/>
        <v/>
      </c>
      <c r="L92" s="48"/>
      <c r="M92" s="6" t="str">
        <f>IF(J92="","",(K92/J92)/LOOKUP(RIGHT($D$2,3),定数!$A$6:$A$13,定数!$B$6:$B$13))</f>
        <v/>
      </c>
      <c r="N92" s="44"/>
      <c r="O92" s="8"/>
      <c r="P92" s="46"/>
      <c r="Q92" s="46"/>
      <c r="R92" s="49" t="str">
        <f>IF(P92="","",T92*M92*LOOKUP(RIGHT($D$2,3),定数!$A$6:$A$13,定数!$B$6:$B$13))</f>
        <v/>
      </c>
      <c r="S92" s="49"/>
      <c r="T92" s="50" t="str">
        <f t="shared" si="11"/>
        <v/>
      </c>
      <c r="U92" s="50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>
      <c r="B93" s="40">
        <v>85</v>
      </c>
      <c r="C93" s="45" t="str">
        <f t="shared" si="8"/>
        <v/>
      </c>
      <c r="D93" s="45"/>
      <c r="E93" s="44"/>
      <c r="F93" s="8"/>
      <c r="G93" s="44"/>
      <c r="H93" s="46"/>
      <c r="I93" s="46"/>
      <c r="J93" s="44"/>
      <c r="K93" s="47" t="str">
        <f t="shared" si="9"/>
        <v/>
      </c>
      <c r="L93" s="48"/>
      <c r="M93" s="6" t="str">
        <f>IF(J93="","",(K93/J93)/LOOKUP(RIGHT($D$2,3),定数!$A$6:$A$13,定数!$B$6:$B$13))</f>
        <v/>
      </c>
      <c r="N93" s="44"/>
      <c r="O93" s="8"/>
      <c r="P93" s="46"/>
      <c r="Q93" s="46"/>
      <c r="R93" s="49" t="str">
        <f>IF(P93="","",T93*M93*LOOKUP(RIGHT($D$2,3),定数!$A$6:$A$13,定数!$B$6:$B$13))</f>
        <v/>
      </c>
      <c r="S93" s="49"/>
      <c r="T93" s="50" t="str">
        <f t="shared" si="11"/>
        <v/>
      </c>
      <c r="U93" s="50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>
      <c r="B94" s="40">
        <v>86</v>
      </c>
      <c r="C94" s="45" t="str">
        <f t="shared" si="8"/>
        <v/>
      </c>
      <c r="D94" s="45"/>
      <c r="E94" s="44"/>
      <c r="F94" s="8"/>
      <c r="G94" s="44"/>
      <c r="H94" s="46"/>
      <c r="I94" s="46"/>
      <c r="J94" s="44"/>
      <c r="K94" s="47" t="str">
        <f t="shared" si="9"/>
        <v/>
      </c>
      <c r="L94" s="48"/>
      <c r="M94" s="6" t="str">
        <f>IF(J94="","",(K94/J94)/LOOKUP(RIGHT($D$2,3),定数!$A$6:$A$13,定数!$B$6:$B$13))</f>
        <v/>
      </c>
      <c r="N94" s="44"/>
      <c r="O94" s="8"/>
      <c r="P94" s="46"/>
      <c r="Q94" s="46"/>
      <c r="R94" s="49" t="str">
        <f>IF(P94="","",T94*M94*LOOKUP(RIGHT($D$2,3),定数!$A$6:$A$13,定数!$B$6:$B$13))</f>
        <v/>
      </c>
      <c r="S94" s="49"/>
      <c r="T94" s="50" t="str">
        <f t="shared" si="11"/>
        <v/>
      </c>
      <c r="U94" s="50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>
      <c r="B95" s="40">
        <v>87</v>
      </c>
      <c r="C95" s="45" t="str">
        <f t="shared" si="8"/>
        <v/>
      </c>
      <c r="D95" s="45"/>
      <c r="E95" s="44"/>
      <c r="F95" s="8"/>
      <c r="G95" s="44"/>
      <c r="H95" s="46"/>
      <c r="I95" s="46"/>
      <c r="J95" s="44"/>
      <c r="K95" s="47" t="str">
        <f t="shared" si="9"/>
        <v/>
      </c>
      <c r="L95" s="48"/>
      <c r="M95" s="6" t="str">
        <f>IF(J95="","",(K95/J95)/LOOKUP(RIGHT($D$2,3),定数!$A$6:$A$13,定数!$B$6:$B$13))</f>
        <v/>
      </c>
      <c r="N95" s="44"/>
      <c r="O95" s="8"/>
      <c r="P95" s="46"/>
      <c r="Q95" s="46"/>
      <c r="R95" s="49" t="str">
        <f>IF(P95="","",T95*M95*LOOKUP(RIGHT($D$2,3),定数!$A$6:$A$13,定数!$B$6:$B$13))</f>
        <v/>
      </c>
      <c r="S95" s="49"/>
      <c r="T95" s="50" t="str">
        <f t="shared" si="11"/>
        <v/>
      </c>
      <c r="U95" s="50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>
      <c r="B96" s="40">
        <v>88</v>
      </c>
      <c r="C96" s="45" t="str">
        <f t="shared" si="8"/>
        <v/>
      </c>
      <c r="D96" s="45"/>
      <c r="E96" s="44"/>
      <c r="F96" s="8"/>
      <c r="G96" s="44"/>
      <c r="H96" s="46"/>
      <c r="I96" s="46"/>
      <c r="J96" s="44"/>
      <c r="K96" s="47" t="str">
        <f t="shared" si="9"/>
        <v/>
      </c>
      <c r="L96" s="48"/>
      <c r="M96" s="6" t="str">
        <f>IF(J96="","",(K96/J96)/LOOKUP(RIGHT($D$2,3),定数!$A$6:$A$13,定数!$B$6:$B$13))</f>
        <v/>
      </c>
      <c r="N96" s="44"/>
      <c r="O96" s="8"/>
      <c r="P96" s="46"/>
      <c r="Q96" s="46"/>
      <c r="R96" s="49" t="str">
        <f>IF(P96="","",T96*M96*LOOKUP(RIGHT($D$2,3),定数!$A$6:$A$13,定数!$B$6:$B$13))</f>
        <v/>
      </c>
      <c r="S96" s="49"/>
      <c r="T96" s="50" t="str">
        <f t="shared" si="11"/>
        <v/>
      </c>
      <c r="U96" s="50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>
      <c r="B97" s="40">
        <v>89</v>
      </c>
      <c r="C97" s="45" t="str">
        <f t="shared" si="8"/>
        <v/>
      </c>
      <c r="D97" s="45"/>
      <c r="E97" s="44"/>
      <c r="F97" s="8"/>
      <c r="G97" s="44"/>
      <c r="H97" s="46"/>
      <c r="I97" s="46"/>
      <c r="J97" s="44"/>
      <c r="K97" s="47" t="str">
        <f t="shared" si="9"/>
        <v/>
      </c>
      <c r="L97" s="48"/>
      <c r="M97" s="6" t="str">
        <f>IF(J97="","",(K97/J97)/LOOKUP(RIGHT($D$2,3),定数!$A$6:$A$13,定数!$B$6:$B$13))</f>
        <v/>
      </c>
      <c r="N97" s="44"/>
      <c r="O97" s="8"/>
      <c r="P97" s="46"/>
      <c r="Q97" s="46"/>
      <c r="R97" s="49" t="str">
        <f>IF(P97="","",T97*M97*LOOKUP(RIGHT($D$2,3),定数!$A$6:$A$13,定数!$B$6:$B$13))</f>
        <v/>
      </c>
      <c r="S97" s="49"/>
      <c r="T97" s="50" t="str">
        <f t="shared" si="11"/>
        <v/>
      </c>
      <c r="U97" s="50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>
      <c r="B98" s="40">
        <v>90</v>
      </c>
      <c r="C98" s="45" t="str">
        <f t="shared" si="8"/>
        <v/>
      </c>
      <c r="D98" s="45"/>
      <c r="E98" s="44"/>
      <c r="F98" s="8"/>
      <c r="G98" s="44"/>
      <c r="H98" s="46"/>
      <c r="I98" s="46"/>
      <c r="J98" s="44"/>
      <c r="K98" s="47" t="str">
        <f t="shared" si="9"/>
        <v/>
      </c>
      <c r="L98" s="48"/>
      <c r="M98" s="6" t="str">
        <f>IF(J98="","",(K98/J98)/LOOKUP(RIGHT($D$2,3),定数!$A$6:$A$13,定数!$B$6:$B$13))</f>
        <v/>
      </c>
      <c r="N98" s="44"/>
      <c r="O98" s="8"/>
      <c r="P98" s="46"/>
      <c r="Q98" s="46"/>
      <c r="R98" s="49" t="str">
        <f>IF(P98="","",T98*M98*LOOKUP(RIGHT($D$2,3),定数!$A$6:$A$13,定数!$B$6:$B$13))</f>
        <v/>
      </c>
      <c r="S98" s="49"/>
      <c r="T98" s="50" t="str">
        <f t="shared" si="11"/>
        <v/>
      </c>
      <c r="U98" s="50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>
      <c r="B99" s="40">
        <v>91</v>
      </c>
      <c r="C99" s="45" t="str">
        <f t="shared" si="8"/>
        <v/>
      </c>
      <c r="D99" s="45"/>
      <c r="E99" s="44"/>
      <c r="F99" s="8"/>
      <c r="G99" s="44"/>
      <c r="H99" s="46"/>
      <c r="I99" s="46"/>
      <c r="J99" s="44"/>
      <c r="K99" s="47" t="str">
        <f t="shared" si="9"/>
        <v/>
      </c>
      <c r="L99" s="48"/>
      <c r="M99" s="6" t="str">
        <f>IF(J99="","",(K99/J99)/LOOKUP(RIGHT($D$2,3),定数!$A$6:$A$13,定数!$B$6:$B$13))</f>
        <v/>
      </c>
      <c r="N99" s="44"/>
      <c r="O99" s="8"/>
      <c r="P99" s="46"/>
      <c r="Q99" s="46"/>
      <c r="R99" s="49" t="str">
        <f>IF(P99="","",T99*M99*LOOKUP(RIGHT($D$2,3),定数!$A$6:$A$13,定数!$B$6:$B$13))</f>
        <v/>
      </c>
      <c r="S99" s="49"/>
      <c r="T99" s="50" t="str">
        <f t="shared" si="11"/>
        <v/>
      </c>
      <c r="U99" s="50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>
      <c r="B100" s="40">
        <v>92</v>
      </c>
      <c r="C100" s="45" t="str">
        <f t="shared" si="8"/>
        <v/>
      </c>
      <c r="D100" s="45"/>
      <c r="E100" s="44"/>
      <c r="F100" s="8"/>
      <c r="G100" s="44"/>
      <c r="H100" s="46"/>
      <c r="I100" s="46"/>
      <c r="J100" s="44"/>
      <c r="K100" s="47" t="str">
        <f t="shared" si="9"/>
        <v/>
      </c>
      <c r="L100" s="48"/>
      <c r="M100" s="6" t="str">
        <f>IF(J100="","",(K100/J100)/LOOKUP(RIGHT($D$2,3),定数!$A$6:$A$13,定数!$B$6:$B$13))</f>
        <v/>
      </c>
      <c r="N100" s="44"/>
      <c r="O100" s="8"/>
      <c r="P100" s="46"/>
      <c r="Q100" s="46"/>
      <c r="R100" s="49" t="str">
        <f>IF(P100="","",T100*M100*LOOKUP(RIGHT($D$2,3),定数!$A$6:$A$13,定数!$B$6:$B$13))</f>
        <v/>
      </c>
      <c r="S100" s="49"/>
      <c r="T100" s="50" t="str">
        <f t="shared" si="11"/>
        <v/>
      </c>
      <c r="U100" s="50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>
      <c r="B101" s="40">
        <v>93</v>
      </c>
      <c r="C101" s="45" t="str">
        <f t="shared" si="8"/>
        <v/>
      </c>
      <c r="D101" s="45"/>
      <c r="E101" s="44"/>
      <c r="F101" s="8"/>
      <c r="G101" s="44"/>
      <c r="H101" s="46"/>
      <c r="I101" s="46"/>
      <c r="J101" s="44"/>
      <c r="K101" s="47" t="str">
        <f t="shared" si="9"/>
        <v/>
      </c>
      <c r="L101" s="48"/>
      <c r="M101" s="6" t="str">
        <f>IF(J101="","",(K101/J101)/LOOKUP(RIGHT($D$2,3),定数!$A$6:$A$13,定数!$B$6:$B$13))</f>
        <v/>
      </c>
      <c r="N101" s="44"/>
      <c r="O101" s="8"/>
      <c r="P101" s="46"/>
      <c r="Q101" s="46"/>
      <c r="R101" s="49" t="str">
        <f>IF(P101="","",T101*M101*LOOKUP(RIGHT($D$2,3),定数!$A$6:$A$13,定数!$B$6:$B$13))</f>
        <v/>
      </c>
      <c r="S101" s="49"/>
      <c r="T101" s="50" t="str">
        <f t="shared" si="11"/>
        <v/>
      </c>
      <c r="U101" s="50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>
      <c r="B102" s="40">
        <v>94</v>
      </c>
      <c r="C102" s="45" t="str">
        <f t="shared" si="8"/>
        <v/>
      </c>
      <c r="D102" s="45"/>
      <c r="E102" s="44"/>
      <c r="F102" s="8"/>
      <c r="G102" s="44"/>
      <c r="H102" s="46"/>
      <c r="I102" s="46"/>
      <c r="J102" s="44"/>
      <c r="K102" s="47" t="str">
        <f t="shared" si="9"/>
        <v/>
      </c>
      <c r="L102" s="48"/>
      <c r="M102" s="6" t="str">
        <f>IF(J102="","",(K102/J102)/LOOKUP(RIGHT($D$2,3),定数!$A$6:$A$13,定数!$B$6:$B$13))</f>
        <v/>
      </c>
      <c r="N102" s="44"/>
      <c r="O102" s="8"/>
      <c r="P102" s="46"/>
      <c r="Q102" s="46"/>
      <c r="R102" s="49" t="str">
        <f>IF(P102="","",T102*M102*LOOKUP(RIGHT($D$2,3),定数!$A$6:$A$13,定数!$B$6:$B$13))</f>
        <v/>
      </c>
      <c r="S102" s="49"/>
      <c r="T102" s="50" t="str">
        <f t="shared" si="11"/>
        <v/>
      </c>
      <c r="U102" s="50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>
      <c r="B103" s="40">
        <v>95</v>
      </c>
      <c r="C103" s="45" t="str">
        <f t="shared" si="8"/>
        <v/>
      </c>
      <c r="D103" s="45"/>
      <c r="E103" s="44"/>
      <c r="F103" s="8"/>
      <c r="G103" s="44"/>
      <c r="H103" s="46"/>
      <c r="I103" s="46"/>
      <c r="J103" s="44"/>
      <c r="K103" s="47" t="str">
        <f t="shared" si="9"/>
        <v/>
      </c>
      <c r="L103" s="48"/>
      <c r="M103" s="6" t="str">
        <f>IF(J103="","",(K103/J103)/LOOKUP(RIGHT($D$2,3),定数!$A$6:$A$13,定数!$B$6:$B$13))</f>
        <v/>
      </c>
      <c r="N103" s="44"/>
      <c r="O103" s="8"/>
      <c r="P103" s="46"/>
      <c r="Q103" s="46"/>
      <c r="R103" s="49" t="str">
        <f>IF(P103="","",T103*M103*LOOKUP(RIGHT($D$2,3),定数!$A$6:$A$13,定数!$B$6:$B$13))</f>
        <v/>
      </c>
      <c r="S103" s="49"/>
      <c r="T103" s="50" t="str">
        <f t="shared" si="11"/>
        <v/>
      </c>
      <c r="U103" s="50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>
      <c r="B104" s="40">
        <v>96</v>
      </c>
      <c r="C104" s="45" t="str">
        <f t="shared" si="8"/>
        <v/>
      </c>
      <c r="D104" s="45"/>
      <c r="E104" s="40"/>
      <c r="F104" s="8"/>
      <c r="G104" s="40"/>
      <c r="H104" s="46"/>
      <c r="I104" s="46"/>
      <c r="J104" s="40"/>
      <c r="K104" s="47" t="str">
        <f t="shared" ref="K104:K108" si="15">IF(J104="","",C104*0.03)</f>
        <v/>
      </c>
      <c r="L104" s="48"/>
      <c r="M104" s="6" t="str">
        <f>IF(J104="","",(K104/J104)/LOOKUP(RIGHT($D$2,3),定数!$A$6:$A$13,定数!$B$6:$B$13))</f>
        <v/>
      </c>
      <c r="N104" s="40"/>
      <c r="O104" s="8"/>
      <c r="P104" s="46"/>
      <c r="Q104" s="46"/>
      <c r="R104" s="49" t="str">
        <f>IF(P104="","",T104*M104*LOOKUP(RIGHT($D$2,3),定数!$A$6:$A$13,定数!$B$6:$B$13))</f>
        <v/>
      </c>
      <c r="S104" s="49"/>
      <c r="T104" s="50" t="str">
        <f t="shared" si="11"/>
        <v/>
      </c>
      <c r="U104" s="50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>
      <c r="B105" s="40">
        <v>97</v>
      </c>
      <c r="C105" s="45" t="str">
        <f t="shared" si="8"/>
        <v/>
      </c>
      <c r="D105" s="45"/>
      <c r="E105" s="40"/>
      <c r="F105" s="8"/>
      <c r="G105" s="40"/>
      <c r="H105" s="46"/>
      <c r="I105" s="46"/>
      <c r="J105" s="40"/>
      <c r="K105" s="47" t="str">
        <f t="shared" si="15"/>
        <v/>
      </c>
      <c r="L105" s="48"/>
      <c r="M105" s="6" t="str">
        <f>IF(J105="","",(K105/J105)/LOOKUP(RIGHT($D$2,3),定数!$A$6:$A$13,定数!$B$6:$B$13))</f>
        <v/>
      </c>
      <c r="N105" s="40"/>
      <c r="O105" s="8"/>
      <c r="P105" s="46"/>
      <c r="Q105" s="46"/>
      <c r="R105" s="49" t="str">
        <f>IF(P105="","",T105*M105*LOOKUP(RIGHT($D$2,3),定数!$A$6:$A$13,定数!$B$6:$B$13))</f>
        <v/>
      </c>
      <c r="S105" s="49"/>
      <c r="T105" s="50" t="str">
        <f t="shared" si="11"/>
        <v/>
      </c>
      <c r="U105" s="50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>
      <c r="B106" s="40">
        <v>98</v>
      </c>
      <c r="C106" s="45" t="str">
        <f t="shared" si="8"/>
        <v/>
      </c>
      <c r="D106" s="45"/>
      <c r="E106" s="40"/>
      <c r="F106" s="8"/>
      <c r="G106" s="40"/>
      <c r="H106" s="46"/>
      <c r="I106" s="46"/>
      <c r="J106" s="40"/>
      <c r="K106" s="47" t="str">
        <f t="shared" si="15"/>
        <v/>
      </c>
      <c r="L106" s="48"/>
      <c r="M106" s="6" t="str">
        <f>IF(J106="","",(K106/J106)/LOOKUP(RIGHT($D$2,3),定数!$A$6:$A$13,定数!$B$6:$B$13))</f>
        <v/>
      </c>
      <c r="N106" s="40"/>
      <c r="O106" s="8"/>
      <c r="P106" s="46"/>
      <c r="Q106" s="46"/>
      <c r="R106" s="49" t="str">
        <f>IF(P106="","",T106*M106*LOOKUP(RIGHT($D$2,3),定数!$A$6:$A$13,定数!$B$6:$B$13))</f>
        <v/>
      </c>
      <c r="S106" s="49"/>
      <c r="T106" s="50" t="str">
        <f t="shared" si="11"/>
        <v/>
      </c>
      <c r="U106" s="50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>
      <c r="B107" s="40">
        <v>99</v>
      </c>
      <c r="C107" s="45" t="str">
        <f t="shared" si="8"/>
        <v/>
      </c>
      <c r="D107" s="45"/>
      <c r="E107" s="40"/>
      <c r="F107" s="8"/>
      <c r="G107" s="40"/>
      <c r="H107" s="46"/>
      <c r="I107" s="46"/>
      <c r="J107" s="40"/>
      <c r="K107" s="47" t="str">
        <f t="shared" si="15"/>
        <v/>
      </c>
      <c r="L107" s="48"/>
      <c r="M107" s="6" t="str">
        <f>IF(J107="","",(K107/J107)/LOOKUP(RIGHT($D$2,3),定数!$A$6:$A$13,定数!$B$6:$B$13))</f>
        <v/>
      </c>
      <c r="N107" s="40"/>
      <c r="O107" s="8"/>
      <c r="P107" s="46"/>
      <c r="Q107" s="46"/>
      <c r="R107" s="49" t="str">
        <f>IF(P107="","",T107*M107*LOOKUP(RIGHT($D$2,3),定数!$A$6:$A$13,定数!$B$6:$B$13))</f>
        <v/>
      </c>
      <c r="S107" s="49"/>
      <c r="T107" s="50" t="str">
        <f t="shared" si="11"/>
        <v/>
      </c>
      <c r="U107" s="50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>
      <c r="B108" s="40">
        <v>100</v>
      </c>
      <c r="C108" s="45" t="str">
        <f t="shared" si="8"/>
        <v/>
      </c>
      <c r="D108" s="45"/>
      <c r="E108" s="40"/>
      <c r="F108" s="8"/>
      <c r="G108" s="40"/>
      <c r="H108" s="46"/>
      <c r="I108" s="46"/>
      <c r="J108" s="40"/>
      <c r="K108" s="47" t="str">
        <f t="shared" si="15"/>
        <v/>
      </c>
      <c r="L108" s="48"/>
      <c r="M108" s="6" t="str">
        <f>IF(J108="","",(K108/J108)/LOOKUP(RIGHT($D$2,3),定数!$A$6:$A$13,定数!$B$6:$B$13))</f>
        <v/>
      </c>
      <c r="N108" s="40"/>
      <c r="O108" s="8"/>
      <c r="P108" s="46"/>
      <c r="Q108" s="46"/>
      <c r="R108" s="49" t="str">
        <f>IF(P108="","",T108*M108*LOOKUP(RIGHT($D$2,3),定数!$A$6:$A$13,定数!$B$6:$B$13))</f>
        <v/>
      </c>
      <c r="S108" s="49"/>
      <c r="T108" s="50" t="str">
        <f t="shared" si="11"/>
        <v/>
      </c>
      <c r="U108" s="50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S3:X3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R9:S9"/>
    <mergeCell ref="T9:U9"/>
    <mergeCell ref="C10:D10"/>
    <mergeCell ref="R10:S10"/>
    <mergeCell ref="T10:U10"/>
    <mergeCell ref="C11:D11"/>
    <mergeCell ref="R11:S11"/>
    <mergeCell ref="T11:U11"/>
    <mergeCell ref="P9:Q9"/>
    <mergeCell ref="P10:Q10"/>
    <mergeCell ref="P11:Q11"/>
    <mergeCell ref="C12:D12"/>
    <mergeCell ref="R12:S12"/>
    <mergeCell ref="T12:U12"/>
    <mergeCell ref="C13:D13"/>
    <mergeCell ref="R13:S13"/>
    <mergeCell ref="T13:U13"/>
    <mergeCell ref="C14:D14"/>
    <mergeCell ref="R14:S14"/>
    <mergeCell ref="T14:U14"/>
    <mergeCell ref="P12:Q12"/>
    <mergeCell ref="P13:Q13"/>
    <mergeCell ref="P14:Q14"/>
    <mergeCell ref="C15:D15"/>
    <mergeCell ref="R15:S15"/>
    <mergeCell ref="T15:U15"/>
    <mergeCell ref="C16:D16"/>
    <mergeCell ref="R16:S16"/>
    <mergeCell ref="T16:U16"/>
    <mergeCell ref="C17:D17"/>
    <mergeCell ref="R17:S17"/>
    <mergeCell ref="T17:U17"/>
    <mergeCell ref="K16:L16"/>
    <mergeCell ref="K17:L17"/>
    <mergeCell ref="P15:Q15"/>
    <mergeCell ref="P16:Q16"/>
    <mergeCell ref="P17:Q17"/>
    <mergeCell ref="C18:D18"/>
    <mergeCell ref="H18:I18"/>
    <mergeCell ref="K18:L18"/>
    <mergeCell ref="P18:Q18"/>
    <mergeCell ref="R18:S18"/>
    <mergeCell ref="T18:U18"/>
    <mergeCell ref="C19:D19"/>
    <mergeCell ref="R19:S19"/>
    <mergeCell ref="T19:U19"/>
    <mergeCell ref="K19:L19"/>
    <mergeCell ref="P19:Q19"/>
    <mergeCell ref="C20:D20"/>
    <mergeCell ref="R20:S20"/>
    <mergeCell ref="T20:U20"/>
    <mergeCell ref="C21:D21"/>
    <mergeCell ref="R21:S21"/>
    <mergeCell ref="T21:U21"/>
    <mergeCell ref="C22:D22"/>
    <mergeCell ref="R22:S22"/>
    <mergeCell ref="T22:U22"/>
    <mergeCell ref="K20:L20"/>
    <mergeCell ref="P20:Q20"/>
    <mergeCell ref="P21:Q21"/>
    <mergeCell ref="H21:I21"/>
    <mergeCell ref="H22:I22"/>
    <mergeCell ref="K21:L21"/>
    <mergeCell ref="K22:L22"/>
    <mergeCell ref="P22:Q22"/>
    <mergeCell ref="C23:D23"/>
    <mergeCell ref="R23:S23"/>
    <mergeCell ref="T23:U23"/>
    <mergeCell ref="C24:D24"/>
    <mergeCell ref="H24:I24"/>
    <mergeCell ref="K24:L24"/>
    <mergeCell ref="P24:Q24"/>
    <mergeCell ref="R24:S24"/>
    <mergeCell ref="T24:U24"/>
    <mergeCell ref="H23:I23"/>
    <mergeCell ref="K23:L23"/>
    <mergeCell ref="P23:Q23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R27:S27"/>
    <mergeCell ref="T27:U27"/>
    <mergeCell ref="C28:D28"/>
    <mergeCell ref="R28:S28"/>
    <mergeCell ref="T28:U28"/>
    <mergeCell ref="C29:D29"/>
    <mergeCell ref="R29:S29"/>
    <mergeCell ref="T29:U29"/>
    <mergeCell ref="H27:I27"/>
    <mergeCell ref="H28:I28"/>
    <mergeCell ref="H29:I29"/>
    <mergeCell ref="P27:Q27"/>
    <mergeCell ref="P28:Q28"/>
    <mergeCell ref="P29:Q29"/>
    <mergeCell ref="K27:L27"/>
    <mergeCell ref="K28:L28"/>
    <mergeCell ref="K29:L29"/>
    <mergeCell ref="C30:D30"/>
    <mergeCell ref="R30:S30"/>
    <mergeCell ref="T30:U30"/>
    <mergeCell ref="C31:D31"/>
    <mergeCell ref="R31:S31"/>
    <mergeCell ref="T31:U31"/>
    <mergeCell ref="C32:D32"/>
    <mergeCell ref="R32:S32"/>
    <mergeCell ref="T32:U32"/>
    <mergeCell ref="H30:I30"/>
    <mergeCell ref="H31:I31"/>
    <mergeCell ref="H32:I32"/>
    <mergeCell ref="P30:Q30"/>
    <mergeCell ref="P31:Q31"/>
    <mergeCell ref="P32:Q32"/>
    <mergeCell ref="K30:L30"/>
    <mergeCell ref="K31:L31"/>
    <mergeCell ref="K32:L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R37:S37"/>
    <mergeCell ref="T37:U37"/>
    <mergeCell ref="C38:D38"/>
    <mergeCell ref="R38:S38"/>
    <mergeCell ref="T38:U38"/>
    <mergeCell ref="C39:D39"/>
    <mergeCell ref="R39:S39"/>
    <mergeCell ref="T39:U39"/>
    <mergeCell ref="H37:I37"/>
    <mergeCell ref="H38:I38"/>
    <mergeCell ref="H39:I39"/>
    <mergeCell ref="K37:L37"/>
    <mergeCell ref="K38:L38"/>
    <mergeCell ref="K39:L39"/>
    <mergeCell ref="P37:Q37"/>
    <mergeCell ref="P38:Q38"/>
    <mergeCell ref="P39:Q39"/>
    <mergeCell ref="C40:D40"/>
    <mergeCell ref="R40:S40"/>
    <mergeCell ref="T40:U40"/>
    <mergeCell ref="C41:D41"/>
    <mergeCell ref="R41:S41"/>
    <mergeCell ref="T41:U41"/>
    <mergeCell ref="C42:D42"/>
    <mergeCell ref="R42:S42"/>
    <mergeCell ref="T42:U42"/>
    <mergeCell ref="H40:I40"/>
    <mergeCell ref="H41:I41"/>
    <mergeCell ref="H42:I42"/>
    <mergeCell ref="K40:L40"/>
    <mergeCell ref="K41:L41"/>
    <mergeCell ref="K42:L42"/>
    <mergeCell ref="P40:Q40"/>
    <mergeCell ref="P41:Q41"/>
    <mergeCell ref="P42:Q42"/>
    <mergeCell ref="C43:D43"/>
    <mergeCell ref="R43:S43"/>
    <mergeCell ref="T43:U43"/>
    <mergeCell ref="C44:D44"/>
    <mergeCell ref="R44:S44"/>
    <mergeCell ref="T44:U44"/>
    <mergeCell ref="C45:D45"/>
    <mergeCell ref="R45:S45"/>
    <mergeCell ref="T45:U45"/>
    <mergeCell ref="H43:I43"/>
    <mergeCell ref="H44:I44"/>
    <mergeCell ref="H45:I45"/>
    <mergeCell ref="K44:L44"/>
    <mergeCell ref="K43:L43"/>
    <mergeCell ref="K45:L45"/>
    <mergeCell ref="P43:Q43"/>
    <mergeCell ref="P44:Q44"/>
    <mergeCell ref="P45:Q45"/>
    <mergeCell ref="C46:D46"/>
    <mergeCell ref="R46:S46"/>
    <mergeCell ref="T46:U46"/>
    <mergeCell ref="C47:D47"/>
    <mergeCell ref="R47:S47"/>
    <mergeCell ref="T47:U47"/>
    <mergeCell ref="C48:D48"/>
    <mergeCell ref="R48:S48"/>
    <mergeCell ref="T48:U48"/>
    <mergeCell ref="H46:I46"/>
    <mergeCell ref="H47:I47"/>
    <mergeCell ref="H48:I48"/>
    <mergeCell ref="K46:L46"/>
    <mergeCell ref="K48:L48"/>
    <mergeCell ref="K47:L47"/>
    <mergeCell ref="P46:Q46"/>
    <mergeCell ref="P47:Q47"/>
    <mergeCell ref="P48:Q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R54:S54"/>
    <mergeCell ref="T54:U54"/>
    <mergeCell ref="H54:I54"/>
    <mergeCell ref="K54:L54"/>
    <mergeCell ref="P54:Q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R61:S61"/>
    <mergeCell ref="T61:U61"/>
    <mergeCell ref="C62:D62"/>
    <mergeCell ref="R62:S62"/>
    <mergeCell ref="T62:U62"/>
    <mergeCell ref="C63:D63"/>
    <mergeCell ref="H63:I63"/>
    <mergeCell ref="K63:L63"/>
    <mergeCell ref="P63:Q63"/>
    <mergeCell ref="R63:S63"/>
    <mergeCell ref="T63:U63"/>
    <mergeCell ref="H61:I61"/>
    <mergeCell ref="H62:I62"/>
    <mergeCell ref="K61:L61"/>
    <mergeCell ref="K62:L62"/>
    <mergeCell ref="P61:Q61"/>
    <mergeCell ref="P62:Q62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9:I19"/>
    <mergeCell ref="H20:I20"/>
    <mergeCell ref="K9:L9"/>
    <mergeCell ref="K10:L10"/>
    <mergeCell ref="K11:L11"/>
    <mergeCell ref="K12:L12"/>
    <mergeCell ref="K13:L13"/>
    <mergeCell ref="K14:L14"/>
    <mergeCell ref="K15:L15"/>
  </mergeCells>
  <phoneticPr fontId="2"/>
  <conditionalFormatting sqref="G46">
    <cfRule type="cellIs" dxfId="965" priority="15" stopIfTrue="1" operator="equal">
      <formula>"買"</formula>
    </cfRule>
    <cfRule type="cellIs" dxfId="964" priority="16" stopIfTrue="1" operator="equal">
      <formula>"売"</formula>
    </cfRule>
  </conditionalFormatting>
  <conditionalFormatting sqref="G9:G108">
    <cfRule type="cellIs" dxfId="963" priority="17" stopIfTrue="1" operator="equal">
      <formula>"買"</formula>
    </cfRule>
    <cfRule type="cellIs" dxfId="962" priority="18" stopIfTrue="1" operator="equal">
      <formula>"売"</formula>
    </cfRule>
  </conditionalFormatting>
  <conditionalFormatting sqref="G12">
    <cfRule type="cellIs" dxfId="961" priority="13" stopIfTrue="1" operator="equal">
      <formula>"買"</formula>
    </cfRule>
    <cfRule type="cellIs" dxfId="960" priority="14" stopIfTrue="1" operator="equal">
      <formula>"売"</formula>
    </cfRule>
  </conditionalFormatting>
  <conditionalFormatting sqref="G13">
    <cfRule type="cellIs" dxfId="959" priority="11" stopIfTrue="1" operator="equal">
      <formula>"買"</formula>
    </cfRule>
    <cfRule type="cellIs" dxfId="958" priority="12" stopIfTrue="1" operator="equal">
      <formula>"売"</formula>
    </cfRule>
  </conditionalFormatting>
  <conditionalFormatting sqref="G9">
    <cfRule type="cellIs" dxfId="957" priority="9" stopIfTrue="1" operator="equal">
      <formula>"買"</formula>
    </cfRule>
    <cfRule type="cellIs" dxfId="956" priority="10" stopIfTrue="1" operator="equal">
      <formula>"売"</formula>
    </cfRule>
  </conditionalFormatting>
  <conditionalFormatting sqref="G9">
    <cfRule type="cellIs" dxfId="955" priority="7" stopIfTrue="1" operator="equal">
      <formula>"買"</formula>
    </cfRule>
    <cfRule type="cellIs" dxfId="954" priority="8" stopIfTrue="1" operator="equal">
      <formula>"売"</formula>
    </cfRule>
  </conditionalFormatting>
  <conditionalFormatting sqref="G10">
    <cfRule type="cellIs" dxfId="953" priority="5" stopIfTrue="1" operator="equal">
      <formula>"買"</formula>
    </cfRule>
    <cfRule type="cellIs" dxfId="952" priority="6" stopIfTrue="1" operator="equal">
      <formula>"売"</formula>
    </cfRule>
  </conditionalFormatting>
  <conditionalFormatting sqref="G11">
    <cfRule type="cellIs" dxfId="951" priority="3" stopIfTrue="1" operator="equal">
      <formula>"買"</formula>
    </cfRule>
    <cfRule type="cellIs" dxfId="950" priority="4" stopIfTrue="1" operator="equal">
      <formula>"売"</formula>
    </cfRule>
  </conditionalFormatting>
  <conditionalFormatting sqref="G40">
    <cfRule type="cellIs" dxfId="949" priority="1" stopIfTrue="1" operator="equal">
      <formula>"買"</formula>
    </cfRule>
    <cfRule type="cellIs" dxfId="94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83" activePane="bottomLeft" state="frozen"/>
      <selection pane="bottomLeft" activeCell="S3" sqref="S3:X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3" t="s">
        <v>5</v>
      </c>
      <c r="C2" s="73"/>
      <c r="D2" s="84" t="s">
        <v>65</v>
      </c>
      <c r="E2" s="84"/>
      <c r="F2" s="73" t="s">
        <v>6</v>
      </c>
      <c r="G2" s="73"/>
      <c r="H2" s="76" t="s">
        <v>66</v>
      </c>
      <c r="I2" s="76"/>
      <c r="J2" s="73" t="s">
        <v>7</v>
      </c>
      <c r="K2" s="73"/>
      <c r="L2" s="83">
        <v>100000</v>
      </c>
      <c r="M2" s="84"/>
      <c r="N2" s="73" t="s">
        <v>8</v>
      </c>
      <c r="O2" s="73"/>
      <c r="P2" s="78">
        <f>SUM(L2,D4)</f>
        <v>233934.3913519702</v>
      </c>
      <c r="Q2" s="76"/>
      <c r="R2" s="1"/>
      <c r="S2" s="1"/>
      <c r="T2" s="1"/>
    </row>
    <row r="3" spans="2:25" ht="57" customHeight="1">
      <c r="B3" s="73" t="s">
        <v>9</v>
      </c>
      <c r="C3" s="73"/>
      <c r="D3" s="85" t="s">
        <v>67</v>
      </c>
      <c r="E3" s="85"/>
      <c r="F3" s="85"/>
      <c r="G3" s="85"/>
      <c r="H3" s="85"/>
      <c r="I3" s="85"/>
      <c r="J3" s="73" t="s">
        <v>10</v>
      </c>
      <c r="K3" s="73"/>
      <c r="L3" s="85" t="s">
        <v>58</v>
      </c>
      <c r="M3" s="86"/>
      <c r="N3" s="86"/>
      <c r="O3" s="86"/>
      <c r="P3" s="86"/>
      <c r="Q3" s="86"/>
      <c r="R3" s="1"/>
      <c r="S3" s="91" t="s">
        <v>68</v>
      </c>
      <c r="T3" s="91"/>
      <c r="U3" s="91"/>
      <c r="V3" s="91"/>
      <c r="W3" s="91"/>
      <c r="X3" s="91"/>
    </row>
    <row r="4" spans="2:25">
      <c r="B4" s="73" t="s">
        <v>11</v>
      </c>
      <c r="C4" s="73"/>
      <c r="D4" s="74">
        <f>SUM($R$9:$S$993)</f>
        <v>133934.3913519702</v>
      </c>
      <c r="E4" s="74"/>
      <c r="F4" s="73" t="s">
        <v>12</v>
      </c>
      <c r="G4" s="73"/>
      <c r="H4" s="75">
        <f>SUM($T$9:$U$108)</f>
        <v>698.99999999999409</v>
      </c>
      <c r="I4" s="76"/>
      <c r="J4" s="77" t="s">
        <v>57</v>
      </c>
      <c r="K4" s="77"/>
      <c r="L4" s="78">
        <f>MAX($C$9:$D$990)-C9</f>
        <v>133934.3913519702</v>
      </c>
      <c r="M4" s="78"/>
      <c r="N4" s="77" t="s">
        <v>56</v>
      </c>
      <c r="O4" s="77"/>
      <c r="P4" s="79">
        <f>MAX(Y:Y)</f>
        <v>0.13454044163328926</v>
      </c>
      <c r="Q4" s="79"/>
      <c r="R4" s="1"/>
      <c r="S4" s="1"/>
      <c r="T4" s="1"/>
    </row>
    <row r="5" spans="2:25">
      <c r="B5" s="39" t="s">
        <v>15</v>
      </c>
      <c r="C5" s="2">
        <f>COUNTIF($R$9:$R$990,"&gt;0")</f>
        <v>45</v>
      </c>
      <c r="D5" s="38" t="s">
        <v>16</v>
      </c>
      <c r="E5" s="15">
        <f>COUNTIF($R$9:$R$990,"&lt;0")</f>
        <v>34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0.569620253164557</v>
      </c>
      <c r="J5" s="80" t="s">
        <v>19</v>
      </c>
      <c r="K5" s="73"/>
      <c r="L5" s="81">
        <f>MAX(V9:V993)</f>
        <v>3</v>
      </c>
      <c r="M5" s="82"/>
      <c r="N5" s="17" t="s">
        <v>20</v>
      </c>
      <c r="O5" s="9"/>
      <c r="P5" s="81">
        <f>MAX(W9:W993)</f>
        <v>4</v>
      </c>
      <c r="Q5" s="82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63</v>
      </c>
      <c r="N6" s="12"/>
      <c r="O6" s="12"/>
      <c r="P6" s="10"/>
      <c r="Q6" s="7"/>
      <c r="R6" s="1"/>
      <c r="S6" s="1"/>
      <c r="T6" s="1"/>
    </row>
    <row r="7" spans="2:25">
      <c r="B7" s="53" t="s">
        <v>21</v>
      </c>
      <c r="C7" s="55" t="s">
        <v>22</v>
      </c>
      <c r="D7" s="56"/>
      <c r="E7" s="59" t="s">
        <v>23</v>
      </c>
      <c r="F7" s="60"/>
      <c r="G7" s="60"/>
      <c r="H7" s="60"/>
      <c r="I7" s="61"/>
      <c r="J7" s="62"/>
      <c r="K7" s="63"/>
      <c r="L7" s="64"/>
      <c r="M7" s="65" t="s">
        <v>25</v>
      </c>
      <c r="N7" s="66" t="s">
        <v>26</v>
      </c>
      <c r="O7" s="67"/>
      <c r="P7" s="67"/>
      <c r="Q7" s="68"/>
      <c r="R7" s="69" t="s">
        <v>27</v>
      </c>
      <c r="S7" s="69"/>
      <c r="T7" s="69"/>
      <c r="U7" s="69"/>
    </row>
    <row r="8" spans="2:25">
      <c r="B8" s="54"/>
      <c r="C8" s="57"/>
      <c r="D8" s="58"/>
      <c r="E8" s="18" t="s">
        <v>28</v>
      </c>
      <c r="F8" s="18" t="s">
        <v>29</v>
      </c>
      <c r="G8" s="18" t="s">
        <v>30</v>
      </c>
      <c r="H8" s="70" t="s">
        <v>31</v>
      </c>
      <c r="I8" s="61"/>
      <c r="J8" s="4" t="s">
        <v>32</v>
      </c>
      <c r="K8" s="71" t="s">
        <v>33</v>
      </c>
      <c r="L8" s="64"/>
      <c r="M8" s="65"/>
      <c r="N8" s="5" t="s">
        <v>28</v>
      </c>
      <c r="O8" s="5" t="s">
        <v>29</v>
      </c>
      <c r="P8" s="72" t="s">
        <v>31</v>
      </c>
      <c r="Q8" s="68"/>
      <c r="R8" s="69" t="s">
        <v>34</v>
      </c>
      <c r="S8" s="69"/>
      <c r="T8" s="69" t="s">
        <v>32</v>
      </c>
      <c r="U8" s="69"/>
      <c r="Y8" t="s">
        <v>55</v>
      </c>
    </row>
    <row r="9" spans="2:25">
      <c r="B9" s="40">
        <v>1</v>
      </c>
      <c r="C9" s="45">
        <f>L2</f>
        <v>100000</v>
      </c>
      <c r="D9" s="45"/>
      <c r="E9" s="44">
        <v>2013</v>
      </c>
      <c r="F9" s="8">
        <v>43551</v>
      </c>
      <c r="G9" s="44" t="s">
        <v>3</v>
      </c>
      <c r="H9" s="51">
        <v>0.84699999999999998</v>
      </c>
      <c r="I9" s="52"/>
      <c r="J9" s="44">
        <v>13</v>
      </c>
      <c r="K9" s="47">
        <f>IF(J9="","",C9*0.03)</f>
        <v>3000</v>
      </c>
      <c r="L9" s="48"/>
      <c r="M9" s="6">
        <f>IF(J9="","",(K9/J9)/LOOKUP(RIGHT($D$2,3),定数!$A$6:$A$13,定数!$B$6:$B$13))</f>
        <v>1.5384615384615385</v>
      </c>
      <c r="N9" s="44">
        <v>2013</v>
      </c>
      <c r="O9" s="8">
        <v>43551</v>
      </c>
      <c r="P9" s="51">
        <v>0.84509999999999996</v>
      </c>
      <c r="Q9" s="52"/>
      <c r="R9" s="49">
        <f>IF(P9="","",T9*M9*LOOKUP(RIGHT($D$2,3),定数!$A$6:$A$13,定数!$B$6:$B$13))</f>
        <v>4384.6153846154148</v>
      </c>
      <c r="S9" s="49"/>
      <c r="T9" s="50">
        <f>IF(P9="","",IF(G9="買",(P9-H9),(H9-P9))*IF(RIGHT($D$2,3)="JPY",100,10000))</f>
        <v>19.000000000000128</v>
      </c>
      <c r="U9" s="50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45">
        <f t="shared" ref="C10:C73" si="0">IF(R9="","",C9+R9)</f>
        <v>104384.61538461542</v>
      </c>
      <c r="D10" s="45"/>
      <c r="E10" s="44">
        <v>2013</v>
      </c>
      <c r="F10" s="8">
        <v>43579</v>
      </c>
      <c r="G10" s="44" t="s">
        <v>3</v>
      </c>
      <c r="H10" s="51">
        <v>0.85209999999999997</v>
      </c>
      <c r="I10" s="52"/>
      <c r="J10" s="44">
        <v>12</v>
      </c>
      <c r="K10" s="47">
        <f t="shared" ref="K10:K73" si="1">IF(J10="","",C10*0.03)</f>
        <v>3131.5384615384623</v>
      </c>
      <c r="L10" s="48"/>
      <c r="M10" s="6">
        <f>IF(J10="","",(K10/J10)/LOOKUP(RIGHT($D$2,3),定数!$A$6:$A$13,定数!$B$6:$B$13))</f>
        <v>1.73974358974359</v>
      </c>
      <c r="N10" s="44">
        <v>2013</v>
      </c>
      <c r="O10" s="8">
        <v>43579</v>
      </c>
      <c r="P10" s="51">
        <v>0.85029999999999994</v>
      </c>
      <c r="Q10" s="52"/>
      <c r="R10" s="49">
        <f>IF(P10="","",T10*M10*LOOKUP(RIGHT($D$2,3),定数!$A$6:$A$13,定数!$B$6:$B$13))</f>
        <v>4697.3076923077551</v>
      </c>
      <c r="S10" s="49"/>
      <c r="T10" s="50">
        <f>IF(P10="","",IF(G10="買",(P10-H10),(H10-P10))*IF(RIGHT($D$2,3)="JPY",100,10000))</f>
        <v>18.000000000000238</v>
      </c>
      <c r="U10" s="50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104384.61538461542</v>
      </c>
    </row>
    <row r="11" spans="2:25">
      <c r="B11" s="40">
        <v>3</v>
      </c>
      <c r="C11" s="45">
        <f t="shared" si="0"/>
        <v>109081.92307692318</v>
      </c>
      <c r="D11" s="45"/>
      <c r="E11" s="44">
        <v>2013</v>
      </c>
      <c r="F11" s="8">
        <v>43591</v>
      </c>
      <c r="G11" s="44" t="s">
        <v>3</v>
      </c>
      <c r="H11" s="51">
        <v>0.84160000000000001</v>
      </c>
      <c r="I11" s="52"/>
      <c r="J11" s="44">
        <v>10</v>
      </c>
      <c r="K11" s="47">
        <f t="shared" si="1"/>
        <v>3272.4576923076952</v>
      </c>
      <c r="L11" s="48"/>
      <c r="M11" s="6">
        <f>IF(J11="","",(K11/J11)/LOOKUP(RIGHT($D$2,3),定数!$A$6:$A$13,定数!$B$6:$B$13))</f>
        <v>2.1816384615384634</v>
      </c>
      <c r="N11" s="44">
        <v>2013</v>
      </c>
      <c r="O11" s="8">
        <v>43591</v>
      </c>
      <c r="P11" s="51">
        <v>0.84289999999999998</v>
      </c>
      <c r="Q11" s="52"/>
      <c r="R11" s="49">
        <f>IF(P11="","",T11*M11*LOOKUP(RIGHT($D$2,3),定数!$A$6:$A$13,定数!$B$6:$B$13))</f>
        <v>-4254.1949999998978</v>
      </c>
      <c r="S11" s="49"/>
      <c r="T11" s="50">
        <f>IF(P11="","",IF(G11="買",(P11-H11),(H11-P11))*IF(RIGHT($D$2,3)="JPY",100,10000))</f>
        <v>-12.999999999999678</v>
      </c>
      <c r="U11" s="50"/>
      <c r="V11" s="22">
        <f t="shared" si="2"/>
        <v>0</v>
      </c>
      <c r="W11">
        <f t="shared" si="3"/>
        <v>1</v>
      </c>
      <c r="X11" s="41">
        <f>IF(C11&lt;&gt;"",MAX(X10,C11),"")</f>
        <v>109081.92307692318</v>
      </c>
      <c r="Y11" s="42">
        <f>IF(X11&lt;&gt;"",1-(C11/X11),"")</f>
        <v>0</v>
      </c>
    </row>
    <row r="12" spans="2:25">
      <c r="B12" s="40">
        <v>4</v>
      </c>
      <c r="C12" s="45">
        <f t="shared" si="0"/>
        <v>104827.72807692329</v>
      </c>
      <c r="D12" s="45"/>
      <c r="E12" s="44">
        <v>2013</v>
      </c>
      <c r="F12" s="8">
        <v>43619</v>
      </c>
      <c r="G12" s="44" t="s">
        <v>3</v>
      </c>
      <c r="H12" s="51">
        <v>0.85189999999999999</v>
      </c>
      <c r="I12" s="52"/>
      <c r="J12" s="44">
        <v>31</v>
      </c>
      <c r="K12" s="47">
        <f t="shared" si="1"/>
        <v>3144.8318423076985</v>
      </c>
      <c r="L12" s="48"/>
      <c r="M12" s="6">
        <f>IF(J12="","",(K12/J12)/LOOKUP(RIGHT($D$2,3),定数!$A$6:$A$13,定数!$B$6:$B$13))</f>
        <v>0.67630792307692433</v>
      </c>
      <c r="N12" s="44">
        <v>2013</v>
      </c>
      <c r="O12" s="8">
        <v>43620</v>
      </c>
      <c r="P12" s="51">
        <v>0.85529999999999995</v>
      </c>
      <c r="Q12" s="52"/>
      <c r="R12" s="49">
        <f>IF(P12="","",T12*M12*LOOKUP(RIGHT($D$2,3),定数!$A$6:$A$13,定数!$B$6:$B$13))</f>
        <v>-3449.170407692272</v>
      </c>
      <c r="S12" s="49"/>
      <c r="T12" s="50">
        <f t="shared" ref="T12:T75" si="4">IF(P12="","",IF(G12="買",(P12-H12),(H12-P12))*IF(RIGHT($D$2,3)="JPY",100,10000))</f>
        <v>-33.999999999999588</v>
      </c>
      <c r="U12" s="50"/>
      <c r="V12" s="22">
        <f t="shared" si="2"/>
        <v>0</v>
      </c>
      <c r="W12">
        <f t="shared" si="3"/>
        <v>2</v>
      </c>
      <c r="X12" s="41">
        <f t="shared" ref="X12:X75" si="5">IF(C12&lt;&gt;"",MAX(X11,C12),"")</f>
        <v>109081.92307692318</v>
      </c>
      <c r="Y12" s="42">
        <f t="shared" ref="Y12:Y75" si="6">IF(X12&lt;&gt;"",1-(C12/X12),"")</f>
        <v>3.8999999999998924E-2</v>
      </c>
    </row>
    <row r="13" spans="2:25">
      <c r="B13" s="40">
        <v>5</v>
      </c>
      <c r="C13" s="45">
        <f t="shared" si="0"/>
        <v>101378.55766923101</v>
      </c>
      <c r="D13" s="45"/>
      <c r="E13" s="44">
        <v>2013</v>
      </c>
      <c r="F13" s="8">
        <v>43640</v>
      </c>
      <c r="G13" s="44" t="s">
        <v>3</v>
      </c>
      <c r="H13" s="51">
        <v>0.84809999999999997</v>
      </c>
      <c r="I13" s="52"/>
      <c r="J13" s="44">
        <v>59</v>
      </c>
      <c r="K13" s="47">
        <f t="shared" si="1"/>
        <v>3041.3567300769305</v>
      </c>
      <c r="L13" s="48"/>
      <c r="M13" s="6">
        <f>IF(J13="","",(K13/J13)/LOOKUP(RIGHT($D$2,3),定数!$A$6:$A$13,定数!$B$6:$B$13))</f>
        <v>0.34365612769230852</v>
      </c>
      <c r="N13" s="44">
        <v>2013</v>
      </c>
      <c r="O13" s="8">
        <v>43643</v>
      </c>
      <c r="P13" s="51">
        <v>0.85419999999999996</v>
      </c>
      <c r="Q13" s="52"/>
      <c r="R13" s="49">
        <f>IF(P13="","",T13*M13*LOOKUP(RIGHT($D$2,3),定数!$A$6:$A$13,定数!$B$6:$B$13))</f>
        <v>-3144.4535683846198</v>
      </c>
      <c r="S13" s="49"/>
      <c r="T13" s="50">
        <f t="shared" si="4"/>
        <v>-60.999999999999943</v>
      </c>
      <c r="U13" s="50"/>
      <c r="V13" s="22">
        <f t="shared" si="2"/>
        <v>0</v>
      </c>
      <c r="W13">
        <f t="shared" si="3"/>
        <v>3</v>
      </c>
      <c r="X13" s="41">
        <f t="shared" si="5"/>
        <v>109081.92307692318</v>
      </c>
      <c r="Y13" s="42">
        <f t="shared" si="6"/>
        <v>7.0619999999998684E-2</v>
      </c>
    </row>
    <row r="14" spans="2:25">
      <c r="B14" s="40">
        <v>6</v>
      </c>
      <c r="C14" s="45">
        <f t="shared" si="0"/>
        <v>98234.104100846394</v>
      </c>
      <c r="D14" s="45"/>
      <c r="E14" s="44">
        <v>2013</v>
      </c>
      <c r="F14" s="8">
        <v>43641</v>
      </c>
      <c r="G14" s="44" t="s">
        <v>3</v>
      </c>
      <c r="H14" s="51">
        <v>0.84740000000000004</v>
      </c>
      <c r="I14" s="52"/>
      <c r="J14" s="44">
        <v>35</v>
      </c>
      <c r="K14" s="47">
        <f t="shared" si="1"/>
        <v>2947.0231230253917</v>
      </c>
      <c r="L14" s="48"/>
      <c r="M14" s="6">
        <f>IF(J14="","",(K14/J14)/LOOKUP(RIGHT($D$2,3),定数!$A$6:$A$13,定数!$B$6:$B$13))</f>
        <v>0.56133773771912232</v>
      </c>
      <c r="N14" s="44">
        <v>2013</v>
      </c>
      <c r="O14" s="8">
        <v>43643</v>
      </c>
      <c r="P14" s="51">
        <v>0.85119999999999996</v>
      </c>
      <c r="Q14" s="52"/>
      <c r="R14" s="49">
        <f>IF(P14="","",T14*M14*LOOKUP(RIGHT($D$2,3),定数!$A$6:$A$13,定数!$B$6:$B$13))</f>
        <v>-3199.6251049989255</v>
      </c>
      <c r="S14" s="49"/>
      <c r="T14" s="50">
        <f t="shared" si="4"/>
        <v>-37.999999999999147</v>
      </c>
      <c r="U14" s="50"/>
      <c r="V14" s="22">
        <f t="shared" si="2"/>
        <v>0</v>
      </c>
      <c r="W14">
        <f t="shared" si="3"/>
        <v>4</v>
      </c>
      <c r="X14" s="41">
        <f t="shared" si="5"/>
        <v>109081.92307692318</v>
      </c>
      <c r="Y14" s="42">
        <f t="shared" si="6"/>
        <v>9.9446532203388505E-2</v>
      </c>
    </row>
    <row r="15" spans="2:25">
      <c r="B15" s="40">
        <v>7</v>
      </c>
      <c r="C15" s="45">
        <f t="shared" si="0"/>
        <v>95034.478995847472</v>
      </c>
      <c r="D15" s="45"/>
      <c r="E15" s="44">
        <v>2013</v>
      </c>
      <c r="F15" s="8">
        <v>43671</v>
      </c>
      <c r="G15" s="44" t="s">
        <v>4</v>
      </c>
      <c r="H15" s="51">
        <v>0.86409999999999998</v>
      </c>
      <c r="I15" s="52"/>
      <c r="J15" s="44">
        <v>56</v>
      </c>
      <c r="K15" s="47">
        <f t="shared" si="1"/>
        <v>2851.0343698754241</v>
      </c>
      <c r="L15" s="48"/>
      <c r="M15" s="6">
        <f>IF(J15="","",(K15/J15)/LOOKUP(RIGHT($D$2,3),定数!$A$6:$A$13,定数!$B$6:$B$13))</f>
        <v>0.33940885355659811</v>
      </c>
      <c r="N15" s="44">
        <v>2013</v>
      </c>
      <c r="O15" s="8">
        <v>43677</v>
      </c>
      <c r="P15" s="51">
        <v>0.87239999999999995</v>
      </c>
      <c r="Q15" s="52"/>
      <c r="R15" s="49">
        <f>IF(P15="","",T15*M15*LOOKUP(RIGHT($D$2,3),定数!$A$6:$A$13,定数!$B$6:$B$13))</f>
        <v>4225.6402267796338</v>
      </c>
      <c r="S15" s="49"/>
      <c r="T15" s="50">
        <f t="shared" si="4"/>
        <v>82.999999999999744</v>
      </c>
      <c r="U15" s="50"/>
      <c r="V15" s="22">
        <f t="shared" si="2"/>
        <v>1</v>
      </c>
      <c r="W15">
        <f t="shared" si="3"/>
        <v>0</v>
      </c>
      <c r="X15" s="41">
        <f t="shared" si="5"/>
        <v>109081.92307692318</v>
      </c>
      <c r="Y15" s="42">
        <f t="shared" si="6"/>
        <v>0.12877884515447746</v>
      </c>
    </row>
    <row r="16" spans="2:25">
      <c r="B16" s="40">
        <v>8</v>
      </c>
      <c r="C16" s="45">
        <f t="shared" si="0"/>
        <v>99260.119222627109</v>
      </c>
      <c r="D16" s="45"/>
      <c r="E16" s="44">
        <v>2013</v>
      </c>
      <c r="F16" s="8">
        <v>43672</v>
      </c>
      <c r="G16" s="44" t="s">
        <v>4</v>
      </c>
      <c r="H16" s="51">
        <v>0.86380000000000001</v>
      </c>
      <c r="I16" s="52"/>
      <c r="J16" s="44">
        <v>31</v>
      </c>
      <c r="K16" s="47">
        <f t="shared" si="1"/>
        <v>2977.803576678813</v>
      </c>
      <c r="L16" s="48"/>
      <c r="M16" s="6">
        <f>IF(J16="","",(K16/J16)/LOOKUP(RIGHT($D$2,3),定数!$A$6:$A$13,定数!$B$6:$B$13))</f>
        <v>0.64038786595243291</v>
      </c>
      <c r="N16" s="44">
        <v>2013</v>
      </c>
      <c r="O16" s="8">
        <v>43676</v>
      </c>
      <c r="P16" s="51">
        <v>0.86839999999999995</v>
      </c>
      <c r="Q16" s="52"/>
      <c r="R16" s="49">
        <f>IF(P16="","",T16*M16*LOOKUP(RIGHT($D$2,3),定数!$A$6:$A$13,定数!$B$6:$B$13))</f>
        <v>4418.6762750717271</v>
      </c>
      <c r="S16" s="49"/>
      <c r="T16" s="50">
        <f t="shared" si="4"/>
        <v>45.999999999999375</v>
      </c>
      <c r="U16" s="50"/>
      <c r="V16" s="22">
        <f t="shared" si="2"/>
        <v>2</v>
      </c>
      <c r="W16">
        <f t="shared" si="3"/>
        <v>0</v>
      </c>
      <c r="X16" s="41">
        <f t="shared" si="5"/>
        <v>109081.92307692318</v>
      </c>
      <c r="Y16" s="42">
        <f t="shared" si="6"/>
        <v>9.0040618805096284E-2</v>
      </c>
    </row>
    <row r="17" spans="2:25">
      <c r="B17" s="40">
        <v>9</v>
      </c>
      <c r="C17" s="45">
        <f t="shared" si="0"/>
        <v>103678.79549769884</v>
      </c>
      <c r="D17" s="45"/>
      <c r="E17" s="44">
        <v>2013</v>
      </c>
      <c r="F17" s="8">
        <v>43686</v>
      </c>
      <c r="G17" s="44" t="s">
        <v>3</v>
      </c>
      <c r="H17" s="51">
        <v>0.85940000000000005</v>
      </c>
      <c r="I17" s="52"/>
      <c r="J17" s="44">
        <v>22</v>
      </c>
      <c r="K17" s="47">
        <f t="shared" si="1"/>
        <v>3110.3638649309651</v>
      </c>
      <c r="L17" s="48"/>
      <c r="M17" s="6">
        <f>IF(J17="","",(K17/J17)/LOOKUP(RIGHT($D$2,3),定数!$A$6:$A$13,定数!$B$6:$B$13))</f>
        <v>0.9425345045245348</v>
      </c>
      <c r="N17" s="44">
        <v>2013</v>
      </c>
      <c r="O17" s="8">
        <v>43690</v>
      </c>
      <c r="P17" s="51">
        <v>0.85619999999999996</v>
      </c>
      <c r="Q17" s="52"/>
      <c r="R17" s="49">
        <f>IF(P17="","",T17*M17*LOOKUP(RIGHT($D$2,3),定数!$A$6:$A$13,定数!$B$6:$B$13))</f>
        <v>4524.1656217178961</v>
      </c>
      <c r="S17" s="49"/>
      <c r="T17" s="50">
        <f t="shared" si="4"/>
        <v>32.000000000000917</v>
      </c>
      <c r="U17" s="50"/>
      <c r="V17" s="22">
        <f t="shared" si="2"/>
        <v>3</v>
      </c>
      <c r="W17">
        <f t="shared" si="3"/>
        <v>0</v>
      </c>
      <c r="X17" s="41">
        <f t="shared" si="5"/>
        <v>109081.92307692318</v>
      </c>
      <c r="Y17" s="42">
        <f t="shared" si="6"/>
        <v>4.95327495777107E-2</v>
      </c>
    </row>
    <row r="18" spans="2:25">
      <c r="B18" s="40">
        <v>10</v>
      </c>
      <c r="C18" s="45">
        <f t="shared" si="0"/>
        <v>108202.96111941674</v>
      </c>
      <c r="D18" s="45"/>
      <c r="E18" s="44">
        <v>2013</v>
      </c>
      <c r="F18" s="8">
        <v>43692</v>
      </c>
      <c r="G18" s="44" t="s">
        <v>3</v>
      </c>
      <c r="H18" s="46">
        <v>0.85240000000000005</v>
      </c>
      <c r="I18" s="46"/>
      <c r="J18" s="44">
        <v>42</v>
      </c>
      <c r="K18" s="47">
        <f t="shared" si="1"/>
        <v>3246.088833582502</v>
      </c>
      <c r="L18" s="48"/>
      <c r="M18" s="6">
        <f>IF(J18="","",(K18/J18)/LOOKUP(RIGHT($D$2,3),定数!$A$6:$A$13,定数!$B$6:$B$13))</f>
        <v>0.5152521958067463</v>
      </c>
      <c r="N18" s="44">
        <v>2013</v>
      </c>
      <c r="O18" s="8">
        <v>43697</v>
      </c>
      <c r="P18" s="46">
        <v>0.85680000000000001</v>
      </c>
      <c r="Q18" s="46"/>
      <c r="R18" s="49">
        <f>IF(P18="","",T18*M18*LOOKUP(RIGHT($D$2,3),定数!$A$6:$A$13,定数!$B$6:$B$13))</f>
        <v>-3400.6644923244944</v>
      </c>
      <c r="S18" s="49"/>
      <c r="T18" s="50">
        <f t="shared" si="4"/>
        <v>-43.999999999999595</v>
      </c>
      <c r="U18" s="50"/>
      <c r="V18" s="22">
        <f t="shared" si="2"/>
        <v>0</v>
      </c>
      <c r="W18">
        <f t="shared" si="3"/>
        <v>1</v>
      </c>
      <c r="X18" s="41">
        <f t="shared" si="5"/>
        <v>109081.92307692318</v>
      </c>
      <c r="Y18" s="42">
        <f t="shared" si="6"/>
        <v>8.0578150138278515E-3</v>
      </c>
    </row>
    <row r="19" spans="2:25">
      <c r="B19" s="40">
        <v>11</v>
      </c>
      <c r="C19" s="45">
        <f t="shared" si="0"/>
        <v>104802.29662709225</v>
      </c>
      <c r="D19" s="45"/>
      <c r="E19" s="44">
        <v>2013</v>
      </c>
      <c r="F19" s="8">
        <v>43721</v>
      </c>
      <c r="G19" s="44" t="s">
        <v>3</v>
      </c>
      <c r="H19" s="51">
        <v>0.84040000000000004</v>
      </c>
      <c r="I19" s="52"/>
      <c r="J19" s="44">
        <v>11</v>
      </c>
      <c r="K19" s="47">
        <f t="shared" si="1"/>
        <v>3144.0688988127672</v>
      </c>
      <c r="L19" s="48"/>
      <c r="M19" s="6">
        <f>IF(J19="","",(K19/J19)/LOOKUP(RIGHT($D$2,3),定数!$A$6:$A$13,定数!$B$6:$B$13))</f>
        <v>1.9054963023107681</v>
      </c>
      <c r="N19" s="44">
        <v>2013</v>
      </c>
      <c r="O19" s="8">
        <v>43721</v>
      </c>
      <c r="P19" s="51">
        <v>0.83879999999999999</v>
      </c>
      <c r="Q19" s="52"/>
      <c r="R19" s="49">
        <f>IF(P19="","",T19*M19*LOOKUP(RIGHT($D$2,3),定数!$A$6:$A$13,定数!$B$6:$B$13))</f>
        <v>4573.1911255459745</v>
      </c>
      <c r="S19" s="49"/>
      <c r="T19" s="50">
        <f t="shared" si="4"/>
        <v>16.000000000000458</v>
      </c>
      <c r="U19" s="50"/>
      <c r="V19" s="22">
        <f t="shared" si="2"/>
        <v>1</v>
      </c>
      <c r="W19">
        <f t="shared" si="3"/>
        <v>0</v>
      </c>
      <c r="X19" s="41">
        <f t="shared" si="5"/>
        <v>109081.92307692318</v>
      </c>
      <c r="Y19" s="42">
        <f t="shared" si="6"/>
        <v>3.9233140827678592E-2</v>
      </c>
    </row>
    <row r="20" spans="2:25">
      <c r="B20" s="40">
        <v>12</v>
      </c>
      <c r="C20" s="45">
        <f t="shared" si="0"/>
        <v>109375.48775263822</v>
      </c>
      <c r="D20" s="45"/>
      <c r="E20" s="44">
        <v>2013</v>
      </c>
      <c r="F20" s="8">
        <v>43763</v>
      </c>
      <c r="G20" s="44" t="s">
        <v>4</v>
      </c>
      <c r="H20" s="51">
        <v>0.85289999999999999</v>
      </c>
      <c r="I20" s="52"/>
      <c r="J20" s="44">
        <v>24</v>
      </c>
      <c r="K20" s="47">
        <f t="shared" si="1"/>
        <v>3281.2646325791466</v>
      </c>
      <c r="L20" s="48"/>
      <c r="M20" s="6">
        <f>IF(J20="","",(K20/J20)/LOOKUP(RIGHT($D$2,3),定数!$A$6:$A$13,定数!$B$6:$B$13))</f>
        <v>0.9114623979386518</v>
      </c>
      <c r="N20" s="44">
        <v>2013</v>
      </c>
      <c r="O20" s="8">
        <v>43767</v>
      </c>
      <c r="P20" s="51">
        <v>0.85650000000000004</v>
      </c>
      <c r="Q20" s="52"/>
      <c r="R20" s="49">
        <f>IF(P20="","",T20*M20*LOOKUP(RIGHT($D$2,3),定数!$A$6:$A$13,定数!$B$6:$B$13))</f>
        <v>4921.8969488687844</v>
      </c>
      <c r="S20" s="49"/>
      <c r="T20" s="50">
        <f t="shared" si="4"/>
        <v>36.000000000000476</v>
      </c>
      <c r="U20" s="50"/>
      <c r="V20" s="22">
        <f t="shared" si="2"/>
        <v>2</v>
      </c>
      <c r="W20">
        <f t="shared" si="3"/>
        <v>0</v>
      </c>
      <c r="X20" s="41">
        <f t="shared" si="5"/>
        <v>109375.48775263822</v>
      </c>
      <c r="Y20" s="42">
        <f t="shared" si="6"/>
        <v>0</v>
      </c>
    </row>
    <row r="21" spans="2:25">
      <c r="B21" s="40">
        <v>13</v>
      </c>
      <c r="C21" s="45">
        <f t="shared" si="0"/>
        <v>114297.38470150701</v>
      </c>
      <c r="D21" s="45"/>
      <c r="E21" s="44">
        <v>2013</v>
      </c>
      <c r="F21" s="8">
        <v>43763</v>
      </c>
      <c r="G21" s="44" t="s">
        <v>4</v>
      </c>
      <c r="H21" s="51">
        <v>0.85419999999999996</v>
      </c>
      <c r="I21" s="52"/>
      <c r="J21" s="44">
        <v>17</v>
      </c>
      <c r="K21" s="47">
        <f t="shared" si="1"/>
        <v>3428.9215410452102</v>
      </c>
      <c r="L21" s="48"/>
      <c r="M21" s="6">
        <f>IF(J21="","",(K21/J21)/LOOKUP(RIGHT($D$2,3),定数!$A$6:$A$13,定数!$B$6:$B$13))</f>
        <v>1.3446751141353765</v>
      </c>
      <c r="N21" s="44">
        <v>2013</v>
      </c>
      <c r="O21" s="8">
        <v>43769</v>
      </c>
      <c r="P21" s="51">
        <v>0.85229999999999995</v>
      </c>
      <c r="Q21" s="52"/>
      <c r="R21" s="49">
        <f>IF(P21="","",T21*M21*LOOKUP(RIGHT($D$2,3),定数!$A$6:$A$13,定数!$B$6:$B$13))</f>
        <v>-3832.3240752858492</v>
      </c>
      <c r="S21" s="49"/>
      <c r="T21" s="50">
        <f t="shared" si="4"/>
        <v>-19.000000000000128</v>
      </c>
      <c r="U21" s="50"/>
      <c r="V21" s="22">
        <f t="shared" si="2"/>
        <v>0</v>
      </c>
      <c r="W21">
        <f t="shared" si="3"/>
        <v>1</v>
      </c>
      <c r="X21" s="41">
        <f t="shared" si="5"/>
        <v>114297.38470150701</v>
      </c>
      <c r="Y21" s="42">
        <f t="shared" si="6"/>
        <v>0</v>
      </c>
    </row>
    <row r="22" spans="2:25">
      <c r="B22" s="40">
        <v>14</v>
      </c>
      <c r="C22" s="45">
        <f t="shared" si="0"/>
        <v>110465.06062622115</v>
      </c>
      <c r="D22" s="45"/>
      <c r="E22" s="44">
        <v>2013</v>
      </c>
      <c r="F22" s="8">
        <v>43797</v>
      </c>
      <c r="G22" s="44" t="s">
        <v>3</v>
      </c>
      <c r="H22" s="51">
        <v>0.83109999999999995</v>
      </c>
      <c r="I22" s="52"/>
      <c r="J22" s="44">
        <v>38</v>
      </c>
      <c r="K22" s="47">
        <f t="shared" si="1"/>
        <v>3313.9518187866342</v>
      </c>
      <c r="L22" s="48"/>
      <c r="M22" s="6">
        <f>IF(J22="","",(K22/J22)/LOOKUP(RIGHT($D$2,3),定数!$A$6:$A$13,定数!$B$6:$B$13))</f>
        <v>0.58139505592747975</v>
      </c>
      <c r="N22" s="44">
        <v>2013</v>
      </c>
      <c r="O22" s="8">
        <v>43801</v>
      </c>
      <c r="P22" s="51">
        <v>0.82540000000000002</v>
      </c>
      <c r="Q22" s="52"/>
      <c r="R22" s="49">
        <f>IF(P22="","",T22*M22*LOOKUP(RIGHT($D$2,3),定数!$A$6:$A$13,定数!$B$6:$B$13))</f>
        <v>4970.9277281798886</v>
      </c>
      <c r="S22" s="49"/>
      <c r="T22" s="50">
        <f t="shared" si="4"/>
        <v>56.999999999999275</v>
      </c>
      <c r="U22" s="50"/>
      <c r="V22" s="22">
        <f t="shared" si="2"/>
        <v>1</v>
      </c>
      <c r="W22">
        <f t="shared" si="3"/>
        <v>0</v>
      </c>
      <c r="X22" s="41">
        <f t="shared" si="5"/>
        <v>114297.38470150701</v>
      </c>
      <c r="Y22" s="42">
        <f t="shared" si="6"/>
        <v>3.3529411764706141E-2</v>
      </c>
    </row>
    <row r="23" spans="2:25">
      <c r="B23" s="40">
        <v>15</v>
      </c>
      <c r="C23" s="45">
        <f t="shared" si="0"/>
        <v>115435.98835440104</v>
      </c>
      <c r="D23" s="45"/>
      <c r="E23" s="44">
        <v>2013</v>
      </c>
      <c r="F23" s="8">
        <v>43825</v>
      </c>
      <c r="G23" s="44" t="s">
        <v>3</v>
      </c>
      <c r="H23" s="51">
        <v>0.83309999999999995</v>
      </c>
      <c r="I23" s="52"/>
      <c r="J23" s="44">
        <v>31</v>
      </c>
      <c r="K23" s="47">
        <f t="shared" si="1"/>
        <v>3463.0796506320312</v>
      </c>
      <c r="L23" s="48"/>
      <c r="M23" s="6">
        <f>IF(J23="","",(K23/J23)/LOOKUP(RIGHT($D$2,3),定数!$A$6:$A$13,定数!$B$6:$B$13))</f>
        <v>0.74474831196387759</v>
      </c>
      <c r="N23" s="44">
        <v>2013</v>
      </c>
      <c r="O23" s="8">
        <v>43826</v>
      </c>
      <c r="P23" s="51">
        <v>0.83650000000000002</v>
      </c>
      <c r="Q23" s="52"/>
      <c r="R23" s="49">
        <f>IF(P23="","",T23*M23*LOOKUP(RIGHT($D$2,3),定数!$A$6:$A$13,定数!$B$6:$B$13))</f>
        <v>-3798.2163910158538</v>
      </c>
      <c r="S23" s="49"/>
      <c r="T23" s="50">
        <f t="shared" si="4"/>
        <v>-34.000000000000696</v>
      </c>
      <c r="U23" s="50"/>
      <c r="V23" t="str">
        <f t="shared" ref="V23:W74" si="7">IF(S23&lt;&gt;"",IF(S23&lt;0,1+V22,0),"")</f>
        <v/>
      </c>
      <c r="W23">
        <f t="shared" si="3"/>
        <v>1</v>
      </c>
      <c r="X23" s="41">
        <f t="shared" si="5"/>
        <v>115435.98835440104</v>
      </c>
      <c r="Y23" s="42">
        <f t="shared" si="6"/>
        <v>0</v>
      </c>
    </row>
    <row r="24" spans="2:25">
      <c r="B24" s="40">
        <v>16</v>
      </c>
      <c r="C24" s="45">
        <f t="shared" si="0"/>
        <v>111637.77196338518</v>
      </c>
      <c r="D24" s="45"/>
      <c r="E24" s="44">
        <v>2014</v>
      </c>
      <c r="F24" s="8">
        <v>43468</v>
      </c>
      <c r="G24" s="44" t="s">
        <v>3</v>
      </c>
      <c r="H24" s="46">
        <v>0.8276</v>
      </c>
      <c r="I24" s="46"/>
      <c r="J24" s="44">
        <v>38</v>
      </c>
      <c r="K24" s="47">
        <f t="shared" si="1"/>
        <v>3349.1331589015554</v>
      </c>
      <c r="L24" s="48"/>
      <c r="M24" s="6">
        <f>IF(J24="","",(K24/J24)/LOOKUP(RIGHT($D$2,3),定数!$A$6:$A$13,定数!$B$6:$B$13))</f>
        <v>0.58756722085992197</v>
      </c>
      <c r="N24" s="44">
        <v>2014</v>
      </c>
      <c r="O24" s="8">
        <v>43471</v>
      </c>
      <c r="P24" s="46">
        <v>0.83160000000000001</v>
      </c>
      <c r="Q24" s="46"/>
      <c r="R24" s="49">
        <f>IF(P24="","",T24*M24*LOOKUP(RIGHT($D$2,3),定数!$A$6:$A$13,定数!$B$6:$B$13))</f>
        <v>-3525.4033251595347</v>
      </c>
      <c r="S24" s="49"/>
      <c r="T24" s="50">
        <f t="shared" si="4"/>
        <v>-40.000000000000036</v>
      </c>
      <c r="U24" s="50"/>
      <c r="V24" t="str">
        <f t="shared" si="7"/>
        <v/>
      </c>
      <c r="W24">
        <f t="shared" si="3"/>
        <v>2</v>
      </c>
      <c r="X24" s="41">
        <f t="shared" si="5"/>
        <v>115435.98835440104</v>
      </c>
      <c r="Y24" s="42">
        <f t="shared" si="6"/>
        <v>3.290322580645233E-2</v>
      </c>
    </row>
    <row r="25" spans="2:25">
      <c r="B25" s="40">
        <v>17</v>
      </c>
      <c r="C25" s="45">
        <f t="shared" si="0"/>
        <v>108112.36863822564</v>
      </c>
      <c r="D25" s="45"/>
      <c r="E25" s="44">
        <v>2014</v>
      </c>
      <c r="F25" s="8">
        <v>43486</v>
      </c>
      <c r="G25" s="44" t="s">
        <v>3</v>
      </c>
      <c r="H25" s="46">
        <v>0.8246</v>
      </c>
      <c r="I25" s="46"/>
      <c r="J25" s="44">
        <v>14</v>
      </c>
      <c r="K25" s="47">
        <f t="shared" si="1"/>
        <v>3243.3710591467693</v>
      </c>
      <c r="L25" s="48"/>
      <c r="M25" s="6">
        <f>IF(J25="","",(K25/J25)/LOOKUP(RIGHT($D$2,3),定数!$A$6:$A$13,定数!$B$6:$B$13))</f>
        <v>1.5444624091175092</v>
      </c>
      <c r="N25" s="44">
        <v>2014</v>
      </c>
      <c r="O25" s="8">
        <v>43486</v>
      </c>
      <c r="P25" s="46">
        <v>0.8226</v>
      </c>
      <c r="Q25" s="46"/>
      <c r="R25" s="49">
        <f>IF(P25="","",T25*M25*LOOKUP(RIGHT($D$2,3),定数!$A$6:$A$13,定数!$B$6:$B$13))</f>
        <v>4633.3872273525321</v>
      </c>
      <c r="S25" s="49"/>
      <c r="T25" s="50">
        <f t="shared" si="4"/>
        <v>20.000000000000018</v>
      </c>
      <c r="U25" s="50"/>
      <c r="V25" t="str">
        <f t="shared" si="7"/>
        <v/>
      </c>
      <c r="W25">
        <f t="shared" si="3"/>
        <v>0</v>
      </c>
      <c r="X25" s="41">
        <f t="shared" si="5"/>
        <v>115435.98835440104</v>
      </c>
      <c r="Y25" s="42">
        <f t="shared" si="6"/>
        <v>6.3443123938880186E-2</v>
      </c>
    </row>
    <row r="26" spans="2:25">
      <c r="B26" s="40">
        <v>18</v>
      </c>
      <c r="C26" s="45">
        <f t="shared" si="0"/>
        <v>112745.75586557818</v>
      </c>
      <c r="D26" s="45"/>
      <c r="E26" s="44">
        <v>2014</v>
      </c>
      <c r="F26" s="8">
        <v>43598</v>
      </c>
      <c r="G26" s="44" t="s">
        <v>3</v>
      </c>
      <c r="H26" s="46">
        <v>0.81330000000000002</v>
      </c>
      <c r="I26" s="46"/>
      <c r="J26" s="44">
        <v>37</v>
      </c>
      <c r="K26" s="47">
        <f t="shared" si="1"/>
        <v>3382.372675967345</v>
      </c>
      <c r="L26" s="48"/>
      <c r="M26" s="6">
        <f>IF(J26="","",(K26/J26)/LOOKUP(RIGHT($D$2,3),定数!$A$6:$A$13,定数!$B$6:$B$13))</f>
        <v>0.60943651819231448</v>
      </c>
      <c r="N26" s="44">
        <v>2014</v>
      </c>
      <c r="O26" s="8">
        <v>43599</v>
      </c>
      <c r="P26" s="46">
        <v>0.81730000000000003</v>
      </c>
      <c r="Q26" s="46"/>
      <c r="R26" s="49">
        <f>IF(P26="","",T26*M26*LOOKUP(RIGHT($D$2,3),定数!$A$6:$A$13,定数!$B$6:$B$13))</f>
        <v>-3656.6191091538899</v>
      </c>
      <c r="S26" s="49"/>
      <c r="T26" s="50">
        <f t="shared" si="4"/>
        <v>-40.000000000000036</v>
      </c>
      <c r="U26" s="50"/>
      <c r="V26" t="str">
        <f t="shared" si="7"/>
        <v/>
      </c>
      <c r="W26">
        <f t="shared" si="3"/>
        <v>1</v>
      </c>
      <c r="X26" s="41">
        <f t="shared" si="5"/>
        <v>115435.98835440104</v>
      </c>
      <c r="Y26" s="42">
        <f t="shared" si="6"/>
        <v>2.3304972107689337E-2</v>
      </c>
    </row>
    <row r="27" spans="2:25">
      <c r="B27" s="40">
        <v>19</v>
      </c>
      <c r="C27" s="45">
        <f t="shared" si="0"/>
        <v>109089.13675642428</v>
      </c>
      <c r="D27" s="45"/>
      <c r="E27" s="44">
        <v>2014</v>
      </c>
      <c r="F27" s="8">
        <v>43627</v>
      </c>
      <c r="G27" s="44" t="s">
        <v>3</v>
      </c>
      <c r="H27" s="51">
        <v>0.80500000000000005</v>
      </c>
      <c r="I27" s="52"/>
      <c r="J27" s="44">
        <v>25</v>
      </c>
      <c r="K27" s="47">
        <f t="shared" si="1"/>
        <v>3272.6741026927284</v>
      </c>
      <c r="L27" s="48"/>
      <c r="M27" s="6">
        <f>IF(J27="","",(K27/J27)/LOOKUP(RIGHT($D$2,3),定数!$A$6:$A$13,定数!$B$6:$B$13))</f>
        <v>0.8727130940513943</v>
      </c>
      <c r="N27" s="44">
        <v>2014</v>
      </c>
      <c r="O27" s="8">
        <v>43629</v>
      </c>
      <c r="P27" s="51">
        <v>0.80130000000000001</v>
      </c>
      <c r="Q27" s="52"/>
      <c r="R27" s="49">
        <f>IF(P27="","",T27*M27*LOOKUP(RIGHT($D$2,3),定数!$A$6:$A$13,定数!$B$6:$B$13))</f>
        <v>4843.5576719852861</v>
      </c>
      <c r="S27" s="49"/>
      <c r="T27" s="50">
        <f t="shared" si="4"/>
        <v>37.000000000000369</v>
      </c>
      <c r="U27" s="50"/>
      <c r="V27" t="str">
        <f t="shared" si="7"/>
        <v/>
      </c>
      <c r="W27">
        <f t="shared" si="3"/>
        <v>0</v>
      </c>
      <c r="X27" s="41">
        <f t="shared" si="5"/>
        <v>115435.98835440104</v>
      </c>
      <c r="Y27" s="42">
        <f t="shared" si="6"/>
        <v>5.4981567606899429E-2</v>
      </c>
    </row>
    <row r="28" spans="2:25">
      <c r="B28" s="40">
        <v>20</v>
      </c>
      <c r="C28" s="45">
        <f t="shared" si="0"/>
        <v>113932.69442840957</v>
      </c>
      <c r="D28" s="45"/>
      <c r="E28" s="44">
        <v>2014</v>
      </c>
      <c r="F28" s="8">
        <v>43628</v>
      </c>
      <c r="G28" s="44" t="s">
        <v>3</v>
      </c>
      <c r="H28" s="51">
        <v>0.80289999999999995</v>
      </c>
      <c r="I28" s="52"/>
      <c r="J28" s="44">
        <v>32</v>
      </c>
      <c r="K28" s="47">
        <f t="shared" si="1"/>
        <v>3417.9808328522868</v>
      </c>
      <c r="L28" s="48"/>
      <c r="M28" s="6">
        <f>IF(J28="","",(K28/J28)/LOOKUP(RIGHT($D$2,3),定数!$A$6:$A$13,定数!$B$6:$B$13))</f>
        <v>0.71207934017755969</v>
      </c>
      <c r="N28" s="44">
        <v>2014</v>
      </c>
      <c r="O28" s="8">
        <v>43629</v>
      </c>
      <c r="P28" s="51">
        <v>0.79810000000000003</v>
      </c>
      <c r="Q28" s="52"/>
      <c r="R28" s="49">
        <f>IF(P28="","",T28*M28*LOOKUP(RIGHT($D$2,3),定数!$A$6:$A$13,定数!$B$6:$B$13))</f>
        <v>5126.9712492783392</v>
      </c>
      <c r="S28" s="49"/>
      <c r="T28" s="50">
        <f t="shared" si="4"/>
        <v>47.999999999999154</v>
      </c>
      <c r="U28" s="50"/>
      <c r="V28" t="str">
        <f t="shared" si="7"/>
        <v/>
      </c>
      <c r="W28">
        <f t="shared" si="3"/>
        <v>0</v>
      </c>
      <c r="X28" s="41">
        <f t="shared" si="5"/>
        <v>115435.98835440104</v>
      </c>
      <c r="Y28" s="42">
        <f t="shared" si="6"/>
        <v>1.3022749208645323E-2</v>
      </c>
    </row>
    <row r="29" spans="2:25">
      <c r="B29" s="40">
        <v>21</v>
      </c>
      <c r="C29" s="45">
        <f t="shared" si="0"/>
        <v>119059.66567768791</v>
      </c>
      <c r="D29" s="45"/>
      <c r="E29" s="44">
        <v>2014</v>
      </c>
      <c r="F29" s="8">
        <v>43629</v>
      </c>
      <c r="G29" s="44" t="s">
        <v>3</v>
      </c>
      <c r="H29" s="51">
        <v>0.80010000000000003</v>
      </c>
      <c r="I29" s="52"/>
      <c r="J29" s="44">
        <v>59</v>
      </c>
      <c r="K29" s="47">
        <f t="shared" si="1"/>
        <v>3571.7899703306371</v>
      </c>
      <c r="L29" s="48"/>
      <c r="M29" s="6">
        <f>IF(J29="","",(K29/J29)/LOOKUP(RIGHT($D$2,3),定数!$A$6:$A$13,定数!$B$6:$B$13))</f>
        <v>0.40359208704300981</v>
      </c>
      <c r="N29" s="44">
        <v>2014</v>
      </c>
      <c r="O29" s="8">
        <v>43661</v>
      </c>
      <c r="P29" s="51">
        <v>0.79120000000000001</v>
      </c>
      <c r="Q29" s="52"/>
      <c r="R29" s="49">
        <f>IF(P29="","",T29*M29*LOOKUP(RIGHT($D$2,3),定数!$A$6:$A$13,定数!$B$6:$B$13))</f>
        <v>5387.9543620241921</v>
      </c>
      <c r="S29" s="49"/>
      <c r="T29" s="50">
        <f t="shared" si="4"/>
        <v>89.000000000000185</v>
      </c>
      <c r="U29" s="50"/>
      <c r="V29" t="str">
        <f t="shared" si="7"/>
        <v/>
      </c>
      <c r="W29">
        <f t="shared" si="3"/>
        <v>0</v>
      </c>
      <c r="X29" s="41">
        <f t="shared" si="5"/>
        <v>119059.66567768791</v>
      </c>
      <c r="Y29" s="42">
        <f t="shared" si="6"/>
        <v>0</v>
      </c>
    </row>
    <row r="30" spans="2:25">
      <c r="B30" s="40">
        <v>22</v>
      </c>
      <c r="C30" s="45">
        <f t="shared" si="0"/>
        <v>124447.6200397121</v>
      </c>
      <c r="D30" s="45"/>
      <c r="E30" s="44">
        <v>2014</v>
      </c>
      <c r="F30" s="8">
        <v>43649</v>
      </c>
      <c r="G30" s="44" t="s">
        <v>3</v>
      </c>
      <c r="H30" s="51">
        <v>0.79430000000000001</v>
      </c>
      <c r="I30" s="52"/>
      <c r="J30" s="44">
        <v>27</v>
      </c>
      <c r="K30" s="47">
        <f t="shared" si="1"/>
        <v>3733.4286011913628</v>
      </c>
      <c r="L30" s="48"/>
      <c r="M30" s="6">
        <f>IF(J30="","",(K30/J30)/LOOKUP(RIGHT($D$2,3),定数!$A$6:$A$13,定数!$B$6:$B$13))</f>
        <v>0.9218342225163858</v>
      </c>
      <c r="N30" s="44">
        <v>2014</v>
      </c>
      <c r="O30" s="8">
        <v>43660</v>
      </c>
      <c r="P30" s="51">
        <v>0.79720000000000002</v>
      </c>
      <c r="Q30" s="52"/>
      <c r="R30" s="49">
        <f>IF(P30="","",T30*M30*LOOKUP(RIGHT($D$2,3),定数!$A$6:$A$13,定数!$B$6:$B$13))</f>
        <v>-4009.9788679462968</v>
      </c>
      <c r="S30" s="49"/>
      <c r="T30" s="50">
        <f t="shared" si="4"/>
        <v>-29.000000000000135</v>
      </c>
      <c r="U30" s="50"/>
      <c r="V30" t="str">
        <f t="shared" si="7"/>
        <v/>
      </c>
      <c r="W30">
        <f t="shared" si="3"/>
        <v>1</v>
      </c>
      <c r="X30" s="41">
        <f t="shared" si="5"/>
        <v>124447.6200397121</v>
      </c>
      <c r="Y30" s="42">
        <f t="shared" si="6"/>
        <v>0</v>
      </c>
    </row>
    <row r="31" spans="2:25">
      <c r="B31" s="40">
        <v>23</v>
      </c>
      <c r="C31" s="45">
        <f t="shared" si="0"/>
        <v>120437.6411717658</v>
      </c>
      <c r="D31" s="45"/>
      <c r="E31" s="44">
        <v>2014</v>
      </c>
      <c r="F31" s="8">
        <v>43679</v>
      </c>
      <c r="G31" s="44" t="s">
        <v>3</v>
      </c>
      <c r="H31" s="51">
        <v>0.79510000000000003</v>
      </c>
      <c r="I31" s="52"/>
      <c r="J31" s="44">
        <v>14</v>
      </c>
      <c r="K31" s="47">
        <f t="shared" si="1"/>
        <v>3613.1292351529742</v>
      </c>
      <c r="L31" s="48"/>
      <c r="M31" s="6">
        <f>IF(J31="","",(K31/J31)/LOOKUP(RIGHT($D$2,3),定数!$A$6:$A$13,定数!$B$6:$B$13))</f>
        <v>1.7205377310252259</v>
      </c>
      <c r="N31" s="44">
        <v>2014</v>
      </c>
      <c r="O31" s="8">
        <v>43706</v>
      </c>
      <c r="P31" s="51">
        <v>0.79310000000000003</v>
      </c>
      <c r="Q31" s="52"/>
      <c r="R31" s="49">
        <f>IF(P31="","",T31*M31*LOOKUP(RIGHT($D$2,3),定数!$A$6:$A$13,定数!$B$6:$B$13))</f>
        <v>5161.6131930756819</v>
      </c>
      <c r="S31" s="49"/>
      <c r="T31" s="50">
        <f t="shared" si="4"/>
        <v>20.000000000000018</v>
      </c>
      <c r="U31" s="50"/>
      <c r="V31" t="str">
        <f t="shared" si="7"/>
        <v/>
      </c>
      <c r="W31">
        <f t="shared" si="3"/>
        <v>0</v>
      </c>
      <c r="X31" s="41">
        <f t="shared" si="5"/>
        <v>124447.6200397121</v>
      </c>
      <c r="Y31" s="42">
        <f t="shared" si="6"/>
        <v>3.2222222222222374E-2</v>
      </c>
    </row>
    <row r="32" spans="2:25">
      <c r="B32" s="40">
        <v>24</v>
      </c>
      <c r="C32" s="45">
        <f t="shared" si="0"/>
        <v>125599.25436484149</v>
      </c>
      <c r="D32" s="45"/>
      <c r="E32" s="44">
        <v>2014</v>
      </c>
      <c r="F32" s="8">
        <v>43706</v>
      </c>
      <c r="G32" s="44" t="s">
        <v>3</v>
      </c>
      <c r="H32" s="51">
        <v>0.79210000000000003</v>
      </c>
      <c r="I32" s="52"/>
      <c r="J32" s="44">
        <v>34</v>
      </c>
      <c r="K32" s="47">
        <f t="shared" si="1"/>
        <v>3767.9776309452445</v>
      </c>
      <c r="L32" s="48"/>
      <c r="M32" s="6">
        <f>IF(J32="","",(K32/J32)/LOOKUP(RIGHT($D$2,3),定数!$A$6:$A$13,定数!$B$6:$B$13))</f>
        <v>0.73881914332259702</v>
      </c>
      <c r="N32" s="44">
        <v>2014</v>
      </c>
      <c r="O32" s="8">
        <v>43710</v>
      </c>
      <c r="P32" s="51">
        <v>0.79569999999999996</v>
      </c>
      <c r="Q32" s="52"/>
      <c r="R32" s="49">
        <f>IF(P32="","",T32*M32*LOOKUP(RIGHT($D$2,3),定数!$A$6:$A$13,定数!$B$6:$B$13))</f>
        <v>-3989.623373941954</v>
      </c>
      <c r="S32" s="49"/>
      <c r="T32" s="50">
        <f t="shared" si="4"/>
        <v>-35.999999999999368</v>
      </c>
      <c r="U32" s="50"/>
      <c r="V32" t="str">
        <f t="shared" si="7"/>
        <v/>
      </c>
      <c r="W32">
        <f t="shared" si="3"/>
        <v>1</v>
      </c>
      <c r="X32" s="41">
        <f t="shared" si="5"/>
        <v>125599.25436484149</v>
      </c>
      <c r="Y32" s="42">
        <f t="shared" si="6"/>
        <v>0</v>
      </c>
    </row>
    <row r="33" spans="2:25">
      <c r="B33" s="40">
        <v>25</v>
      </c>
      <c r="C33" s="45">
        <f t="shared" si="0"/>
        <v>121609.63099089953</v>
      </c>
      <c r="D33" s="45"/>
      <c r="E33" s="44">
        <v>2014</v>
      </c>
      <c r="F33" s="8">
        <v>43730</v>
      </c>
      <c r="G33" s="44" t="s">
        <v>3</v>
      </c>
      <c r="H33" s="46">
        <v>0.78480000000000005</v>
      </c>
      <c r="I33" s="46"/>
      <c r="J33" s="44">
        <v>22</v>
      </c>
      <c r="K33" s="47">
        <f t="shared" si="1"/>
        <v>3648.2889297269858</v>
      </c>
      <c r="L33" s="48"/>
      <c r="M33" s="6">
        <f>IF(J33="","",(K33/J33)/LOOKUP(RIGHT($D$2,3),定数!$A$6:$A$13,定数!$B$6:$B$13))</f>
        <v>1.1055420999172685</v>
      </c>
      <c r="N33" s="44">
        <v>2014</v>
      </c>
      <c r="O33" s="8">
        <v>43731</v>
      </c>
      <c r="P33" s="46">
        <v>0.7873</v>
      </c>
      <c r="Q33" s="46"/>
      <c r="R33" s="49">
        <f>IF(P33="","",T33*M33*LOOKUP(RIGHT($D$2,3),定数!$A$6:$A$13,定数!$B$6:$B$13))</f>
        <v>-4145.7828746896685</v>
      </c>
      <c r="S33" s="49"/>
      <c r="T33" s="50">
        <f t="shared" si="4"/>
        <v>-24.999999999999467</v>
      </c>
      <c r="U33" s="50"/>
      <c r="V33" t="str">
        <f t="shared" si="7"/>
        <v/>
      </c>
      <c r="W33">
        <f t="shared" si="3"/>
        <v>2</v>
      </c>
      <c r="X33" s="41">
        <f t="shared" si="5"/>
        <v>125599.25436484149</v>
      </c>
      <c r="Y33" s="42">
        <f t="shared" si="6"/>
        <v>3.1764705882352362E-2</v>
      </c>
    </row>
    <row r="34" spans="2:25">
      <c r="B34" s="40">
        <v>26</v>
      </c>
      <c r="C34" s="45">
        <f t="shared" si="0"/>
        <v>117463.84811620986</v>
      </c>
      <c r="D34" s="45"/>
      <c r="E34" s="44">
        <v>2014</v>
      </c>
      <c r="F34" s="8">
        <v>43732</v>
      </c>
      <c r="G34" s="44" t="s">
        <v>3</v>
      </c>
      <c r="H34" s="46">
        <v>0.78349999999999997</v>
      </c>
      <c r="I34" s="46"/>
      <c r="J34" s="44">
        <v>30</v>
      </c>
      <c r="K34" s="47">
        <f t="shared" si="1"/>
        <v>3523.9154434862958</v>
      </c>
      <c r="L34" s="48"/>
      <c r="M34" s="6">
        <f>IF(J34="","",(K34/J34)/LOOKUP(RIGHT($D$2,3),定数!$A$6:$A$13,定数!$B$6:$B$13))</f>
        <v>0.78309232077473245</v>
      </c>
      <c r="N34" s="44">
        <v>2014</v>
      </c>
      <c r="O34" s="8">
        <v>43733</v>
      </c>
      <c r="P34" s="46">
        <v>0.77910000000000001</v>
      </c>
      <c r="Q34" s="46"/>
      <c r="R34" s="49">
        <f>IF(P34="","",T34*M34*LOOKUP(RIGHT($D$2,3),定数!$A$6:$A$13,定数!$B$6:$B$13))</f>
        <v>5168.4093171131872</v>
      </c>
      <c r="S34" s="49"/>
      <c r="T34" s="50">
        <f t="shared" si="4"/>
        <v>43.999999999999595</v>
      </c>
      <c r="U34" s="50"/>
      <c r="V34" t="str">
        <f t="shared" si="7"/>
        <v/>
      </c>
      <c r="W34">
        <f t="shared" si="3"/>
        <v>0</v>
      </c>
      <c r="X34" s="41">
        <f t="shared" si="5"/>
        <v>125599.25436484149</v>
      </c>
      <c r="Y34" s="42">
        <f t="shared" si="6"/>
        <v>6.4772727272726094E-2</v>
      </c>
    </row>
    <row r="35" spans="2:25">
      <c r="B35" s="40">
        <v>27</v>
      </c>
      <c r="C35" s="45">
        <f t="shared" si="0"/>
        <v>122632.25743332304</v>
      </c>
      <c r="D35" s="45"/>
      <c r="E35" s="44">
        <v>2014</v>
      </c>
      <c r="F35" s="8">
        <v>43732</v>
      </c>
      <c r="G35" s="44" t="s">
        <v>3</v>
      </c>
      <c r="H35" s="46">
        <v>0.78169999999999995</v>
      </c>
      <c r="I35" s="46"/>
      <c r="J35" s="44">
        <v>13</v>
      </c>
      <c r="K35" s="47">
        <f t="shared" si="1"/>
        <v>3678.967722999691</v>
      </c>
      <c r="L35" s="48"/>
      <c r="M35" s="6">
        <f>IF(J35="","",(K35/J35)/LOOKUP(RIGHT($D$2,3),定数!$A$6:$A$13,定数!$B$6:$B$13))</f>
        <v>1.8866501143588159</v>
      </c>
      <c r="N35" s="44">
        <v>2014</v>
      </c>
      <c r="O35" s="8">
        <v>43738</v>
      </c>
      <c r="P35" s="46">
        <v>0.77980000000000005</v>
      </c>
      <c r="Q35" s="46"/>
      <c r="R35" s="49">
        <f>IF(P35="","",T35*M35*LOOKUP(RIGHT($D$2,3),定数!$A$6:$A$13,定数!$B$6:$B$13))</f>
        <v>5376.9528259223471</v>
      </c>
      <c r="S35" s="49"/>
      <c r="T35" s="50">
        <f t="shared" si="4"/>
        <v>18.999999999999019</v>
      </c>
      <c r="U35" s="50"/>
      <c r="V35" t="str">
        <f t="shared" si="7"/>
        <v/>
      </c>
      <c r="W35">
        <f t="shared" si="3"/>
        <v>0</v>
      </c>
      <c r="X35" s="41">
        <f t="shared" si="5"/>
        <v>125599.25436484149</v>
      </c>
      <c r="Y35" s="42">
        <f t="shared" si="6"/>
        <v>2.3622727272726407E-2</v>
      </c>
    </row>
    <row r="36" spans="2:25">
      <c r="B36" s="40">
        <v>28</v>
      </c>
      <c r="C36" s="45">
        <f t="shared" si="0"/>
        <v>128009.21025924539</v>
      </c>
      <c r="D36" s="45"/>
      <c r="E36" s="44">
        <v>2014</v>
      </c>
      <c r="F36" s="8">
        <v>43759</v>
      </c>
      <c r="G36" s="44" t="s">
        <v>3</v>
      </c>
      <c r="H36" s="46">
        <v>0.78879999999999995</v>
      </c>
      <c r="I36" s="46"/>
      <c r="J36" s="44">
        <v>52</v>
      </c>
      <c r="K36" s="47">
        <f t="shared" si="1"/>
        <v>3840.2763077773616</v>
      </c>
      <c r="L36" s="48"/>
      <c r="M36" s="6">
        <f>IF(J36="","",(K36/J36)/LOOKUP(RIGHT($D$2,3),定数!$A$6:$A$13,定数!$B$6:$B$13))</f>
        <v>0.49234311638171308</v>
      </c>
      <c r="N36" s="44">
        <v>2014</v>
      </c>
      <c r="O36" s="8">
        <v>43772</v>
      </c>
      <c r="P36" s="46">
        <v>0.78100000000000003</v>
      </c>
      <c r="Q36" s="46"/>
      <c r="R36" s="49">
        <f>IF(P36="","",T36*M36*LOOKUP(RIGHT($D$2,3),定数!$A$6:$A$13,定数!$B$6:$B$13))</f>
        <v>5760.4144616659823</v>
      </c>
      <c r="S36" s="49"/>
      <c r="T36" s="50">
        <f t="shared" si="4"/>
        <v>77.999999999999176</v>
      </c>
      <c r="U36" s="50"/>
      <c r="V36" t="str">
        <f t="shared" si="7"/>
        <v/>
      </c>
      <c r="W36">
        <f t="shared" si="3"/>
        <v>0</v>
      </c>
      <c r="X36" s="41">
        <f t="shared" si="5"/>
        <v>128009.21025924539</v>
      </c>
      <c r="Y36" s="42">
        <f t="shared" si="6"/>
        <v>0</v>
      </c>
    </row>
    <row r="37" spans="2:25">
      <c r="B37" s="40">
        <v>29</v>
      </c>
      <c r="C37" s="45">
        <f t="shared" si="0"/>
        <v>133769.62472091138</v>
      </c>
      <c r="D37" s="45"/>
      <c r="E37" s="44">
        <v>2014</v>
      </c>
      <c r="F37" s="8">
        <v>43809</v>
      </c>
      <c r="G37" s="44" t="s">
        <v>4</v>
      </c>
      <c r="H37" s="51">
        <v>0.79210000000000003</v>
      </c>
      <c r="I37" s="52"/>
      <c r="J37" s="44">
        <v>36</v>
      </c>
      <c r="K37" s="47">
        <f t="shared" si="1"/>
        <v>4013.0887416273413</v>
      </c>
      <c r="L37" s="48"/>
      <c r="M37" s="6">
        <f>IF(J37="","",(K37/J37)/LOOKUP(RIGHT($D$2,3),定数!$A$6:$A$13,定数!$B$6:$B$13))</f>
        <v>0.74316458178284095</v>
      </c>
      <c r="N37" s="44">
        <v>2014</v>
      </c>
      <c r="O37" s="8">
        <v>43810</v>
      </c>
      <c r="P37" s="51">
        <v>0.78820000000000001</v>
      </c>
      <c r="Q37" s="52"/>
      <c r="R37" s="49">
        <f>IF(P37="","",T37*M37*LOOKUP(RIGHT($D$2,3),定数!$A$6:$A$13,定数!$B$6:$B$13))</f>
        <v>-4347.5128034296358</v>
      </c>
      <c r="S37" s="49"/>
      <c r="T37" s="50">
        <f t="shared" si="4"/>
        <v>-39.000000000000142</v>
      </c>
      <c r="U37" s="50"/>
      <c r="V37" t="str">
        <f t="shared" si="7"/>
        <v/>
      </c>
      <c r="W37">
        <f t="shared" si="3"/>
        <v>1</v>
      </c>
      <c r="X37" s="41">
        <f t="shared" si="5"/>
        <v>133769.62472091138</v>
      </c>
      <c r="Y37" s="42">
        <f t="shared" si="6"/>
        <v>0</v>
      </c>
    </row>
    <row r="38" spans="2:25">
      <c r="B38" s="40">
        <v>30</v>
      </c>
      <c r="C38" s="45">
        <f t="shared" si="0"/>
        <v>129422.11191748174</v>
      </c>
      <c r="D38" s="45"/>
      <c r="E38" s="44">
        <v>2014</v>
      </c>
      <c r="F38" s="8">
        <v>43818</v>
      </c>
      <c r="G38" s="44" t="s">
        <v>3</v>
      </c>
      <c r="H38" s="51">
        <v>0.7823</v>
      </c>
      <c r="I38" s="52"/>
      <c r="J38" s="44">
        <v>33</v>
      </c>
      <c r="K38" s="47">
        <f t="shared" si="1"/>
        <v>3882.6633575244523</v>
      </c>
      <c r="L38" s="48"/>
      <c r="M38" s="6">
        <f>IF(J38="","",(K38/J38)/LOOKUP(RIGHT($D$2,3),定数!$A$6:$A$13,定数!$B$6:$B$13))</f>
        <v>0.78437643586352568</v>
      </c>
      <c r="N38" s="44">
        <v>2014</v>
      </c>
      <c r="O38" s="8">
        <v>43822</v>
      </c>
      <c r="P38" s="51">
        <v>0.78580000000000005</v>
      </c>
      <c r="Q38" s="52"/>
      <c r="R38" s="49">
        <f>IF(P38="","",T38*M38*LOOKUP(RIGHT($D$2,3),定数!$A$6:$A$13,定数!$B$6:$B$13))</f>
        <v>-4117.9762882835785</v>
      </c>
      <c r="S38" s="49"/>
      <c r="T38" s="50">
        <f t="shared" si="4"/>
        <v>-35.000000000000583</v>
      </c>
      <c r="U38" s="50"/>
      <c r="V38" t="str">
        <f t="shared" si="7"/>
        <v/>
      </c>
      <c r="W38">
        <f t="shared" si="3"/>
        <v>2</v>
      </c>
      <c r="X38" s="41">
        <f t="shared" si="5"/>
        <v>133769.62472091138</v>
      </c>
      <c r="Y38" s="42">
        <f t="shared" si="6"/>
        <v>3.2500000000000084E-2</v>
      </c>
    </row>
    <row r="39" spans="2:25">
      <c r="B39" s="40">
        <v>31</v>
      </c>
      <c r="C39" s="45">
        <f t="shared" si="0"/>
        <v>125304.13562919816</v>
      </c>
      <c r="D39" s="45"/>
      <c r="E39" s="44">
        <v>2014</v>
      </c>
      <c r="F39" s="8">
        <v>43829</v>
      </c>
      <c r="G39" s="44" t="s">
        <v>3</v>
      </c>
      <c r="H39" s="51">
        <v>0.78169999999999995</v>
      </c>
      <c r="I39" s="52"/>
      <c r="J39" s="44">
        <v>21</v>
      </c>
      <c r="K39" s="47">
        <f t="shared" si="1"/>
        <v>3759.1240688759449</v>
      </c>
      <c r="L39" s="48"/>
      <c r="M39" s="6">
        <f>IF(J39="","",(K39/J39)/LOOKUP(RIGHT($D$2,3),定数!$A$6:$A$13,定数!$B$6:$B$13))</f>
        <v>1.1933727202780777</v>
      </c>
      <c r="N39" s="44">
        <v>2014</v>
      </c>
      <c r="O39" s="8">
        <v>43829</v>
      </c>
      <c r="P39" s="51">
        <v>0.78400000000000003</v>
      </c>
      <c r="Q39" s="52"/>
      <c r="R39" s="49">
        <f>IF(P39="","",T39*M39*LOOKUP(RIGHT($D$2,3),定数!$A$6:$A$13,定数!$B$6:$B$13))</f>
        <v>-4117.1358849595108</v>
      </c>
      <c r="S39" s="49"/>
      <c r="T39" s="50">
        <f t="shared" si="4"/>
        <v>-23.000000000000796</v>
      </c>
      <c r="U39" s="50"/>
      <c r="V39" t="str">
        <f t="shared" si="7"/>
        <v/>
      </c>
      <c r="W39">
        <f t="shared" si="3"/>
        <v>3</v>
      </c>
      <c r="X39" s="41">
        <f t="shared" si="5"/>
        <v>133769.62472091138</v>
      </c>
      <c r="Y39" s="42">
        <f t="shared" si="6"/>
        <v>6.3284090909091484E-2</v>
      </c>
    </row>
    <row r="40" spans="2:25">
      <c r="B40" s="40">
        <v>32</v>
      </c>
      <c r="C40" s="45">
        <f t="shared" si="0"/>
        <v>121186.99974423865</v>
      </c>
      <c r="D40" s="45"/>
      <c r="E40" s="44">
        <v>2014</v>
      </c>
      <c r="F40" s="8">
        <v>43829</v>
      </c>
      <c r="G40" s="44" t="s">
        <v>3</v>
      </c>
      <c r="H40" s="51">
        <v>0.78110000000000002</v>
      </c>
      <c r="I40" s="52"/>
      <c r="J40" s="44">
        <v>22</v>
      </c>
      <c r="K40" s="47">
        <f t="shared" si="1"/>
        <v>3635.6099923271595</v>
      </c>
      <c r="L40" s="48"/>
      <c r="M40" s="6">
        <f>IF(J40="","",(K40/J40)/LOOKUP(RIGHT($D$2,3),定数!$A$6:$A$13,定数!$B$6:$B$13))</f>
        <v>1.1016999976748969</v>
      </c>
      <c r="N40" s="44">
        <v>2014</v>
      </c>
      <c r="O40" s="8">
        <v>43830</v>
      </c>
      <c r="P40" s="51">
        <v>0.77790000000000004</v>
      </c>
      <c r="Q40" s="52"/>
      <c r="R40" s="49">
        <f>IF(P40="","",T40*M40*LOOKUP(RIGHT($D$2,3),定数!$A$6:$A$13,定数!$B$6:$B$13))</f>
        <v>5288.159988839473</v>
      </c>
      <c r="S40" s="49"/>
      <c r="T40" s="50">
        <f t="shared" si="4"/>
        <v>31.999999999999808</v>
      </c>
      <c r="U40" s="50"/>
      <c r="V40" t="str">
        <f t="shared" si="7"/>
        <v/>
      </c>
      <c r="W40">
        <f t="shared" si="3"/>
        <v>0</v>
      </c>
      <c r="X40" s="41">
        <f t="shared" si="5"/>
        <v>133769.62472091138</v>
      </c>
      <c r="Y40" s="42">
        <f t="shared" si="6"/>
        <v>9.4061899350651013E-2</v>
      </c>
    </row>
    <row r="41" spans="2:25">
      <c r="B41" s="40">
        <v>33</v>
      </c>
      <c r="C41" s="45">
        <f t="shared" si="0"/>
        <v>126475.15973307812</v>
      </c>
      <c r="D41" s="45"/>
      <c r="E41" s="44">
        <v>2015</v>
      </c>
      <c r="F41" s="8">
        <v>43474</v>
      </c>
      <c r="G41" s="44" t="s">
        <v>3</v>
      </c>
      <c r="H41" s="51">
        <v>0.77959999999999996</v>
      </c>
      <c r="I41" s="52"/>
      <c r="J41" s="44">
        <v>26</v>
      </c>
      <c r="K41" s="47">
        <f t="shared" si="1"/>
        <v>3794.2547919923436</v>
      </c>
      <c r="L41" s="48"/>
      <c r="M41" s="6">
        <f>IF(J41="","",(K41/J41)/LOOKUP(RIGHT($D$2,3),定数!$A$6:$A$13,定数!$B$6:$B$13))</f>
        <v>0.97288584410060097</v>
      </c>
      <c r="N41" s="44">
        <v>2015</v>
      </c>
      <c r="O41" s="8">
        <v>43477</v>
      </c>
      <c r="P41" s="51">
        <v>0.78249999999999997</v>
      </c>
      <c r="Q41" s="52"/>
      <c r="R41" s="49">
        <f>IF(P41="","",T41*M41*LOOKUP(RIGHT($D$2,3),定数!$A$6:$A$13,定数!$B$6:$B$13))</f>
        <v>-4232.0534218376342</v>
      </c>
      <c r="S41" s="49"/>
      <c r="T41" s="50">
        <f t="shared" si="4"/>
        <v>-29.000000000000135</v>
      </c>
      <c r="U41" s="50"/>
      <c r="V41" t="str">
        <f t="shared" si="7"/>
        <v/>
      </c>
      <c r="W41">
        <f t="shared" si="3"/>
        <v>1</v>
      </c>
      <c r="X41" s="41">
        <f t="shared" si="5"/>
        <v>133769.62472091138</v>
      </c>
      <c r="Y41" s="42">
        <f t="shared" si="6"/>
        <v>5.4530054958679686E-2</v>
      </c>
    </row>
    <row r="42" spans="2:25">
      <c r="B42" s="40">
        <v>34</v>
      </c>
      <c r="C42" s="45">
        <f t="shared" si="0"/>
        <v>122243.1063112405</v>
      </c>
      <c r="D42" s="45"/>
      <c r="E42" s="44">
        <v>2015</v>
      </c>
      <c r="F42" s="8">
        <v>43491</v>
      </c>
      <c r="G42" s="44" t="s">
        <v>3</v>
      </c>
      <c r="H42" s="51">
        <v>0.74670000000000003</v>
      </c>
      <c r="I42" s="52"/>
      <c r="J42" s="44">
        <v>36</v>
      </c>
      <c r="K42" s="47">
        <f t="shared" si="1"/>
        <v>3667.2931893372147</v>
      </c>
      <c r="L42" s="48"/>
      <c r="M42" s="6">
        <f>IF(J42="","",(K42/J42)/LOOKUP(RIGHT($D$2,3),定数!$A$6:$A$13,定数!$B$6:$B$13))</f>
        <v>0.6791283683957805</v>
      </c>
      <c r="N42" s="44">
        <v>2015</v>
      </c>
      <c r="O42" s="8">
        <v>43492</v>
      </c>
      <c r="P42" s="51">
        <v>0.75060000000000004</v>
      </c>
      <c r="Q42" s="52"/>
      <c r="R42" s="49">
        <f>IF(P42="","",T42*M42*LOOKUP(RIGHT($D$2,3),定数!$A$6:$A$13,定数!$B$6:$B$13))</f>
        <v>-3972.9009551153304</v>
      </c>
      <c r="S42" s="49"/>
      <c r="T42" s="50">
        <f t="shared" si="4"/>
        <v>-39.000000000000142</v>
      </c>
      <c r="U42" s="50"/>
      <c r="V42" t="str">
        <f t="shared" si="7"/>
        <v/>
      </c>
      <c r="W42">
        <f t="shared" si="3"/>
        <v>2</v>
      </c>
      <c r="X42" s="41">
        <f t="shared" si="5"/>
        <v>133769.62472091138</v>
      </c>
      <c r="Y42" s="42">
        <f t="shared" si="6"/>
        <v>8.6166933888908614E-2</v>
      </c>
    </row>
    <row r="43" spans="2:25">
      <c r="B43" s="40">
        <v>35</v>
      </c>
      <c r="C43" s="45">
        <f t="shared" si="0"/>
        <v>118270.20535612517</v>
      </c>
      <c r="D43" s="45"/>
      <c r="E43" s="44">
        <v>2015</v>
      </c>
      <c r="F43" s="8">
        <v>43502</v>
      </c>
      <c r="G43" s="44" t="s">
        <v>3</v>
      </c>
      <c r="H43" s="51">
        <v>0.74329999999999996</v>
      </c>
      <c r="I43" s="52"/>
      <c r="J43" s="44">
        <v>48</v>
      </c>
      <c r="K43" s="47">
        <f t="shared" si="1"/>
        <v>3548.1061606837548</v>
      </c>
      <c r="L43" s="48"/>
      <c r="M43" s="6">
        <f>IF(J43="","",(K43/J43)/LOOKUP(RIGHT($D$2,3),定数!$A$6:$A$13,定数!$B$6:$B$13))</f>
        <v>0.49279252231718818</v>
      </c>
      <c r="N43" s="44">
        <v>2015</v>
      </c>
      <c r="O43" s="8">
        <v>43514</v>
      </c>
      <c r="P43" s="51">
        <v>0.73609999999999998</v>
      </c>
      <c r="Q43" s="52"/>
      <c r="R43" s="49">
        <f>IF(P43="","",T43*M43*LOOKUP(RIGHT($D$2,3),定数!$A$6:$A$13,定数!$B$6:$B$13))</f>
        <v>5322.1592410256208</v>
      </c>
      <c r="S43" s="49"/>
      <c r="T43" s="50">
        <f t="shared" si="4"/>
        <v>71.999999999999844</v>
      </c>
      <c r="U43" s="50"/>
      <c r="V43" t="str">
        <f t="shared" si="7"/>
        <v/>
      </c>
      <c r="W43">
        <f t="shared" si="3"/>
        <v>0</v>
      </c>
      <c r="X43" s="41">
        <f t="shared" si="5"/>
        <v>133769.62472091138</v>
      </c>
      <c r="Y43" s="42">
        <f t="shared" si="6"/>
        <v>0.11586650853751912</v>
      </c>
    </row>
    <row r="44" spans="2:25">
      <c r="B44" s="40">
        <v>36</v>
      </c>
      <c r="C44" s="45">
        <f t="shared" si="0"/>
        <v>123592.36459715079</v>
      </c>
      <c r="D44" s="45"/>
      <c r="E44" s="44">
        <v>2015</v>
      </c>
      <c r="F44" s="8">
        <v>43507</v>
      </c>
      <c r="G44" s="44" t="s">
        <v>3</v>
      </c>
      <c r="H44" s="51">
        <v>0.73960000000000004</v>
      </c>
      <c r="I44" s="52"/>
      <c r="J44" s="44">
        <v>30</v>
      </c>
      <c r="K44" s="47">
        <f t="shared" si="1"/>
        <v>3707.7709379145235</v>
      </c>
      <c r="L44" s="48"/>
      <c r="M44" s="6">
        <f>IF(J44="","",(K44/J44)/LOOKUP(RIGHT($D$2,3),定数!$A$6:$A$13,定数!$B$6:$B$13))</f>
        <v>0.82394909731433863</v>
      </c>
      <c r="N44" s="44">
        <v>2015</v>
      </c>
      <c r="O44" s="8">
        <v>43508</v>
      </c>
      <c r="P44" s="51">
        <v>0.74280000000000002</v>
      </c>
      <c r="Q44" s="52"/>
      <c r="R44" s="49">
        <f>IF(P44="","",T44*M44*LOOKUP(RIGHT($D$2,3),定数!$A$6:$A$13,定数!$B$6:$B$13))</f>
        <v>-3954.9556671088021</v>
      </c>
      <c r="S44" s="49"/>
      <c r="T44" s="50">
        <f t="shared" si="4"/>
        <v>-31.999999999999808</v>
      </c>
      <c r="U44" s="50"/>
      <c r="V44" t="str">
        <f t="shared" si="7"/>
        <v/>
      </c>
      <c r="W44">
        <f t="shared" si="3"/>
        <v>1</v>
      </c>
      <c r="X44" s="41">
        <f t="shared" si="5"/>
        <v>133769.62472091138</v>
      </c>
      <c r="Y44" s="42">
        <f t="shared" si="6"/>
        <v>7.6080501421707525E-2</v>
      </c>
    </row>
    <row r="45" spans="2:25">
      <c r="B45" s="40">
        <v>37</v>
      </c>
      <c r="C45" s="45">
        <f t="shared" si="0"/>
        <v>119637.40893004199</v>
      </c>
      <c r="D45" s="45"/>
      <c r="E45" s="44">
        <v>2015</v>
      </c>
      <c r="F45" s="8">
        <v>43510</v>
      </c>
      <c r="G45" s="44" t="s">
        <v>3</v>
      </c>
      <c r="H45" s="51">
        <v>0.7389</v>
      </c>
      <c r="I45" s="52"/>
      <c r="J45" s="44">
        <v>26</v>
      </c>
      <c r="K45" s="47">
        <f t="shared" si="1"/>
        <v>3589.1222679012594</v>
      </c>
      <c r="L45" s="48"/>
      <c r="M45" s="6">
        <f>IF(J45="","",(K45/J45)/LOOKUP(RIGHT($D$2,3),定数!$A$6:$A$13,定数!$B$6:$B$13))</f>
        <v>0.92028776100032283</v>
      </c>
      <c r="N45" s="44">
        <v>2015</v>
      </c>
      <c r="O45" s="8">
        <v>43512</v>
      </c>
      <c r="P45" s="51">
        <v>0.74170000000000003</v>
      </c>
      <c r="Q45" s="52"/>
      <c r="R45" s="49">
        <f>IF(P45="","",T45*M45*LOOKUP(RIGHT($D$2,3),定数!$A$6:$A$13,定数!$B$6:$B$13))</f>
        <v>-3865.2085962013903</v>
      </c>
      <c r="S45" s="49"/>
      <c r="T45" s="50">
        <f t="shared" si="4"/>
        <v>-28.000000000000249</v>
      </c>
      <c r="U45" s="50"/>
      <c r="V45" t="str">
        <f t="shared" si="7"/>
        <v/>
      </c>
      <c r="W45">
        <f t="shared" si="3"/>
        <v>2</v>
      </c>
      <c r="X45" s="41">
        <f t="shared" si="5"/>
        <v>133769.62472091138</v>
      </c>
      <c r="Y45" s="42">
        <f t="shared" si="6"/>
        <v>0.10564592537621276</v>
      </c>
    </row>
    <row r="46" spans="2:25">
      <c r="B46" s="40">
        <v>38</v>
      </c>
      <c r="C46" s="45">
        <f t="shared" si="0"/>
        <v>115772.20033384059</v>
      </c>
      <c r="D46" s="45"/>
      <c r="E46" s="44">
        <v>2015</v>
      </c>
      <c r="F46" s="8">
        <v>43522</v>
      </c>
      <c r="G46" s="44" t="s">
        <v>3</v>
      </c>
      <c r="H46" s="51">
        <v>0.73119999999999996</v>
      </c>
      <c r="I46" s="52"/>
      <c r="J46" s="44">
        <v>23</v>
      </c>
      <c r="K46" s="47">
        <f t="shared" si="1"/>
        <v>3473.1660100152176</v>
      </c>
      <c r="L46" s="48"/>
      <c r="M46" s="6">
        <f>IF(J46="","",(K46/J46)/LOOKUP(RIGHT($D$2,3),定数!$A$6:$A$13,定数!$B$6:$B$13))</f>
        <v>1.0067147855116572</v>
      </c>
      <c r="N46" s="44">
        <v>2015</v>
      </c>
      <c r="O46" s="8">
        <v>43522</v>
      </c>
      <c r="P46" s="51">
        <v>0.7278</v>
      </c>
      <c r="Q46" s="52"/>
      <c r="R46" s="49">
        <f>IF(P46="","",T46*M46*LOOKUP(RIGHT($D$2,3),定数!$A$6:$A$13,定数!$B$6:$B$13))</f>
        <v>5134.2454061093886</v>
      </c>
      <c r="S46" s="49"/>
      <c r="T46" s="50">
        <f t="shared" si="4"/>
        <v>33.999999999999588</v>
      </c>
      <c r="U46" s="50"/>
      <c r="V46" t="str">
        <f t="shared" si="7"/>
        <v/>
      </c>
      <c r="W46">
        <f t="shared" si="3"/>
        <v>0</v>
      </c>
      <c r="X46" s="41">
        <f t="shared" si="5"/>
        <v>133769.62472091138</v>
      </c>
      <c r="Y46" s="42">
        <f t="shared" si="6"/>
        <v>0.13454044163328926</v>
      </c>
    </row>
    <row r="47" spans="2:25">
      <c r="B47" s="40">
        <v>39</v>
      </c>
      <c r="C47" s="45">
        <f t="shared" si="0"/>
        <v>120906.44573994998</v>
      </c>
      <c r="D47" s="45"/>
      <c r="E47" s="44">
        <v>2015</v>
      </c>
      <c r="F47" s="8">
        <v>43529</v>
      </c>
      <c r="G47" s="44" t="s">
        <v>3</v>
      </c>
      <c r="H47" s="51">
        <v>0.72170000000000001</v>
      </c>
      <c r="I47" s="52"/>
      <c r="J47" s="44">
        <v>66</v>
      </c>
      <c r="K47" s="47">
        <f t="shared" si="1"/>
        <v>3627.1933721984992</v>
      </c>
      <c r="L47" s="48"/>
      <c r="M47" s="6">
        <f>IF(J47="","",(K47/J47)/LOOKUP(RIGHT($D$2,3),定数!$A$6:$A$13,定数!$B$6:$B$13))</f>
        <v>0.36638316890893935</v>
      </c>
      <c r="N47" s="44">
        <v>2015</v>
      </c>
      <c r="O47" s="8">
        <v>43534</v>
      </c>
      <c r="P47" s="51">
        <v>0.71179999999999999</v>
      </c>
      <c r="Q47" s="52"/>
      <c r="R47" s="49">
        <f>IF(P47="","",T47*M47*LOOKUP(RIGHT($D$2,3),定数!$A$6:$A$13,定数!$B$6:$B$13))</f>
        <v>5440.7900582977609</v>
      </c>
      <c r="S47" s="49"/>
      <c r="T47" s="50">
        <f t="shared" si="4"/>
        <v>99.000000000000199</v>
      </c>
      <c r="U47" s="50"/>
      <c r="V47" t="str">
        <f t="shared" si="7"/>
        <v/>
      </c>
      <c r="W47">
        <f t="shared" si="3"/>
        <v>0</v>
      </c>
      <c r="X47" s="41">
        <f t="shared" si="5"/>
        <v>133769.62472091138</v>
      </c>
      <c r="Y47" s="42">
        <f t="shared" si="6"/>
        <v>9.6159191653548692E-2</v>
      </c>
    </row>
    <row r="48" spans="2:25">
      <c r="B48" s="40">
        <v>40</v>
      </c>
      <c r="C48" s="45">
        <f t="shared" si="0"/>
        <v>126347.23579824774</v>
      </c>
      <c r="D48" s="45"/>
      <c r="E48" s="44">
        <v>2015</v>
      </c>
      <c r="F48" s="8">
        <v>43533</v>
      </c>
      <c r="G48" s="44" t="s">
        <v>3</v>
      </c>
      <c r="H48" s="51">
        <v>0.71819999999999995</v>
      </c>
      <c r="I48" s="52"/>
      <c r="J48" s="44">
        <v>35</v>
      </c>
      <c r="K48" s="47">
        <f t="shared" si="1"/>
        <v>3790.4170739474321</v>
      </c>
      <c r="L48" s="48"/>
      <c r="M48" s="6">
        <f>IF(J48="","",(K48/J48)/LOOKUP(RIGHT($D$2,3),定数!$A$6:$A$13,定数!$B$6:$B$13))</f>
        <v>0.72198420456141565</v>
      </c>
      <c r="N48" s="44">
        <v>2015</v>
      </c>
      <c r="O48" s="8">
        <v>43534</v>
      </c>
      <c r="P48" s="51">
        <v>0.71309999999999996</v>
      </c>
      <c r="Q48" s="52"/>
      <c r="R48" s="49">
        <f>IF(P48="","",T48*M48*LOOKUP(RIGHT($D$2,3),定数!$A$6:$A$13,定数!$B$6:$B$13))</f>
        <v>5523.1791648948229</v>
      </c>
      <c r="S48" s="49"/>
      <c r="T48" s="50">
        <f t="shared" si="4"/>
        <v>50.999999999999936</v>
      </c>
      <c r="U48" s="50"/>
      <c r="V48" t="str">
        <f t="shared" si="7"/>
        <v/>
      </c>
      <c r="W48">
        <f t="shared" si="3"/>
        <v>0</v>
      </c>
      <c r="X48" s="41">
        <f t="shared" si="5"/>
        <v>133769.62472091138</v>
      </c>
      <c r="Y48" s="42">
        <f t="shared" si="6"/>
        <v>5.548635527795831E-2</v>
      </c>
    </row>
    <row r="49" spans="2:25">
      <c r="B49" s="40">
        <v>41</v>
      </c>
      <c r="C49" s="45">
        <f t="shared" si="0"/>
        <v>131870.41496314257</v>
      </c>
      <c r="D49" s="45"/>
      <c r="E49" s="44">
        <v>2015</v>
      </c>
      <c r="F49" s="8">
        <v>43555</v>
      </c>
      <c r="G49" s="44" t="s">
        <v>3</v>
      </c>
      <c r="H49" s="51">
        <v>0.72970000000000002</v>
      </c>
      <c r="I49" s="52"/>
      <c r="J49" s="44">
        <v>22</v>
      </c>
      <c r="K49" s="47">
        <f t="shared" si="1"/>
        <v>3956.1124488942769</v>
      </c>
      <c r="L49" s="48"/>
      <c r="M49" s="6">
        <f>IF(J49="","",(K49/J49)/LOOKUP(RIGHT($D$2,3),定数!$A$6:$A$13,定数!$B$6:$B$13))</f>
        <v>1.1988219542103871</v>
      </c>
      <c r="N49" s="44">
        <v>2015</v>
      </c>
      <c r="O49" s="8">
        <v>43555</v>
      </c>
      <c r="P49" s="51">
        <v>0.72640000000000005</v>
      </c>
      <c r="Q49" s="52"/>
      <c r="R49" s="49">
        <f>IF(P49="","",T49*M49*LOOKUP(RIGHT($D$2,3),定数!$A$6:$A$13,定数!$B$6:$B$13))</f>
        <v>5934.1686733413608</v>
      </c>
      <c r="S49" s="49"/>
      <c r="T49" s="50">
        <f t="shared" si="4"/>
        <v>32.999999999999694</v>
      </c>
      <c r="U49" s="50"/>
      <c r="V49" t="str">
        <f t="shared" si="7"/>
        <v/>
      </c>
      <c r="W49">
        <f t="shared" si="3"/>
        <v>0</v>
      </c>
      <c r="X49" s="41">
        <f t="shared" si="5"/>
        <v>133769.62472091138</v>
      </c>
      <c r="Y49" s="42">
        <f t="shared" si="6"/>
        <v>1.4197615951537568E-2</v>
      </c>
    </row>
    <row r="50" spans="2:25">
      <c r="B50" s="40">
        <v>42</v>
      </c>
      <c r="C50" s="45">
        <f t="shared" si="0"/>
        <v>137804.58363648393</v>
      </c>
      <c r="D50" s="45"/>
      <c r="E50" s="44">
        <v>2015</v>
      </c>
      <c r="F50" s="8">
        <v>43563</v>
      </c>
      <c r="G50" s="44" t="s">
        <v>3</v>
      </c>
      <c r="H50" s="51">
        <v>0.72840000000000005</v>
      </c>
      <c r="I50" s="52"/>
      <c r="J50" s="44">
        <v>27</v>
      </c>
      <c r="K50" s="47">
        <f t="shared" si="1"/>
        <v>4134.1375090945176</v>
      </c>
      <c r="L50" s="48"/>
      <c r="M50" s="6">
        <f>IF(J50="","",(K50/J50)/LOOKUP(RIGHT($D$2,3),定数!$A$6:$A$13,定数!$B$6:$B$13))</f>
        <v>1.0207746936035846</v>
      </c>
      <c r="N50" s="44">
        <v>2015</v>
      </c>
      <c r="O50" s="8">
        <v>43563</v>
      </c>
      <c r="P50" s="51">
        <v>0.72440000000000004</v>
      </c>
      <c r="Q50" s="52"/>
      <c r="R50" s="49">
        <f>IF(P50="","",T50*M50*LOOKUP(RIGHT($D$2,3),定数!$A$6:$A$13,定数!$B$6:$B$13))</f>
        <v>6124.6481616215133</v>
      </c>
      <c r="S50" s="49"/>
      <c r="T50" s="50">
        <f t="shared" si="4"/>
        <v>40.000000000000036</v>
      </c>
      <c r="U50" s="50"/>
      <c r="V50" t="str">
        <f t="shared" si="7"/>
        <v/>
      </c>
      <c r="W50">
        <f t="shared" si="3"/>
        <v>0</v>
      </c>
      <c r="X50" s="41">
        <f t="shared" si="5"/>
        <v>137804.58363648393</v>
      </c>
      <c r="Y50" s="42">
        <f t="shared" si="6"/>
        <v>0</v>
      </c>
    </row>
    <row r="51" spans="2:25">
      <c r="B51" s="40">
        <v>43</v>
      </c>
      <c r="C51" s="45">
        <f t="shared" si="0"/>
        <v>143929.23179810544</v>
      </c>
      <c r="D51" s="45"/>
      <c r="E51" s="44">
        <v>2015</v>
      </c>
      <c r="F51" s="8">
        <v>43577</v>
      </c>
      <c r="G51" s="44" t="s">
        <v>3</v>
      </c>
      <c r="H51" s="51">
        <v>0.71209999999999996</v>
      </c>
      <c r="I51" s="52"/>
      <c r="J51" s="44">
        <v>83</v>
      </c>
      <c r="K51" s="47">
        <f t="shared" si="1"/>
        <v>4317.8769539431632</v>
      </c>
      <c r="L51" s="48"/>
      <c r="M51" s="6">
        <f>IF(J51="","",(K51/J51)/LOOKUP(RIGHT($D$2,3),定数!$A$6:$A$13,定数!$B$6:$B$13))</f>
        <v>0.34681742601953119</v>
      </c>
      <c r="N51" s="44">
        <v>2015</v>
      </c>
      <c r="O51" s="8">
        <v>43579</v>
      </c>
      <c r="P51" s="51">
        <v>0.72060000000000002</v>
      </c>
      <c r="Q51" s="52"/>
      <c r="R51" s="49">
        <f>IF(P51="","",T51*M51*LOOKUP(RIGHT($D$2,3),定数!$A$6:$A$13,定数!$B$6:$B$13))</f>
        <v>-4421.9221817490552</v>
      </c>
      <c r="S51" s="49"/>
      <c r="T51" s="50">
        <f t="shared" si="4"/>
        <v>-85.000000000000625</v>
      </c>
      <c r="U51" s="50"/>
      <c r="V51" t="str">
        <f t="shared" si="7"/>
        <v/>
      </c>
      <c r="W51">
        <f t="shared" si="3"/>
        <v>1</v>
      </c>
      <c r="X51" s="41">
        <f t="shared" si="5"/>
        <v>143929.23179810544</v>
      </c>
      <c r="Y51" s="42">
        <f t="shared" si="6"/>
        <v>0</v>
      </c>
    </row>
    <row r="52" spans="2:25">
      <c r="B52" s="40">
        <v>44</v>
      </c>
      <c r="C52" s="45">
        <f t="shared" si="0"/>
        <v>139507.30961635639</v>
      </c>
      <c r="D52" s="45"/>
      <c r="E52" s="44">
        <v>2015</v>
      </c>
      <c r="F52" s="8">
        <v>43597</v>
      </c>
      <c r="G52" s="44" t="s">
        <v>3</v>
      </c>
      <c r="H52" s="51">
        <v>0.71579999999999999</v>
      </c>
      <c r="I52" s="52"/>
      <c r="J52" s="44">
        <v>66</v>
      </c>
      <c r="K52" s="47">
        <f t="shared" si="1"/>
        <v>4185.2192884906917</v>
      </c>
      <c r="L52" s="48"/>
      <c r="M52" s="6">
        <f>IF(J52="","",(K52/J52)/LOOKUP(RIGHT($D$2,3),定数!$A$6:$A$13,定数!$B$6:$B$13))</f>
        <v>0.42274942307986785</v>
      </c>
      <c r="N52" s="44">
        <v>2015</v>
      </c>
      <c r="O52" s="8">
        <v>43599</v>
      </c>
      <c r="P52" s="51">
        <v>0.72260000000000002</v>
      </c>
      <c r="Q52" s="52"/>
      <c r="R52" s="49">
        <f>IF(P52="","",T52*M52*LOOKUP(RIGHT($D$2,3),定数!$A$6:$A$13,定数!$B$6:$B$13))</f>
        <v>-4312.0441154146702</v>
      </c>
      <c r="S52" s="49"/>
      <c r="T52" s="50">
        <f t="shared" si="4"/>
        <v>-68.000000000000284</v>
      </c>
      <c r="U52" s="50"/>
      <c r="V52" t="str">
        <f t="shared" si="7"/>
        <v/>
      </c>
      <c r="W52">
        <f t="shared" si="3"/>
        <v>2</v>
      </c>
      <c r="X52" s="41">
        <f t="shared" si="5"/>
        <v>143929.23179810544</v>
      </c>
      <c r="Y52" s="42">
        <f t="shared" si="6"/>
        <v>3.0722891566265176E-2</v>
      </c>
    </row>
    <row r="53" spans="2:25">
      <c r="B53" s="40">
        <v>45</v>
      </c>
      <c r="C53" s="45">
        <f t="shared" si="0"/>
        <v>135195.26550094172</v>
      </c>
      <c r="D53" s="45"/>
      <c r="E53" s="44">
        <v>2015</v>
      </c>
      <c r="F53" s="8">
        <v>43660</v>
      </c>
      <c r="G53" s="44" t="s">
        <v>3</v>
      </c>
      <c r="H53" s="51">
        <v>0.70669999999999999</v>
      </c>
      <c r="I53" s="52"/>
      <c r="J53" s="44">
        <v>68</v>
      </c>
      <c r="K53" s="47">
        <f t="shared" si="1"/>
        <v>4055.8579650282513</v>
      </c>
      <c r="L53" s="48"/>
      <c r="M53" s="6">
        <f>IF(J53="","",(K53/J53)/LOOKUP(RIGHT($D$2,3),定数!$A$6:$A$13,定数!$B$6:$B$13))</f>
        <v>0.39763313382629917</v>
      </c>
      <c r="N53" s="44">
        <v>2015</v>
      </c>
      <c r="O53" s="8">
        <v>43662</v>
      </c>
      <c r="P53" s="51">
        <v>0.6966</v>
      </c>
      <c r="Q53" s="52"/>
      <c r="R53" s="49">
        <f>IF(P53="","",T53*M53*LOOKUP(RIGHT($D$2,3),定数!$A$6:$A$13,定数!$B$6:$B$13))</f>
        <v>6024.1419774684309</v>
      </c>
      <c r="S53" s="49"/>
      <c r="T53" s="50">
        <f t="shared" si="4"/>
        <v>100.99999999999997</v>
      </c>
      <c r="U53" s="50"/>
      <c r="V53" t="str">
        <f t="shared" si="7"/>
        <v/>
      </c>
      <c r="W53">
        <f t="shared" si="3"/>
        <v>0</v>
      </c>
      <c r="X53" s="41">
        <f t="shared" si="5"/>
        <v>143929.23179810544</v>
      </c>
      <c r="Y53" s="42">
        <f t="shared" si="6"/>
        <v>6.0682365826944418E-2</v>
      </c>
    </row>
    <row r="54" spans="2:25">
      <c r="B54" s="40">
        <v>46</v>
      </c>
      <c r="C54" s="45">
        <f t="shared" si="0"/>
        <v>141219.40747841014</v>
      </c>
      <c r="D54" s="45"/>
      <c r="E54" s="44">
        <v>2015</v>
      </c>
      <c r="F54" s="8">
        <v>43719</v>
      </c>
      <c r="G54" s="44" t="s">
        <v>4</v>
      </c>
      <c r="H54" s="51">
        <v>0.73550000000000004</v>
      </c>
      <c r="I54" s="52"/>
      <c r="J54" s="44">
        <v>61</v>
      </c>
      <c r="K54" s="47">
        <f t="shared" si="1"/>
        <v>4236.5822243523044</v>
      </c>
      <c r="L54" s="48"/>
      <c r="M54" s="6">
        <f>IF(J54="","",(K54/J54)/LOOKUP(RIGHT($D$2,3),定数!$A$6:$A$13,定数!$B$6:$B$13))</f>
        <v>0.4630144507488857</v>
      </c>
      <c r="N54" s="44">
        <v>2015</v>
      </c>
      <c r="O54" s="8">
        <v>43724</v>
      </c>
      <c r="P54" s="51">
        <v>0.72919999999999996</v>
      </c>
      <c r="Q54" s="52"/>
      <c r="R54" s="49">
        <f>IF(P54="","",T54*M54*LOOKUP(RIGHT($D$2,3),定数!$A$6:$A$13,定数!$B$6:$B$13))</f>
        <v>-4375.4865595770279</v>
      </c>
      <c r="S54" s="49"/>
      <c r="T54" s="50">
        <f t="shared" si="4"/>
        <v>-63.000000000000831</v>
      </c>
      <c r="U54" s="50"/>
      <c r="V54" t="str">
        <f t="shared" si="7"/>
        <v/>
      </c>
      <c r="W54">
        <f t="shared" si="3"/>
        <v>1</v>
      </c>
      <c r="X54" s="41">
        <f t="shared" si="5"/>
        <v>143929.23179810544</v>
      </c>
      <c r="Y54" s="42">
        <f t="shared" si="6"/>
        <v>1.8827477127762782E-2</v>
      </c>
    </row>
    <row r="55" spans="2:25">
      <c r="B55" s="40">
        <v>47</v>
      </c>
      <c r="C55" s="45">
        <f t="shared" si="0"/>
        <v>136843.92091883312</v>
      </c>
      <c r="D55" s="45"/>
      <c r="E55" s="44">
        <v>2015</v>
      </c>
      <c r="F55" s="8">
        <v>43772</v>
      </c>
      <c r="G55" s="44" t="s">
        <v>3</v>
      </c>
      <c r="H55" s="46">
        <v>0.71009999999999995</v>
      </c>
      <c r="I55" s="46"/>
      <c r="J55" s="44">
        <v>33</v>
      </c>
      <c r="K55" s="47">
        <f t="shared" si="1"/>
        <v>4105.317627564993</v>
      </c>
      <c r="L55" s="48"/>
      <c r="M55" s="6">
        <f>IF(J55="","",(K55/J55)/LOOKUP(RIGHT($D$2,3),定数!$A$6:$A$13,定数!$B$6:$B$13))</f>
        <v>0.82935709647777633</v>
      </c>
      <c r="N55" s="44">
        <v>2015</v>
      </c>
      <c r="O55" s="8">
        <v>43774</v>
      </c>
      <c r="P55" s="46">
        <v>0.70509999999999995</v>
      </c>
      <c r="Q55" s="46"/>
      <c r="R55" s="49">
        <f>IF(P55="","",T55*M55*LOOKUP(RIGHT($D$2,3),定数!$A$6:$A$13,定数!$B$6:$B$13))</f>
        <v>6220.1782235833271</v>
      </c>
      <c r="S55" s="49"/>
      <c r="T55" s="50">
        <f t="shared" si="4"/>
        <v>50.000000000000043</v>
      </c>
      <c r="U55" s="50"/>
      <c r="V55" t="str">
        <f t="shared" si="7"/>
        <v/>
      </c>
      <c r="W55">
        <f t="shared" si="3"/>
        <v>0</v>
      </c>
      <c r="X55" s="41">
        <f t="shared" si="5"/>
        <v>143929.23179810544</v>
      </c>
      <c r="Y55" s="42">
        <f t="shared" si="6"/>
        <v>4.9227740541345599E-2</v>
      </c>
    </row>
    <row r="56" spans="2:25">
      <c r="B56" s="40">
        <v>48</v>
      </c>
      <c r="C56" s="45">
        <f t="shared" si="0"/>
        <v>143064.09914241644</v>
      </c>
      <c r="D56" s="45"/>
      <c r="E56" s="44">
        <v>2015</v>
      </c>
      <c r="F56" s="8">
        <v>43780</v>
      </c>
      <c r="G56" s="44" t="s">
        <v>3</v>
      </c>
      <c r="H56" s="46">
        <v>0.70499999999999996</v>
      </c>
      <c r="I56" s="46"/>
      <c r="J56" s="44">
        <v>52</v>
      </c>
      <c r="K56" s="47">
        <f t="shared" si="1"/>
        <v>4291.9229742724929</v>
      </c>
      <c r="L56" s="48"/>
      <c r="M56" s="6">
        <f>IF(J56="","",(K56/J56)/LOOKUP(RIGHT($D$2,3),定数!$A$6:$A$13,定数!$B$6:$B$13))</f>
        <v>0.55024653516314015</v>
      </c>
      <c r="N56" s="44">
        <v>2015</v>
      </c>
      <c r="O56" s="8">
        <v>43782</v>
      </c>
      <c r="P56" s="46">
        <v>0.71040000000000003</v>
      </c>
      <c r="Q56" s="46"/>
      <c r="R56" s="49">
        <f>IF(P56="","",T56*M56*LOOKUP(RIGHT($D$2,3),定数!$A$6:$A$13,定数!$B$6:$B$13))</f>
        <v>-4456.9969348214936</v>
      </c>
      <c r="S56" s="49"/>
      <c r="T56" s="50">
        <f t="shared" si="4"/>
        <v>-54.000000000000711</v>
      </c>
      <c r="U56" s="50"/>
      <c r="V56" t="str">
        <f t="shared" si="7"/>
        <v/>
      </c>
      <c r="W56">
        <f t="shared" si="3"/>
        <v>1</v>
      </c>
      <c r="X56" s="41">
        <f t="shared" si="5"/>
        <v>143929.23179810544</v>
      </c>
      <c r="Y56" s="42">
        <f t="shared" si="6"/>
        <v>6.0108196568613437E-3</v>
      </c>
    </row>
    <row r="57" spans="2:25">
      <c r="B57" s="40">
        <v>49</v>
      </c>
      <c r="C57" s="45">
        <f t="shared" si="0"/>
        <v>138607.10220759496</v>
      </c>
      <c r="D57" s="45"/>
      <c r="E57" s="44">
        <v>2015</v>
      </c>
      <c r="F57" s="8">
        <v>43785</v>
      </c>
      <c r="G57" s="44" t="s">
        <v>3</v>
      </c>
      <c r="H57" s="46">
        <v>0.7026</v>
      </c>
      <c r="I57" s="46"/>
      <c r="J57" s="44">
        <v>41</v>
      </c>
      <c r="K57" s="47">
        <f t="shared" si="1"/>
        <v>4158.2130662278487</v>
      </c>
      <c r="L57" s="48"/>
      <c r="M57" s="6">
        <f>IF(J57="","",(K57/J57)/LOOKUP(RIGHT($D$2,3),定数!$A$6:$A$13,定数!$B$6:$B$13))</f>
        <v>0.67613220589070711</v>
      </c>
      <c r="N57" s="44">
        <v>2015</v>
      </c>
      <c r="O57" s="8">
        <v>43793</v>
      </c>
      <c r="P57" s="46">
        <v>0.70689999999999997</v>
      </c>
      <c r="Q57" s="46"/>
      <c r="R57" s="49">
        <f>IF(P57="","",T57*M57*LOOKUP(RIGHT($D$2,3),定数!$A$6:$A$13,定数!$B$6:$B$13))</f>
        <v>-4361.0527279950302</v>
      </c>
      <c r="S57" s="49"/>
      <c r="T57" s="50">
        <f t="shared" si="4"/>
        <v>-42.999999999999702</v>
      </c>
      <c r="U57" s="50"/>
      <c r="V57" t="str">
        <f t="shared" si="7"/>
        <v/>
      </c>
      <c r="W57">
        <f t="shared" si="3"/>
        <v>2</v>
      </c>
      <c r="X57" s="41">
        <f t="shared" si="5"/>
        <v>143929.23179810544</v>
      </c>
      <c r="Y57" s="42">
        <f t="shared" si="6"/>
        <v>3.6977405659859408E-2</v>
      </c>
    </row>
    <row r="58" spans="2:25">
      <c r="B58" s="40">
        <v>50</v>
      </c>
      <c r="C58" s="45">
        <f t="shared" si="0"/>
        <v>134246.04947959993</v>
      </c>
      <c r="D58" s="45"/>
      <c r="E58" s="44">
        <v>2015</v>
      </c>
      <c r="F58" s="8">
        <v>43806</v>
      </c>
      <c r="G58" s="44" t="s">
        <v>4</v>
      </c>
      <c r="H58" s="46">
        <v>0.72070000000000001</v>
      </c>
      <c r="I58" s="46"/>
      <c r="J58" s="44">
        <v>43</v>
      </c>
      <c r="K58" s="47">
        <f t="shared" si="1"/>
        <v>4027.3814843879977</v>
      </c>
      <c r="L58" s="48"/>
      <c r="M58" s="6">
        <f>IF(J58="","",(K58/J58)/LOOKUP(RIGHT($D$2,3),定数!$A$6:$A$13,定数!$B$6:$B$13))</f>
        <v>0.62440023013767409</v>
      </c>
      <c r="N58" s="44">
        <v>2015</v>
      </c>
      <c r="O58" s="8">
        <v>43807</v>
      </c>
      <c r="P58" s="46">
        <v>0.72699999999999998</v>
      </c>
      <c r="Q58" s="46"/>
      <c r="R58" s="49">
        <f>IF(P58="","",T58*M58*LOOKUP(RIGHT($D$2,3),定数!$A$6:$A$13,定数!$B$6:$B$13))</f>
        <v>5900.5821748009948</v>
      </c>
      <c r="S58" s="49"/>
      <c r="T58" s="50">
        <f t="shared" si="4"/>
        <v>62.999999999999723</v>
      </c>
      <c r="U58" s="50"/>
      <c r="V58" t="str">
        <f t="shared" si="7"/>
        <v/>
      </c>
      <c r="W58">
        <f t="shared" si="3"/>
        <v>0</v>
      </c>
      <c r="X58" s="41">
        <f t="shared" si="5"/>
        <v>143929.23179810544</v>
      </c>
      <c r="Y58" s="42">
        <f t="shared" si="6"/>
        <v>6.7277384847634347E-2</v>
      </c>
    </row>
    <row r="59" spans="2:25">
      <c r="B59" s="40">
        <v>51</v>
      </c>
      <c r="C59" s="45">
        <f t="shared" si="0"/>
        <v>140146.63165440093</v>
      </c>
      <c r="D59" s="45"/>
      <c r="E59" s="44">
        <v>2016</v>
      </c>
      <c r="F59" s="8">
        <v>43479</v>
      </c>
      <c r="G59" s="44" t="s">
        <v>4</v>
      </c>
      <c r="H59" s="46">
        <v>0.755</v>
      </c>
      <c r="I59" s="46"/>
      <c r="J59" s="44">
        <v>51</v>
      </c>
      <c r="K59" s="47">
        <f t="shared" si="1"/>
        <v>4204.3989496320282</v>
      </c>
      <c r="L59" s="48"/>
      <c r="M59" s="6">
        <f>IF(J59="","",(K59/J59)/LOOKUP(RIGHT($D$2,3),定数!$A$6:$A$13,定数!$B$6:$B$13))</f>
        <v>0.54959463393882724</v>
      </c>
      <c r="N59" s="44">
        <v>2016</v>
      </c>
      <c r="O59" s="8">
        <v>43480</v>
      </c>
      <c r="P59" s="46">
        <v>0.76259999999999994</v>
      </c>
      <c r="Q59" s="46"/>
      <c r="R59" s="49">
        <f>IF(P59="","",T59*M59*LOOKUP(RIGHT($D$2,3),定数!$A$6:$A$13,定数!$B$6:$B$13))</f>
        <v>6265.3788269025808</v>
      </c>
      <c r="S59" s="49"/>
      <c r="T59" s="50">
        <f t="shared" si="4"/>
        <v>75.999999999999403</v>
      </c>
      <c r="U59" s="50"/>
      <c r="V59" t="str">
        <f t="shared" si="7"/>
        <v/>
      </c>
      <c r="W59">
        <f t="shared" si="3"/>
        <v>0</v>
      </c>
      <c r="X59" s="41">
        <f t="shared" si="5"/>
        <v>143929.23179810544</v>
      </c>
      <c r="Y59" s="42">
        <f t="shared" si="6"/>
        <v>2.6280972228146737E-2</v>
      </c>
    </row>
    <row r="60" spans="2:25">
      <c r="B60" s="40">
        <v>52</v>
      </c>
      <c r="C60" s="45">
        <f t="shared" si="0"/>
        <v>146412.0104813035</v>
      </c>
      <c r="D60" s="45"/>
      <c r="E60" s="44">
        <v>2016</v>
      </c>
      <c r="F60" s="8">
        <v>43505</v>
      </c>
      <c r="G60" s="44" t="s">
        <v>4</v>
      </c>
      <c r="H60" s="46">
        <v>0.78459999999999996</v>
      </c>
      <c r="I60" s="46"/>
      <c r="J60" s="44">
        <v>115</v>
      </c>
      <c r="K60" s="47">
        <f t="shared" si="1"/>
        <v>4392.3603144391045</v>
      </c>
      <c r="L60" s="48"/>
      <c r="M60" s="6">
        <f>IF(J60="","",(K60/J60)/LOOKUP(RIGHT($D$2,3),定数!$A$6:$A$13,定数!$B$6:$B$13))</f>
        <v>0.25462958344574516</v>
      </c>
      <c r="N60" s="44">
        <v>2016</v>
      </c>
      <c r="O60" s="8">
        <v>43506</v>
      </c>
      <c r="P60" s="46">
        <v>0.77290000000000003</v>
      </c>
      <c r="Q60" s="46"/>
      <c r="R60" s="49">
        <f>IF(P60="","",T60*M60*LOOKUP(RIGHT($D$2,3),定数!$A$6:$A$13,定数!$B$6:$B$13))</f>
        <v>-4468.7491894728018</v>
      </c>
      <c r="S60" s="49"/>
      <c r="T60" s="50">
        <f t="shared" si="4"/>
        <v>-116.99999999999933</v>
      </c>
      <c r="U60" s="50"/>
      <c r="V60" t="str">
        <f t="shared" si="7"/>
        <v/>
      </c>
      <c r="W60">
        <f t="shared" si="3"/>
        <v>1</v>
      </c>
      <c r="X60" s="41">
        <f t="shared" si="5"/>
        <v>146412.0104813035</v>
      </c>
      <c r="Y60" s="42">
        <f t="shared" si="6"/>
        <v>0</v>
      </c>
    </row>
    <row r="61" spans="2:25">
      <c r="B61" s="40">
        <v>53</v>
      </c>
      <c r="C61" s="45">
        <f t="shared" si="0"/>
        <v>141943.26129183068</v>
      </c>
      <c r="D61" s="45"/>
      <c r="E61" s="44">
        <v>2016</v>
      </c>
      <c r="F61" s="8">
        <v>43560</v>
      </c>
      <c r="G61" s="44" t="s">
        <v>4</v>
      </c>
      <c r="H61" s="51">
        <v>0.8024</v>
      </c>
      <c r="I61" s="52"/>
      <c r="J61" s="44">
        <v>44</v>
      </c>
      <c r="K61" s="47">
        <f t="shared" si="1"/>
        <v>4258.2978387549201</v>
      </c>
      <c r="L61" s="48"/>
      <c r="M61" s="6">
        <f>IF(J61="","",(K61/J61)/LOOKUP(RIGHT($D$2,3),定数!$A$6:$A$13,定数!$B$6:$B$13))</f>
        <v>0.64519664223559392</v>
      </c>
      <c r="N61" s="44">
        <v>2016</v>
      </c>
      <c r="O61" s="8">
        <v>43561</v>
      </c>
      <c r="P61" s="51">
        <v>0.80889999999999995</v>
      </c>
      <c r="Q61" s="52"/>
      <c r="R61" s="49">
        <f>IF(P61="","",T61*M61*LOOKUP(RIGHT($D$2,3),定数!$A$6:$A$13,定数!$B$6:$B$13))</f>
        <v>6290.6672617969925</v>
      </c>
      <c r="S61" s="49"/>
      <c r="T61" s="50">
        <f t="shared" si="4"/>
        <v>64.999999999999503</v>
      </c>
      <c r="U61" s="50"/>
      <c r="V61" t="str">
        <f t="shared" si="7"/>
        <v/>
      </c>
      <c r="W61">
        <f t="shared" si="3"/>
        <v>0</v>
      </c>
      <c r="X61" s="41">
        <f t="shared" si="5"/>
        <v>146412.0104813035</v>
      </c>
      <c r="Y61" s="42">
        <f t="shared" si="6"/>
        <v>3.0521739130434655E-2</v>
      </c>
    </row>
    <row r="62" spans="2:25">
      <c r="B62" s="40">
        <v>54</v>
      </c>
      <c r="C62" s="45">
        <f t="shared" si="0"/>
        <v>148233.92855362769</v>
      </c>
      <c r="D62" s="45"/>
      <c r="E62" s="44">
        <v>2016</v>
      </c>
      <c r="F62" s="8">
        <v>43577</v>
      </c>
      <c r="G62" s="44" t="s">
        <v>3</v>
      </c>
      <c r="H62" s="51">
        <v>0.78669999999999995</v>
      </c>
      <c r="I62" s="52"/>
      <c r="J62" s="44">
        <v>16</v>
      </c>
      <c r="K62" s="47">
        <f t="shared" si="1"/>
        <v>4447.0178566088307</v>
      </c>
      <c r="L62" s="48"/>
      <c r="M62" s="6">
        <f>IF(J62="","",(K62/J62)/LOOKUP(RIGHT($D$2,3),定数!$A$6:$A$13,定数!$B$6:$B$13))</f>
        <v>1.8529241069203461</v>
      </c>
      <c r="N62" s="44">
        <v>2016</v>
      </c>
      <c r="O62" s="8">
        <v>43577</v>
      </c>
      <c r="P62" s="51">
        <v>0.7843</v>
      </c>
      <c r="Q62" s="52"/>
      <c r="R62" s="49">
        <f>IF(P62="","",T62*M62*LOOKUP(RIGHT($D$2,3),定数!$A$6:$A$13,定数!$B$6:$B$13))</f>
        <v>6670.5267849131287</v>
      </c>
      <c r="S62" s="49"/>
      <c r="T62" s="50">
        <f t="shared" si="4"/>
        <v>23.999999999999577</v>
      </c>
      <c r="U62" s="50"/>
      <c r="V62" t="str">
        <f t="shared" si="7"/>
        <v/>
      </c>
      <c r="W62">
        <f t="shared" si="3"/>
        <v>0</v>
      </c>
      <c r="X62" s="41">
        <f t="shared" si="5"/>
        <v>148233.92855362769</v>
      </c>
      <c r="Y62" s="42">
        <f t="shared" si="6"/>
        <v>0</v>
      </c>
    </row>
    <row r="63" spans="2:25">
      <c r="B63" s="40">
        <v>55</v>
      </c>
      <c r="C63" s="45">
        <f t="shared" si="0"/>
        <v>154904.45533854081</v>
      </c>
      <c r="D63" s="45"/>
      <c r="E63" s="44">
        <v>2016</v>
      </c>
      <c r="F63" s="8">
        <v>43619</v>
      </c>
      <c r="G63" s="44" t="s">
        <v>4</v>
      </c>
      <c r="H63" s="46">
        <v>0.77849999999999997</v>
      </c>
      <c r="I63" s="46"/>
      <c r="J63" s="44">
        <v>65</v>
      </c>
      <c r="K63" s="47">
        <f t="shared" si="1"/>
        <v>4647.1336601562243</v>
      </c>
      <c r="L63" s="48"/>
      <c r="M63" s="6">
        <f>IF(J63="","",(K63/J63)/LOOKUP(RIGHT($D$2,3),定数!$A$6:$A$13,定数!$B$6:$B$13))</f>
        <v>0.47662909334935638</v>
      </c>
      <c r="N63" s="44">
        <v>2016</v>
      </c>
      <c r="O63" s="8">
        <v>43622</v>
      </c>
      <c r="P63" s="46">
        <v>0.78820000000000001</v>
      </c>
      <c r="Q63" s="46"/>
      <c r="R63" s="49">
        <f>IF(P63="","",T63*M63*LOOKUP(RIGHT($D$2,3),定数!$A$6:$A$13,定数!$B$6:$B$13))</f>
        <v>6934.9533082331654</v>
      </c>
      <c r="S63" s="49"/>
      <c r="T63" s="50">
        <f t="shared" si="4"/>
        <v>97.000000000000426</v>
      </c>
      <c r="U63" s="50"/>
      <c r="V63" t="str">
        <f t="shared" si="7"/>
        <v/>
      </c>
      <c r="W63">
        <f t="shared" si="3"/>
        <v>0</v>
      </c>
      <c r="X63" s="41">
        <f t="shared" si="5"/>
        <v>154904.45533854081</v>
      </c>
      <c r="Y63" s="42">
        <f t="shared" si="6"/>
        <v>0</v>
      </c>
    </row>
    <row r="64" spans="2:25">
      <c r="B64" s="40">
        <v>56</v>
      </c>
      <c r="C64" s="45">
        <f t="shared" si="0"/>
        <v>161839.40864677398</v>
      </c>
      <c r="D64" s="45"/>
      <c r="E64" s="44">
        <v>2016</v>
      </c>
      <c r="F64" s="8">
        <v>43675</v>
      </c>
      <c r="G64" s="44" t="s">
        <v>4</v>
      </c>
      <c r="H64" s="46">
        <v>0.84370000000000001</v>
      </c>
      <c r="I64" s="46"/>
      <c r="J64" s="44">
        <v>54</v>
      </c>
      <c r="K64" s="47">
        <f t="shared" si="1"/>
        <v>4855.1822594032192</v>
      </c>
      <c r="L64" s="48"/>
      <c r="M64" s="6">
        <f>IF(J64="","",(K64/J64)/LOOKUP(RIGHT($D$2,3),定数!$A$6:$A$13,定数!$B$6:$B$13))</f>
        <v>0.59940521721027396</v>
      </c>
      <c r="N64" s="44">
        <v>2016</v>
      </c>
      <c r="O64" s="8">
        <v>43680</v>
      </c>
      <c r="P64" s="46">
        <v>0.83809999999999996</v>
      </c>
      <c r="Q64" s="46"/>
      <c r="R64" s="49">
        <f>IF(P64="","",T64*M64*LOOKUP(RIGHT($D$2,3),定数!$A$6:$A$13,定数!$B$6:$B$13))</f>
        <v>-5035.0038245663463</v>
      </c>
      <c r="S64" s="49"/>
      <c r="T64" s="50">
        <f t="shared" si="4"/>
        <v>-56.000000000000497</v>
      </c>
      <c r="U64" s="50"/>
      <c r="V64" t="str">
        <f t="shared" si="7"/>
        <v/>
      </c>
      <c r="W64">
        <f t="shared" si="3"/>
        <v>1</v>
      </c>
      <c r="X64" s="41">
        <f t="shared" si="5"/>
        <v>161839.40864677398</v>
      </c>
      <c r="Y64" s="42">
        <f t="shared" si="6"/>
        <v>0</v>
      </c>
    </row>
    <row r="65" spans="2:25">
      <c r="B65" s="40">
        <v>57</v>
      </c>
      <c r="C65" s="45">
        <f t="shared" si="0"/>
        <v>156804.40482220764</v>
      </c>
      <c r="D65" s="45"/>
      <c r="E65" s="44">
        <v>2016</v>
      </c>
      <c r="F65" s="8">
        <v>43685</v>
      </c>
      <c r="G65" s="44" t="s">
        <v>4</v>
      </c>
      <c r="H65" s="46">
        <v>0.84870000000000001</v>
      </c>
      <c r="I65" s="46"/>
      <c r="J65" s="44">
        <v>17</v>
      </c>
      <c r="K65" s="47">
        <f t="shared" si="1"/>
        <v>4704.1321446662287</v>
      </c>
      <c r="L65" s="48"/>
      <c r="M65" s="6">
        <f>IF(J65="","",(K65/J65)/LOOKUP(RIGHT($D$2,3),定数!$A$6:$A$13,定数!$B$6:$B$13))</f>
        <v>1.8447577037906777</v>
      </c>
      <c r="N65" s="44">
        <v>2016</v>
      </c>
      <c r="O65" s="8">
        <v>43686</v>
      </c>
      <c r="P65" s="46">
        <v>0.85129999999999995</v>
      </c>
      <c r="Q65" s="46"/>
      <c r="R65" s="49">
        <f>IF(P65="","",T65*M65*LOOKUP(RIGHT($D$2,3),定数!$A$6:$A$13,定数!$B$6:$B$13))</f>
        <v>7194.5550447834648</v>
      </c>
      <c r="S65" s="49"/>
      <c r="T65" s="50">
        <f t="shared" si="4"/>
        <v>25.999999999999357</v>
      </c>
      <c r="U65" s="50"/>
      <c r="V65" t="str">
        <f t="shared" si="7"/>
        <v/>
      </c>
      <c r="W65">
        <f t="shared" si="3"/>
        <v>0</v>
      </c>
      <c r="X65" s="41">
        <f t="shared" si="5"/>
        <v>161839.40864677398</v>
      </c>
      <c r="Y65" s="42">
        <f t="shared" si="6"/>
        <v>3.1111111111111422E-2</v>
      </c>
    </row>
    <row r="66" spans="2:25">
      <c r="B66" s="40">
        <v>58</v>
      </c>
      <c r="C66" s="45">
        <f t="shared" si="0"/>
        <v>163998.95986699109</v>
      </c>
      <c r="D66" s="45"/>
      <c r="E66" s="44">
        <v>2016</v>
      </c>
      <c r="F66" s="8">
        <v>43689</v>
      </c>
      <c r="G66" s="44" t="s">
        <v>4</v>
      </c>
      <c r="H66" s="46">
        <v>0.86129999999999995</v>
      </c>
      <c r="I66" s="46"/>
      <c r="J66" s="44">
        <v>31</v>
      </c>
      <c r="K66" s="47">
        <f t="shared" si="1"/>
        <v>4919.9687960097326</v>
      </c>
      <c r="L66" s="48"/>
      <c r="M66" s="6">
        <f>IF(J66="","",(K66/J66)/LOOKUP(RIGHT($D$2,3),定数!$A$6:$A$13,定数!$B$6:$B$13))</f>
        <v>1.0580578055934908</v>
      </c>
      <c r="N66" s="44">
        <v>2016</v>
      </c>
      <c r="O66" s="8">
        <v>43692</v>
      </c>
      <c r="P66" s="46">
        <v>0.86599999999999999</v>
      </c>
      <c r="Q66" s="46"/>
      <c r="R66" s="49">
        <f>IF(P66="","",T66*M66*LOOKUP(RIGHT($D$2,3),定数!$A$6:$A$13,定数!$B$6:$B$13))</f>
        <v>7459.3075294341697</v>
      </c>
      <c r="S66" s="49"/>
      <c r="T66" s="50">
        <f t="shared" si="4"/>
        <v>47.000000000000377</v>
      </c>
      <c r="U66" s="50"/>
      <c r="V66" t="str">
        <f t="shared" si="7"/>
        <v/>
      </c>
      <c r="W66">
        <f t="shared" si="3"/>
        <v>0</v>
      </c>
      <c r="X66" s="41">
        <f t="shared" si="5"/>
        <v>163998.95986699109</v>
      </c>
      <c r="Y66" s="42">
        <f t="shared" si="6"/>
        <v>0</v>
      </c>
    </row>
    <row r="67" spans="2:25">
      <c r="B67" s="40">
        <v>59</v>
      </c>
      <c r="C67" s="45">
        <f t="shared" si="0"/>
        <v>171458.26739642528</v>
      </c>
      <c r="D67" s="45"/>
      <c r="E67" s="44">
        <v>2016</v>
      </c>
      <c r="F67" s="8">
        <v>43728</v>
      </c>
      <c r="G67" s="44" t="s">
        <v>4</v>
      </c>
      <c r="H67" s="46">
        <v>0.86070000000000002</v>
      </c>
      <c r="I67" s="46"/>
      <c r="J67" s="44">
        <v>43</v>
      </c>
      <c r="K67" s="47">
        <f t="shared" si="1"/>
        <v>5143.7480218927585</v>
      </c>
      <c r="L67" s="48"/>
      <c r="M67" s="6">
        <f>IF(J67="","",(K67/J67)/LOOKUP(RIGHT($D$2,3),定数!$A$6:$A$13,定数!$B$6:$B$13))</f>
        <v>0.79748031347174553</v>
      </c>
      <c r="N67" s="44">
        <v>2016</v>
      </c>
      <c r="O67" s="8">
        <v>43731</v>
      </c>
      <c r="P67" s="46">
        <v>0.86709999999999998</v>
      </c>
      <c r="Q67" s="46"/>
      <c r="R67" s="49">
        <f>IF(P67="","",T67*M67*LOOKUP(RIGHT($D$2,3),定数!$A$6:$A$13,定数!$B$6:$B$13))</f>
        <v>7655.8110093287114</v>
      </c>
      <c r="S67" s="49"/>
      <c r="T67" s="50">
        <f t="shared" si="4"/>
        <v>63.999999999999616</v>
      </c>
      <c r="U67" s="50"/>
      <c r="V67" t="str">
        <f t="shared" si="7"/>
        <v/>
      </c>
      <c r="W67">
        <f t="shared" si="3"/>
        <v>0</v>
      </c>
      <c r="X67" s="41">
        <f t="shared" si="5"/>
        <v>171458.26739642528</v>
      </c>
      <c r="Y67" s="42">
        <f t="shared" si="6"/>
        <v>0</v>
      </c>
    </row>
    <row r="68" spans="2:25">
      <c r="B68" s="40">
        <v>60</v>
      </c>
      <c r="C68" s="45">
        <f t="shared" si="0"/>
        <v>179114.078405754</v>
      </c>
      <c r="D68" s="45"/>
      <c r="E68" s="44">
        <v>2016</v>
      </c>
      <c r="F68" s="8">
        <v>43799</v>
      </c>
      <c r="G68" s="44" t="s">
        <v>3</v>
      </c>
      <c r="H68" s="46">
        <v>0.84540000000000004</v>
      </c>
      <c r="I68" s="46"/>
      <c r="J68" s="44">
        <v>122</v>
      </c>
      <c r="K68" s="47">
        <f t="shared" si="1"/>
        <v>5373.4223521726199</v>
      </c>
      <c r="L68" s="48"/>
      <c r="M68" s="6">
        <f>IF(J68="","",(K68/J68)/LOOKUP(RIGHT($D$2,3),定数!$A$6:$A$13,定数!$B$6:$B$13))</f>
        <v>0.29362963673074427</v>
      </c>
      <c r="N68" s="44">
        <v>2016</v>
      </c>
      <c r="O68" s="8">
        <v>43828</v>
      </c>
      <c r="P68" s="46">
        <v>0.85780000000000001</v>
      </c>
      <c r="Q68" s="46"/>
      <c r="R68" s="49">
        <f>IF(P68="","",T68*M68*LOOKUP(RIGHT($D$2,3),定数!$A$6:$A$13,定数!$B$6:$B$13))</f>
        <v>-5461.5112431918287</v>
      </c>
      <c r="S68" s="49"/>
      <c r="T68" s="50">
        <f t="shared" si="4"/>
        <v>-123.99999999999966</v>
      </c>
      <c r="U68" s="50"/>
      <c r="V68" t="str">
        <f t="shared" si="7"/>
        <v/>
      </c>
      <c r="W68">
        <f t="shared" si="3"/>
        <v>1</v>
      </c>
      <c r="X68" s="41">
        <f t="shared" si="5"/>
        <v>179114.078405754</v>
      </c>
      <c r="Y68" s="42">
        <f t="shared" si="6"/>
        <v>0</v>
      </c>
    </row>
    <row r="69" spans="2:25">
      <c r="B69" s="40">
        <v>61</v>
      </c>
      <c r="C69" s="45">
        <f t="shared" si="0"/>
        <v>173652.56716256216</v>
      </c>
      <c r="D69" s="45"/>
      <c r="E69" s="44">
        <v>2016</v>
      </c>
      <c r="F69" s="8">
        <v>43825</v>
      </c>
      <c r="G69" s="44" t="s">
        <v>4</v>
      </c>
      <c r="H69" s="46">
        <v>0.8528</v>
      </c>
      <c r="I69" s="46"/>
      <c r="J69" s="44">
        <v>29</v>
      </c>
      <c r="K69" s="47">
        <f t="shared" si="1"/>
        <v>5209.5770148768643</v>
      </c>
      <c r="L69" s="48"/>
      <c r="M69" s="6">
        <f>IF(J69="","",(K69/J69)/LOOKUP(RIGHT($D$2,3),定数!$A$6:$A$13,定数!$B$6:$B$13))</f>
        <v>1.1976039114659458</v>
      </c>
      <c r="N69" s="44">
        <v>2016</v>
      </c>
      <c r="O69" s="8">
        <v>43827</v>
      </c>
      <c r="P69" s="46">
        <v>0.84960000000000002</v>
      </c>
      <c r="Q69" s="46"/>
      <c r="R69" s="49">
        <f>IF(P69="","",T69*M69*LOOKUP(RIGHT($D$2,3),定数!$A$6:$A$13,定数!$B$6:$B$13))</f>
        <v>-5748.4987750365053</v>
      </c>
      <c r="S69" s="49"/>
      <c r="T69" s="50">
        <f t="shared" si="4"/>
        <v>-31.999999999999808</v>
      </c>
      <c r="U69" s="50"/>
      <c r="V69" t="str">
        <f t="shared" si="7"/>
        <v/>
      </c>
      <c r="W69">
        <f t="shared" si="3"/>
        <v>2</v>
      </c>
      <c r="X69" s="41">
        <f t="shared" si="5"/>
        <v>179114.078405754</v>
      </c>
      <c r="Y69" s="42">
        <f t="shared" si="6"/>
        <v>3.0491803278688501E-2</v>
      </c>
    </row>
    <row r="70" spans="2:25">
      <c r="B70" s="40">
        <v>62</v>
      </c>
      <c r="C70" s="45">
        <f t="shared" si="0"/>
        <v>167904.06838752565</v>
      </c>
      <c r="D70" s="45"/>
      <c r="E70" s="44">
        <v>2017</v>
      </c>
      <c r="F70" s="8">
        <v>43566</v>
      </c>
      <c r="G70" s="44" t="s">
        <v>3</v>
      </c>
      <c r="H70" s="46">
        <v>0.84950000000000003</v>
      </c>
      <c r="I70" s="46"/>
      <c r="J70" s="44">
        <v>51</v>
      </c>
      <c r="K70" s="47">
        <f t="shared" si="1"/>
        <v>5037.122051625769</v>
      </c>
      <c r="L70" s="48"/>
      <c r="M70" s="6">
        <f>IF(J70="","",(K70/J70)/LOOKUP(RIGHT($D$2,3),定数!$A$6:$A$13,定数!$B$6:$B$13))</f>
        <v>0.65844732700990449</v>
      </c>
      <c r="N70" s="44">
        <v>2017</v>
      </c>
      <c r="O70" s="8">
        <v>43573</v>
      </c>
      <c r="P70" s="46">
        <v>0.84189999999999998</v>
      </c>
      <c r="Q70" s="46"/>
      <c r="R70" s="49">
        <f>IF(P70="","",T70*M70*LOOKUP(RIGHT($D$2,3),定数!$A$6:$A$13,定数!$B$6:$B$13))</f>
        <v>7506.2995279129618</v>
      </c>
      <c r="S70" s="49"/>
      <c r="T70" s="50">
        <f t="shared" si="4"/>
        <v>76.000000000000512</v>
      </c>
      <c r="U70" s="50"/>
      <c r="V70" t="str">
        <f t="shared" si="7"/>
        <v/>
      </c>
      <c r="W70">
        <f t="shared" si="3"/>
        <v>0</v>
      </c>
      <c r="X70" s="41">
        <f t="shared" si="5"/>
        <v>179114.078405754</v>
      </c>
      <c r="Y70" s="42">
        <f t="shared" si="6"/>
        <v>6.2585867721876576E-2</v>
      </c>
    </row>
    <row r="71" spans="2:25">
      <c r="B71" s="40">
        <v>63</v>
      </c>
      <c r="C71" s="45">
        <f t="shared" si="0"/>
        <v>175410.3679154386</v>
      </c>
      <c r="D71" s="45"/>
      <c r="E71" s="44">
        <v>2017</v>
      </c>
      <c r="F71" s="8">
        <v>43572</v>
      </c>
      <c r="G71" s="44" t="s">
        <v>3</v>
      </c>
      <c r="H71" s="46">
        <v>0.8458</v>
      </c>
      <c r="I71" s="46"/>
      <c r="J71" s="44">
        <v>25</v>
      </c>
      <c r="K71" s="47">
        <f t="shared" si="1"/>
        <v>5262.3110374631578</v>
      </c>
      <c r="L71" s="48"/>
      <c r="M71" s="6">
        <f>IF(J71="","",(K71/J71)/LOOKUP(RIGHT($D$2,3),定数!$A$6:$A$13,定数!$B$6:$B$13))</f>
        <v>1.4032829433235088</v>
      </c>
      <c r="N71" s="44">
        <v>2017</v>
      </c>
      <c r="O71" s="8">
        <v>43573</v>
      </c>
      <c r="P71" s="46">
        <v>0.84209999999999996</v>
      </c>
      <c r="Q71" s="46"/>
      <c r="R71" s="49">
        <f>IF(P71="","",T71*M71*LOOKUP(RIGHT($D$2,3),定数!$A$6:$A$13,定数!$B$6:$B$13))</f>
        <v>7788.2203354455523</v>
      </c>
      <c r="S71" s="49"/>
      <c r="T71" s="50">
        <f t="shared" si="4"/>
        <v>37.000000000000369</v>
      </c>
      <c r="U71" s="50"/>
      <c r="V71" t="str">
        <f t="shared" si="7"/>
        <v/>
      </c>
      <c r="W71">
        <f t="shared" si="3"/>
        <v>0</v>
      </c>
      <c r="X71" s="41">
        <f t="shared" si="5"/>
        <v>179114.078405754</v>
      </c>
      <c r="Y71" s="42">
        <f t="shared" si="6"/>
        <v>2.0677941808266098E-2</v>
      </c>
    </row>
    <row r="72" spans="2:25">
      <c r="B72" s="40">
        <v>64</v>
      </c>
      <c r="C72" s="45">
        <f t="shared" si="0"/>
        <v>183198.58825088415</v>
      </c>
      <c r="D72" s="45"/>
      <c r="E72" s="44">
        <v>2017</v>
      </c>
      <c r="F72" s="8">
        <v>43701</v>
      </c>
      <c r="G72" s="44" t="s">
        <v>4</v>
      </c>
      <c r="H72" s="46">
        <v>0.92300000000000004</v>
      </c>
      <c r="I72" s="46"/>
      <c r="J72" s="44">
        <v>40</v>
      </c>
      <c r="K72" s="47">
        <f t="shared" si="1"/>
        <v>5495.9576475265239</v>
      </c>
      <c r="L72" s="48"/>
      <c r="M72" s="6">
        <f>IF(J72="","",(K72/J72)/LOOKUP(RIGHT($D$2,3),定数!$A$6:$A$13,定数!$B$6:$B$13))</f>
        <v>0.91599294125442066</v>
      </c>
      <c r="N72" s="44">
        <v>2017</v>
      </c>
      <c r="O72" s="8">
        <v>43706</v>
      </c>
      <c r="P72" s="46">
        <v>0.92889999999999995</v>
      </c>
      <c r="Q72" s="46"/>
      <c r="R72" s="49">
        <f>IF(P72="","",T72*M72*LOOKUP(RIGHT($D$2,3),定数!$A$6:$A$13,定数!$B$6:$B$13))</f>
        <v>8106.5375301014928</v>
      </c>
      <c r="S72" s="49"/>
      <c r="T72" s="50">
        <f t="shared" si="4"/>
        <v>58.999999999999055</v>
      </c>
      <c r="U72" s="50"/>
      <c r="V72" t="str">
        <f t="shared" si="7"/>
        <v/>
      </c>
      <c r="W72">
        <f t="shared" si="3"/>
        <v>0</v>
      </c>
      <c r="X72" s="41">
        <f t="shared" si="5"/>
        <v>183198.58825088415</v>
      </c>
      <c r="Y72" s="42">
        <f t="shared" si="6"/>
        <v>0</v>
      </c>
    </row>
    <row r="73" spans="2:25">
      <c r="B73" s="40">
        <v>65</v>
      </c>
      <c r="C73" s="45">
        <f t="shared" si="0"/>
        <v>191305.12578098563</v>
      </c>
      <c r="D73" s="45"/>
      <c r="E73" s="44">
        <v>2017</v>
      </c>
      <c r="F73" s="8">
        <v>43705</v>
      </c>
      <c r="G73" s="44" t="s">
        <v>4</v>
      </c>
      <c r="H73" s="46">
        <v>0.92679999999999996</v>
      </c>
      <c r="I73" s="46"/>
      <c r="J73" s="44">
        <v>37</v>
      </c>
      <c r="K73" s="47">
        <f t="shared" si="1"/>
        <v>5739.1537734295689</v>
      </c>
      <c r="L73" s="48"/>
      <c r="M73" s="6">
        <f>IF(J73="","",(K73/J73)/LOOKUP(RIGHT($D$2,3),定数!$A$6:$A$13,定数!$B$6:$B$13))</f>
        <v>1.0340817609783006</v>
      </c>
      <c r="N73" s="44">
        <v>2017</v>
      </c>
      <c r="O73" s="8">
        <v>43707</v>
      </c>
      <c r="P73" s="46">
        <v>0.92279999999999995</v>
      </c>
      <c r="Q73" s="46"/>
      <c r="R73" s="49">
        <f>IF(P73="","",T73*M73*LOOKUP(RIGHT($D$2,3),定数!$A$6:$A$13,定数!$B$6:$B$13))</f>
        <v>-6204.490565869809</v>
      </c>
      <c r="S73" s="49"/>
      <c r="T73" s="50">
        <f t="shared" si="4"/>
        <v>-40.000000000000036</v>
      </c>
      <c r="U73" s="50"/>
      <c r="V73" t="str">
        <f t="shared" si="7"/>
        <v/>
      </c>
      <c r="W73">
        <f t="shared" si="3"/>
        <v>1</v>
      </c>
      <c r="X73" s="41">
        <f t="shared" si="5"/>
        <v>191305.12578098563</v>
      </c>
      <c r="Y73" s="42">
        <f t="shared" si="6"/>
        <v>0</v>
      </c>
    </row>
    <row r="74" spans="2:25">
      <c r="B74" s="40">
        <v>66</v>
      </c>
      <c r="C74" s="45">
        <f t="shared" ref="C74:C108" si="8">IF(R73="","",C73+R73)</f>
        <v>185100.63521511582</v>
      </c>
      <c r="D74" s="45"/>
      <c r="E74" s="44">
        <v>2017</v>
      </c>
      <c r="F74" s="8">
        <v>43743</v>
      </c>
      <c r="G74" s="44" t="s">
        <v>4</v>
      </c>
      <c r="H74" s="46">
        <v>0.8881</v>
      </c>
      <c r="I74" s="46"/>
      <c r="J74" s="44">
        <v>30</v>
      </c>
      <c r="K74" s="47">
        <f t="shared" ref="K74:K103" si="9">IF(J74="","",C74*0.03)</f>
        <v>5553.0190564534741</v>
      </c>
      <c r="L74" s="48"/>
      <c r="M74" s="6">
        <f>IF(J74="","",(K74/J74)/LOOKUP(RIGHT($D$2,3),定数!$A$6:$A$13,定数!$B$6:$B$13))</f>
        <v>1.2340042347674387</v>
      </c>
      <c r="N74" s="44">
        <v>2017</v>
      </c>
      <c r="O74" s="8">
        <v>43743</v>
      </c>
      <c r="P74" s="46">
        <v>0.89259999999999995</v>
      </c>
      <c r="Q74" s="46"/>
      <c r="R74" s="49">
        <f>IF(P74="","",T74*M74*LOOKUP(RIGHT($D$2,3),定数!$A$6:$A$13,定数!$B$6:$B$13))</f>
        <v>8329.5285846801162</v>
      </c>
      <c r="S74" s="49"/>
      <c r="T74" s="50">
        <f t="shared" si="4"/>
        <v>44.999999999999488</v>
      </c>
      <c r="U74" s="50"/>
      <c r="V74" t="str">
        <f t="shared" si="7"/>
        <v/>
      </c>
      <c r="W74">
        <f t="shared" si="7"/>
        <v>0</v>
      </c>
      <c r="X74" s="41">
        <f t="shared" si="5"/>
        <v>191305.12578098563</v>
      </c>
      <c r="Y74" s="42">
        <f t="shared" si="6"/>
        <v>3.2432432432432434E-2</v>
      </c>
    </row>
    <row r="75" spans="2:25">
      <c r="B75" s="40">
        <v>67</v>
      </c>
      <c r="C75" s="45">
        <f t="shared" si="8"/>
        <v>193430.16379979593</v>
      </c>
      <c r="D75" s="45"/>
      <c r="E75" s="44">
        <v>2017</v>
      </c>
      <c r="F75" s="8">
        <v>43793</v>
      </c>
      <c r="G75" s="44" t="s">
        <v>4</v>
      </c>
      <c r="H75" s="46">
        <v>0.89239999999999997</v>
      </c>
      <c r="I75" s="46"/>
      <c r="J75" s="44">
        <v>31</v>
      </c>
      <c r="K75" s="47">
        <f t="shared" si="9"/>
        <v>5802.9049139938779</v>
      </c>
      <c r="L75" s="48"/>
      <c r="M75" s="6">
        <f>IF(J75="","",(K75/J75)/LOOKUP(RIGHT($D$2,3),定数!$A$6:$A$13,定数!$B$6:$B$13))</f>
        <v>1.2479365406438447</v>
      </c>
      <c r="N75" s="44">
        <v>2017</v>
      </c>
      <c r="O75" s="8">
        <v>43798</v>
      </c>
      <c r="P75" s="46">
        <v>0.8891</v>
      </c>
      <c r="Q75" s="46"/>
      <c r="R75" s="49">
        <f>IF(P75="","",T75*M75*LOOKUP(RIGHT($D$2,3),定数!$A$6:$A$13,定数!$B$6:$B$13))</f>
        <v>-6177.2858761869747</v>
      </c>
      <c r="S75" s="49"/>
      <c r="T75" s="50">
        <f t="shared" si="4"/>
        <v>-32.999999999999694</v>
      </c>
      <c r="U75" s="50"/>
      <c r="V75" t="str">
        <f t="shared" ref="V75:W90" si="10">IF(S75&lt;&gt;"",IF(S75&lt;0,1+V74,0),"")</f>
        <v/>
      </c>
      <c r="W75">
        <f t="shared" si="10"/>
        <v>1</v>
      </c>
      <c r="X75" s="41">
        <f t="shared" si="5"/>
        <v>193430.16379979593</v>
      </c>
      <c r="Y75" s="42">
        <f t="shared" si="6"/>
        <v>0</v>
      </c>
    </row>
    <row r="76" spans="2:25">
      <c r="B76" s="40">
        <v>68</v>
      </c>
      <c r="C76" s="45">
        <f t="shared" si="8"/>
        <v>187252.87792360896</v>
      </c>
      <c r="D76" s="45"/>
      <c r="E76" s="44">
        <v>2017</v>
      </c>
      <c r="F76" s="8">
        <v>43819</v>
      </c>
      <c r="G76" s="44" t="s">
        <v>4</v>
      </c>
      <c r="H76" s="46">
        <v>0.88790000000000002</v>
      </c>
      <c r="I76" s="46"/>
      <c r="J76" s="44">
        <v>50</v>
      </c>
      <c r="K76" s="47">
        <f t="shared" si="9"/>
        <v>5617.5863377082687</v>
      </c>
      <c r="L76" s="48"/>
      <c r="M76" s="6">
        <f>IF(J76="","",(K76/J76)/LOOKUP(RIGHT($D$2,3),定数!$A$6:$A$13,定数!$B$6:$B$13))</f>
        <v>0.74901151169443581</v>
      </c>
      <c r="N76" s="44">
        <v>2018</v>
      </c>
      <c r="O76" s="8">
        <v>43489</v>
      </c>
      <c r="P76" s="46">
        <v>0.88270000000000004</v>
      </c>
      <c r="Q76" s="46"/>
      <c r="R76" s="49">
        <f>IF(P76="","",T76*M76*LOOKUP(RIGHT($D$2,3),定数!$A$6:$A$13,定数!$B$6:$B$13))</f>
        <v>-5842.289791216579</v>
      </c>
      <c r="S76" s="49"/>
      <c r="T76" s="50">
        <f t="shared" ref="T76:T108" si="11">IF(P76="","",IF(G76="買",(P76-H76),(H76-P76))*IF(RIGHT($D$2,3)="JPY",100,10000))</f>
        <v>-51.999999999999822</v>
      </c>
      <c r="U76" s="50"/>
      <c r="V76" t="str">
        <f t="shared" si="10"/>
        <v/>
      </c>
      <c r="W76">
        <f t="shared" si="10"/>
        <v>2</v>
      </c>
      <c r="X76" s="41">
        <f t="shared" ref="X76:X108" si="12">IF(C76&lt;&gt;"",MAX(X75,C76),"")</f>
        <v>193430.16379979593</v>
      </c>
      <c r="Y76" s="42">
        <f t="shared" ref="Y76:Y108" si="13">IF(X76&lt;&gt;"",1-(C76/X76),"")</f>
        <v>3.1935483870967452E-2</v>
      </c>
    </row>
    <row r="77" spans="2:25">
      <c r="B77" s="40">
        <v>69</v>
      </c>
      <c r="C77" s="45">
        <f t="shared" si="8"/>
        <v>181410.58813239238</v>
      </c>
      <c r="D77" s="45"/>
      <c r="E77" s="44">
        <v>2018</v>
      </c>
      <c r="F77" s="8">
        <v>43489</v>
      </c>
      <c r="G77" s="44" t="s">
        <v>3</v>
      </c>
      <c r="H77" s="46">
        <v>0.87480000000000002</v>
      </c>
      <c r="I77" s="46"/>
      <c r="J77" s="44">
        <v>34</v>
      </c>
      <c r="K77" s="47">
        <f t="shared" si="9"/>
        <v>5442.3176439717708</v>
      </c>
      <c r="L77" s="48"/>
      <c r="M77" s="6">
        <f>IF(J77="","",(K77/J77)/LOOKUP(RIGHT($D$2,3),定数!$A$6:$A$13,定数!$B$6:$B$13))</f>
        <v>1.0671211066611315</v>
      </c>
      <c r="N77" s="44">
        <v>2018</v>
      </c>
      <c r="O77" s="8">
        <v>43490</v>
      </c>
      <c r="P77" s="46">
        <v>0.86980000000000002</v>
      </c>
      <c r="Q77" s="46"/>
      <c r="R77" s="49">
        <f>IF(P77="","",T77*M77*LOOKUP(RIGHT($D$2,3),定数!$A$6:$A$13,定数!$B$6:$B$13))</f>
        <v>8003.4082999584925</v>
      </c>
      <c r="S77" s="49"/>
      <c r="T77" s="50">
        <f t="shared" si="11"/>
        <v>50.000000000000043</v>
      </c>
      <c r="U77" s="50"/>
      <c r="V77" t="str">
        <f t="shared" si="10"/>
        <v/>
      </c>
      <c r="W77">
        <f t="shared" si="10"/>
        <v>0</v>
      </c>
      <c r="X77" s="41">
        <f t="shared" si="12"/>
        <v>193430.16379979593</v>
      </c>
      <c r="Y77" s="42">
        <f t="shared" si="13"/>
        <v>6.2139096774193159E-2</v>
      </c>
    </row>
    <row r="78" spans="2:25">
      <c r="B78" s="40">
        <v>70</v>
      </c>
      <c r="C78" s="45">
        <f t="shared" si="8"/>
        <v>189413.99643235086</v>
      </c>
      <c r="D78" s="45"/>
      <c r="E78" s="44">
        <v>2018</v>
      </c>
      <c r="F78" s="8">
        <v>43600</v>
      </c>
      <c r="G78" s="44" t="s">
        <v>3</v>
      </c>
      <c r="H78" s="46">
        <v>0.87819999999999998</v>
      </c>
      <c r="I78" s="46"/>
      <c r="J78" s="44">
        <v>34</v>
      </c>
      <c r="K78" s="47">
        <f t="shared" si="9"/>
        <v>5682.4198929705253</v>
      </c>
      <c r="L78" s="48"/>
      <c r="M78" s="6">
        <f>IF(J78="","",(K78/J78)/LOOKUP(RIGHT($D$2,3),定数!$A$6:$A$13,定数!$B$6:$B$13))</f>
        <v>1.1141999790138284</v>
      </c>
      <c r="N78" s="44">
        <v>2018</v>
      </c>
      <c r="O78" s="8">
        <v>43601</v>
      </c>
      <c r="P78" s="46">
        <v>0.87309999999999999</v>
      </c>
      <c r="Q78" s="46"/>
      <c r="R78" s="49">
        <f>IF(P78="","",T78*M78*LOOKUP(RIGHT($D$2,3),定数!$A$6:$A$13,定数!$B$6:$B$13))</f>
        <v>8523.6298394557762</v>
      </c>
      <c r="S78" s="49"/>
      <c r="T78" s="50">
        <f t="shared" si="11"/>
        <v>50.999999999999936</v>
      </c>
      <c r="U78" s="50"/>
      <c r="V78" t="str">
        <f t="shared" si="10"/>
        <v/>
      </c>
      <c r="W78">
        <f t="shared" si="10"/>
        <v>0</v>
      </c>
      <c r="X78" s="41">
        <f t="shared" si="12"/>
        <v>193430.16379979593</v>
      </c>
      <c r="Y78" s="42">
        <f t="shared" si="13"/>
        <v>2.076288045540764E-2</v>
      </c>
    </row>
    <row r="79" spans="2:25">
      <c r="B79" s="40">
        <v>71</v>
      </c>
      <c r="C79" s="45">
        <f t="shared" si="8"/>
        <v>197937.62627180663</v>
      </c>
      <c r="D79" s="45"/>
      <c r="E79" s="44">
        <v>2018</v>
      </c>
      <c r="F79" s="8">
        <v>43601</v>
      </c>
      <c r="G79" s="44" t="s">
        <v>3</v>
      </c>
      <c r="H79" s="46">
        <v>0.873</v>
      </c>
      <c r="I79" s="46"/>
      <c r="J79" s="44">
        <v>50</v>
      </c>
      <c r="K79" s="47">
        <f t="shared" si="9"/>
        <v>5938.1287881541984</v>
      </c>
      <c r="L79" s="48"/>
      <c r="M79" s="6">
        <f>IF(J79="","",(K79/J79)/LOOKUP(RIGHT($D$2,3),定数!$A$6:$A$13,定数!$B$6:$B$13))</f>
        <v>0.79175050508722644</v>
      </c>
      <c r="N79" s="44">
        <v>2018</v>
      </c>
      <c r="O79" s="8">
        <v>43607</v>
      </c>
      <c r="P79" s="46">
        <v>0.87829999999999997</v>
      </c>
      <c r="Q79" s="46"/>
      <c r="R79" s="49">
        <f>IF(P79="","",T79*M79*LOOKUP(RIGHT($D$2,3),定数!$A$6:$A$13,定数!$B$6:$B$13))</f>
        <v>-6294.4165154434168</v>
      </c>
      <c r="S79" s="49"/>
      <c r="T79" s="50">
        <f t="shared" si="11"/>
        <v>-52.999999999999716</v>
      </c>
      <c r="U79" s="50"/>
      <c r="V79" t="str">
        <f t="shared" si="10"/>
        <v/>
      </c>
      <c r="W79">
        <f t="shared" si="10"/>
        <v>1</v>
      </c>
      <c r="X79" s="41">
        <f t="shared" si="12"/>
        <v>197937.62627180663</v>
      </c>
      <c r="Y79" s="42">
        <f t="shared" si="13"/>
        <v>0</v>
      </c>
    </row>
    <row r="80" spans="2:25">
      <c r="B80" s="40">
        <v>72</v>
      </c>
      <c r="C80" s="45">
        <f t="shared" si="8"/>
        <v>191643.20975636321</v>
      </c>
      <c r="D80" s="45"/>
      <c r="E80" s="44">
        <v>2018</v>
      </c>
      <c r="F80" s="8">
        <v>43746</v>
      </c>
      <c r="G80" s="44" t="s">
        <v>3</v>
      </c>
      <c r="H80" s="46">
        <v>0.87719999999999998</v>
      </c>
      <c r="I80" s="46"/>
      <c r="J80" s="44">
        <v>33</v>
      </c>
      <c r="K80" s="47">
        <f t="shared" si="9"/>
        <v>5749.2962926908958</v>
      </c>
      <c r="L80" s="48"/>
      <c r="M80" s="6">
        <f>IF(J80="","",(K80/J80)/LOOKUP(RIGHT($D$2,3),定数!$A$6:$A$13,定数!$B$6:$B$13))</f>
        <v>1.1614739985234133</v>
      </c>
      <c r="N80" s="44">
        <v>2018</v>
      </c>
      <c r="O80" s="8">
        <v>43748</v>
      </c>
      <c r="P80" s="46">
        <v>0.87239999999999995</v>
      </c>
      <c r="Q80" s="46"/>
      <c r="R80" s="49">
        <f>IF(P80="","",T80*M80*LOOKUP(RIGHT($D$2,3),定数!$A$6:$A$13,定数!$B$6:$B$13))</f>
        <v>8362.6127893686207</v>
      </c>
      <c r="S80" s="49"/>
      <c r="T80" s="50">
        <f t="shared" si="11"/>
        <v>48.000000000000263</v>
      </c>
      <c r="U80" s="50"/>
      <c r="V80" t="str">
        <f t="shared" si="10"/>
        <v/>
      </c>
      <c r="W80">
        <f t="shared" si="10"/>
        <v>0</v>
      </c>
      <c r="X80" s="41">
        <f t="shared" si="12"/>
        <v>197937.62627180663</v>
      </c>
      <c r="Y80" s="42">
        <f t="shared" si="13"/>
        <v>3.1799999999999828E-2</v>
      </c>
    </row>
    <row r="81" spans="2:25">
      <c r="B81" s="40">
        <v>73</v>
      </c>
      <c r="C81" s="45">
        <f t="shared" si="8"/>
        <v>200005.82254573185</v>
      </c>
      <c r="D81" s="45"/>
      <c r="E81" s="44">
        <v>2018</v>
      </c>
      <c r="F81" s="8">
        <v>43763</v>
      </c>
      <c r="G81" s="44" t="s">
        <v>4</v>
      </c>
      <c r="H81" s="46">
        <v>0.88629999999999998</v>
      </c>
      <c r="I81" s="46"/>
      <c r="J81" s="44">
        <v>32</v>
      </c>
      <c r="K81" s="47">
        <f t="shared" si="9"/>
        <v>6000.1746763719548</v>
      </c>
      <c r="L81" s="48"/>
      <c r="M81" s="6">
        <f>IF(J81="","",(K81/J81)/LOOKUP(RIGHT($D$2,3),定数!$A$6:$A$13,定数!$B$6:$B$13))</f>
        <v>1.2500363909108239</v>
      </c>
      <c r="N81" s="44">
        <v>2018</v>
      </c>
      <c r="O81" s="8">
        <v>43768</v>
      </c>
      <c r="P81" s="46">
        <v>0.8911</v>
      </c>
      <c r="Q81" s="46"/>
      <c r="R81" s="49">
        <f>IF(P81="","",T81*M81*LOOKUP(RIGHT($D$2,3),定数!$A$6:$A$13,定数!$B$6:$B$13))</f>
        <v>9000.2620145579804</v>
      </c>
      <c r="S81" s="49"/>
      <c r="T81" s="50">
        <f t="shared" si="11"/>
        <v>48.000000000000263</v>
      </c>
      <c r="U81" s="50"/>
      <c r="V81" t="str">
        <f t="shared" si="10"/>
        <v/>
      </c>
      <c r="W81">
        <f t="shared" si="10"/>
        <v>0</v>
      </c>
      <c r="X81" s="41">
        <f t="shared" si="12"/>
        <v>200005.82254573185</v>
      </c>
      <c r="Y81" s="42">
        <f t="shared" si="13"/>
        <v>0</v>
      </c>
    </row>
    <row r="82" spans="2:25">
      <c r="B82" s="40">
        <v>74</v>
      </c>
      <c r="C82" s="45">
        <f t="shared" si="8"/>
        <v>209006.08456028983</v>
      </c>
      <c r="D82" s="45"/>
      <c r="E82" s="44">
        <v>2018</v>
      </c>
      <c r="F82" s="8">
        <v>43764</v>
      </c>
      <c r="G82" s="44" t="s">
        <v>4</v>
      </c>
      <c r="H82" s="46">
        <v>0.8891</v>
      </c>
      <c r="I82" s="46"/>
      <c r="J82" s="44">
        <v>29</v>
      </c>
      <c r="K82" s="47">
        <f t="shared" si="9"/>
        <v>6270.1825368086947</v>
      </c>
      <c r="L82" s="48"/>
      <c r="M82" s="6">
        <f>IF(J82="","",(K82/J82)/LOOKUP(RIGHT($D$2,3),定数!$A$6:$A$13,定数!$B$6:$B$13))</f>
        <v>1.441421272829585</v>
      </c>
      <c r="N82" s="44">
        <v>2018</v>
      </c>
      <c r="O82" s="8">
        <v>43768</v>
      </c>
      <c r="P82" s="46">
        <v>0.89349999999999996</v>
      </c>
      <c r="Q82" s="46"/>
      <c r="R82" s="49">
        <f>IF(P82="","",T82*M82*LOOKUP(RIGHT($D$2,3),定数!$A$6:$A$13,定数!$B$6:$B$13))</f>
        <v>9513.3804006751725</v>
      </c>
      <c r="S82" s="49"/>
      <c r="T82" s="50">
        <f t="shared" si="11"/>
        <v>43.999999999999595</v>
      </c>
      <c r="U82" s="50"/>
      <c r="V82" t="str">
        <f t="shared" si="10"/>
        <v/>
      </c>
      <c r="W82">
        <f t="shared" si="10"/>
        <v>0</v>
      </c>
      <c r="X82" s="41">
        <f t="shared" si="12"/>
        <v>209006.08456028983</v>
      </c>
      <c r="Y82" s="42">
        <f t="shared" si="13"/>
        <v>0</v>
      </c>
    </row>
    <row r="83" spans="2:25">
      <c r="B83" s="40">
        <v>75</v>
      </c>
      <c r="C83" s="45">
        <f t="shared" si="8"/>
        <v>218519.46496096501</v>
      </c>
      <c r="D83" s="45"/>
      <c r="E83" s="44">
        <v>2018</v>
      </c>
      <c r="F83" s="8">
        <v>43785</v>
      </c>
      <c r="G83" s="44" t="s">
        <v>4</v>
      </c>
      <c r="H83" s="46">
        <v>0.89039999999999997</v>
      </c>
      <c r="I83" s="46"/>
      <c r="J83" s="44">
        <v>79</v>
      </c>
      <c r="K83" s="47">
        <f t="shared" si="9"/>
        <v>6555.5839488289503</v>
      </c>
      <c r="L83" s="48"/>
      <c r="M83" s="6">
        <f>IF(J83="","",(K83/J83)/LOOKUP(RIGHT($D$2,3),定数!$A$6:$A$13,定数!$B$6:$B$13))</f>
        <v>0.5532138353442152</v>
      </c>
      <c r="N83" s="44">
        <v>2018</v>
      </c>
      <c r="O83" s="8">
        <v>43797</v>
      </c>
      <c r="P83" s="46">
        <v>0.88239999999999996</v>
      </c>
      <c r="Q83" s="46"/>
      <c r="R83" s="49">
        <f>IF(P83="","",T83*M83*LOOKUP(RIGHT($D$2,3),定数!$A$6:$A$13,定数!$B$6:$B$13))</f>
        <v>-6638.5660241305886</v>
      </c>
      <c r="S83" s="49"/>
      <c r="T83" s="50">
        <f t="shared" si="11"/>
        <v>-80.000000000000071</v>
      </c>
      <c r="U83" s="50"/>
      <c r="V83" t="str">
        <f t="shared" si="10"/>
        <v/>
      </c>
      <c r="W83">
        <f t="shared" si="10"/>
        <v>1</v>
      </c>
      <c r="X83" s="41">
        <f t="shared" si="12"/>
        <v>218519.46496096501</v>
      </c>
      <c r="Y83" s="42">
        <f t="shared" si="13"/>
        <v>0</v>
      </c>
    </row>
    <row r="84" spans="2:25">
      <c r="B84" s="40">
        <v>76</v>
      </c>
      <c r="C84" s="45">
        <f t="shared" si="8"/>
        <v>211880.89893683442</v>
      </c>
      <c r="D84" s="45"/>
      <c r="E84" s="44">
        <v>2019</v>
      </c>
      <c r="F84" s="8">
        <v>43482</v>
      </c>
      <c r="G84" s="44" t="s">
        <v>3</v>
      </c>
      <c r="H84" s="46">
        <v>0.88170000000000004</v>
      </c>
      <c r="I84" s="46"/>
      <c r="J84" s="44">
        <v>51</v>
      </c>
      <c r="K84" s="47">
        <f t="shared" si="9"/>
        <v>6356.4269681050328</v>
      </c>
      <c r="L84" s="48"/>
      <c r="M84" s="6">
        <f>IF(J84="","",(K84/J84)/LOOKUP(RIGHT($D$2,3),定数!$A$6:$A$13,定数!$B$6:$B$13))</f>
        <v>0.83090548602680159</v>
      </c>
      <c r="N84" s="44">
        <v>2019</v>
      </c>
      <c r="O84" s="8">
        <v>43488</v>
      </c>
      <c r="P84" s="46">
        <v>0.87409999999999999</v>
      </c>
      <c r="Q84" s="46"/>
      <c r="R84" s="49">
        <f>IF(P84="","",T84*M84*LOOKUP(RIGHT($D$2,3),定数!$A$6:$A$13,定数!$B$6:$B$13))</f>
        <v>9472.3225407056016</v>
      </c>
      <c r="S84" s="49"/>
      <c r="T84" s="50">
        <f t="shared" si="11"/>
        <v>76.000000000000512</v>
      </c>
      <c r="U84" s="50"/>
      <c r="V84" t="str">
        <f t="shared" si="10"/>
        <v/>
      </c>
      <c r="W84">
        <f t="shared" si="10"/>
        <v>0</v>
      </c>
      <c r="X84" s="41">
        <f t="shared" si="12"/>
        <v>218519.46496096501</v>
      </c>
      <c r="Y84" s="42">
        <f t="shared" si="13"/>
        <v>3.0379746835443089E-2</v>
      </c>
    </row>
    <row r="85" spans="2:25">
      <c r="B85" s="40">
        <v>77</v>
      </c>
      <c r="C85" s="45">
        <f t="shared" si="8"/>
        <v>221353.22147754004</v>
      </c>
      <c r="D85" s="45"/>
      <c r="E85" s="44">
        <v>2019</v>
      </c>
      <c r="F85" s="8">
        <v>43596</v>
      </c>
      <c r="G85" s="44" t="s">
        <v>4</v>
      </c>
      <c r="H85" s="46">
        <v>0.86409999999999998</v>
      </c>
      <c r="I85" s="46"/>
      <c r="J85" s="44">
        <v>20</v>
      </c>
      <c r="K85" s="47">
        <f t="shared" si="9"/>
        <v>6640.5966443262005</v>
      </c>
      <c r="L85" s="48"/>
      <c r="M85" s="6">
        <f>IF(J85="","",(K85/J85)/LOOKUP(RIGHT($D$2,3),定数!$A$6:$A$13,定数!$B$6:$B$13))</f>
        <v>2.2135322147754</v>
      </c>
      <c r="N85" s="44">
        <v>2019</v>
      </c>
      <c r="O85" s="8">
        <v>43598</v>
      </c>
      <c r="P85" s="46">
        <v>0.86709999999999998</v>
      </c>
      <c r="Q85" s="46"/>
      <c r="R85" s="49">
        <f>IF(P85="","",T85*M85*LOOKUP(RIGHT($D$2,3),定数!$A$6:$A$13,定数!$B$6:$B$13))</f>
        <v>9960.894966489308</v>
      </c>
      <c r="S85" s="49"/>
      <c r="T85" s="50">
        <f t="shared" si="11"/>
        <v>30.000000000000028</v>
      </c>
      <c r="U85" s="50"/>
      <c r="V85" t="str">
        <f t="shared" si="10"/>
        <v/>
      </c>
      <c r="W85">
        <f t="shared" si="10"/>
        <v>0</v>
      </c>
      <c r="X85" s="41">
        <f t="shared" si="12"/>
        <v>221353.22147754004</v>
      </c>
      <c r="Y85" s="42">
        <f t="shared" si="13"/>
        <v>0</v>
      </c>
    </row>
    <row r="86" spans="2:25">
      <c r="B86" s="40">
        <v>78</v>
      </c>
      <c r="C86" s="45">
        <f t="shared" si="8"/>
        <v>231314.11644402935</v>
      </c>
      <c r="D86" s="45"/>
      <c r="E86" s="44">
        <v>2019</v>
      </c>
      <c r="F86" s="8">
        <v>43605</v>
      </c>
      <c r="G86" s="44" t="s">
        <v>4</v>
      </c>
      <c r="H86" s="46">
        <v>0.87770000000000004</v>
      </c>
      <c r="I86" s="46"/>
      <c r="J86" s="44">
        <v>27</v>
      </c>
      <c r="K86" s="47">
        <f t="shared" si="9"/>
        <v>6939.42349332088</v>
      </c>
      <c r="L86" s="48"/>
      <c r="M86" s="6">
        <f>IF(J86="","",(K86/J86)/LOOKUP(RIGHT($D$2,3),定数!$A$6:$A$13,定数!$B$6:$B$13))</f>
        <v>1.7134378995854025</v>
      </c>
      <c r="N86" s="44">
        <v>2019</v>
      </c>
      <c r="O86" s="8">
        <v>43606</v>
      </c>
      <c r="P86" s="46">
        <v>0.87480000000000002</v>
      </c>
      <c r="Q86" s="46"/>
      <c r="R86" s="49">
        <f>IF(P86="","",T86*M86*LOOKUP(RIGHT($D$2,3),定数!$A$6:$A$13,定数!$B$6:$B$13))</f>
        <v>-7453.4548631965354</v>
      </c>
      <c r="S86" s="49"/>
      <c r="T86" s="50">
        <f t="shared" si="11"/>
        <v>-29.000000000000135</v>
      </c>
      <c r="U86" s="50"/>
      <c r="V86" t="str">
        <f t="shared" si="10"/>
        <v/>
      </c>
      <c r="W86">
        <f t="shared" si="10"/>
        <v>1</v>
      </c>
      <c r="X86" s="41">
        <f t="shared" si="12"/>
        <v>231314.11644402935</v>
      </c>
      <c r="Y86" s="42">
        <f t="shared" si="13"/>
        <v>0</v>
      </c>
    </row>
    <row r="87" spans="2:25">
      <c r="B87" s="40">
        <v>79</v>
      </c>
      <c r="C87" s="45">
        <f t="shared" si="8"/>
        <v>223860.66158083282</v>
      </c>
      <c r="D87" s="45"/>
      <c r="E87" s="44">
        <v>2019</v>
      </c>
      <c r="F87" s="8">
        <v>43619</v>
      </c>
      <c r="G87" s="44" t="s">
        <v>4</v>
      </c>
      <c r="H87" s="46">
        <v>0.88700000000000001</v>
      </c>
      <c r="I87" s="46"/>
      <c r="J87" s="44">
        <v>44</v>
      </c>
      <c r="K87" s="47">
        <f t="shared" si="9"/>
        <v>6715.8198474249848</v>
      </c>
      <c r="L87" s="48"/>
      <c r="M87" s="6">
        <f>IF(J87="","",(K87/J87)/LOOKUP(RIGHT($D$2,3),定数!$A$6:$A$13,定数!$B$6:$B$13))</f>
        <v>1.0175484617310584</v>
      </c>
      <c r="N87" s="44">
        <v>2019</v>
      </c>
      <c r="O87" s="8">
        <v>43633</v>
      </c>
      <c r="P87" s="46">
        <v>0.89359999999999995</v>
      </c>
      <c r="Q87" s="46"/>
      <c r="R87" s="49">
        <f>IF(P87="","",T87*M87*LOOKUP(RIGHT($D$2,3),定数!$A$6:$A$13,定数!$B$6:$B$13))</f>
        <v>10073.729771137385</v>
      </c>
      <c r="S87" s="49"/>
      <c r="T87" s="50">
        <f t="shared" si="11"/>
        <v>65.999999999999389</v>
      </c>
      <c r="U87" s="50"/>
      <c r="V87" t="str">
        <f t="shared" si="10"/>
        <v/>
      </c>
      <c r="W87">
        <f t="shared" si="10"/>
        <v>0</v>
      </c>
      <c r="X87" s="41">
        <f t="shared" si="12"/>
        <v>231314.11644402935</v>
      </c>
      <c r="Y87" s="42">
        <f t="shared" si="13"/>
        <v>3.2222222222222374E-2</v>
      </c>
    </row>
    <row r="88" spans="2:25">
      <c r="B88" s="40">
        <v>80</v>
      </c>
      <c r="C88" s="45">
        <f t="shared" si="8"/>
        <v>233934.3913519702</v>
      </c>
      <c r="D88" s="45"/>
      <c r="E88" s="44"/>
      <c r="F88" s="8"/>
      <c r="G88" s="44"/>
      <c r="H88" s="46"/>
      <c r="I88" s="46"/>
      <c r="J88" s="44"/>
      <c r="K88" s="47" t="str">
        <f t="shared" si="9"/>
        <v/>
      </c>
      <c r="L88" s="48"/>
      <c r="M88" s="6" t="str">
        <f>IF(J88="","",(K88/J88)/LOOKUP(RIGHT($D$2,3),定数!$A$6:$A$13,定数!$B$6:$B$13))</f>
        <v/>
      </c>
      <c r="N88" s="44"/>
      <c r="O88" s="8"/>
      <c r="P88" s="46"/>
      <c r="Q88" s="46"/>
      <c r="R88" s="49" t="str">
        <f>IF(P88="","",T88*M88*LOOKUP(RIGHT($D$2,3),定数!$A$6:$A$13,定数!$B$6:$B$13))</f>
        <v/>
      </c>
      <c r="S88" s="49"/>
      <c r="T88" s="50" t="str">
        <f t="shared" si="11"/>
        <v/>
      </c>
      <c r="U88" s="50"/>
      <c r="V88" t="str">
        <f t="shared" si="10"/>
        <v/>
      </c>
      <c r="W88" t="str">
        <f t="shared" si="10"/>
        <v/>
      </c>
      <c r="X88" s="41">
        <f t="shared" si="12"/>
        <v>233934.3913519702</v>
      </c>
      <c r="Y88" s="42">
        <f t="shared" si="13"/>
        <v>0</v>
      </c>
    </row>
    <row r="89" spans="2:25">
      <c r="B89" s="40">
        <v>81</v>
      </c>
      <c r="C89" s="45" t="str">
        <f t="shared" si="8"/>
        <v/>
      </c>
      <c r="D89" s="45"/>
      <c r="E89" s="44"/>
      <c r="F89" s="8"/>
      <c r="G89" s="44"/>
      <c r="H89" s="46"/>
      <c r="I89" s="46"/>
      <c r="J89" s="44"/>
      <c r="K89" s="47" t="str">
        <f t="shared" si="9"/>
        <v/>
      </c>
      <c r="L89" s="48"/>
      <c r="M89" s="6" t="str">
        <f>IF(J89="","",(K89/J89)/LOOKUP(RIGHT($D$2,3),定数!$A$6:$A$13,定数!$B$6:$B$13))</f>
        <v/>
      </c>
      <c r="N89" s="44"/>
      <c r="O89" s="8"/>
      <c r="P89" s="46"/>
      <c r="Q89" s="46"/>
      <c r="R89" s="49" t="str">
        <f>IF(P89="","",T89*M89*LOOKUP(RIGHT($D$2,3),定数!$A$6:$A$13,定数!$B$6:$B$13))</f>
        <v/>
      </c>
      <c r="S89" s="49"/>
      <c r="T89" s="50" t="str">
        <f t="shared" si="11"/>
        <v/>
      </c>
      <c r="U89" s="50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>
      <c r="B90" s="40">
        <v>82</v>
      </c>
      <c r="C90" s="45" t="str">
        <f t="shared" si="8"/>
        <v/>
      </c>
      <c r="D90" s="45"/>
      <c r="E90" s="44"/>
      <c r="F90" s="8"/>
      <c r="G90" s="44"/>
      <c r="H90" s="46"/>
      <c r="I90" s="46"/>
      <c r="J90" s="44"/>
      <c r="K90" s="47" t="str">
        <f t="shared" si="9"/>
        <v/>
      </c>
      <c r="L90" s="48"/>
      <c r="M90" s="6" t="str">
        <f>IF(J90="","",(K90/J90)/LOOKUP(RIGHT($D$2,3),定数!$A$6:$A$13,定数!$B$6:$B$13))</f>
        <v/>
      </c>
      <c r="N90" s="44"/>
      <c r="O90" s="8"/>
      <c r="P90" s="46"/>
      <c r="Q90" s="46"/>
      <c r="R90" s="49" t="str">
        <f>IF(P90="","",T90*M90*LOOKUP(RIGHT($D$2,3),定数!$A$6:$A$13,定数!$B$6:$B$13))</f>
        <v/>
      </c>
      <c r="S90" s="49"/>
      <c r="T90" s="50" t="str">
        <f t="shared" si="11"/>
        <v/>
      </c>
      <c r="U90" s="50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>
      <c r="B91" s="40">
        <v>83</v>
      </c>
      <c r="C91" s="45" t="str">
        <f t="shared" si="8"/>
        <v/>
      </c>
      <c r="D91" s="45"/>
      <c r="E91" s="44"/>
      <c r="F91" s="8"/>
      <c r="G91" s="44"/>
      <c r="H91" s="46"/>
      <c r="I91" s="46"/>
      <c r="J91" s="44"/>
      <c r="K91" s="47" t="str">
        <f t="shared" si="9"/>
        <v/>
      </c>
      <c r="L91" s="48"/>
      <c r="M91" s="6" t="str">
        <f>IF(J91="","",(K91/J91)/LOOKUP(RIGHT($D$2,3),定数!$A$6:$A$13,定数!$B$6:$B$13))</f>
        <v/>
      </c>
      <c r="N91" s="44"/>
      <c r="O91" s="8"/>
      <c r="P91" s="46"/>
      <c r="Q91" s="46"/>
      <c r="R91" s="49" t="str">
        <f>IF(P91="","",T91*M91*LOOKUP(RIGHT($D$2,3),定数!$A$6:$A$13,定数!$B$6:$B$13))</f>
        <v/>
      </c>
      <c r="S91" s="49"/>
      <c r="T91" s="50" t="str">
        <f t="shared" si="11"/>
        <v/>
      </c>
      <c r="U91" s="50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>
      <c r="B92" s="40">
        <v>84</v>
      </c>
      <c r="C92" s="45" t="str">
        <f t="shared" si="8"/>
        <v/>
      </c>
      <c r="D92" s="45"/>
      <c r="E92" s="44"/>
      <c r="F92" s="8"/>
      <c r="G92" s="44"/>
      <c r="H92" s="46"/>
      <c r="I92" s="46"/>
      <c r="J92" s="44"/>
      <c r="K92" s="47" t="str">
        <f t="shared" si="9"/>
        <v/>
      </c>
      <c r="L92" s="48"/>
      <c r="M92" s="6" t="str">
        <f>IF(J92="","",(K92/J92)/LOOKUP(RIGHT($D$2,3),定数!$A$6:$A$13,定数!$B$6:$B$13))</f>
        <v/>
      </c>
      <c r="N92" s="44"/>
      <c r="O92" s="8"/>
      <c r="P92" s="46"/>
      <c r="Q92" s="46"/>
      <c r="R92" s="49" t="str">
        <f>IF(P92="","",T92*M92*LOOKUP(RIGHT($D$2,3),定数!$A$6:$A$13,定数!$B$6:$B$13))</f>
        <v/>
      </c>
      <c r="S92" s="49"/>
      <c r="T92" s="50" t="str">
        <f t="shared" si="11"/>
        <v/>
      </c>
      <c r="U92" s="50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>
      <c r="B93" s="40">
        <v>85</v>
      </c>
      <c r="C93" s="45" t="str">
        <f t="shared" si="8"/>
        <v/>
      </c>
      <c r="D93" s="45"/>
      <c r="E93" s="44"/>
      <c r="F93" s="8"/>
      <c r="G93" s="44"/>
      <c r="H93" s="46"/>
      <c r="I93" s="46"/>
      <c r="J93" s="44"/>
      <c r="K93" s="47" t="str">
        <f t="shared" si="9"/>
        <v/>
      </c>
      <c r="L93" s="48"/>
      <c r="M93" s="6" t="str">
        <f>IF(J93="","",(K93/J93)/LOOKUP(RIGHT($D$2,3),定数!$A$6:$A$13,定数!$B$6:$B$13))</f>
        <v/>
      </c>
      <c r="N93" s="44"/>
      <c r="O93" s="8"/>
      <c r="P93" s="46"/>
      <c r="Q93" s="46"/>
      <c r="R93" s="49" t="str">
        <f>IF(P93="","",T93*M93*LOOKUP(RIGHT($D$2,3),定数!$A$6:$A$13,定数!$B$6:$B$13))</f>
        <v/>
      </c>
      <c r="S93" s="49"/>
      <c r="T93" s="50" t="str">
        <f t="shared" si="11"/>
        <v/>
      </c>
      <c r="U93" s="50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>
      <c r="B94" s="40">
        <v>86</v>
      </c>
      <c r="C94" s="45" t="str">
        <f t="shared" si="8"/>
        <v/>
      </c>
      <c r="D94" s="45"/>
      <c r="E94" s="44"/>
      <c r="F94" s="8"/>
      <c r="G94" s="44"/>
      <c r="H94" s="46"/>
      <c r="I94" s="46"/>
      <c r="J94" s="44"/>
      <c r="K94" s="47" t="str">
        <f t="shared" si="9"/>
        <v/>
      </c>
      <c r="L94" s="48"/>
      <c r="M94" s="6" t="str">
        <f>IF(J94="","",(K94/J94)/LOOKUP(RIGHT($D$2,3),定数!$A$6:$A$13,定数!$B$6:$B$13))</f>
        <v/>
      </c>
      <c r="N94" s="44"/>
      <c r="O94" s="8"/>
      <c r="P94" s="46"/>
      <c r="Q94" s="46"/>
      <c r="R94" s="49" t="str">
        <f>IF(P94="","",T94*M94*LOOKUP(RIGHT($D$2,3),定数!$A$6:$A$13,定数!$B$6:$B$13))</f>
        <v/>
      </c>
      <c r="S94" s="49"/>
      <c r="T94" s="50" t="str">
        <f t="shared" si="11"/>
        <v/>
      </c>
      <c r="U94" s="50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>
      <c r="B95" s="40">
        <v>87</v>
      </c>
      <c r="C95" s="45" t="str">
        <f t="shared" si="8"/>
        <v/>
      </c>
      <c r="D95" s="45"/>
      <c r="E95" s="44"/>
      <c r="F95" s="8"/>
      <c r="G95" s="44"/>
      <c r="H95" s="46"/>
      <c r="I95" s="46"/>
      <c r="J95" s="44"/>
      <c r="K95" s="47" t="str">
        <f t="shared" si="9"/>
        <v/>
      </c>
      <c r="L95" s="48"/>
      <c r="M95" s="6" t="str">
        <f>IF(J95="","",(K95/J95)/LOOKUP(RIGHT($D$2,3),定数!$A$6:$A$13,定数!$B$6:$B$13))</f>
        <v/>
      </c>
      <c r="N95" s="44"/>
      <c r="O95" s="8"/>
      <c r="P95" s="46"/>
      <c r="Q95" s="46"/>
      <c r="R95" s="49" t="str">
        <f>IF(P95="","",T95*M95*LOOKUP(RIGHT($D$2,3),定数!$A$6:$A$13,定数!$B$6:$B$13))</f>
        <v/>
      </c>
      <c r="S95" s="49"/>
      <c r="T95" s="50" t="str">
        <f t="shared" si="11"/>
        <v/>
      </c>
      <c r="U95" s="50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>
      <c r="B96" s="40">
        <v>88</v>
      </c>
      <c r="C96" s="45" t="str">
        <f t="shared" si="8"/>
        <v/>
      </c>
      <c r="D96" s="45"/>
      <c r="E96" s="44"/>
      <c r="F96" s="8"/>
      <c r="G96" s="44"/>
      <c r="H96" s="46"/>
      <c r="I96" s="46"/>
      <c r="J96" s="44"/>
      <c r="K96" s="47" t="str">
        <f t="shared" si="9"/>
        <v/>
      </c>
      <c r="L96" s="48"/>
      <c r="M96" s="6" t="str">
        <f>IF(J96="","",(K96/J96)/LOOKUP(RIGHT($D$2,3),定数!$A$6:$A$13,定数!$B$6:$B$13))</f>
        <v/>
      </c>
      <c r="N96" s="44"/>
      <c r="O96" s="8"/>
      <c r="P96" s="46"/>
      <c r="Q96" s="46"/>
      <c r="R96" s="49" t="str">
        <f>IF(P96="","",T96*M96*LOOKUP(RIGHT($D$2,3),定数!$A$6:$A$13,定数!$B$6:$B$13))</f>
        <v/>
      </c>
      <c r="S96" s="49"/>
      <c r="T96" s="50" t="str">
        <f t="shared" si="11"/>
        <v/>
      </c>
      <c r="U96" s="50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>
      <c r="B97" s="40">
        <v>89</v>
      </c>
      <c r="C97" s="45" t="str">
        <f t="shared" si="8"/>
        <v/>
      </c>
      <c r="D97" s="45"/>
      <c r="E97" s="44"/>
      <c r="F97" s="8"/>
      <c r="G97" s="44"/>
      <c r="H97" s="46"/>
      <c r="I97" s="46"/>
      <c r="J97" s="44"/>
      <c r="K97" s="47" t="str">
        <f t="shared" si="9"/>
        <v/>
      </c>
      <c r="L97" s="48"/>
      <c r="M97" s="6" t="str">
        <f>IF(J97="","",(K97/J97)/LOOKUP(RIGHT($D$2,3),定数!$A$6:$A$13,定数!$B$6:$B$13))</f>
        <v/>
      </c>
      <c r="N97" s="44"/>
      <c r="O97" s="8"/>
      <c r="P97" s="46"/>
      <c r="Q97" s="46"/>
      <c r="R97" s="49" t="str">
        <f>IF(P97="","",T97*M97*LOOKUP(RIGHT($D$2,3),定数!$A$6:$A$13,定数!$B$6:$B$13))</f>
        <v/>
      </c>
      <c r="S97" s="49"/>
      <c r="T97" s="50" t="str">
        <f t="shared" si="11"/>
        <v/>
      </c>
      <c r="U97" s="50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>
      <c r="B98" s="40">
        <v>90</v>
      </c>
      <c r="C98" s="45" t="str">
        <f t="shared" si="8"/>
        <v/>
      </c>
      <c r="D98" s="45"/>
      <c r="E98" s="44"/>
      <c r="F98" s="8"/>
      <c r="G98" s="44"/>
      <c r="H98" s="46"/>
      <c r="I98" s="46"/>
      <c r="J98" s="44"/>
      <c r="K98" s="47" t="str">
        <f t="shared" si="9"/>
        <v/>
      </c>
      <c r="L98" s="48"/>
      <c r="M98" s="6" t="str">
        <f>IF(J98="","",(K98/J98)/LOOKUP(RIGHT($D$2,3),定数!$A$6:$A$13,定数!$B$6:$B$13))</f>
        <v/>
      </c>
      <c r="N98" s="44"/>
      <c r="O98" s="8"/>
      <c r="P98" s="46"/>
      <c r="Q98" s="46"/>
      <c r="R98" s="49" t="str">
        <f>IF(P98="","",T98*M98*LOOKUP(RIGHT($D$2,3),定数!$A$6:$A$13,定数!$B$6:$B$13))</f>
        <v/>
      </c>
      <c r="S98" s="49"/>
      <c r="T98" s="50" t="str">
        <f t="shared" si="11"/>
        <v/>
      </c>
      <c r="U98" s="50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>
      <c r="B99" s="40">
        <v>91</v>
      </c>
      <c r="C99" s="45" t="str">
        <f t="shared" si="8"/>
        <v/>
      </c>
      <c r="D99" s="45"/>
      <c r="E99" s="44"/>
      <c r="F99" s="8"/>
      <c r="G99" s="44"/>
      <c r="H99" s="46"/>
      <c r="I99" s="46"/>
      <c r="J99" s="44"/>
      <c r="K99" s="47" t="str">
        <f t="shared" si="9"/>
        <v/>
      </c>
      <c r="L99" s="48"/>
      <c r="M99" s="6" t="str">
        <f>IF(J99="","",(K99/J99)/LOOKUP(RIGHT($D$2,3),定数!$A$6:$A$13,定数!$B$6:$B$13))</f>
        <v/>
      </c>
      <c r="N99" s="44"/>
      <c r="O99" s="8"/>
      <c r="P99" s="46"/>
      <c r="Q99" s="46"/>
      <c r="R99" s="49" t="str">
        <f>IF(P99="","",T99*M99*LOOKUP(RIGHT($D$2,3),定数!$A$6:$A$13,定数!$B$6:$B$13))</f>
        <v/>
      </c>
      <c r="S99" s="49"/>
      <c r="T99" s="50" t="str">
        <f t="shared" si="11"/>
        <v/>
      </c>
      <c r="U99" s="50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>
      <c r="B100" s="40">
        <v>92</v>
      </c>
      <c r="C100" s="45" t="str">
        <f t="shared" si="8"/>
        <v/>
      </c>
      <c r="D100" s="45"/>
      <c r="E100" s="44"/>
      <c r="F100" s="8"/>
      <c r="G100" s="44"/>
      <c r="H100" s="46"/>
      <c r="I100" s="46"/>
      <c r="J100" s="44"/>
      <c r="K100" s="47" t="str">
        <f t="shared" si="9"/>
        <v/>
      </c>
      <c r="L100" s="48"/>
      <c r="M100" s="6" t="str">
        <f>IF(J100="","",(K100/J100)/LOOKUP(RIGHT($D$2,3),定数!$A$6:$A$13,定数!$B$6:$B$13))</f>
        <v/>
      </c>
      <c r="N100" s="44"/>
      <c r="O100" s="8"/>
      <c r="P100" s="46"/>
      <c r="Q100" s="46"/>
      <c r="R100" s="49" t="str">
        <f>IF(P100="","",T100*M100*LOOKUP(RIGHT($D$2,3),定数!$A$6:$A$13,定数!$B$6:$B$13))</f>
        <v/>
      </c>
      <c r="S100" s="49"/>
      <c r="T100" s="50" t="str">
        <f t="shared" si="11"/>
        <v/>
      </c>
      <c r="U100" s="50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>
      <c r="B101" s="40">
        <v>93</v>
      </c>
      <c r="C101" s="45" t="str">
        <f t="shared" si="8"/>
        <v/>
      </c>
      <c r="D101" s="45"/>
      <c r="E101" s="44"/>
      <c r="F101" s="8"/>
      <c r="G101" s="44"/>
      <c r="H101" s="46"/>
      <c r="I101" s="46"/>
      <c r="J101" s="44"/>
      <c r="K101" s="47" t="str">
        <f t="shared" si="9"/>
        <v/>
      </c>
      <c r="L101" s="48"/>
      <c r="M101" s="6" t="str">
        <f>IF(J101="","",(K101/J101)/LOOKUP(RIGHT($D$2,3),定数!$A$6:$A$13,定数!$B$6:$B$13))</f>
        <v/>
      </c>
      <c r="N101" s="44"/>
      <c r="O101" s="8"/>
      <c r="P101" s="46"/>
      <c r="Q101" s="46"/>
      <c r="R101" s="49" t="str">
        <f>IF(P101="","",T101*M101*LOOKUP(RIGHT($D$2,3),定数!$A$6:$A$13,定数!$B$6:$B$13))</f>
        <v/>
      </c>
      <c r="S101" s="49"/>
      <c r="T101" s="50" t="str">
        <f t="shared" si="11"/>
        <v/>
      </c>
      <c r="U101" s="50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>
      <c r="B102" s="40">
        <v>94</v>
      </c>
      <c r="C102" s="45" t="str">
        <f t="shared" si="8"/>
        <v/>
      </c>
      <c r="D102" s="45"/>
      <c r="E102" s="44"/>
      <c r="F102" s="8"/>
      <c r="G102" s="44"/>
      <c r="H102" s="46"/>
      <c r="I102" s="46"/>
      <c r="J102" s="44"/>
      <c r="K102" s="47" t="str">
        <f t="shared" si="9"/>
        <v/>
      </c>
      <c r="L102" s="48"/>
      <c r="M102" s="6" t="str">
        <f>IF(J102="","",(K102/J102)/LOOKUP(RIGHT($D$2,3),定数!$A$6:$A$13,定数!$B$6:$B$13))</f>
        <v/>
      </c>
      <c r="N102" s="44"/>
      <c r="O102" s="8"/>
      <c r="P102" s="46"/>
      <c r="Q102" s="46"/>
      <c r="R102" s="49" t="str">
        <f>IF(P102="","",T102*M102*LOOKUP(RIGHT($D$2,3),定数!$A$6:$A$13,定数!$B$6:$B$13))</f>
        <v/>
      </c>
      <c r="S102" s="49"/>
      <c r="T102" s="50" t="str">
        <f t="shared" si="11"/>
        <v/>
      </c>
      <c r="U102" s="50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>
      <c r="B103" s="40">
        <v>95</v>
      </c>
      <c r="C103" s="45" t="str">
        <f t="shared" si="8"/>
        <v/>
      </c>
      <c r="D103" s="45"/>
      <c r="E103" s="44"/>
      <c r="F103" s="8"/>
      <c r="G103" s="44"/>
      <c r="H103" s="46"/>
      <c r="I103" s="46"/>
      <c r="J103" s="44"/>
      <c r="K103" s="47" t="str">
        <f t="shared" si="9"/>
        <v/>
      </c>
      <c r="L103" s="48"/>
      <c r="M103" s="6" t="str">
        <f>IF(J103="","",(K103/J103)/LOOKUP(RIGHT($D$2,3),定数!$A$6:$A$13,定数!$B$6:$B$13))</f>
        <v/>
      </c>
      <c r="N103" s="44"/>
      <c r="O103" s="8"/>
      <c r="P103" s="46"/>
      <c r="Q103" s="46"/>
      <c r="R103" s="49" t="str">
        <f>IF(P103="","",T103*M103*LOOKUP(RIGHT($D$2,3),定数!$A$6:$A$13,定数!$B$6:$B$13))</f>
        <v/>
      </c>
      <c r="S103" s="49"/>
      <c r="T103" s="50" t="str">
        <f t="shared" si="11"/>
        <v/>
      </c>
      <c r="U103" s="50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>
      <c r="B104" s="40">
        <v>96</v>
      </c>
      <c r="C104" s="45" t="str">
        <f t="shared" si="8"/>
        <v/>
      </c>
      <c r="D104" s="45"/>
      <c r="E104" s="40"/>
      <c r="F104" s="8"/>
      <c r="G104" s="40"/>
      <c r="H104" s="46"/>
      <c r="I104" s="46"/>
      <c r="J104" s="40"/>
      <c r="K104" s="47" t="str">
        <f t="shared" ref="K104:K108" si="15">IF(J104="","",C104*0.03)</f>
        <v/>
      </c>
      <c r="L104" s="48"/>
      <c r="M104" s="6" t="str">
        <f>IF(J104="","",(K104/J104)/LOOKUP(RIGHT($D$2,3),定数!$A$6:$A$13,定数!$B$6:$B$13))</f>
        <v/>
      </c>
      <c r="N104" s="40"/>
      <c r="O104" s="8"/>
      <c r="P104" s="46"/>
      <c r="Q104" s="46"/>
      <c r="R104" s="49" t="str">
        <f>IF(P104="","",T104*M104*LOOKUP(RIGHT($D$2,3),定数!$A$6:$A$13,定数!$B$6:$B$13))</f>
        <v/>
      </c>
      <c r="S104" s="49"/>
      <c r="T104" s="50" t="str">
        <f t="shared" si="11"/>
        <v/>
      </c>
      <c r="U104" s="50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>
      <c r="B105" s="40">
        <v>97</v>
      </c>
      <c r="C105" s="45" t="str">
        <f t="shared" si="8"/>
        <v/>
      </c>
      <c r="D105" s="45"/>
      <c r="E105" s="40"/>
      <c r="F105" s="8"/>
      <c r="G105" s="40"/>
      <c r="H105" s="46"/>
      <c r="I105" s="46"/>
      <c r="J105" s="40"/>
      <c r="K105" s="47" t="str">
        <f t="shared" si="15"/>
        <v/>
      </c>
      <c r="L105" s="48"/>
      <c r="M105" s="6" t="str">
        <f>IF(J105="","",(K105/J105)/LOOKUP(RIGHT($D$2,3),定数!$A$6:$A$13,定数!$B$6:$B$13))</f>
        <v/>
      </c>
      <c r="N105" s="40"/>
      <c r="O105" s="8"/>
      <c r="P105" s="46"/>
      <c r="Q105" s="46"/>
      <c r="R105" s="49" t="str">
        <f>IF(P105="","",T105*M105*LOOKUP(RIGHT($D$2,3),定数!$A$6:$A$13,定数!$B$6:$B$13))</f>
        <v/>
      </c>
      <c r="S105" s="49"/>
      <c r="T105" s="50" t="str">
        <f t="shared" si="11"/>
        <v/>
      </c>
      <c r="U105" s="50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>
      <c r="B106" s="40">
        <v>98</v>
      </c>
      <c r="C106" s="45" t="str">
        <f t="shared" si="8"/>
        <v/>
      </c>
      <c r="D106" s="45"/>
      <c r="E106" s="40"/>
      <c r="F106" s="8"/>
      <c r="G106" s="40"/>
      <c r="H106" s="46"/>
      <c r="I106" s="46"/>
      <c r="J106" s="40"/>
      <c r="K106" s="47" t="str">
        <f t="shared" si="15"/>
        <v/>
      </c>
      <c r="L106" s="48"/>
      <c r="M106" s="6" t="str">
        <f>IF(J106="","",(K106/J106)/LOOKUP(RIGHT($D$2,3),定数!$A$6:$A$13,定数!$B$6:$B$13))</f>
        <v/>
      </c>
      <c r="N106" s="40"/>
      <c r="O106" s="8"/>
      <c r="P106" s="46"/>
      <c r="Q106" s="46"/>
      <c r="R106" s="49" t="str">
        <f>IF(P106="","",T106*M106*LOOKUP(RIGHT($D$2,3),定数!$A$6:$A$13,定数!$B$6:$B$13))</f>
        <v/>
      </c>
      <c r="S106" s="49"/>
      <c r="T106" s="50" t="str">
        <f t="shared" si="11"/>
        <v/>
      </c>
      <c r="U106" s="50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>
      <c r="B107" s="40">
        <v>99</v>
      </c>
      <c r="C107" s="45" t="str">
        <f t="shared" si="8"/>
        <v/>
      </c>
      <c r="D107" s="45"/>
      <c r="E107" s="40"/>
      <c r="F107" s="8"/>
      <c r="G107" s="40"/>
      <c r="H107" s="46"/>
      <c r="I107" s="46"/>
      <c r="J107" s="40"/>
      <c r="K107" s="47" t="str">
        <f t="shared" si="15"/>
        <v/>
      </c>
      <c r="L107" s="48"/>
      <c r="M107" s="6" t="str">
        <f>IF(J107="","",(K107/J107)/LOOKUP(RIGHT($D$2,3),定数!$A$6:$A$13,定数!$B$6:$B$13))</f>
        <v/>
      </c>
      <c r="N107" s="40"/>
      <c r="O107" s="8"/>
      <c r="P107" s="46"/>
      <c r="Q107" s="46"/>
      <c r="R107" s="49" t="str">
        <f>IF(P107="","",T107*M107*LOOKUP(RIGHT($D$2,3),定数!$A$6:$A$13,定数!$B$6:$B$13))</f>
        <v/>
      </c>
      <c r="S107" s="49"/>
      <c r="T107" s="50" t="str">
        <f t="shared" si="11"/>
        <v/>
      </c>
      <c r="U107" s="50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>
      <c r="B108" s="40">
        <v>100</v>
      </c>
      <c r="C108" s="45" t="str">
        <f t="shared" si="8"/>
        <v/>
      </c>
      <c r="D108" s="45"/>
      <c r="E108" s="40"/>
      <c r="F108" s="8"/>
      <c r="G108" s="40"/>
      <c r="H108" s="46"/>
      <c r="I108" s="46"/>
      <c r="J108" s="40"/>
      <c r="K108" s="47" t="str">
        <f t="shared" si="15"/>
        <v/>
      </c>
      <c r="L108" s="48"/>
      <c r="M108" s="6" t="str">
        <f>IF(J108="","",(K108/J108)/LOOKUP(RIGHT($D$2,3),定数!$A$6:$A$13,定数!$B$6:$B$13))</f>
        <v/>
      </c>
      <c r="N108" s="40"/>
      <c r="O108" s="8"/>
      <c r="P108" s="46"/>
      <c r="Q108" s="46"/>
      <c r="R108" s="49" t="str">
        <f>IF(P108="","",T108*M108*LOOKUP(RIGHT($D$2,3),定数!$A$6:$A$13,定数!$B$6:$B$13))</f>
        <v/>
      </c>
      <c r="S108" s="49"/>
      <c r="T108" s="50" t="str">
        <f t="shared" si="11"/>
        <v/>
      </c>
      <c r="U108" s="50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S3:X3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R9:S9"/>
    <mergeCell ref="T9:U9"/>
    <mergeCell ref="C10:D10"/>
    <mergeCell ref="R10:S10"/>
    <mergeCell ref="T10:U10"/>
    <mergeCell ref="C11:D11"/>
    <mergeCell ref="R11:S11"/>
    <mergeCell ref="T11:U11"/>
    <mergeCell ref="K9:L9"/>
    <mergeCell ref="K10:L10"/>
    <mergeCell ref="K11:L11"/>
    <mergeCell ref="C12:D12"/>
    <mergeCell ref="R12:S12"/>
    <mergeCell ref="T12:U12"/>
    <mergeCell ref="C13:D13"/>
    <mergeCell ref="R13:S13"/>
    <mergeCell ref="T13:U13"/>
    <mergeCell ref="C14:D14"/>
    <mergeCell ref="R14:S14"/>
    <mergeCell ref="T14:U14"/>
    <mergeCell ref="K12:L12"/>
    <mergeCell ref="K13:L13"/>
    <mergeCell ref="K14:L14"/>
    <mergeCell ref="C15:D15"/>
    <mergeCell ref="R15:S15"/>
    <mergeCell ref="T15:U15"/>
    <mergeCell ref="C16:D16"/>
    <mergeCell ref="R16:S16"/>
    <mergeCell ref="T16:U16"/>
    <mergeCell ref="C17:D17"/>
    <mergeCell ref="R17:S17"/>
    <mergeCell ref="T17:U17"/>
    <mergeCell ref="P15:Q15"/>
    <mergeCell ref="P16:Q16"/>
    <mergeCell ref="P17:Q17"/>
    <mergeCell ref="K15:L15"/>
    <mergeCell ref="K16:L16"/>
    <mergeCell ref="K17:L17"/>
    <mergeCell ref="C18:D18"/>
    <mergeCell ref="H18:I18"/>
    <mergeCell ref="K18:L18"/>
    <mergeCell ref="P18:Q18"/>
    <mergeCell ref="R18:S18"/>
    <mergeCell ref="T18:U18"/>
    <mergeCell ref="C19:D19"/>
    <mergeCell ref="R19:S19"/>
    <mergeCell ref="T19:U19"/>
    <mergeCell ref="P19:Q19"/>
    <mergeCell ref="K19:L19"/>
    <mergeCell ref="C20:D20"/>
    <mergeCell ref="R20:S20"/>
    <mergeCell ref="T20:U20"/>
    <mergeCell ref="C21:D21"/>
    <mergeCell ref="R21:S21"/>
    <mergeCell ref="T21:U21"/>
    <mergeCell ref="C22:D22"/>
    <mergeCell ref="R22:S22"/>
    <mergeCell ref="T22:U22"/>
    <mergeCell ref="P20:Q20"/>
    <mergeCell ref="P21:Q21"/>
    <mergeCell ref="H22:I22"/>
    <mergeCell ref="P22:Q22"/>
    <mergeCell ref="K21:L21"/>
    <mergeCell ref="K22:L22"/>
    <mergeCell ref="K20:L20"/>
    <mergeCell ref="C23:D23"/>
    <mergeCell ref="R23:S23"/>
    <mergeCell ref="T23:U23"/>
    <mergeCell ref="C24:D24"/>
    <mergeCell ref="H24:I24"/>
    <mergeCell ref="K24:L24"/>
    <mergeCell ref="P24:Q24"/>
    <mergeCell ref="R24:S24"/>
    <mergeCell ref="T24:U24"/>
    <mergeCell ref="H23:I23"/>
    <mergeCell ref="P23:Q23"/>
    <mergeCell ref="K23:L23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R27:S27"/>
    <mergeCell ref="T27:U27"/>
    <mergeCell ref="C28:D28"/>
    <mergeCell ref="R28:S28"/>
    <mergeCell ref="T28:U28"/>
    <mergeCell ref="C29:D29"/>
    <mergeCell ref="R29:S29"/>
    <mergeCell ref="T29:U29"/>
    <mergeCell ref="H27:I27"/>
    <mergeCell ref="H28:I28"/>
    <mergeCell ref="H29:I29"/>
    <mergeCell ref="K27:L27"/>
    <mergeCell ref="K28:L28"/>
    <mergeCell ref="K29:L29"/>
    <mergeCell ref="P27:Q27"/>
    <mergeCell ref="P28:Q28"/>
    <mergeCell ref="P29:Q29"/>
    <mergeCell ref="C30:D30"/>
    <mergeCell ref="R30:S30"/>
    <mergeCell ref="T30:U30"/>
    <mergeCell ref="C31:D31"/>
    <mergeCell ref="R31:S31"/>
    <mergeCell ref="T31:U31"/>
    <mergeCell ref="C32:D32"/>
    <mergeCell ref="R32:S32"/>
    <mergeCell ref="T32:U32"/>
    <mergeCell ref="H30:I30"/>
    <mergeCell ref="H31:I31"/>
    <mergeCell ref="H32:I32"/>
    <mergeCell ref="K30:L30"/>
    <mergeCell ref="K31:L31"/>
    <mergeCell ref="K32:L32"/>
    <mergeCell ref="P30:Q30"/>
    <mergeCell ref="P31:Q31"/>
    <mergeCell ref="P32:Q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R37:S37"/>
    <mergeCell ref="T37:U37"/>
    <mergeCell ref="C38:D38"/>
    <mergeCell ref="R38:S38"/>
    <mergeCell ref="T38:U38"/>
    <mergeCell ref="C39:D39"/>
    <mergeCell ref="R39:S39"/>
    <mergeCell ref="T39:U39"/>
    <mergeCell ref="H37:I37"/>
    <mergeCell ref="H38:I38"/>
    <mergeCell ref="H39:I39"/>
    <mergeCell ref="K37:L37"/>
    <mergeCell ref="K38:L38"/>
    <mergeCell ref="K39:L39"/>
    <mergeCell ref="P37:Q37"/>
    <mergeCell ref="P38:Q38"/>
    <mergeCell ref="P39:Q39"/>
    <mergeCell ref="C40:D40"/>
    <mergeCell ref="R40:S40"/>
    <mergeCell ref="T40:U40"/>
    <mergeCell ref="C41:D41"/>
    <mergeCell ref="R41:S41"/>
    <mergeCell ref="T41:U41"/>
    <mergeCell ref="C42:D42"/>
    <mergeCell ref="R42:S42"/>
    <mergeCell ref="T42:U42"/>
    <mergeCell ref="H40:I40"/>
    <mergeCell ref="H41:I41"/>
    <mergeCell ref="H42:I42"/>
    <mergeCell ref="K40:L40"/>
    <mergeCell ref="K41:L41"/>
    <mergeCell ref="K42:L42"/>
    <mergeCell ref="P40:Q40"/>
    <mergeCell ref="P41:Q41"/>
    <mergeCell ref="P42:Q42"/>
    <mergeCell ref="C43:D43"/>
    <mergeCell ref="R43:S43"/>
    <mergeCell ref="T43:U43"/>
    <mergeCell ref="C44:D44"/>
    <mergeCell ref="R44:S44"/>
    <mergeCell ref="T44:U44"/>
    <mergeCell ref="C45:D45"/>
    <mergeCell ref="R45:S45"/>
    <mergeCell ref="T45:U45"/>
    <mergeCell ref="H43:I43"/>
    <mergeCell ref="H44:I44"/>
    <mergeCell ref="H45:I45"/>
    <mergeCell ref="K43:L43"/>
    <mergeCell ref="K44:L44"/>
    <mergeCell ref="K45:L45"/>
    <mergeCell ref="P43:Q43"/>
    <mergeCell ref="P44:Q44"/>
    <mergeCell ref="P45:Q45"/>
    <mergeCell ref="C46:D46"/>
    <mergeCell ref="R46:S46"/>
    <mergeCell ref="T46:U46"/>
    <mergeCell ref="C47:D47"/>
    <mergeCell ref="R47:S47"/>
    <mergeCell ref="T47:U47"/>
    <mergeCell ref="C48:D48"/>
    <mergeCell ref="R48:S48"/>
    <mergeCell ref="T48:U48"/>
    <mergeCell ref="H46:I46"/>
    <mergeCell ref="H47:I47"/>
    <mergeCell ref="H48:I48"/>
    <mergeCell ref="K46:L46"/>
    <mergeCell ref="K47:L47"/>
    <mergeCell ref="K48:L48"/>
    <mergeCell ref="P46:Q46"/>
    <mergeCell ref="P47:Q47"/>
    <mergeCell ref="P48:Q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R54:S54"/>
    <mergeCell ref="T54:U54"/>
    <mergeCell ref="H54:I54"/>
    <mergeCell ref="K54:L54"/>
    <mergeCell ref="P54:Q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R61:S61"/>
    <mergeCell ref="T61:U61"/>
    <mergeCell ref="C62:D62"/>
    <mergeCell ref="R62:S62"/>
    <mergeCell ref="T62:U62"/>
    <mergeCell ref="C63:D63"/>
    <mergeCell ref="H63:I63"/>
    <mergeCell ref="K63:L63"/>
    <mergeCell ref="P63:Q63"/>
    <mergeCell ref="R63:S63"/>
    <mergeCell ref="T63:U63"/>
    <mergeCell ref="H61:I61"/>
    <mergeCell ref="H62:I62"/>
    <mergeCell ref="K61:L61"/>
    <mergeCell ref="K62:L62"/>
    <mergeCell ref="P61:Q61"/>
    <mergeCell ref="P62:Q62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9:I19"/>
    <mergeCell ref="H20:I20"/>
    <mergeCell ref="H21:I21"/>
    <mergeCell ref="P9:Q9"/>
    <mergeCell ref="P10:Q10"/>
    <mergeCell ref="P11:Q11"/>
    <mergeCell ref="P12:Q12"/>
    <mergeCell ref="P13:Q13"/>
    <mergeCell ref="P14:Q14"/>
  </mergeCells>
  <phoneticPr fontId="2"/>
  <conditionalFormatting sqref="G46">
    <cfRule type="cellIs" dxfId="947" priority="451" stopIfTrue="1" operator="equal">
      <formula>"買"</formula>
    </cfRule>
    <cfRule type="cellIs" dxfId="946" priority="452" stopIfTrue="1" operator="equal">
      <formula>"売"</formula>
    </cfRule>
  </conditionalFormatting>
  <conditionalFormatting sqref="G9:G108">
    <cfRule type="cellIs" dxfId="945" priority="453" stopIfTrue="1" operator="equal">
      <formula>"買"</formula>
    </cfRule>
    <cfRule type="cellIs" dxfId="944" priority="454" stopIfTrue="1" operator="equal">
      <formula>"売"</formula>
    </cfRule>
  </conditionalFormatting>
  <conditionalFormatting sqref="G12">
    <cfRule type="cellIs" dxfId="943" priority="449" stopIfTrue="1" operator="equal">
      <formula>"買"</formula>
    </cfRule>
    <cfRule type="cellIs" dxfId="942" priority="450" stopIfTrue="1" operator="equal">
      <formula>"売"</formula>
    </cfRule>
  </conditionalFormatting>
  <conditionalFormatting sqref="G13">
    <cfRule type="cellIs" dxfId="941" priority="447" stopIfTrue="1" operator="equal">
      <formula>"買"</formula>
    </cfRule>
    <cfRule type="cellIs" dxfId="940" priority="448" stopIfTrue="1" operator="equal">
      <formula>"売"</formula>
    </cfRule>
  </conditionalFormatting>
  <conditionalFormatting sqref="G9">
    <cfRule type="cellIs" dxfId="939" priority="445" stopIfTrue="1" operator="equal">
      <formula>"買"</formula>
    </cfRule>
    <cfRule type="cellIs" dxfId="938" priority="446" stopIfTrue="1" operator="equal">
      <formula>"売"</formula>
    </cfRule>
  </conditionalFormatting>
  <conditionalFormatting sqref="G10">
    <cfRule type="cellIs" dxfId="937" priority="443" stopIfTrue="1" operator="equal">
      <formula>"買"</formula>
    </cfRule>
    <cfRule type="cellIs" dxfId="936" priority="444" stopIfTrue="1" operator="equal">
      <formula>"売"</formula>
    </cfRule>
  </conditionalFormatting>
  <conditionalFormatting sqref="G11">
    <cfRule type="cellIs" dxfId="935" priority="441" stopIfTrue="1" operator="equal">
      <formula>"買"</formula>
    </cfRule>
    <cfRule type="cellIs" dxfId="934" priority="442" stopIfTrue="1" operator="equal">
      <formula>"売"</formula>
    </cfRule>
  </conditionalFormatting>
  <conditionalFormatting sqref="G9">
    <cfRule type="cellIs" dxfId="933" priority="439" stopIfTrue="1" operator="equal">
      <formula>"買"</formula>
    </cfRule>
    <cfRule type="cellIs" dxfId="932" priority="440" stopIfTrue="1" operator="equal">
      <formula>"売"</formula>
    </cfRule>
  </conditionalFormatting>
  <conditionalFormatting sqref="G9">
    <cfRule type="cellIs" dxfId="931" priority="437" stopIfTrue="1" operator="equal">
      <formula>"買"</formula>
    </cfRule>
    <cfRule type="cellIs" dxfId="930" priority="438" stopIfTrue="1" operator="equal">
      <formula>"売"</formula>
    </cfRule>
  </conditionalFormatting>
  <conditionalFormatting sqref="G10">
    <cfRule type="cellIs" dxfId="929" priority="435" stopIfTrue="1" operator="equal">
      <formula>"買"</formula>
    </cfRule>
    <cfRule type="cellIs" dxfId="928" priority="436" stopIfTrue="1" operator="equal">
      <formula>"売"</formula>
    </cfRule>
  </conditionalFormatting>
  <conditionalFormatting sqref="G11">
    <cfRule type="cellIs" dxfId="927" priority="433" stopIfTrue="1" operator="equal">
      <formula>"買"</formula>
    </cfRule>
    <cfRule type="cellIs" dxfId="926" priority="434" stopIfTrue="1" operator="equal">
      <formula>"売"</formula>
    </cfRule>
  </conditionalFormatting>
  <conditionalFormatting sqref="G12">
    <cfRule type="cellIs" dxfId="925" priority="431" stopIfTrue="1" operator="equal">
      <formula>"買"</formula>
    </cfRule>
    <cfRule type="cellIs" dxfId="924" priority="432" stopIfTrue="1" operator="equal">
      <formula>"売"</formula>
    </cfRule>
  </conditionalFormatting>
  <conditionalFormatting sqref="G13">
    <cfRule type="cellIs" dxfId="923" priority="429" stopIfTrue="1" operator="equal">
      <formula>"買"</formula>
    </cfRule>
    <cfRule type="cellIs" dxfId="922" priority="430" stopIfTrue="1" operator="equal">
      <formula>"売"</formula>
    </cfRule>
  </conditionalFormatting>
  <conditionalFormatting sqref="G14">
    <cfRule type="cellIs" dxfId="921" priority="427" stopIfTrue="1" operator="equal">
      <formula>"買"</formula>
    </cfRule>
    <cfRule type="cellIs" dxfId="920" priority="428" stopIfTrue="1" operator="equal">
      <formula>"売"</formula>
    </cfRule>
  </conditionalFormatting>
  <conditionalFormatting sqref="G15">
    <cfRule type="cellIs" dxfId="919" priority="425" stopIfTrue="1" operator="equal">
      <formula>"買"</formula>
    </cfRule>
    <cfRule type="cellIs" dxfId="918" priority="426" stopIfTrue="1" operator="equal">
      <formula>"売"</formula>
    </cfRule>
  </conditionalFormatting>
  <conditionalFormatting sqref="G16">
    <cfRule type="cellIs" dxfId="917" priority="423" stopIfTrue="1" operator="equal">
      <formula>"買"</formula>
    </cfRule>
    <cfRule type="cellIs" dxfId="916" priority="424" stopIfTrue="1" operator="equal">
      <formula>"売"</formula>
    </cfRule>
  </conditionalFormatting>
  <conditionalFormatting sqref="G17">
    <cfRule type="cellIs" dxfId="915" priority="421" stopIfTrue="1" operator="equal">
      <formula>"買"</formula>
    </cfRule>
    <cfRule type="cellIs" dxfId="914" priority="422" stopIfTrue="1" operator="equal">
      <formula>"売"</formula>
    </cfRule>
  </conditionalFormatting>
  <conditionalFormatting sqref="G18">
    <cfRule type="cellIs" dxfId="913" priority="419" stopIfTrue="1" operator="equal">
      <formula>"買"</formula>
    </cfRule>
    <cfRule type="cellIs" dxfId="912" priority="420" stopIfTrue="1" operator="equal">
      <formula>"売"</formula>
    </cfRule>
  </conditionalFormatting>
  <conditionalFormatting sqref="G19">
    <cfRule type="cellIs" dxfId="911" priority="417" stopIfTrue="1" operator="equal">
      <formula>"買"</formula>
    </cfRule>
    <cfRule type="cellIs" dxfId="910" priority="418" stopIfTrue="1" operator="equal">
      <formula>"売"</formula>
    </cfRule>
  </conditionalFormatting>
  <conditionalFormatting sqref="G20">
    <cfRule type="cellIs" dxfId="909" priority="415" stopIfTrue="1" operator="equal">
      <formula>"買"</formula>
    </cfRule>
    <cfRule type="cellIs" dxfId="908" priority="416" stopIfTrue="1" operator="equal">
      <formula>"売"</formula>
    </cfRule>
  </conditionalFormatting>
  <conditionalFormatting sqref="G21">
    <cfRule type="cellIs" dxfId="907" priority="413" stopIfTrue="1" operator="equal">
      <formula>"買"</formula>
    </cfRule>
    <cfRule type="cellIs" dxfId="906" priority="414" stopIfTrue="1" operator="equal">
      <formula>"売"</formula>
    </cfRule>
  </conditionalFormatting>
  <conditionalFormatting sqref="G22">
    <cfRule type="cellIs" dxfId="905" priority="411" stopIfTrue="1" operator="equal">
      <formula>"買"</formula>
    </cfRule>
    <cfRule type="cellIs" dxfId="904" priority="412" stopIfTrue="1" operator="equal">
      <formula>"売"</formula>
    </cfRule>
  </conditionalFormatting>
  <conditionalFormatting sqref="G23">
    <cfRule type="cellIs" dxfId="903" priority="409" stopIfTrue="1" operator="equal">
      <formula>"買"</formula>
    </cfRule>
    <cfRule type="cellIs" dxfId="902" priority="410" stopIfTrue="1" operator="equal">
      <formula>"売"</formula>
    </cfRule>
  </conditionalFormatting>
  <conditionalFormatting sqref="G24">
    <cfRule type="cellIs" dxfId="901" priority="407" stopIfTrue="1" operator="equal">
      <formula>"買"</formula>
    </cfRule>
    <cfRule type="cellIs" dxfId="900" priority="408" stopIfTrue="1" operator="equal">
      <formula>"売"</formula>
    </cfRule>
  </conditionalFormatting>
  <conditionalFormatting sqref="G25">
    <cfRule type="cellIs" dxfId="899" priority="405" stopIfTrue="1" operator="equal">
      <formula>"買"</formula>
    </cfRule>
    <cfRule type="cellIs" dxfId="898" priority="406" stopIfTrue="1" operator="equal">
      <formula>"売"</formula>
    </cfRule>
  </conditionalFormatting>
  <conditionalFormatting sqref="G26">
    <cfRule type="cellIs" dxfId="897" priority="403" stopIfTrue="1" operator="equal">
      <formula>"買"</formula>
    </cfRule>
    <cfRule type="cellIs" dxfId="896" priority="404" stopIfTrue="1" operator="equal">
      <formula>"売"</formula>
    </cfRule>
  </conditionalFormatting>
  <conditionalFormatting sqref="G27">
    <cfRule type="cellIs" dxfId="895" priority="401" stopIfTrue="1" operator="equal">
      <formula>"買"</formula>
    </cfRule>
    <cfRule type="cellIs" dxfId="894" priority="402" stopIfTrue="1" operator="equal">
      <formula>"売"</formula>
    </cfRule>
  </conditionalFormatting>
  <conditionalFormatting sqref="G28">
    <cfRule type="cellIs" dxfId="893" priority="399" stopIfTrue="1" operator="equal">
      <formula>"買"</formula>
    </cfRule>
    <cfRule type="cellIs" dxfId="892" priority="400" stopIfTrue="1" operator="equal">
      <formula>"売"</formula>
    </cfRule>
  </conditionalFormatting>
  <conditionalFormatting sqref="G29">
    <cfRule type="cellIs" dxfId="891" priority="397" stopIfTrue="1" operator="equal">
      <formula>"買"</formula>
    </cfRule>
    <cfRule type="cellIs" dxfId="890" priority="398" stopIfTrue="1" operator="equal">
      <formula>"売"</formula>
    </cfRule>
  </conditionalFormatting>
  <conditionalFormatting sqref="G30">
    <cfRule type="cellIs" dxfId="889" priority="395" stopIfTrue="1" operator="equal">
      <formula>"買"</formula>
    </cfRule>
    <cfRule type="cellIs" dxfId="888" priority="396" stopIfTrue="1" operator="equal">
      <formula>"売"</formula>
    </cfRule>
  </conditionalFormatting>
  <conditionalFormatting sqref="G31">
    <cfRule type="cellIs" dxfId="887" priority="393" stopIfTrue="1" operator="equal">
      <formula>"買"</formula>
    </cfRule>
    <cfRule type="cellIs" dxfId="886" priority="394" stopIfTrue="1" operator="equal">
      <formula>"売"</formula>
    </cfRule>
  </conditionalFormatting>
  <conditionalFormatting sqref="G32">
    <cfRule type="cellIs" dxfId="885" priority="391" stopIfTrue="1" operator="equal">
      <formula>"買"</formula>
    </cfRule>
    <cfRule type="cellIs" dxfId="884" priority="392" stopIfTrue="1" operator="equal">
      <formula>"売"</formula>
    </cfRule>
  </conditionalFormatting>
  <conditionalFormatting sqref="G33">
    <cfRule type="cellIs" dxfId="883" priority="389" stopIfTrue="1" operator="equal">
      <formula>"買"</formula>
    </cfRule>
    <cfRule type="cellIs" dxfId="882" priority="390" stopIfTrue="1" operator="equal">
      <formula>"売"</formula>
    </cfRule>
  </conditionalFormatting>
  <conditionalFormatting sqref="G34">
    <cfRule type="cellIs" dxfId="881" priority="387" stopIfTrue="1" operator="equal">
      <formula>"買"</formula>
    </cfRule>
    <cfRule type="cellIs" dxfId="880" priority="388" stopIfTrue="1" operator="equal">
      <formula>"売"</formula>
    </cfRule>
  </conditionalFormatting>
  <conditionalFormatting sqref="G35">
    <cfRule type="cellIs" dxfId="879" priority="385" stopIfTrue="1" operator="equal">
      <formula>"買"</formula>
    </cfRule>
    <cfRule type="cellIs" dxfId="878" priority="386" stopIfTrue="1" operator="equal">
      <formula>"売"</formula>
    </cfRule>
  </conditionalFormatting>
  <conditionalFormatting sqref="G36">
    <cfRule type="cellIs" dxfId="877" priority="383" stopIfTrue="1" operator="equal">
      <formula>"買"</formula>
    </cfRule>
    <cfRule type="cellIs" dxfId="876" priority="384" stopIfTrue="1" operator="equal">
      <formula>"売"</formula>
    </cfRule>
  </conditionalFormatting>
  <conditionalFormatting sqref="G37">
    <cfRule type="cellIs" dxfId="875" priority="381" stopIfTrue="1" operator="equal">
      <formula>"買"</formula>
    </cfRule>
    <cfRule type="cellIs" dxfId="874" priority="382" stopIfTrue="1" operator="equal">
      <formula>"売"</formula>
    </cfRule>
  </conditionalFormatting>
  <conditionalFormatting sqref="G38">
    <cfRule type="cellIs" dxfId="873" priority="379" stopIfTrue="1" operator="equal">
      <formula>"買"</formula>
    </cfRule>
    <cfRule type="cellIs" dxfId="872" priority="380" stopIfTrue="1" operator="equal">
      <formula>"売"</formula>
    </cfRule>
  </conditionalFormatting>
  <conditionalFormatting sqref="G39">
    <cfRule type="cellIs" dxfId="871" priority="377" stopIfTrue="1" operator="equal">
      <formula>"買"</formula>
    </cfRule>
    <cfRule type="cellIs" dxfId="870" priority="378" stopIfTrue="1" operator="equal">
      <formula>"売"</formula>
    </cfRule>
  </conditionalFormatting>
  <conditionalFormatting sqref="G40">
    <cfRule type="cellIs" dxfId="869" priority="375" stopIfTrue="1" operator="equal">
      <formula>"買"</formula>
    </cfRule>
    <cfRule type="cellIs" dxfId="868" priority="376" stopIfTrue="1" operator="equal">
      <formula>"売"</formula>
    </cfRule>
  </conditionalFormatting>
  <conditionalFormatting sqref="G41">
    <cfRule type="cellIs" dxfId="867" priority="373" stopIfTrue="1" operator="equal">
      <formula>"買"</formula>
    </cfRule>
    <cfRule type="cellIs" dxfId="866" priority="374" stopIfTrue="1" operator="equal">
      <formula>"売"</formula>
    </cfRule>
  </conditionalFormatting>
  <conditionalFormatting sqref="G42">
    <cfRule type="cellIs" dxfId="865" priority="371" stopIfTrue="1" operator="equal">
      <formula>"買"</formula>
    </cfRule>
    <cfRule type="cellIs" dxfId="864" priority="372" stopIfTrue="1" operator="equal">
      <formula>"売"</formula>
    </cfRule>
  </conditionalFormatting>
  <conditionalFormatting sqref="G43">
    <cfRule type="cellIs" dxfId="863" priority="369" stopIfTrue="1" operator="equal">
      <formula>"買"</formula>
    </cfRule>
    <cfRule type="cellIs" dxfId="862" priority="370" stopIfTrue="1" operator="equal">
      <formula>"売"</formula>
    </cfRule>
  </conditionalFormatting>
  <conditionalFormatting sqref="G44">
    <cfRule type="cellIs" dxfId="861" priority="367" stopIfTrue="1" operator="equal">
      <formula>"買"</formula>
    </cfRule>
    <cfRule type="cellIs" dxfId="860" priority="368" stopIfTrue="1" operator="equal">
      <formula>"売"</formula>
    </cfRule>
  </conditionalFormatting>
  <conditionalFormatting sqref="G45">
    <cfRule type="cellIs" dxfId="859" priority="365" stopIfTrue="1" operator="equal">
      <formula>"買"</formula>
    </cfRule>
    <cfRule type="cellIs" dxfId="858" priority="366" stopIfTrue="1" operator="equal">
      <formula>"売"</formula>
    </cfRule>
  </conditionalFormatting>
  <conditionalFormatting sqref="G46">
    <cfRule type="cellIs" dxfId="857" priority="363" stopIfTrue="1" operator="equal">
      <formula>"買"</formula>
    </cfRule>
    <cfRule type="cellIs" dxfId="856" priority="364" stopIfTrue="1" operator="equal">
      <formula>"売"</formula>
    </cfRule>
  </conditionalFormatting>
  <conditionalFormatting sqref="G47">
    <cfRule type="cellIs" dxfId="855" priority="361" stopIfTrue="1" operator="equal">
      <formula>"買"</formula>
    </cfRule>
    <cfRule type="cellIs" dxfId="854" priority="362" stopIfTrue="1" operator="equal">
      <formula>"売"</formula>
    </cfRule>
  </conditionalFormatting>
  <conditionalFormatting sqref="G48">
    <cfRule type="cellIs" dxfId="853" priority="359" stopIfTrue="1" operator="equal">
      <formula>"買"</formula>
    </cfRule>
    <cfRule type="cellIs" dxfId="852" priority="360" stopIfTrue="1" operator="equal">
      <formula>"売"</formula>
    </cfRule>
  </conditionalFormatting>
  <conditionalFormatting sqref="G49">
    <cfRule type="cellIs" dxfId="851" priority="357" stopIfTrue="1" operator="equal">
      <formula>"買"</formula>
    </cfRule>
    <cfRule type="cellIs" dxfId="850" priority="358" stopIfTrue="1" operator="equal">
      <formula>"売"</formula>
    </cfRule>
  </conditionalFormatting>
  <conditionalFormatting sqref="G50">
    <cfRule type="cellIs" dxfId="849" priority="355" stopIfTrue="1" operator="equal">
      <formula>"買"</formula>
    </cfRule>
    <cfRule type="cellIs" dxfId="848" priority="356" stopIfTrue="1" operator="equal">
      <formula>"売"</formula>
    </cfRule>
  </conditionalFormatting>
  <conditionalFormatting sqref="G51">
    <cfRule type="cellIs" dxfId="847" priority="353" stopIfTrue="1" operator="equal">
      <formula>"買"</formula>
    </cfRule>
    <cfRule type="cellIs" dxfId="846" priority="354" stopIfTrue="1" operator="equal">
      <formula>"売"</formula>
    </cfRule>
  </conditionalFormatting>
  <conditionalFormatting sqref="G52">
    <cfRule type="cellIs" dxfId="845" priority="351" stopIfTrue="1" operator="equal">
      <formula>"買"</formula>
    </cfRule>
    <cfRule type="cellIs" dxfId="844" priority="352" stopIfTrue="1" operator="equal">
      <formula>"売"</formula>
    </cfRule>
  </conditionalFormatting>
  <conditionalFormatting sqref="G53">
    <cfRule type="cellIs" dxfId="843" priority="349" stopIfTrue="1" operator="equal">
      <formula>"買"</formula>
    </cfRule>
    <cfRule type="cellIs" dxfId="842" priority="350" stopIfTrue="1" operator="equal">
      <formula>"売"</formula>
    </cfRule>
  </conditionalFormatting>
  <conditionalFormatting sqref="G54">
    <cfRule type="cellIs" dxfId="841" priority="347" stopIfTrue="1" operator="equal">
      <formula>"買"</formula>
    </cfRule>
    <cfRule type="cellIs" dxfId="840" priority="348" stopIfTrue="1" operator="equal">
      <formula>"売"</formula>
    </cfRule>
  </conditionalFormatting>
  <conditionalFormatting sqref="G55">
    <cfRule type="cellIs" dxfId="839" priority="345" stopIfTrue="1" operator="equal">
      <formula>"買"</formula>
    </cfRule>
    <cfRule type="cellIs" dxfId="838" priority="346" stopIfTrue="1" operator="equal">
      <formula>"売"</formula>
    </cfRule>
  </conditionalFormatting>
  <conditionalFormatting sqref="G56">
    <cfRule type="cellIs" dxfId="837" priority="343" stopIfTrue="1" operator="equal">
      <formula>"買"</formula>
    </cfRule>
    <cfRule type="cellIs" dxfId="836" priority="344" stopIfTrue="1" operator="equal">
      <formula>"売"</formula>
    </cfRule>
  </conditionalFormatting>
  <conditionalFormatting sqref="G57">
    <cfRule type="cellIs" dxfId="835" priority="341" stopIfTrue="1" operator="equal">
      <formula>"買"</formula>
    </cfRule>
    <cfRule type="cellIs" dxfId="834" priority="342" stopIfTrue="1" operator="equal">
      <formula>"売"</formula>
    </cfRule>
  </conditionalFormatting>
  <conditionalFormatting sqref="G58">
    <cfRule type="cellIs" dxfId="833" priority="339" stopIfTrue="1" operator="equal">
      <formula>"買"</formula>
    </cfRule>
    <cfRule type="cellIs" dxfId="832" priority="340" stopIfTrue="1" operator="equal">
      <formula>"売"</formula>
    </cfRule>
  </conditionalFormatting>
  <conditionalFormatting sqref="G59">
    <cfRule type="cellIs" dxfId="831" priority="337" stopIfTrue="1" operator="equal">
      <formula>"買"</formula>
    </cfRule>
    <cfRule type="cellIs" dxfId="830" priority="338" stopIfTrue="1" operator="equal">
      <formula>"売"</formula>
    </cfRule>
  </conditionalFormatting>
  <conditionalFormatting sqref="G60">
    <cfRule type="cellIs" dxfId="829" priority="335" stopIfTrue="1" operator="equal">
      <formula>"買"</formula>
    </cfRule>
    <cfRule type="cellIs" dxfId="828" priority="336" stopIfTrue="1" operator="equal">
      <formula>"売"</formula>
    </cfRule>
  </conditionalFormatting>
  <conditionalFormatting sqref="G61">
    <cfRule type="cellIs" dxfId="827" priority="333" stopIfTrue="1" operator="equal">
      <formula>"買"</formula>
    </cfRule>
    <cfRule type="cellIs" dxfId="826" priority="334" stopIfTrue="1" operator="equal">
      <formula>"売"</formula>
    </cfRule>
  </conditionalFormatting>
  <conditionalFormatting sqref="G62">
    <cfRule type="cellIs" dxfId="825" priority="331" stopIfTrue="1" operator="equal">
      <formula>"買"</formula>
    </cfRule>
    <cfRule type="cellIs" dxfId="824" priority="332" stopIfTrue="1" operator="equal">
      <formula>"売"</formula>
    </cfRule>
  </conditionalFormatting>
  <conditionalFormatting sqref="G63">
    <cfRule type="cellIs" dxfId="823" priority="329" stopIfTrue="1" operator="equal">
      <formula>"買"</formula>
    </cfRule>
    <cfRule type="cellIs" dxfId="822" priority="330" stopIfTrue="1" operator="equal">
      <formula>"売"</formula>
    </cfRule>
  </conditionalFormatting>
  <conditionalFormatting sqref="G64">
    <cfRule type="cellIs" dxfId="821" priority="327" stopIfTrue="1" operator="equal">
      <formula>"買"</formula>
    </cfRule>
    <cfRule type="cellIs" dxfId="820" priority="328" stopIfTrue="1" operator="equal">
      <formula>"売"</formula>
    </cfRule>
  </conditionalFormatting>
  <conditionalFormatting sqref="G65">
    <cfRule type="cellIs" dxfId="819" priority="325" stopIfTrue="1" operator="equal">
      <formula>"買"</formula>
    </cfRule>
    <cfRule type="cellIs" dxfId="818" priority="326" stopIfTrue="1" operator="equal">
      <formula>"売"</formula>
    </cfRule>
  </conditionalFormatting>
  <conditionalFormatting sqref="G66">
    <cfRule type="cellIs" dxfId="817" priority="323" stopIfTrue="1" operator="equal">
      <formula>"買"</formula>
    </cfRule>
    <cfRule type="cellIs" dxfId="816" priority="324" stopIfTrue="1" operator="equal">
      <formula>"売"</formula>
    </cfRule>
  </conditionalFormatting>
  <conditionalFormatting sqref="G67">
    <cfRule type="cellIs" dxfId="815" priority="321" stopIfTrue="1" operator="equal">
      <formula>"買"</formula>
    </cfRule>
    <cfRule type="cellIs" dxfId="814" priority="322" stopIfTrue="1" operator="equal">
      <formula>"売"</formula>
    </cfRule>
  </conditionalFormatting>
  <conditionalFormatting sqref="G68">
    <cfRule type="cellIs" dxfId="813" priority="319" stopIfTrue="1" operator="equal">
      <formula>"買"</formula>
    </cfRule>
    <cfRule type="cellIs" dxfId="812" priority="320" stopIfTrue="1" operator="equal">
      <formula>"売"</formula>
    </cfRule>
  </conditionalFormatting>
  <conditionalFormatting sqref="G69">
    <cfRule type="cellIs" dxfId="811" priority="317" stopIfTrue="1" operator="equal">
      <formula>"買"</formula>
    </cfRule>
    <cfRule type="cellIs" dxfId="810" priority="318" stopIfTrue="1" operator="equal">
      <formula>"売"</formula>
    </cfRule>
  </conditionalFormatting>
  <conditionalFormatting sqref="G70">
    <cfRule type="cellIs" dxfId="809" priority="315" stopIfTrue="1" operator="equal">
      <formula>"買"</formula>
    </cfRule>
    <cfRule type="cellIs" dxfId="808" priority="316" stopIfTrue="1" operator="equal">
      <formula>"売"</formula>
    </cfRule>
  </conditionalFormatting>
  <conditionalFormatting sqref="G71">
    <cfRule type="cellIs" dxfId="807" priority="313" stopIfTrue="1" operator="equal">
      <formula>"買"</formula>
    </cfRule>
    <cfRule type="cellIs" dxfId="806" priority="314" stopIfTrue="1" operator="equal">
      <formula>"売"</formula>
    </cfRule>
  </conditionalFormatting>
  <conditionalFormatting sqref="G72">
    <cfRule type="cellIs" dxfId="805" priority="311" stopIfTrue="1" operator="equal">
      <formula>"買"</formula>
    </cfRule>
    <cfRule type="cellIs" dxfId="804" priority="312" stopIfTrue="1" operator="equal">
      <formula>"売"</formula>
    </cfRule>
  </conditionalFormatting>
  <conditionalFormatting sqref="G73">
    <cfRule type="cellIs" dxfId="803" priority="309" stopIfTrue="1" operator="equal">
      <formula>"買"</formula>
    </cfRule>
    <cfRule type="cellIs" dxfId="802" priority="310" stopIfTrue="1" operator="equal">
      <formula>"売"</formula>
    </cfRule>
  </conditionalFormatting>
  <conditionalFormatting sqref="G74">
    <cfRule type="cellIs" dxfId="801" priority="307" stopIfTrue="1" operator="equal">
      <formula>"買"</formula>
    </cfRule>
    <cfRule type="cellIs" dxfId="800" priority="308" stopIfTrue="1" operator="equal">
      <formula>"売"</formula>
    </cfRule>
  </conditionalFormatting>
  <conditionalFormatting sqref="G75">
    <cfRule type="cellIs" dxfId="799" priority="305" stopIfTrue="1" operator="equal">
      <formula>"買"</formula>
    </cfRule>
    <cfRule type="cellIs" dxfId="798" priority="306" stopIfTrue="1" operator="equal">
      <formula>"売"</formula>
    </cfRule>
  </conditionalFormatting>
  <conditionalFormatting sqref="G76">
    <cfRule type="cellIs" dxfId="797" priority="303" stopIfTrue="1" operator="equal">
      <formula>"買"</formula>
    </cfRule>
    <cfRule type="cellIs" dxfId="796" priority="304" stopIfTrue="1" operator="equal">
      <formula>"売"</formula>
    </cfRule>
  </conditionalFormatting>
  <conditionalFormatting sqref="G77">
    <cfRule type="cellIs" dxfId="795" priority="301" stopIfTrue="1" operator="equal">
      <formula>"買"</formula>
    </cfRule>
    <cfRule type="cellIs" dxfId="794" priority="302" stopIfTrue="1" operator="equal">
      <formula>"売"</formula>
    </cfRule>
  </conditionalFormatting>
  <conditionalFormatting sqref="G78">
    <cfRule type="cellIs" dxfId="793" priority="299" stopIfTrue="1" operator="equal">
      <formula>"買"</formula>
    </cfRule>
    <cfRule type="cellIs" dxfId="792" priority="300" stopIfTrue="1" operator="equal">
      <formula>"売"</formula>
    </cfRule>
  </conditionalFormatting>
  <conditionalFormatting sqref="G79">
    <cfRule type="cellIs" dxfId="791" priority="297" stopIfTrue="1" operator="equal">
      <formula>"買"</formula>
    </cfRule>
    <cfRule type="cellIs" dxfId="790" priority="298" stopIfTrue="1" operator="equal">
      <formula>"売"</formula>
    </cfRule>
  </conditionalFormatting>
  <conditionalFormatting sqref="G80">
    <cfRule type="cellIs" dxfId="789" priority="295" stopIfTrue="1" operator="equal">
      <formula>"買"</formula>
    </cfRule>
    <cfRule type="cellIs" dxfId="788" priority="296" stopIfTrue="1" operator="equal">
      <formula>"売"</formula>
    </cfRule>
  </conditionalFormatting>
  <conditionalFormatting sqref="G81">
    <cfRule type="cellIs" dxfId="787" priority="293" stopIfTrue="1" operator="equal">
      <formula>"買"</formula>
    </cfRule>
    <cfRule type="cellIs" dxfId="786" priority="294" stopIfTrue="1" operator="equal">
      <formula>"売"</formula>
    </cfRule>
  </conditionalFormatting>
  <conditionalFormatting sqref="G82">
    <cfRule type="cellIs" dxfId="785" priority="291" stopIfTrue="1" operator="equal">
      <formula>"買"</formula>
    </cfRule>
    <cfRule type="cellIs" dxfId="784" priority="292" stopIfTrue="1" operator="equal">
      <formula>"売"</formula>
    </cfRule>
  </conditionalFormatting>
  <conditionalFormatting sqref="G83">
    <cfRule type="cellIs" dxfId="783" priority="289" stopIfTrue="1" operator="equal">
      <formula>"買"</formula>
    </cfRule>
    <cfRule type="cellIs" dxfId="782" priority="290" stopIfTrue="1" operator="equal">
      <formula>"売"</formula>
    </cfRule>
  </conditionalFormatting>
  <conditionalFormatting sqref="G84">
    <cfRule type="cellIs" dxfId="781" priority="287" stopIfTrue="1" operator="equal">
      <formula>"買"</formula>
    </cfRule>
    <cfRule type="cellIs" dxfId="780" priority="288" stopIfTrue="1" operator="equal">
      <formula>"売"</formula>
    </cfRule>
  </conditionalFormatting>
  <conditionalFormatting sqref="G85">
    <cfRule type="cellIs" dxfId="779" priority="285" stopIfTrue="1" operator="equal">
      <formula>"買"</formula>
    </cfRule>
    <cfRule type="cellIs" dxfId="778" priority="286" stopIfTrue="1" operator="equal">
      <formula>"売"</formula>
    </cfRule>
  </conditionalFormatting>
  <conditionalFormatting sqref="G86">
    <cfRule type="cellIs" dxfId="777" priority="283" stopIfTrue="1" operator="equal">
      <formula>"買"</formula>
    </cfRule>
    <cfRule type="cellIs" dxfId="776" priority="284" stopIfTrue="1" operator="equal">
      <formula>"売"</formula>
    </cfRule>
  </conditionalFormatting>
  <conditionalFormatting sqref="G87">
    <cfRule type="cellIs" dxfId="775" priority="281" stopIfTrue="1" operator="equal">
      <formula>"買"</formula>
    </cfRule>
    <cfRule type="cellIs" dxfId="774" priority="282" stopIfTrue="1" operator="equal">
      <formula>"売"</formula>
    </cfRule>
  </conditionalFormatting>
  <conditionalFormatting sqref="G88">
    <cfRule type="cellIs" dxfId="773" priority="279" stopIfTrue="1" operator="equal">
      <formula>"買"</formula>
    </cfRule>
    <cfRule type="cellIs" dxfId="772" priority="280" stopIfTrue="1" operator="equal">
      <formula>"売"</formula>
    </cfRule>
  </conditionalFormatting>
  <conditionalFormatting sqref="G89">
    <cfRule type="cellIs" dxfId="771" priority="277" stopIfTrue="1" operator="equal">
      <formula>"買"</formula>
    </cfRule>
    <cfRule type="cellIs" dxfId="770" priority="278" stopIfTrue="1" operator="equal">
      <formula>"売"</formula>
    </cfRule>
  </conditionalFormatting>
  <conditionalFormatting sqref="G90">
    <cfRule type="cellIs" dxfId="769" priority="275" stopIfTrue="1" operator="equal">
      <formula>"買"</formula>
    </cfRule>
    <cfRule type="cellIs" dxfId="768" priority="276" stopIfTrue="1" operator="equal">
      <formula>"売"</formula>
    </cfRule>
  </conditionalFormatting>
  <conditionalFormatting sqref="G91">
    <cfRule type="cellIs" dxfId="767" priority="273" stopIfTrue="1" operator="equal">
      <formula>"買"</formula>
    </cfRule>
    <cfRule type="cellIs" dxfId="766" priority="274" stopIfTrue="1" operator="equal">
      <formula>"売"</formula>
    </cfRule>
  </conditionalFormatting>
  <conditionalFormatting sqref="G92">
    <cfRule type="cellIs" dxfId="765" priority="271" stopIfTrue="1" operator="equal">
      <formula>"買"</formula>
    </cfRule>
    <cfRule type="cellIs" dxfId="764" priority="272" stopIfTrue="1" operator="equal">
      <formula>"売"</formula>
    </cfRule>
  </conditionalFormatting>
  <conditionalFormatting sqref="G93">
    <cfRule type="cellIs" dxfId="763" priority="269" stopIfTrue="1" operator="equal">
      <formula>"買"</formula>
    </cfRule>
    <cfRule type="cellIs" dxfId="762" priority="270" stopIfTrue="1" operator="equal">
      <formula>"売"</formula>
    </cfRule>
  </conditionalFormatting>
  <conditionalFormatting sqref="G93">
    <cfRule type="cellIs" dxfId="761" priority="267" stopIfTrue="1" operator="equal">
      <formula>"買"</formula>
    </cfRule>
    <cfRule type="cellIs" dxfId="760" priority="268" stopIfTrue="1" operator="equal">
      <formula>"売"</formula>
    </cfRule>
  </conditionalFormatting>
  <conditionalFormatting sqref="G94">
    <cfRule type="cellIs" dxfId="759" priority="265" stopIfTrue="1" operator="equal">
      <formula>"買"</formula>
    </cfRule>
    <cfRule type="cellIs" dxfId="758" priority="266" stopIfTrue="1" operator="equal">
      <formula>"売"</formula>
    </cfRule>
  </conditionalFormatting>
  <conditionalFormatting sqref="G95">
    <cfRule type="cellIs" dxfId="757" priority="263" stopIfTrue="1" operator="equal">
      <formula>"買"</formula>
    </cfRule>
    <cfRule type="cellIs" dxfId="756" priority="264" stopIfTrue="1" operator="equal">
      <formula>"売"</formula>
    </cfRule>
  </conditionalFormatting>
  <conditionalFormatting sqref="G96">
    <cfRule type="cellIs" dxfId="755" priority="261" stopIfTrue="1" operator="equal">
      <formula>"買"</formula>
    </cfRule>
    <cfRule type="cellIs" dxfId="754" priority="262" stopIfTrue="1" operator="equal">
      <formula>"売"</formula>
    </cfRule>
  </conditionalFormatting>
  <conditionalFormatting sqref="G97">
    <cfRule type="cellIs" dxfId="753" priority="259" stopIfTrue="1" operator="equal">
      <formula>"買"</formula>
    </cfRule>
    <cfRule type="cellIs" dxfId="752" priority="260" stopIfTrue="1" operator="equal">
      <formula>"売"</formula>
    </cfRule>
  </conditionalFormatting>
  <conditionalFormatting sqref="G98">
    <cfRule type="cellIs" dxfId="751" priority="257" stopIfTrue="1" operator="equal">
      <formula>"買"</formula>
    </cfRule>
    <cfRule type="cellIs" dxfId="750" priority="258" stopIfTrue="1" operator="equal">
      <formula>"売"</formula>
    </cfRule>
  </conditionalFormatting>
  <conditionalFormatting sqref="G99">
    <cfRule type="cellIs" dxfId="749" priority="255" stopIfTrue="1" operator="equal">
      <formula>"買"</formula>
    </cfRule>
    <cfRule type="cellIs" dxfId="748" priority="256" stopIfTrue="1" operator="equal">
      <formula>"売"</formula>
    </cfRule>
  </conditionalFormatting>
  <conditionalFormatting sqref="G100">
    <cfRule type="cellIs" dxfId="747" priority="253" stopIfTrue="1" operator="equal">
      <formula>"買"</formula>
    </cfRule>
    <cfRule type="cellIs" dxfId="746" priority="254" stopIfTrue="1" operator="equal">
      <formula>"売"</formula>
    </cfRule>
  </conditionalFormatting>
  <conditionalFormatting sqref="G101">
    <cfRule type="cellIs" dxfId="745" priority="251" stopIfTrue="1" operator="equal">
      <formula>"買"</formula>
    </cfRule>
    <cfRule type="cellIs" dxfId="744" priority="252" stopIfTrue="1" operator="equal">
      <formula>"売"</formula>
    </cfRule>
  </conditionalFormatting>
  <conditionalFormatting sqref="G102">
    <cfRule type="cellIs" dxfId="743" priority="249" stopIfTrue="1" operator="equal">
      <formula>"買"</formula>
    </cfRule>
    <cfRule type="cellIs" dxfId="742" priority="250" stopIfTrue="1" operator="equal">
      <formula>"売"</formula>
    </cfRule>
  </conditionalFormatting>
  <conditionalFormatting sqref="G103">
    <cfRule type="cellIs" dxfId="741" priority="247" stopIfTrue="1" operator="equal">
      <formula>"買"</formula>
    </cfRule>
    <cfRule type="cellIs" dxfId="740" priority="248" stopIfTrue="1" operator="equal">
      <formula>"売"</formula>
    </cfRule>
  </conditionalFormatting>
  <conditionalFormatting sqref="G9">
    <cfRule type="cellIs" dxfId="739" priority="245" stopIfTrue="1" operator="equal">
      <formula>"買"</formula>
    </cfRule>
    <cfRule type="cellIs" dxfId="738" priority="246" stopIfTrue="1" operator="equal">
      <formula>"売"</formula>
    </cfRule>
  </conditionalFormatting>
  <conditionalFormatting sqref="G11">
    <cfRule type="cellIs" dxfId="737" priority="243" stopIfTrue="1" operator="equal">
      <formula>"買"</formula>
    </cfRule>
    <cfRule type="cellIs" dxfId="736" priority="244" stopIfTrue="1" operator="equal">
      <formula>"売"</formula>
    </cfRule>
  </conditionalFormatting>
  <conditionalFormatting sqref="G21">
    <cfRule type="cellIs" dxfId="735" priority="241" stopIfTrue="1" operator="equal">
      <formula>"買"</formula>
    </cfRule>
    <cfRule type="cellIs" dxfId="734" priority="242" stopIfTrue="1" operator="equal">
      <formula>"売"</formula>
    </cfRule>
  </conditionalFormatting>
  <conditionalFormatting sqref="G29">
    <cfRule type="cellIs" dxfId="733" priority="239" stopIfTrue="1" operator="equal">
      <formula>"買"</formula>
    </cfRule>
    <cfRule type="cellIs" dxfId="732" priority="240" stopIfTrue="1" operator="equal">
      <formula>"売"</formula>
    </cfRule>
  </conditionalFormatting>
  <conditionalFormatting sqref="G31">
    <cfRule type="cellIs" dxfId="731" priority="237" stopIfTrue="1" operator="equal">
      <formula>"買"</formula>
    </cfRule>
    <cfRule type="cellIs" dxfId="730" priority="238" stopIfTrue="1" operator="equal">
      <formula>"売"</formula>
    </cfRule>
  </conditionalFormatting>
  <conditionalFormatting sqref="G42">
    <cfRule type="cellIs" dxfId="729" priority="235" stopIfTrue="1" operator="equal">
      <formula>"買"</formula>
    </cfRule>
    <cfRule type="cellIs" dxfId="728" priority="236" stopIfTrue="1" operator="equal">
      <formula>"売"</formula>
    </cfRule>
  </conditionalFormatting>
  <conditionalFormatting sqref="G60">
    <cfRule type="cellIs" dxfId="727" priority="233" stopIfTrue="1" operator="equal">
      <formula>"買"</formula>
    </cfRule>
    <cfRule type="cellIs" dxfId="726" priority="234" stopIfTrue="1" operator="equal">
      <formula>"売"</formula>
    </cfRule>
  </conditionalFormatting>
  <conditionalFormatting sqref="G68">
    <cfRule type="cellIs" dxfId="725" priority="231" stopIfTrue="1" operator="equal">
      <formula>"買"</formula>
    </cfRule>
    <cfRule type="cellIs" dxfId="724" priority="232" stopIfTrue="1" operator="equal">
      <formula>"売"</formula>
    </cfRule>
  </conditionalFormatting>
  <conditionalFormatting sqref="G78">
    <cfRule type="cellIs" dxfId="723" priority="229" stopIfTrue="1" operator="equal">
      <formula>"買"</formula>
    </cfRule>
    <cfRule type="cellIs" dxfId="722" priority="230" stopIfTrue="1" operator="equal">
      <formula>"売"</formula>
    </cfRule>
  </conditionalFormatting>
  <conditionalFormatting sqref="G79">
    <cfRule type="cellIs" dxfId="721" priority="227" stopIfTrue="1" operator="equal">
      <formula>"買"</formula>
    </cfRule>
    <cfRule type="cellIs" dxfId="720" priority="228" stopIfTrue="1" operator="equal">
      <formula>"売"</formula>
    </cfRule>
  </conditionalFormatting>
  <conditionalFormatting sqref="G82">
    <cfRule type="cellIs" dxfId="719" priority="225" stopIfTrue="1" operator="equal">
      <formula>"買"</formula>
    </cfRule>
    <cfRule type="cellIs" dxfId="718" priority="226" stopIfTrue="1" operator="equal">
      <formula>"売"</formula>
    </cfRule>
  </conditionalFormatting>
  <conditionalFormatting sqref="G88">
    <cfRule type="cellIs" dxfId="717" priority="223" stopIfTrue="1" operator="equal">
      <formula>"買"</formula>
    </cfRule>
    <cfRule type="cellIs" dxfId="716" priority="224" stopIfTrue="1" operator="equal">
      <formula>"売"</formula>
    </cfRule>
  </conditionalFormatting>
  <conditionalFormatting sqref="G96:G97">
    <cfRule type="cellIs" dxfId="715" priority="221" stopIfTrue="1" operator="equal">
      <formula>"買"</formula>
    </cfRule>
    <cfRule type="cellIs" dxfId="714" priority="222" stopIfTrue="1" operator="equal">
      <formula>"売"</formula>
    </cfRule>
  </conditionalFormatting>
  <conditionalFormatting sqref="G99:G100">
    <cfRule type="cellIs" dxfId="713" priority="219" stopIfTrue="1" operator="equal">
      <formula>"買"</formula>
    </cfRule>
    <cfRule type="cellIs" dxfId="712" priority="220" stopIfTrue="1" operator="equal">
      <formula>"売"</formula>
    </cfRule>
  </conditionalFormatting>
  <conditionalFormatting sqref="G9">
    <cfRule type="cellIs" dxfId="711" priority="217" stopIfTrue="1" operator="equal">
      <formula>"買"</formula>
    </cfRule>
    <cfRule type="cellIs" dxfId="710" priority="218" stopIfTrue="1" operator="equal">
      <formula>"売"</formula>
    </cfRule>
  </conditionalFormatting>
  <conditionalFormatting sqref="G10">
    <cfRule type="cellIs" dxfId="709" priority="215" stopIfTrue="1" operator="equal">
      <formula>"買"</formula>
    </cfRule>
    <cfRule type="cellIs" dxfId="708" priority="216" stopIfTrue="1" operator="equal">
      <formula>"売"</formula>
    </cfRule>
  </conditionalFormatting>
  <conditionalFormatting sqref="G9">
    <cfRule type="cellIs" dxfId="707" priority="213" stopIfTrue="1" operator="equal">
      <formula>"買"</formula>
    </cfRule>
    <cfRule type="cellIs" dxfId="706" priority="214" stopIfTrue="1" operator="equal">
      <formula>"売"</formula>
    </cfRule>
  </conditionalFormatting>
  <conditionalFormatting sqref="G10">
    <cfRule type="cellIs" dxfId="705" priority="211" stopIfTrue="1" operator="equal">
      <formula>"買"</formula>
    </cfRule>
    <cfRule type="cellIs" dxfId="704" priority="212" stopIfTrue="1" operator="equal">
      <formula>"売"</formula>
    </cfRule>
  </conditionalFormatting>
  <conditionalFormatting sqref="G10">
    <cfRule type="cellIs" dxfId="703" priority="209" stopIfTrue="1" operator="equal">
      <formula>"買"</formula>
    </cfRule>
    <cfRule type="cellIs" dxfId="702" priority="210" stopIfTrue="1" operator="equal">
      <formula>"売"</formula>
    </cfRule>
  </conditionalFormatting>
  <conditionalFormatting sqref="G10">
    <cfRule type="cellIs" dxfId="701" priority="207" stopIfTrue="1" operator="equal">
      <formula>"買"</formula>
    </cfRule>
    <cfRule type="cellIs" dxfId="700" priority="208" stopIfTrue="1" operator="equal">
      <formula>"売"</formula>
    </cfRule>
  </conditionalFormatting>
  <conditionalFormatting sqref="G11">
    <cfRule type="cellIs" dxfId="699" priority="205" stopIfTrue="1" operator="equal">
      <formula>"買"</formula>
    </cfRule>
    <cfRule type="cellIs" dxfId="698" priority="206" stopIfTrue="1" operator="equal">
      <formula>"売"</formula>
    </cfRule>
  </conditionalFormatting>
  <conditionalFormatting sqref="G10">
    <cfRule type="cellIs" dxfId="697" priority="203" stopIfTrue="1" operator="equal">
      <formula>"買"</formula>
    </cfRule>
    <cfRule type="cellIs" dxfId="696" priority="204" stopIfTrue="1" operator="equal">
      <formula>"売"</formula>
    </cfRule>
  </conditionalFormatting>
  <conditionalFormatting sqref="G11">
    <cfRule type="cellIs" dxfId="695" priority="201" stopIfTrue="1" operator="equal">
      <formula>"買"</formula>
    </cfRule>
    <cfRule type="cellIs" dxfId="694" priority="202" stopIfTrue="1" operator="equal">
      <formula>"売"</formula>
    </cfRule>
  </conditionalFormatting>
  <conditionalFormatting sqref="G12">
    <cfRule type="cellIs" dxfId="693" priority="199" stopIfTrue="1" operator="equal">
      <formula>"買"</formula>
    </cfRule>
    <cfRule type="cellIs" dxfId="692" priority="200" stopIfTrue="1" operator="equal">
      <formula>"売"</formula>
    </cfRule>
  </conditionalFormatting>
  <conditionalFormatting sqref="G13">
    <cfRule type="cellIs" dxfId="691" priority="197" stopIfTrue="1" operator="equal">
      <formula>"買"</formula>
    </cfRule>
    <cfRule type="cellIs" dxfId="690" priority="198" stopIfTrue="1" operator="equal">
      <formula>"売"</formula>
    </cfRule>
  </conditionalFormatting>
  <conditionalFormatting sqref="G14">
    <cfRule type="cellIs" dxfId="689" priority="195" stopIfTrue="1" operator="equal">
      <formula>"買"</formula>
    </cfRule>
    <cfRule type="cellIs" dxfId="688" priority="196" stopIfTrue="1" operator="equal">
      <formula>"売"</formula>
    </cfRule>
  </conditionalFormatting>
  <conditionalFormatting sqref="G15">
    <cfRule type="cellIs" dxfId="687" priority="193" stopIfTrue="1" operator="equal">
      <formula>"買"</formula>
    </cfRule>
    <cfRule type="cellIs" dxfId="686" priority="194" stopIfTrue="1" operator="equal">
      <formula>"売"</formula>
    </cfRule>
  </conditionalFormatting>
  <conditionalFormatting sqref="G16">
    <cfRule type="cellIs" dxfId="685" priority="191" stopIfTrue="1" operator="equal">
      <formula>"買"</formula>
    </cfRule>
    <cfRule type="cellIs" dxfId="684" priority="192" stopIfTrue="1" operator="equal">
      <formula>"売"</formula>
    </cfRule>
  </conditionalFormatting>
  <conditionalFormatting sqref="G17">
    <cfRule type="cellIs" dxfId="683" priority="189" stopIfTrue="1" operator="equal">
      <formula>"買"</formula>
    </cfRule>
    <cfRule type="cellIs" dxfId="682" priority="190" stopIfTrue="1" operator="equal">
      <formula>"売"</formula>
    </cfRule>
  </conditionalFormatting>
  <conditionalFormatting sqref="G18">
    <cfRule type="cellIs" dxfId="681" priority="187" stopIfTrue="1" operator="equal">
      <formula>"買"</formula>
    </cfRule>
    <cfRule type="cellIs" dxfId="680" priority="188" stopIfTrue="1" operator="equal">
      <formula>"売"</formula>
    </cfRule>
  </conditionalFormatting>
  <conditionalFormatting sqref="G19">
    <cfRule type="cellIs" dxfId="679" priority="185" stopIfTrue="1" operator="equal">
      <formula>"買"</formula>
    </cfRule>
    <cfRule type="cellIs" dxfId="678" priority="186" stopIfTrue="1" operator="equal">
      <formula>"売"</formula>
    </cfRule>
  </conditionalFormatting>
  <conditionalFormatting sqref="G19">
    <cfRule type="cellIs" dxfId="677" priority="183" stopIfTrue="1" operator="equal">
      <formula>"買"</formula>
    </cfRule>
    <cfRule type="cellIs" dxfId="676" priority="184" stopIfTrue="1" operator="equal">
      <formula>"売"</formula>
    </cfRule>
  </conditionalFormatting>
  <conditionalFormatting sqref="G19">
    <cfRule type="cellIs" dxfId="675" priority="181" stopIfTrue="1" operator="equal">
      <formula>"買"</formula>
    </cfRule>
    <cfRule type="cellIs" dxfId="674" priority="182" stopIfTrue="1" operator="equal">
      <formula>"売"</formula>
    </cfRule>
  </conditionalFormatting>
  <conditionalFormatting sqref="G20">
    <cfRule type="cellIs" dxfId="673" priority="179" stopIfTrue="1" operator="equal">
      <formula>"買"</formula>
    </cfRule>
    <cfRule type="cellIs" dxfId="672" priority="180" stopIfTrue="1" operator="equal">
      <formula>"売"</formula>
    </cfRule>
  </conditionalFormatting>
  <conditionalFormatting sqref="G21">
    <cfRule type="cellIs" dxfId="671" priority="177" stopIfTrue="1" operator="equal">
      <formula>"買"</formula>
    </cfRule>
    <cfRule type="cellIs" dxfId="670" priority="178" stopIfTrue="1" operator="equal">
      <formula>"売"</formula>
    </cfRule>
  </conditionalFormatting>
  <conditionalFormatting sqref="G22">
    <cfRule type="cellIs" dxfId="669" priority="175" stopIfTrue="1" operator="equal">
      <formula>"買"</formula>
    </cfRule>
    <cfRule type="cellIs" dxfId="668" priority="176" stopIfTrue="1" operator="equal">
      <formula>"売"</formula>
    </cfRule>
  </conditionalFormatting>
  <conditionalFormatting sqref="G23">
    <cfRule type="cellIs" dxfId="667" priority="173" stopIfTrue="1" operator="equal">
      <formula>"買"</formula>
    </cfRule>
    <cfRule type="cellIs" dxfId="666" priority="174" stopIfTrue="1" operator="equal">
      <formula>"売"</formula>
    </cfRule>
  </conditionalFormatting>
  <conditionalFormatting sqref="G24">
    <cfRule type="cellIs" dxfId="665" priority="171" stopIfTrue="1" operator="equal">
      <formula>"買"</formula>
    </cfRule>
    <cfRule type="cellIs" dxfId="664" priority="172" stopIfTrue="1" operator="equal">
      <formula>"売"</formula>
    </cfRule>
  </conditionalFormatting>
  <conditionalFormatting sqref="G25">
    <cfRule type="cellIs" dxfId="663" priority="169" stopIfTrue="1" operator="equal">
      <formula>"買"</formula>
    </cfRule>
    <cfRule type="cellIs" dxfId="662" priority="170" stopIfTrue="1" operator="equal">
      <formula>"売"</formula>
    </cfRule>
  </conditionalFormatting>
  <conditionalFormatting sqref="G26">
    <cfRule type="cellIs" dxfId="661" priority="167" stopIfTrue="1" operator="equal">
      <formula>"買"</formula>
    </cfRule>
    <cfRule type="cellIs" dxfId="660" priority="168" stopIfTrue="1" operator="equal">
      <formula>"売"</formula>
    </cfRule>
  </conditionalFormatting>
  <conditionalFormatting sqref="G26">
    <cfRule type="cellIs" dxfId="659" priority="165" stopIfTrue="1" operator="equal">
      <formula>"買"</formula>
    </cfRule>
    <cfRule type="cellIs" dxfId="658" priority="166" stopIfTrue="1" operator="equal">
      <formula>"売"</formula>
    </cfRule>
  </conditionalFormatting>
  <conditionalFormatting sqref="G26">
    <cfRule type="cellIs" dxfId="657" priority="163" stopIfTrue="1" operator="equal">
      <formula>"買"</formula>
    </cfRule>
    <cfRule type="cellIs" dxfId="656" priority="164" stopIfTrue="1" operator="equal">
      <formula>"売"</formula>
    </cfRule>
  </conditionalFormatting>
  <conditionalFormatting sqref="G27">
    <cfRule type="cellIs" dxfId="655" priority="161" stopIfTrue="1" operator="equal">
      <formula>"買"</formula>
    </cfRule>
    <cfRule type="cellIs" dxfId="654" priority="162" stopIfTrue="1" operator="equal">
      <formula>"売"</formula>
    </cfRule>
  </conditionalFormatting>
  <conditionalFormatting sqref="G27">
    <cfRule type="cellIs" dxfId="653" priority="159" stopIfTrue="1" operator="equal">
      <formula>"買"</formula>
    </cfRule>
    <cfRule type="cellIs" dxfId="652" priority="160" stopIfTrue="1" operator="equal">
      <formula>"売"</formula>
    </cfRule>
  </conditionalFormatting>
  <conditionalFormatting sqref="G27">
    <cfRule type="cellIs" dxfId="651" priority="157" stopIfTrue="1" operator="equal">
      <formula>"買"</formula>
    </cfRule>
    <cfRule type="cellIs" dxfId="650" priority="158" stopIfTrue="1" operator="equal">
      <formula>"売"</formula>
    </cfRule>
  </conditionalFormatting>
  <conditionalFormatting sqref="G28">
    <cfRule type="cellIs" dxfId="649" priority="155" stopIfTrue="1" operator="equal">
      <formula>"買"</formula>
    </cfRule>
    <cfRule type="cellIs" dxfId="648" priority="156" stopIfTrue="1" operator="equal">
      <formula>"売"</formula>
    </cfRule>
  </conditionalFormatting>
  <conditionalFormatting sqref="G29">
    <cfRule type="cellIs" dxfId="647" priority="153" stopIfTrue="1" operator="equal">
      <formula>"買"</formula>
    </cfRule>
    <cfRule type="cellIs" dxfId="646" priority="154" stopIfTrue="1" operator="equal">
      <formula>"売"</formula>
    </cfRule>
  </conditionalFormatting>
  <conditionalFormatting sqref="G30">
    <cfRule type="cellIs" dxfId="645" priority="151" stopIfTrue="1" operator="equal">
      <formula>"買"</formula>
    </cfRule>
    <cfRule type="cellIs" dxfId="644" priority="152" stopIfTrue="1" operator="equal">
      <formula>"売"</formula>
    </cfRule>
  </conditionalFormatting>
  <conditionalFormatting sqref="G31">
    <cfRule type="cellIs" dxfId="643" priority="149" stopIfTrue="1" operator="equal">
      <formula>"買"</formula>
    </cfRule>
    <cfRule type="cellIs" dxfId="642" priority="150" stopIfTrue="1" operator="equal">
      <formula>"売"</formula>
    </cfRule>
  </conditionalFormatting>
  <conditionalFormatting sqref="G32">
    <cfRule type="cellIs" dxfId="641" priority="147" stopIfTrue="1" operator="equal">
      <formula>"買"</formula>
    </cfRule>
    <cfRule type="cellIs" dxfId="640" priority="148" stopIfTrue="1" operator="equal">
      <formula>"売"</formula>
    </cfRule>
  </conditionalFormatting>
  <conditionalFormatting sqref="G33">
    <cfRule type="cellIs" dxfId="639" priority="145" stopIfTrue="1" operator="equal">
      <formula>"買"</formula>
    </cfRule>
    <cfRule type="cellIs" dxfId="638" priority="146" stopIfTrue="1" operator="equal">
      <formula>"売"</formula>
    </cfRule>
  </conditionalFormatting>
  <conditionalFormatting sqref="G34">
    <cfRule type="cellIs" dxfId="637" priority="143" stopIfTrue="1" operator="equal">
      <formula>"買"</formula>
    </cfRule>
    <cfRule type="cellIs" dxfId="636" priority="144" stopIfTrue="1" operator="equal">
      <formula>"売"</formula>
    </cfRule>
  </conditionalFormatting>
  <conditionalFormatting sqref="G35">
    <cfRule type="cellIs" dxfId="635" priority="141" stopIfTrue="1" operator="equal">
      <formula>"買"</formula>
    </cfRule>
    <cfRule type="cellIs" dxfId="634" priority="142" stopIfTrue="1" operator="equal">
      <formula>"売"</formula>
    </cfRule>
  </conditionalFormatting>
  <conditionalFormatting sqref="G36">
    <cfRule type="cellIs" dxfId="633" priority="139" stopIfTrue="1" operator="equal">
      <formula>"買"</formula>
    </cfRule>
    <cfRule type="cellIs" dxfId="632" priority="140" stopIfTrue="1" operator="equal">
      <formula>"売"</formula>
    </cfRule>
  </conditionalFormatting>
  <conditionalFormatting sqref="G37">
    <cfRule type="cellIs" dxfId="631" priority="137" stopIfTrue="1" operator="equal">
      <formula>"買"</formula>
    </cfRule>
    <cfRule type="cellIs" dxfId="630" priority="138" stopIfTrue="1" operator="equal">
      <formula>"売"</formula>
    </cfRule>
  </conditionalFormatting>
  <conditionalFormatting sqref="G37">
    <cfRule type="cellIs" dxfId="629" priority="135" stopIfTrue="1" operator="equal">
      <formula>"買"</formula>
    </cfRule>
    <cfRule type="cellIs" dxfId="628" priority="136" stopIfTrue="1" operator="equal">
      <formula>"売"</formula>
    </cfRule>
  </conditionalFormatting>
  <conditionalFormatting sqref="G40">
    <cfRule type="cellIs" dxfId="627" priority="133" stopIfTrue="1" operator="equal">
      <formula>"買"</formula>
    </cfRule>
    <cfRule type="cellIs" dxfId="626" priority="134" stopIfTrue="1" operator="equal">
      <formula>"売"</formula>
    </cfRule>
  </conditionalFormatting>
  <conditionalFormatting sqref="G37">
    <cfRule type="cellIs" dxfId="625" priority="131" stopIfTrue="1" operator="equal">
      <formula>"買"</formula>
    </cfRule>
    <cfRule type="cellIs" dxfId="624" priority="132" stopIfTrue="1" operator="equal">
      <formula>"売"</formula>
    </cfRule>
  </conditionalFormatting>
  <conditionalFormatting sqref="G38">
    <cfRule type="cellIs" dxfId="623" priority="129" stopIfTrue="1" operator="equal">
      <formula>"買"</formula>
    </cfRule>
    <cfRule type="cellIs" dxfId="622" priority="130" stopIfTrue="1" operator="equal">
      <formula>"売"</formula>
    </cfRule>
  </conditionalFormatting>
  <conditionalFormatting sqref="G39">
    <cfRule type="cellIs" dxfId="621" priority="127" stopIfTrue="1" operator="equal">
      <formula>"買"</formula>
    </cfRule>
    <cfRule type="cellIs" dxfId="620" priority="128" stopIfTrue="1" operator="equal">
      <formula>"売"</formula>
    </cfRule>
  </conditionalFormatting>
  <conditionalFormatting sqref="G40">
    <cfRule type="cellIs" dxfId="619" priority="125" stopIfTrue="1" operator="equal">
      <formula>"買"</formula>
    </cfRule>
    <cfRule type="cellIs" dxfId="618" priority="126" stopIfTrue="1" operator="equal">
      <formula>"売"</formula>
    </cfRule>
  </conditionalFormatting>
  <conditionalFormatting sqref="G41">
    <cfRule type="cellIs" dxfId="617" priority="123" stopIfTrue="1" operator="equal">
      <formula>"買"</formula>
    </cfRule>
    <cfRule type="cellIs" dxfId="616" priority="124" stopIfTrue="1" operator="equal">
      <formula>"売"</formula>
    </cfRule>
  </conditionalFormatting>
  <conditionalFormatting sqref="G42">
    <cfRule type="cellIs" dxfId="615" priority="121" stopIfTrue="1" operator="equal">
      <formula>"買"</formula>
    </cfRule>
    <cfRule type="cellIs" dxfId="614" priority="122" stopIfTrue="1" operator="equal">
      <formula>"売"</formula>
    </cfRule>
  </conditionalFormatting>
  <conditionalFormatting sqref="G43">
    <cfRule type="cellIs" dxfId="613" priority="119" stopIfTrue="1" operator="equal">
      <formula>"買"</formula>
    </cfRule>
    <cfRule type="cellIs" dxfId="612" priority="120" stopIfTrue="1" operator="equal">
      <formula>"売"</formula>
    </cfRule>
  </conditionalFormatting>
  <conditionalFormatting sqref="G44">
    <cfRule type="cellIs" dxfId="611" priority="117" stopIfTrue="1" operator="equal">
      <formula>"買"</formula>
    </cfRule>
    <cfRule type="cellIs" dxfId="610" priority="118" stopIfTrue="1" operator="equal">
      <formula>"売"</formula>
    </cfRule>
  </conditionalFormatting>
  <conditionalFormatting sqref="G45">
    <cfRule type="cellIs" dxfId="609" priority="115" stopIfTrue="1" operator="equal">
      <formula>"買"</formula>
    </cfRule>
    <cfRule type="cellIs" dxfId="608" priority="116" stopIfTrue="1" operator="equal">
      <formula>"売"</formula>
    </cfRule>
  </conditionalFormatting>
  <conditionalFormatting sqref="G46">
    <cfRule type="cellIs" dxfId="607" priority="113" stopIfTrue="1" operator="equal">
      <formula>"買"</formula>
    </cfRule>
    <cfRule type="cellIs" dxfId="606" priority="114" stopIfTrue="1" operator="equal">
      <formula>"売"</formula>
    </cfRule>
  </conditionalFormatting>
  <conditionalFormatting sqref="G47">
    <cfRule type="cellIs" dxfId="605" priority="111" stopIfTrue="1" operator="equal">
      <formula>"買"</formula>
    </cfRule>
    <cfRule type="cellIs" dxfId="604" priority="112" stopIfTrue="1" operator="equal">
      <formula>"売"</formula>
    </cfRule>
  </conditionalFormatting>
  <conditionalFormatting sqref="G48">
    <cfRule type="cellIs" dxfId="603" priority="109" stopIfTrue="1" operator="equal">
      <formula>"買"</formula>
    </cfRule>
    <cfRule type="cellIs" dxfId="602" priority="110" stopIfTrue="1" operator="equal">
      <formula>"売"</formula>
    </cfRule>
  </conditionalFormatting>
  <conditionalFormatting sqref="G49">
    <cfRule type="cellIs" dxfId="601" priority="107" stopIfTrue="1" operator="equal">
      <formula>"買"</formula>
    </cfRule>
    <cfRule type="cellIs" dxfId="600" priority="108" stopIfTrue="1" operator="equal">
      <formula>"売"</formula>
    </cfRule>
  </conditionalFormatting>
  <conditionalFormatting sqref="G50">
    <cfRule type="cellIs" dxfId="599" priority="105" stopIfTrue="1" operator="equal">
      <formula>"買"</formula>
    </cfRule>
    <cfRule type="cellIs" dxfId="598" priority="106" stopIfTrue="1" operator="equal">
      <formula>"売"</formula>
    </cfRule>
  </conditionalFormatting>
  <conditionalFormatting sqref="G51">
    <cfRule type="cellIs" dxfId="597" priority="103" stopIfTrue="1" operator="equal">
      <formula>"買"</formula>
    </cfRule>
    <cfRule type="cellIs" dxfId="596" priority="104" stopIfTrue="1" operator="equal">
      <formula>"売"</formula>
    </cfRule>
  </conditionalFormatting>
  <conditionalFormatting sqref="G52">
    <cfRule type="cellIs" dxfId="595" priority="101" stopIfTrue="1" operator="equal">
      <formula>"買"</formula>
    </cfRule>
    <cfRule type="cellIs" dxfId="594" priority="102" stopIfTrue="1" operator="equal">
      <formula>"売"</formula>
    </cfRule>
  </conditionalFormatting>
  <conditionalFormatting sqref="G53">
    <cfRule type="cellIs" dxfId="593" priority="99" stopIfTrue="1" operator="equal">
      <formula>"買"</formula>
    </cfRule>
    <cfRule type="cellIs" dxfId="592" priority="100" stopIfTrue="1" operator="equal">
      <formula>"売"</formula>
    </cfRule>
  </conditionalFormatting>
  <conditionalFormatting sqref="G54">
    <cfRule type="cellIs" dxfId="591" priority="97" stopIfTrue="1" operator="equal">
      <formula>"買"</formula>
    </cfRule>
    <cfRule type="cellIs" dxfId="590" priority="98" stopIfTrue="1" operator="equal">
      <formula>"売"</formula>
    </cfRule>
  </conditionalFormatting>
  <conditionalFormatting sqref="G54">
    <cfRule type="cellIs" dxfId="589" priority="95" stopIfTrue="1" operator="equal">
      <formula>"買"</formula>
    </cfRule>
    <cfRule type="cellIs" dxfId="588" priority="96" stopIfTrue="1" operator="equal">
      <formula>"売"</formula>
    </cfRule>
  </conditionalFormatting>
  <conditionalFormatting sqref="G54">
    <cfRule type="cellIs" dxfId="587" priority="93" stopIfTrue="1" operator="equal">
      <formula>"買"</formula>
    </cfRule>
    <cfRule type="cellIs" dxfId="586" priority="94" stopIfTrue="1" operator="equal">
      <formula>"売"</formula>
    </cfRule>
  </conditionalFormatting>
  <conditionalFormatting sqref="G55">
    <cfRule type="cellIs" dxfId="585" priority="91" stopIfTrue="1" operator="equal">
      <formula>"買"</formula>
    </cfRule>
    <cfRule type="cellIs" dxfId="584" priority="92" stopIfTrue="1" operator="equal">
      <formula>"売"</formula>
    </cfRule>
  </conditionalFormatting>
  <conditionalFormatting sqref="G56">
    <cfRule type="cellIs" dxfId="583" priority="89" stopIfTrue="1" operator="equal">
      <formula>"買"</formula>
    </cfRule>
    <cfRule type="cellIs" dxfId="582" priority="90" stopIfTrue="1" operator="equal">
      <formula>"売"</formula>
    </cfRule>
  </conditionalFormatting>
  <conditionalFormatting sqref="G57">
    <cfRule type="cellIs" dxfId="581" priority="87" stopIfTrue="1" operator="equal">
      <formula>"買"</formula>
    </cfRule>
    <cfRule type="cellIs" dxfId="580" priority="88" stopIfTrue="1" operator="equal">
      <formula>"売"</formula>
    </cfRule>
  </conditionalFormatting>
  <conditionalFormatting sqref="G58">
    <cfRule type="cellIs" dxfId="579" priority="85" stopIfTrue="1" operator="equal">
      <formula>"買"</formula>
    </cfRule>
    <cfRule type="cellIs" dxfId="578" priority="86" stopIfTrue="1" operator="equal">
      <formula>"売"</formula>
    </cfRule>
  </conditionalFormatting>
  <conditionalFormatting sqref="G59">
    <cfRule type="cellIs" dxfId="577" priority="83" stopIfTrue="1" operator="equal">
      <formula>"買"</formula>
    </cfRule>
    <cfRule type="cellIs" dxfId="576" priority="84" stopIfTrue="1" operator="equal">
      <formula>"売"</formula>
    </cfRule>
  </conditionalFormatting>
  <conditionalFormatting sqref="G60">
    <cfRule type="cellIs" dxfId="575" priority="81" stopIfTrue="1" operator="equal">
      <formula>"買"</formula>
    </cfRule>
    <cfRule type="cellIs" dxfId="574" priority="82" stopIfTrue="1" operator="equal">
      <formula>"売"</formula>
    </cfRule>
  </conditionalFormatting>
  <conditionalFormatting sqref="G61">
    <cfRule type="cellIs" dxfId="573" priority="79" stopIfTrue="1" operator="equal">
      <formula>"買"</formula>
    </cfRule>
    <cfRule type="cellIs" dxfId="572" priority="80" stopIfTrue="1" operator="equal">
      <formula>"売"</formula>
    </cfRule>
  </conditionalFormatting>
  <conditionalFormatting sqref="G61">
    <cfRule type="cellIs" dxfId="571" priority="77" stopIfTrue="1" operator="equal">
      <formula>"買"</formula>
    </cfRule>
    <cfRule type="cellIs" dxfId="570" priority="78" stopIfTrue="1" operator="equal">
      <formula>"売"</formula>
    </cfRule>
  </conditionalFormatting>
  <conditionalFormatting sqref="G61">
    <cfRule type="cellIs" dxfId="569" priority="75" stopIfTrue="1" operator="equal">
      <formula>"買"</formula>
    </cfRule>
    <cfRule type="cellIs" dxfId="568" priority="76" stopIfTrue="1" operator="equal">
      <formula>"売"</formula>
    </cfRule>
  </conditionalFormatting>
  <conditionalFormatting sqref="G62">
    <cfRule type="cellIs" dxfId="567" priority="73" stopIfTrue="1" operator="equal">
      <formula>"買"</formula>
    </cfRule>
    <cfRule type="cellIs" dxfId="566" priority="74" stopIfTrue="1" operator="equal">
      <formula>"売"</formula>
    </cfRule>
  </conditionalFormatting>
  <conditionalFormatting sqref="G63">
    <cfRule type="cellIs" dxfId="565" priority="71" stopIfTrue="1" operator="equal">
      <formula>"買"</formula>
    </cfRule>
    <cfRule type="cellIs" dxfId="564" priority="72" stopIfTrue="1" operator="equal">
      <formula>"売"</formula>
    </cfRule>
  </conditionalFormatting>
  <conditionalFormatting sqref="G64">
    <cfRule type="cellIs" dxfId="563" priority="69" stopIfTrue="1" operator="equal">
      <formula>"買"</formula>
    </cfRule>
    <cfRule type="cellIs" dxfId="562" priority="70" stopIfTrue="1" operator="equal">
      <formula>"売"</formula>
    </cfRule>
  </conditionalFormatting>
  <conditionalFormatting sqref="G65">
    <cfRule type="cellIs" dxfId="561" priority="67" stopIfTrue="1" operator="equal">
      <formula>"買"</formula>
    </cfRule>
    <cfRule type="cellIs" dxfId="560" priority="68" stopIfTrue="1" operator="equal">
      <formula>"売"</formula>
    </cfRule>
  </conditionalFormatting>
  <conditionalFormatting sqref="G66">
    <cfRule type="cellIs" dxfId="559" priority="65" stopIfTrue="1" operator="equal">
      <formula>"買"</formula>
    </cfRule>
    <cfRule type="cellIs" dxfId="558" priority="66" stopIfTrue="1" operator="equal">
      <formula>"売"</formula>
    </cfRule>
  </conditionalFormatting>
  <conditionalFormatting sqref="G67">
    <cfRule type="cellIs" dxfId="557" priority="63" stopIfTrue="1" operator="equal">
      <formula>"買"</formula>
    </cfRule>
    <cfRule type="cellIs" dxfId="556" priority="64" stopIfTrue="1" operator="equal">
      <formula>"売"</formula>
    </cfRule>
  </conditionalFormatting>
  <conditionalFormatting sqref="G68">
    <cfRule type="cellIs" dxfId="555" priority="61" stopIfTrue="1" operator="equal">
      <formula>"買"</formula>
    </cfRule>
    <cfRule type="cellIs" dxfId="554" priority="62" stopIfTrue="1" operator="equal">
      <formula>"売"</formula>
    </cfRule>
  </conditionalFormatting>
  <conditionalFormatting sqref="G69">
    <cfRule type="cellIs" dxfId="553" priority="59" stopIfTrue="1" operator="equal">
      <formula>"買"</formula>
    </cfRule>
    <cfRule type="cellIs" dxfId="552" priority="60" stopIfTrue="1" operator="equal">
      <formula>"売"</formula>
    </cfRule>
  </conditionalFormatting>
  <conditionalFormatting sqref="G70">
    <cfRule type="cellIs" dxfId="551" priority="57" stopIfTrue="1" operator="equal">
      <formula>"買"</formula>
    </cfRule>
    <cfRule type="cellIs" dxfId="550" priority="58" stopIfTrue="1" operator="equal">
      <formula>"売"</formula>
    </cfRule>
  </conditionalFormatting>
  <conditionalFormatting sqref="G70">
    <cfRule type="cellIs" dxfId="549" priority="55" stopIfTrue="1" operator="equal">
      <formula>"買"</formula>
    </cfRule>
    <cfRule type="cellIs" dxfId="548" priority="56" stopIfTrue="1" operator="equal">
      <formula>"売"</formula>
    </cfRule>
  </conditionalFormatting>
  <conditionalFormatting sqref="G70">
    <cfRule type="cellIs" dxfId="547" priority="53" stopIfTrue="1" operator="equal">
      <formula>"買"</formula>
    </cfRule>
    <cfRule type="cellIs" dxfId="546" priority="54" stopIfTrue="1" operator="equal">
      <formula>"売"</formula>
    </cfRule>
  </conditionalFormatting>
  <conditionalFormatting sqref="G71">
    <cfRule type="cellIs" dxfId="545" priority="51" stopIfTrue="1" operator="equal">
      <formula>"買"</formula>
    </cfRule>
    <cfRule type="cellIs" dxfId="544" priority="52" stopIfTrue="1" operator="equal">
      <formula>"売"</formula>
    </cfRule>
  </conditionalFormatting>
  <conditionalFormatting sqref="G72">
    <cfRule type="cellIs" dxfId="543" priority="49" stopIfTrue="1" operator="equal">
      <formula>"買"</formula>
    </cfRule>
    <cfRule type="cellIs" dxfId="542" priority="50" stopIfTrue="1" operator="equal">
      <formula>"売"</formula>
    </cfRule>
  </conditionalFormatting>
  <conditionalFormatting sqref="G72">
    <cfRule type="cellIs" dxfId="541" priority="47" stopIfTrue="1" operator="equal">
      <formula>"買"</formula>
    </cfRule>
    <cfRule type="cellIs" dxfId="540" priority="48" stopIfTrue="1" operator="equal">
      <formula>"売"</formula>
    </cfRule>
  </conditionalFormatting>
  <conditionalFormatting sqref="G72">
    <cfRule type="cellIs" dxfId="539" priority="45" stopIfTrue="1" operator="equal">
      <formula>"買"</formula>
    </cfRule>
    <cfRule type="cellIs" dxfId="538" priority="46" stopIfTrue="1" operator="equal">
      <formula>"売"</formula>
    </cfRule>
  </conditionalFormatting>
  <conditionalFormatting sqref="G73">
    <cfRule type="cellIs" dxfId="537" priority="43" stopIfTrue="1" operator="equal">
      <formula>"買"</formula>
    </cfRule>
    <cfRule type="cellIs" dxfId="536" priority="44" stopIfTrue="1" operator="equal">
      <formula>"売"</formula>
    </cfRule>
  </conditionalFormatting>
  <conditionalFormatting sqref="G74">
    <cfRule type="cellIs" dxfId="535" priority="41" stopIfTrue="1" operator="equal">
      <formula>"買"</formula>
    </cfRule>
    <cfRule type="cellIs" dxfId="534" priority="42" stopIfTrue="1" operator="equal">
      <formula>"売"</formula>
    </cfRule>
  </conditionalFormatting>
  <conditionalFormatting sqref="G75">
    <cfRule type="cellIs" dxfId="533" priority="39" stopIfTrue="1" operator="equal">
      <formula>"買"</formula>
    </cfRule>
    <cfRule type="cellIs" dxfId="532" priority="40" stopIfTrue="1" operator="equal">
      <formula>"売"</formula>
    </cfRule>
  </conditionalFormatting>
  <conditionalFormatting sqref="G76">
    <cfRule type="cellIs" dxfId="531" priority="37" stopIfTrue="1" operator="equal">
      <formula>"買"</formula>
    </cfRule>
    <cfRule type="cellIs" dxfId="530" priority="38" stopIfTrue="1" operator="equal">
      <formula>"売"</formula>
    </cfRule>
  </conditionalFormatting>
  <conditionalFormatting sqref="G77">
    <cfRule type="cellIs" dxfId="529" priority="35" stopIfTrue="1" operator="equal">
      <formula>"買"</formula>
    </cfRule>
    <cfRule type="cellIs" dxfId="528" priority="36" stopIfTrue="1" operator="equal">
      <formula>"売"</formula>
    </cfRule>
  </conditionalFormatting>
  <conditionalFormatting sqref="G77">
    <cfRule type="cellIs" dxfId="527" priority="33" stopIfTrue="1" operator="equal">
      <formula>"買"</formula>
    </cfRule>
    <cfRule type="cellIs" dxfId="526" priority="34" stopIfTrue="1" operator="equal">
      <formula>"売"</formula>
    </cfRule>
  </conditionalFormatting>
  <conditionalFormatting sqref="G77">
    <cfRule type="cellIs" dxfId="525" priority="31" stopIfTrue="1" operator="equal">
      <formula>"買"</formula>
    </cfRule>
    <cfRule type="cellIs" dxfId="524" priority="32" stopIfTrue="1" operator="equal">
      <formula>"売"</formula>
    </cfRule>
  </conditionalFormatting>
  <conditionalFormatting sqref="G78">
    <cfRule type="cellIs" dxfId="523" priority="29" stopIfTrue="1" operator="equal">
      <formula>"買"</formula>
    </cfRule>
    <cfRule type="cellIs" dxfId="522" priority="30" stopIfTrue="1" operator="equal">
      <formula>"売"</formula>
    </cfRule>
  </conditionalFormatting>
  <conditionalFormatting sqref="G79">
    <cfRule type="cellIs" dxfId="521" priority="27" stopIfTrue="1" operator="equal">
      <formula>"買"</formula>
    </cfRule>
    <cfRule type="cellIs" dxfId="520" priority="28" stopIfTrue="1" operator="equal">
      <formula>"売"</formula>
    </cfRule>
  </conditionalFormatting>
  <conditionalFormatting sqref="G80">
    <cfRule type="cellIs" dxfId="519" priority="25" stopIfTrue="1" operator="equal">
      <formula>"買"</formula>
    </cfRule>
    <cfRule type="cellIs" dxfId="518" priority="26" stopIfTrue="1" operator="equal">
      <formula>"売"</formula>
    </cfRule>
  </conditionalFormatting>
  <conditionalFormatting sqref="G81">
    <cfRule type="cellIs" dxfId="517" priority="23" stopIfTrue="1" operator="equal">
      <formula>"買"</formula>
    </cfRule>
    <cfRule type="cellIs" dxfId="516" priority="24" stopIfTrue="1" operator="equal">
      <formula>"売"</formula>
    </cfRule>
  </conditionalFormatting>
  <conditionalFormatting sqref="G81">
    <cfRule type="cellIs" dxfId="515" priority="21" stopIfTrue="1" operator="equal">
      <formula>"買"</formula>
    </cfRule>
    <cfRule type="cellIs" dxfId="514" priority="22" stopIfTrue="1" operator="equal">
      <formula>"売"</formula>
    </cfRule>
  </conditionalFormatting>
  <conditionalFormatting sqref="G82">
    <cfRule type="cellIs" dxfId="513" priority="19" stopIfTrue="1" operator="equal">
      <formula>"買"</formula>
    </cfRule>
    <cfRule type="cellIs" dxfId="512" priority="20" stopIfTrue="1" operator="equal">
      <formula>"売"</formula>
    </cfRule>
  </conditionalFormatting>
  <conditionalFormatting sqref="G83">
    <cfRule type="cellIs" dxfId="511" priority="17" stopIfTrue="1" operator="equal">
      <formula>"買"</formula>
    </cfRule>
    <cfRule type="cellIs" dxfId="510" priority="18" stopIfTrue="1" operator="equal">
      <formula>"売"</formula>
    </cfRule>
  </conditionalFormatting>
  <conditionalFormatting sqref="G84">
    <cfRule type="cellIs" dxfId="509" priority="15" stopIfTrue="1" operator="equal">
      <formula>"買"</formula>
    </cfRule>
    <cfRule type="cellIs" dxfId="508" priority="16" stopIfTrue="1" operator="equal">
      <formula>"売"</formula>
    </cfRule>
  </conditionalFormatting>
  <conditionalFormatting sqref="G84">
    <cfRule type="cellIs" dxfId="507" priority="13" stopIfTrue="1" operator="equal">
      <formula>"買"</formula>
    </cfRule>
    <cfRule type="cellIs" dxfId="506" priority="14" stopIfTrue="1" operator="equal">
      <formula>"売"</formula>
    </cfRule>
  </conditionalFormatting>
  <conditionalFormatting sqref="G84">
    <cfRule type="cellIs" dxfId="505" priority="11" stopIfTrue="1" operator="equal">
      <formula>"買"</formula>
    </cfRule>
    <cfRule type="cellIs" dxfId="504" priority="12" stopIfTrue="1" operator="equal">
      <formula>"売"</formula>
    </cfRule>
  </conditionalFormatting>
  <conditionalFormatting sqref="G85">
    <cfRule type="cellIs" dxfId="503" priority="9" stopIfTrue="1" operator="equal">
      <formula>"買"</formula>
    </cfRule>
    <cfRule type="cellIs" dxfId="502" priority="10" stopIfTrue="1" operator="equal">
      <formula>"売"</formula>
    </cfRule>
  </conditionalFormatting>
  <conditionalFormatting sqref="G85">
    <cfRule type="cellIs" dxfId="501" priority="7" stopIfTrue="1" operator="equal">
      <formula>"買"</formula>
    </cfRule>
    <cfRule type="cellIs" dxfId="500" priority="8" stopIfTrue="1" operator="equal">
      <formula>"売"</formula>
    </cfRule>
  </conditionalFormatting>
  <conditionalFormatting sqref="G85">
    <cfRule type="cellIs" dxfId="499" priority="5" stopIfTrue="1" operator="equal">
      <formula>"買"</formula>
    </cfRule>
    <cfRule type="cellIs" dxfId="498" priority="6" stopIfTrue="1" operator="equal">
      <formula>"売"</formula>
    </cfRule>
  </conditionalFormatting>
  <conditionalFormatting sqref="G86">
    <cfRule type="cellIs" dxfId="497" priority="3" stopIfTrue="1" operator="equal">
      <formula>"買"</formula>
    </cfRule>
    <cfRule type="cellIs" dxfId="496" priority="4" stopIfTrue="1" operator="equal">
      <formula>"売"</formula>
    </cfRule>
  </conditionalFormatting>
  <conditionalFormatting sqref="G87">
    <cfRule type="cellIs" dxfId="495" priority="1" stopIfTrue="1" operator="equal">
      <formula>"買"</formula>
    </cfRule>
    <cfRule type="cellIs" dxfId="494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79" activePane="bottomLeft" state="frozen"/>
      <selection pane="bottomLeft" activeCell="H90" sqref="H90:I90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3" t="s">
        <v>5</v>
      </c>
      <c r="C2" s="73"/>
      <c r="D2" s="84" t="s">
        <v>65</v>
      </c>
      <c r="E2" s="84"/>
      <c r="F2" s="73" t="s">
        <v>6</v>
      </c>
      <c r="G2" s="73"/>
      <c r="H2" s="76" t="s">
        <v>66</v>
      </c>
      <c r="I2" s="76"/>
      <c r="J2" s="73" t="s">
        <v>7</v>
      </c>
      <c r="K2" s="73"/>
      <c r="L2" s="83">
        <v>100000</v>
      </c>
      <c r="M2" s="84"/>
      <c r="N2" s="73" t="s">
        <v>8</v>
      </c>
      <c r="O2" s="73"/>
      <c r="P2" s="78">
        <f>SUM(L2,D4)</f>
        <v>199436.42114914476</v>
      </c>
      <c r="Q2" s="76"/>
      <c r="R2" s="1"/>
      <c r="S2" s="1"/>
      <c r="T2" s="1"/>
    </row>
    <row r="3" spans="2:25" ht="57" customHeight="1">
      <c r="B3" s="73" t="s">
        <v>9</v>
      </c>
      <c r="C3" s="73"/>
      <c r="D3" s="85" t="s">
        <v>67</v>
      </c>
      <c r="E3" s="85"/>
      <c r="F3" s="85"/>
      <c r="G3" s="85"/>
      <c r="H3" s="85"/>
      <c r="I3" s="85"/>
      <c r="J3" s="73" t="s">
        <v>10</v>
      </c>
      <c r="K3" s="73"/>
      <c r="L3" s="85" t="s">
        <v>60</v>
      </c>
      <c r="M3" s="86"/>
      <c r="N3" s="86"/>
      <c r="O3" s="86"/>
      <c r="P3" s="86"/>
      <c r="Q3" s="86"/>
      <c r="R3" s="1"/>
      <c r="S3" s="91" t="s">
        <v>68</v>
      </c>
      <c r="T3" s="91"/>
      <c r="U3" s="91"/>
      <c r="V3" s="91"/>
      <c r="W3" s="91"/>
      <c r="X3" s="91"/>
    </row>
    <row r="4" spans="2:25">
      <c r="B4" s="73" t="s">
        <v>11</v>
      </c>
      <c r="C4" s="73"/>
      <c r="D4" s="74">
        <f>SUM($R$9:$S$993)</f>
        <v>99436.42114914475</v>
      </c>
      <c r="E4" s="74"/>
      <c r="F4" s="73" t="s">
        <v>12</v>
      </c>
      <c r="G4" s="73"/>
      <c r="H4" s="75">
        <f>SUM($T$9:$U$108)</f>
        <v>437.99999999999619</v>
      </c>
      <c r="I4" s="76"/>
      <c r="J4" s="77" t="s">
        <v>57</v>
      </c>
      <c r="K4" s="77"/>
      <c r="L4" s="78">
        <f>MAX($C$9:$D$990)-C9</f>
        <v>99436.421149144793</v>
      </c>
      <c r="M4" s="78"/>
      <c r="N4" s="77" t="s">
        <v>56</v>
      </c>
      <c r="O4" s="77"/>
      <c r="P4" s="79">
        <f>MAX(Y:Y)</f>
        <v>0.1986027011177639</v>
      </c>
      <c r="Q4" s="79"/>
      <c r="R4" s="1"/>
      <c r="S4" s="1"/>
      <c r="T4" s="1"/>
    </row>
    <row r="5" spans="2:25">
      <c r="B5" s="36" t="s">
        <v>15</v>
      </c>
      <c r="C5" s="2">
        <f>COUNTIF($R$9:$R$990,"&gt;0")</f>
        <v>36</v>
      </c>
      <c r="D5" s="37" t="s">
        <v>16</v>
      </c>
      <c r="E5" s="15">
        <f>COUNTIF($R$9:$R$990,"&lt;0")</f>
        <v>43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0.45569620253164556</v>
      </c>
      <c r="J5" s="80" t="s">
        <v>19</v>
      </c>
      <c r="K5" s="73"/>
      <c r="L5" s="81">
        <f>MAX(V9:V993)</f>
        <v>3</v>
      </c>
      <c r="M5" s="82"/>
      <c r="N5" s="17" t="s">
        <v>20</v>
      </c>
      <c r="O5" s="9"/>
      <c r="P5" s="81">
        <f>MAX(W9:W993)</f>
        <v>7</v>
      </c>
      <c r="Q5" s="82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61</v>
      </c>
      <c r="N6" s="12"/>
      <c r="O6" s="12"/>
      <c r="P6" s="10"/>
      <c r="Q6" s="7"/>
      <c r="R6" s="1"/>
      <c r="S6" s="1"/>
      <c r="T6" s="1"/>
    </row>
    <row r="7" spans="2:25">
      <c r="B7" s="53" t="s">
        <v>21</v>
      </c>
      <c r="C7" s="55" t="s">
        <v>22</v>
      </c>
      <c r="D7" s="56"/>
      <c r="E7" s="59" t="s">
        <v>23</v>
      </c>
      <c r="F7" s="60"/>
      <c r="G7" s="60"/>
      <c r="H7" s="60"/>
      <c r="I7" s="61"/>
      <c r="J7" s="62" t="s">
        <v>24</v>
      </c>
      <c r="K7" s="63"/>
      <c r="L7" s="64"/>
      <c r="M7" s="65" t="s">
        <v>25</v>
      </c>
      <c r="N7" s="66" t="s">
        <v>26</v>
      </c>
      <c r="O7" s="67"/>
      <c r="P7" s="67"/>
      <c r="Q7" s="68"/>
      <c r="R7" s="69" t="s">
        <v>27</v>
      </c>
      <c r="S7" s="69"/>
      <c r="T7" s="69"/>
      <c r="U7" s="69"/>
    </row>
    <row r="8" spans="2:25">
      <c r="B8" s="54"/>
      <c r="C8" s="57"/>
      <c r="D8" s="58"/>
      <c r="E8" s="18" t="s">
        <v>28</v>
      </c>
      <c r="F8" s="18" t="s">
        <v>29</v>
      </c>
      <c r="G8" s="18" t="s">
        <v>30</v>
      </c>
      <c r="H8" s="70" t="s">
        <v>31</v>
      </c>
      <c r="I8" s="61"/>
      <c r="J8" s="4" t="s">
        <v>32</v>
      </c>
      <c r="K8" s="71" t="s">
        <v>33</v>
      </c>
      <c r="L8" s="64"/>
      <c r="M8" s="65"/>
      <c r="N8" s="5" t="s">
        <v>28</v>
      </c>
      <c r="O8" s="5" t="s">
        <v>29</v>
      </c>
      <c r="P8" s="72" t="s">
        <v>31</v>
      </c>
      <c r="Q8" s="68"/>
      <c r="R8" s="69" t="s">
        <v>34</v>
      </c>
      <c r="S8" s="69"/>
      <c r="T8" s="69" t="s">
        <v>32</v>
      </c>
      <c r="U8" s="69"/>
      <c r="Y8" t="s">
        <v>55</v>
      </c>
    </row>
    <row r="9" spans="2:25">
      <c r="B9" s="35">
        <v>1</v>
      </c>
      <c r="C9" s="45">
        <f>L2</f>
        <v>100000</v>
      </c>
      <c r="D9" s="45"/>
      <c r="E9" s="44">
        <v>2013</v>
      </c>
      <c r="F9" s="8">
        <v>43551</v>
      </c>
      <c r="G9" s="44" t="s">
        <v>3</v>
      </c>
      <c r="H9" s="51">
        <v>0.84699999999999998</v>
      </c>
      <c r="I9" s="52"/>
      <c r="J9" s="44">
        <v>13</v>
      </c>
      <c r="K9" s="47">
        <f>IF(J9="","",C9*0.03)</f>
        <v>3000</v>
      </c>
      <c r="L9" s="48"/>
      <c r="M9" s="6">
        <f>IF(J9="","",(K9/J9)/LOOKUP(RIGHT($D$2,3),定数!$A$6:$A$13,定数!$B$6:$B$13))</f>
        <v>1.5384615384615385</v>
      </c>
      <c r="N9" s="44">
        <v>2013</v>
      </c>
      <c r="O9" s="8">
        <v>43551</v>
      </c>
      <c r="P9" s="51">
        <v>0.84440000000000004</v>
      </c>
      <c r="Q9" s="52"/>
      <c r="R9" s="49">
        <f>IF(P9="","",T9*M9*LOOKUP(RIGHT($D$2,3),定数!$A$6:$A$13,定数!$B$6:$B$13))</f>
        <v>5999.9999999998518</v>
      </c>
      <c r="S9" s="49"/>
      <c r="T9" s="50">
        <f>IF(P9="","",IF(G9="買",(P9-H9),(H9-P9))*IF(RIGHT($D$2,3)="JPY",100,10000))</f>
        <v>25.999999999999357</v>
      </c>
      <c r="U9" s="50"/>
      <c r="V9" s="1">
        <f>IF(T9&lt;&gt;"",IF(T9&gt;0,1+V8,0),"")</f>
        <v>1</v>
      </c>
      <c r="W9">
        <f>IF(T9&lt;&gt;"",IF(T9&lt;0,1+W8,0),"")</f>
        <v>0</v>
      </c>
    </row>
    <row r="10" spans="2:25">
      <c r="B10" s="35">
        <v>2</v>
      </c>
      <c r="C10" s="45">
        <f t="shared" ref="C10:C73" si="0">IF(R9="","",C9+R9)</f>
        <v>105999.99999999985</v>
      </c>
      <c r="D10" s="45"/>
      <c r="E10" s="44">
        <v>2013</v>
      </c>
      <c r="F10" s="8">
        <v>43579</v>
      </c>
      <c r="G10" s="44" t="s">
        <v>3</v>
      </c>
      <c r="H10" s="51">
        <v>0.85209999999999997</v>
      </c>
      <c r="I10" s="52"/>
      <c r="J10" s="44">
        <v>12</v>
      </c>
      <c r="K10" s="47">
        <f t="shared" ref="K10:K73" si="1">IF(J10="","",C10*0.03)</f>
        <v>3179.9999999999955</v>
      </c>
      <c r="L10" s="48"/>
      <c r="M10" s="6">
        <f>IF(J10="","",(K10/J10)/LOOKUP(RIGHT($D$2,3),定数!$A$6:$A$13,定数!$B$6:$B$13))</f>
        <v>1.7666666666666639</v>
      </c>
      <c r="N10" s="44">
        <v>2013</v>
      </c>
      <c r="O10" s="8">
        <v>43579</v>
      </c>
      <c r="P10" s="51">
        <v>0.84970000000000001</v>
      </c>
      <c r="Q10" s="52"/>
      <c r="R10" s="49">
        <f>IF(P10="","",T10*M10*LOOKUP(RIGHT($D$2,3),定数!$A$6:$A$13,定数!$B$6:$B$13))</f>
        <v>6359.9999999998781</v>
      </c>
      <c r="S10" s="49"/>
      <c r="T10" s="50">
        <f>IF(P10="","",IF(G10="買",(P10-H10),(H10-P10))*IF(RIGHT($D$2,3)="JPY",100,10000))</f>
        <v>23.999999999999577</v>
      </c>
      <c r="U10" s="50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105999.99999999985</v>
      </c>
    </row>
    <row r="11" spans="2:25">
      <c r="B11" s="35">
        <v>3</v>
      </c>
      <c r="C11" s="45">
        <f t="shared" ref="C11:C16" si="4">IF(R10="","",C10+R10)</f>
        <v>112359.99999999974</v>
      </c>
      <c r="D11" s="45"/>
      <c r="E11" s="44">
        <v>2013</v>
      </c>
      <c r="F11" s="8">
        <v>43591</v>
      </c>
      <c r="G11" s="44" t="s">
        <v>3</v>
      </c>
      <c r="H11" s="51">
        <v>0.84160000000000001</v>
      </c>
      <c r="I11" s="52"/>
      <c r="J11" s="44">
        <v>10</v>
      </c>
      <c r="K11" s="47">
        <f t="shared" si="1"/>
        <v>3370.799999999992</v>
      </c>
      <c r="L11" s="48"/>
      <c r="M11" s="6">
        <f>IF(J11="","",(K11/J11)/LOOKUP(RIGHT($D$2,3),定数!$A$6:$A$13,定数!$B$6:$B$13))</f>
        <v>2.2471999999999945</v>
      </c>
      <c r="N11" s="44">
        <v>2013</v>
      </c>
      <c r="O11" s="8">
        <v>43591</v>
      </c>
      <c r="P11" s="51">
        <v>0.84289999999999998</v>
      </c>
      <c r="Q11" s="52"/>
      <c r="R11" s="49">
        <f>IF(P11="","",T11*M11*LOOKUP(RIGHT($D$2,3),定数!$A$6:$A$13,定数!$B$6:$B$13))</f>
        <v>-4382.0399999998808</v>
      </c>
      <c r="S11" s="49"/>
      <c r="T11" s="50">
        <f>IF(P11="","",IF(G11="買",(P11-H11),(H11-P11))*IF(RIGHT($D$2,3)="JPY",100,10000))</f>
        <v>-12.999999999999678</v>
      </c>
      <c r="U11" s="50"/>
      <c r="V11" s="22">
        <f t="shared" si="2"/>
        <v>0</v>
      </c>
      <c r="W11">
        <f t="shared" si="3"/>
        <v>1</v>
      </c>
      <c r="X11" s="41">
        <f>IF(C11&lt;&gt;"",MAX(X10,C11),"")</f>
        <v>112359.99999999974</v>
      </c>
      <c r="Y11" s="42">
        <f>IF(X11&lt;&gt;"",1-(C11/X11),"")</f>
        <v>0</v>
      </c>
    </row>
    <row r="12" spans="2:25">
      <c r="B12" s="35">
        <v>4</v>
      </c>
      <c r="C12" s="45">
        <f t="shared" si="4"/>
        <v>107977.95999999986</v>
      </c>
      <c r="D12" s="45"/>
      <c r="E12" s="44">
        <v>2013</v>
      </c>
      <c r="F12" s="8">
        <v>43619</v>
      </c>
      <c r="G12" s="44" t="s">
        <v>3</v>
      </c>
      <c r="H12" s="51">
        <v>0.85189999999999999</v>
      </c>
      <c r="I12" s="52"/>
      <c r="J12" s="44">
        <v>31</v>
      </c>
      <c r="K12" s="47">
        <f t="shared" si="1"/>
        <v>3239.3387999999959</v>
      </c>
      <c r="L12" s="48"/>
      <c r="M12" s="6">
        <f>IF(J12="","",(K12/J12)/LOOKUP(RIGHT($D$2,3),定数!$A$6:$A$13,定数!$B$6:$B$13))</f>
        <v>0.69663199999999914</v>
      </c>
      <c r="N12" s="44">
        <v>2013</v>
      </c>
      <c r="O12" s="8">
        <v>43620</v>
      </c>
      <c r="P12" s="51">
        <v>0.85529999999999995</v>
      </c>
      <c r="Q12" s="52"/>
      <c r="R12" s="49">
        <f>IF(P12="","",T12*M12*LOOKUP(RIGHT($D$2,3),定数!$A$6:$A$13,定数!$B$6:$B$13))</f>
        <v>-3552.8231999999525</v>
      </c>
      <c r="S12" s="49"/>
      <c r="T12" s="50">
        <f t="shared" ref="T12:T75" si="5">IF(P12="","",IF(G12="買",(P12-H12),(H12-P12))*IF(RIGHT($D$2,3)="JPY",100,10000))</f>
        <v>-33.999999999999588</v>
      </c>
      <c r="U12" s="50"/>
      <c r="V12" s="22">
        <f t="shared" si="2"/>
        <v>0</v>
      </c>
      <c r="W12">
        <f t="shared" si="3"/>
        <v>2</v>
      </c>
      <c r="X12" s="41">
        <f t="shared" ref="X12:X75" si="6">IF(C12&lt;&gt;"",MAX(X11,C12),"")</f>
        <v>112359.99999999974</v>
      </c>
      <c r="Y12" s="42">
        <f t="shared" ref="Y12:Y75" si="7">IF(X12&lt;&gt;"",1-(C12/X12),"")</f>
        <v>3.8999999999999035E-2</v>
      </c>
    </row>
    <row r="13" spans="2:25">
      <c r="B13" s="35">
        <v>5</v>
      </c>
      <c r="C13" s="45">
        <f t="shared" si="4"/>
        <v>104425.13679999991</v>
      </c>
      <c r="D13" s="45"/>
      <c r="E13" s="44">
        <v>2013</v>
      </c>
      <c r="F13" s="8">
        <v>43640</v>
      </c>
      <c r="G13" s="44" t="s">
        <v>3</v>
      </c>
      <c r="H13" s="51">
        <v>0.84809999999999997</v>
      </c>
      <c r="I13" s="52"/>
      <c r="J13" s="44">
        <v>59</v>
      </c>
      <c r="K13" s="47">
        <f t="shared" si="1"/>
        <v>3132.7541039999969</v>
      </c>
      <c r="L13" s="48"/>
      <c r="M13" s="6">
        <f>IF(J13="","",(K13/J13)/LOOKUP(RIGHT($D$2,3),定数!$A$6:$A$13,定数!$B$6:$B$13))</f>
        <v>0.35398351457627081</v>
      </c>
      <c r="N13" s="44">
        <v>2013</v>
      </c>
      <c r="O13" s="8">
        <v>43643</v>
      </c>
      <c r="P13" s="51">
        <v>0.85419999999999996</v>
      </c>
      <c r="Q13" s="52"/>
      <c r="R13" s="49">
        <f>IF(P13="","",T13*M13*LOOKUP(RIGHT($D$2,3),定数!$A$6:$A$13,定数!$B$6:$B$13))</f>
        <v>-3238.9491583728745</v>
      </c>
      <c r="S13" s="49"/>
      <c r="T13" s="50">
        <f t="shared" si="5"/>
        <v>-60.999999999999943</v>
      </c>
      <c r="U13" s="50"/>
      <c r="V13" s="22">
        <f t="shared" si="2"/>
        <v>0</v>
      </c>
      <c r="W13">
        <f t="shared" si="3"/>
        <v>3</v>
      </c>
      <c r="X13" s="41">
        <f t="shared" si="6"/>
        <v>112359.99999999974</v>
      </c>
      <c r="Y13" s="42">
        <f t="shared" si="7"/>
        <v>7.0619999999998684E-2</v>
      </c>
    </row>
    <row r="14" spans="2:25">
      <c r="B14" s="35">
        <v>6</v>
      </c>
      <c r="C14" s="45">
        <f t="shared" si="4"/>
        <v>101186.18764162702</v>
      </c>
      <c r="D14" s="45"/>
      <c r="E14" s="44">
        <v>2013</v>
      </c>
      <c r="F14" s="8">
        <v>43641</v>
      </c>
      <c r="G14" s="44" t="s">
        <v>3</v>
      </c>
      <c r="H14" s="51">
        <v>0.84740000000000004</v>
      </c>
      <c r="I14" s="52"/>
      <c r="J14" s="44">
        <v>35</v>
      </c>
      <c r="K14" s="47">
        <f t="shared" si="1"/>
        <v>3035.5856292488106</v>
      </c>
      <c r="L14" s="48"/>
      <c r="M14" s="6">
        <f>IF(J14="","",(K14/J14)/LOOKUP(RIGHT($D$2,3),定数!$A$6:$A$13,定数!$B$6:$B$13))</f>
        <v>0.57820678652358304</v>
      </c>
      <c r="N14" s="44">
        <v>2013</v>
      </c>
      <c r="O14" s="8">
        <v>43643</v>
      </c>
      <c r="P14" s="51">
        <v>0.85119999999999996</v>
      </c>
      <c r="Q14" s="52"/>
      <c r="R14" s="49">
        <f>IF(P14="","",T14*M14*LOOKUP(RIGHT($D$2,3),定数!$A$6:$A$13,定数!$B$6:$B$13))</f>
        <v>-3295.7786831843496</v>
      </c>
      <c r="S14" s="49"/>
      <c r="T14" s="50">
        <f t="shared" si="5"/>
        <v>-37.999999999999147</v>
      </c>
      <c r="U14" s="50"/>
      <c r="V14" s="22">
        <f t="shared" si="2"/>
        <v>0</v>
      </c>
      <c r="W14">
        <f t="shared" si="3"/>
        <v>4</v>
      </c>
      <c r="X14" s="41">
        <f t="shared" si="6"/>
        <v>112359.99999999974</v>
      </c>
      <c r="Y14" s="42">
        <f t="shared" si="7"/>
        <v>9.9446532203388616E-2</v>
      </c>
    </row>
    <row r="15" spans="2:25">
      <c r="B15" s="35">
        <v>7</v>
      </c>
      <c r="C15" s="45">
        <f t="shared" si="4"/>
        <v>97890.408958442669</v>
      </c>
      <c r="D15" s="45"/>
      <c r="E15" s="44">
        <v>2013</v>
      </c>
      <c r="F15" s="8">
        <v>43671</v>
      </c>
      <c r="G15" s="44" t="s">
        <v>4</v>
      </c>
      <c r="H15" s="51">
        <v>0.86409999999999998</v>
      </c>
      <c r="I15" s="52"/>
      <c r="J15" s="44">
        <v>56</v>
      </c>
      <c r="K15" s="47">
        <f t="shared" si="1"/>
        <v>2936.7122687532801</v>
      </c>
      <c r="L15" s="48"/>
      <c r="M15" s="6">
        <f>IF(J15="","",(K15/J15)/LOOKUP(RIGHT($D$2,3),定数!$A$6:$A$13,定数!$B$6:$B$13))</f>
        <v>0.34960860342300953</v>
      </c>
      <c r="N15" s="44">
        <v>2013</v>
      </c>
      <c r="O15" s="8">
        <v>43677</v>
      </c>
      <c r="P15" s="51">
        <v>0.87529999999999997</v>
      </c>
      <c r="Q15" s="52"/>
      <c r="R15" s="49">
        <f>IF(P15="","",T15*M15*LOOKUP(RIGHT($D$2,3),定数!$A$6:$A$13,定数!$B$6:$B$13))</f>
        <v>5873.424537506553</v>
      </c>
      <c r="S15" s="49"/>
      <c r="T15" s="50">
        <f t="shared" si="5"/>
        <v>111.99999999999987</v>
      </c>
      <c r="U15" s="50"/>
      <c r="V15" s="22">
        <f t="shared" si="2"/>
        <v>1</v>
      </c>
      <c r="W15">
        <f t="shared" si="3"/>
        <v>0</v>
      </c>
      <c r="X15" s="41">
        <f t="shared" si="6"/>
        <v>112359.99999999974</v>
      </c>
      <c r="Y15" s="42">
        <f t="shared" si="7"/>
        <v>0.12877884515447757</v>
      </c>
    </row>
    <row r="16" spans="2:25">
      <c r="B16" s="35">
        <v>8</v>
      </c>
      <c r="C16" s="45">
        <f t="shared" si="4"/>
        <v>103763.83349594922</v>
      </c>
      <c r="D16" s="45"/>
      <c r="E16" s="44">
        <v>2013</v>
      </c>
      <c r="F16" s="8">
        <v>43672</v>
      </c>
      <c r="G16" s="44" t="s">
        <v>4</v>
      </c>
      <c r="H16" s="51">
        <v>0.86380000000000001</v>
      </c>
      <c r="I16" s="52"/>
      <c r="J16" s="44">
        <v>31</v>
      </c>
      <c r="K16" s="47">
        <f t="shared" si="1"/>
        <v>3112.9150048784763</v>
      </c>
      <c r="L16" s="48"/>
      <c r="M16" s="6">
        <f>IF(J16="","",(K16/J16)/LOOKUP(RIGHT($D$2,3),定数!$A$6:$A$13,定数!$B$6:$B$13))</f>
        <v>0.66944408707064007</v>
      </c>
      <c r="N16" s="44">
        <v>2013</v>
      </c>
      <c r="O16" s="8">
        <v>43676</v>
      </c>
      <c r="P16" s="51">
        <v>0.87</v>
      </c>
      <c r="Q16" s="52"/>
      <c r="R16" s="49">
        <f>IF(P16="","",T16*M16*LOOKUP(RIGHT($D$2,3),定数!$A$6:$A$13,定数!$B$6:$B$13))</f>
        <v>6225.8300097569354</v>
      </c>
      <c r="S16" s="49"/>
      <c r="T16" s="50">
        <f t="shared" si="5"/>
        <v>61.999999999999829</v>
      </c>
      <c r="U16" s="50"/>
      <c r="V16" s="22">
        <f t="shared" si="2"/>
        <v>2</v>
      </c>
      <c r="W16">
        <f t="shared" si="3"/>
        <v>0</v>
      </c>
      <c r="X16" s="41">
        <f t="shared" si="6"/>
        <v>112359.99999999974</v>
      </c>
      <c r="Y16" s="42">
        <f t="shared" si="7"/>
        <v>7.6505575863746289E-2</v>
      </c>
    </row>
    <row r="17" spans="2:25">
      <c r="B17" s="35">
        <v>9</v>
      </c>
      <c r="C17" s="45">
        <f t="shared" si="0"/>
        <v>109989.66350570615</v>
      </c>
      <c r="D17" s="45"/>
      <c r="E17" s="44">
        <v>2013</v>
      </c>
      <c r="F17" s="8">
        <v>43686</v>
      </c>
      <c r="G17" s="44" t="s">
        <v>3</v>
      </c>
      <c r="H17" s="51">
        <v>0.85940000000000005</v>
      </c>
      <c r="I17" s="52"/>
      <c r="J17" s="44">
        <v>22</v>
      </c>
      <c r="K17" s="47">
        <f t="shared" si="1"/>
        <v>3299.6899051711844</v>
      </c>
      <c r="L17" s="48"/>
      <c r="M17" s="6">
        <f>IF(J17="","",(K17/J17)/LOOKUP(RIGHT($D$2,3),定数!$A$6:$A$13,定数!$B$6:$B$13))</f>
        <v>0.99990603187005589</v>
      </c>
      <c r="N17" s="44">
        <v>2013</v>
      </c>
      <c r="O17" s="8">
        <v>43690</v>
      </c>
      <c r="P17" s="51">
        <v>0.85509999999999997</v>
      </c>
      <c r="Q17" s="52"/>
      <c r="R17" s="49">
        <f>IF(P17="","",T17*M17*LOOKUP(RIGHT($D$2,3),定数!$A$6:$A$13,定数!$B$6:$B$13))</f>
        <v>6449.393905561983</v>
      </c>
      <c r="S17" s="49"/>
      <c r="T17" s="50">
        <f t="shared" si="5"/>
        <v>43.000000000000817</v>
      </c>
      <c r="U17" s="50"/>
      <c r="V17" s="22">
        <f t="shared" si="2"/>
        <v>3</v>
      </c>
      <c r="W17">
        <f t="shared" si="3"/>
        <v>0</v>
      </c>
      <c r="X17" s="41">
        <f t="shared" si="6"/>
        <v>112359.99999999974</v>
      </c>
      <c r="Y17" s="42">
        <f t="shared" si="7"/>
        <v>2.1095910415571351E-2</v>
      </c>
    </row>
    <row r="18" spans="2:25">
      <c r="B18" s="35">
        <v>10</v>
      </c>
      <c r="C18" s="45">
        <f t="shared" si="0"/>
        <v>116439.05741126814</v>
      </c>
      <c r="D18" s="45"/>
      <c r="E18" s="44">
        <v>2013</v>
      </c>
      <c r="F18" s="8">
        <v>43692</v>
      </c>
      <c r="G18" s="44" t="s">
        <v>3</v>
      </c>
      <c r="H18" s="46">
        <v>0.85240000000000005</v>
      </c>
      <c r="I18" s="46"/>
      <c r="J18" s="44">
        <v>42</v>
      </c>
      <c r="K18" s="47">
        <f t="shared" si="1"/>
        <v>3493.1717223380438</v>
      </c>
      <c r="L18" s="48"/>
      <c r="M18" s="6">
        <f>IF(J18="","",(K18/J18)/LOOKUP(RIGHT($D$2,3),定数!$A$6:$A$13,定数!$B$6:$B$13))</f>
        <v>0.55447170195841966</v>
      </c>
      <c r="N18" s="44">
        <v>2013</v>
      </c>
      <c r="O18" s="8">
        <v>43697</v>
      </c>
      <c r="P18" s="46">
        <v>0.85680000000000001</v>
      </c>
      <c r="Q18" s="46"/>
      <c r="R18" s="49">
        <f>IF(P18="","",T18*M18*LOOKUP(RIGHT($D$2,3),定数!$A$6:$A$13,定数!$B$6:$B$13))</f>
        <v>-3659.5132329255357</v>
      </c>
      <c r="S18" s="49"/>
      <c r="T18" s="50">
        <f t="shared" si="5"/>
        <v>-43.999999999999595</v>
      </c>
      <c r="U18" s="50"/>
      <c r="V18" s="22">
        <f t="shared" si="2"/>
        <v>0</v>
      </c>
      <c r="W18">
        <f t="shared" si="3"/>
        <v>1</v>
      </c>
      <c r="X18" s="41">
        <f t="shared" si="6"/>
        <v>116439.05741126814</v>
      </c>
      <c r="Y18" s="42">
        <f t="shared" si="7"/>
        <v>0</v>
      </c>
    </row>
    <row r="19" spans="2:25">
      <c r="B19" s="35">
        <v>11</v>
      </c>
      <c r="C19" s="45">
        <f t="shared" si="0"/>
        <v>112779.54417834259</v>
      </c>
      <c r="D19" s="45"/>
      <c r="E19" s="44">
        <v>2013</v>
      </c>
      <c r="F19" s="8">
        <v>43721</v>
      </c>
      <c r="G19" s="44" t="s">
        <v>3</v>
      </c>
      <c r="H19" s="51">
        <v>0.84040000000000004</v>
      </c>
      <c r="I19" s="52"/>
      <c r="J19" s="44">
        <v>11</v>
      </c>
      <c r="K19" s="47">
        <f t="shared" si="1"/>
        <v>3383.3863253502777</v>
      </c>
      <c r="L19" s="48"/>
      <c r="M19" s="6">
        <f>IF(J19="","",(K19/J19)/LOOKUP(RIGHT($D$2,3),定数!$A$6:$A$13,定数!$B$6:$B$13))</f>
        <v>2.0505371668789563</v>
      </c>
      <c r="N19" s="44">
        <v>2013</v>
      </c>
      <c r="O19" s="8">
        <v>43721</v>
      </c>
      <c r="P19" s="51">
        <v>0.83819999999999995</v>
      </c>
      <c r="Q19" s="52"/>
      <c r="R19" s="49">
        <f>IF(P19="","",T19*M19*LOOKUP(RIGHT($D$2,3),定数!$A$6:$A$13,定数!$B$6:$B$13))</f>
        <v>6766.7726507008356</v>
      </c>
      <c r="S19" s="49"/>
      <c r="T19" s="50">
        <f t="shared" si="5"/>
        <v>22.000000000000909</v>
      </c>
      <c r="U19" s="50"/>
      <c r="V19" s="22">
        <f t="shared" si="2"/>
        <v>1</v>
      </c>
      <c r="W19">
        <f t="shared" si="3"/>
        <v>0</v>
      </c>
      <c r="X19" s="41">
        <f t="shared" si="6"/>
        <v>116439.05741126814</v>
      </c>
      <c r="Y19" s="42">
        <f t="shared" si="7"/>
        <v>3.142857142857125E-2</v>
      </c>
    </row>
    <row r="20" spans="2:25">
      <c r="B20" s="35">
        <v>12</v>
      </c>
      <c r="C20" s="45">
        <f t="shared" si="0"/>
        <v>119546.31682904343</v>
      </c>
      <c r="D20" s="45"/>
      <c r="E20" s="44">
        <v>2013</v>
      </c>
      <c r="F20" s="8">
        <v>43763</v>
      </c>
      <c r="G20" s="44" t="s">
        <v>4</v>
      </c>
      <c r="H20" s="51">
        <v>0.85289999999999999</v>
      </c>
      <c r="I20" s="52"/>
      <c r="J20" s="44">
        <v>24</v>
      </c>
      <c r="K20" s="47">
        <f t="shared" si="1"/>
        <v>3586.3895048713025</v>
      </c>
      <c r="L20" s="48"/>
      <c r="M20" s="6">
        <f>IF(J20="","",(K20/J20)/LOOKUP(RIGHT($D$2,3),定数!$A$6:$A$13,定数!$B$6:$B$13))</f>
        <v>0.99621930690869509</v>
      </c>
      <c r="N20" s="44">
        <v>2013</v>
      </c>
      <c r="O20" s="8">
        <v>43767</v>
      </c>
      <c r="P20" s="51">
        <v>0.85780000000000001</v>
      </c>
      <c r="Q20" s="52"/>
      <c r="R20" s="49">
        <f>IF(P20="","",T20*M20*LOOKUP(RIGHT($D$2,3),定数!$A$6:$A$13,定数!$B$6:$B$13))</f>
        <v>7322.2119057789323</v>
      </c>
      <c r="S20" s="49"/>
      <c r="T20" s="50">
        <f t="shared" si="5"/>
        <v>49.000000000000156</v>
      </c>
      <c r="U20" s="50"/>
      <c r="V20" s="22">
        <f t="shared" si="2"/>
        <v>2</v>
      </c>
      <c r="W20">
        <f t="shared" si="3"/>
        <v>0</v>
      </c>
      <c r="X20" s="41">
        <f t="shared" si="6"/>
        <v>119546.31682904343</v>
      </c>
      <c r="Y20" s="42">
        <f t="shared" si="7"/>
        <v>0</v>
      </c>
    </row>
    <row r="21" spans="2:25">
      <c r="B21" s="35">
        <v>13</v>
      </c>
      <c r="C21" s="45">
        <f t="shared" si="0"/>
        <v>126868.52873482236</v>
      </c>
      <c r="D21" s="45"/>
      <c r="E21" s="44">
        <v>2013</v>
      </c>
      <c r="F21" s="8">
        <v>43763</v>
      </c>
      <c r="G21" s="44" t="s">
        <v>4</v>
      </c>
      <c r="H21" s="51">
        <v>0.85419999999999996</v>
      </c>
      <c r="I21" s="52"/>
      <c r="J21" s="44">
        <v>17</v>
      </c>
      <c r="K21" s="47">
        <f t="shared" si="1"/>
        <v>3806.0558620446709</v>
      </c>
      <c r="L21" s="48"/>
      <c r="M21" s="6">
        <f>IF(J21="","",(K21/J21)/LOOKUP(RIGHT($D$2,3),定数!$A$6:$A$13,定数!$B$6:$B$13))</f>
        <v>1.4925709262920277</v>
      </c>
      <c r="N21" s="44">
        <v>2013</v>
      </c>
      <c r="O21" s="8">
        <v>43769</v>
      </c>
      <c r="P21" s="51">
        <v>0.85229999999999995</v>
      </c>
      <c r="Q21" s="52"/>
      <c r="R21" s="49">
        <f>IF(P21="","",T21*M21*LOOKUP(RIGHT($D$2,3),定数!$A$6:$A$13,定数!$B$6:$B$13))</f>
        <v>-4253.8271399323075</v>
      </c>
      <c r="S21" s="49"/>
      <c r="T21" s="50">
        <f t="shared" si="5"/>
        <v>-19.000000000000128</v>
      </c>
      <c r="U21" s="50"/>
      <c r="V21" s="22">
        <f t="shared" si="2"/>
        <v>0</v>
      </c>
      <c r="W21">
        <f t="shared" si="3"/>
        <v>1</v>
      </c>
      <c r="X21" s="41">
        <f t="shared" si="6"/>
        <v>126868.52873482236</v>
      </c>
      <c r="Y21" s="42">
        <f t="shared" si="7"/>
        <v>0</v>
      </c>
    </row>
    <row r="22" spans="2:25">
      <c r="B22" s="35">
        <v>14</v>
      </c>
      <c r="C22" s="45">
        <f t="shared" si="0"/>
        <v>122614.70159489005</v>
      </c>
      <c r="D22" s="45"/>
      <c r="E22" s="44">
        <v>2013</v>
      </c>
      <c r="F22" s="8">
        <v>43797</v>
      </c>
      <c r="G22" s="44" t="s">
        <v>3</v>
      </c>
      <c r="H22" s="51">
        <v>0.83109999999999995</v>
      </c>
      <c r="I22" s="52"/>
      <c r="J22" s="44">
        <v>38</v>
      </c>
      <c r="K22" s="47">
        <f t="shared" si="1"/>
        <v>3678.4410478467016</v>
      </c>
      <c r="L22" s="48"/>
      <c r="M22" s="6">
        <f>IF(J22="","",(K22/J22)/LOOKUP(RIGHT($D$2,3),定数!$A$6:$A$13,定数!$B$6:$B$13))</f>
        <v>0.64534053470994768</v>
      </c>
      <c r="N22" s="44">
        <v>2013</v>
      </c>
      <c r="O22" s="8">
        <v>43804</v>
      </c>
      <c r="P22" s="51">
        <v>0.83520000000000005</v>
      </c>
      <c r="Q22" s="52"/>
      <c r="R22" s="49">
        <f>IF(P22="","",T22*M22*LOOKUP(RIGHT($D$2,3),定数!$A$6:$A$13,定数!$B$6:$B$13))</f>
        <v>-3968.8442884662786</v>
      </c>
      <c r="S22" s="49"/>
      <c r="T22" s="50">
        <f t="shared" si="5"/>
        <v>-41.000000000001037</v>
      </c>
      <c r="U22" s="50"/>
      <c r="V22" s="22">
        <f t="shared" si="2"/>
        <v>0</v>
      </c>
      <c r="W22">
        <f t="shared" si="3"/>
        <v>2</v>
      </c>
      <c r="X22" s="41">
        <f t="shared" si="6"/>
        <v>126868.52873482236</v>
      </c>
      <c r="Y22" s="42">
        <f t="shared" si="7"/>
        <v>3.3529411764706141E-2</v>
      </c>
    </row>
    <row r="23" spans="2:25">
      <c r="B23" s="35">
        <v>15</v>
      </c>
      <c r="C23" s="45">
        <f t="shared" si="0"/>
        <v>118645.85730642377</v>
      </c>
      <c r="D23" s="45"/>
      <c r="E23" s="44">
        <v>2013</v>
      </c>
      <c r="F23" s="8">
        <v>43825</v>
      </c>
      <c r="G23" s="44" t="s">
        <v>3</v>
      </c>
      <c r="H23" s="51">
        <v>0.83309999999999995</v>
      </c>
      <c r="I23" s="52"/>
      <c r="J23" s="44">
        <v>31</v>
      </c>
      <c r="K23" s="47">
        <f t="shared" si="1"/>
        <v>3559.3757191927129</v>
      </c>
      <c r="L23" s="48"/>
      <c r="M23" s="6">
        <f>IF(J23="","",(K23/J23)/LOOKUP(RIGHT($D$2,3),定数!$A$6:$A$13,定数!$B$6:$B$13))</f>
        <v>0.76545714391241138</v>
      </c>
      <c r="N23" s="44">
        <v>2013</v>
      </c>
      <c r="O23" s="8">
        <v>43826</v>
      </c>
      <c r="P23" s="51">
        <v>0.83650000000000002</v>
      </c>
      <c r="Q23" s="52"/>
      <c r="R23" s="49">
        <f>IF(P23="","",T23*M23*LOOKUP(RIGHT($D$2,3),定数!$A$6:$A$13,定数!$B$6:$B$13))</f>
        <v>-3903.8314339533781</v>
      </c>
      <c r="S23" s="49"/>
      <c r="T23" s="50">
        <f t="shared" si="5"/>
        <v>-34.000000000000696</v>
      </c>
      <c r="U23" s="50"/>
      <c r="V23" t="str">
        <f t="shared" ref="V23:W74" si="8">IF(S23&lt;&gt;"",IF(S23&lt;0,1+V22,0),"")</f>
        <v/>
      </c>
      <c r="W23">
        <f t="shared" si="3"/>
        <v>3</v>
      </c>
      <c r="X23" s="41">
        <f t="shared" si="6"/>
        <v>126868.52873482236</v>
      </c>
      <c r="Y23" s="42">
        <f t="shared" si="7"/>
        <v>6.4812538699691502E-2</v>
      </c>
    </row>
    <row r="24" spans="2:25">
      <c r="B24" s="35">
        <v>16</v>
      </c>
      <c r="C24" s="45">
        <f t="shared" si="0"/>
        <v>114742.02587247039</v>
      </c>
      <c r="D24" s="45"/>
      <c r="E24" s="44">
        <v>2014</v>
      </c>
      <c r="F24" s="8">
        <v>43468</v>
      </c>
      <c r="G24" s="44" t="s">
        <v>3</v>
      </c>
      <c r="H24" s="46">
        <v>0.8276</v>
      </c>
      <c r="I24" s="46"/>
      <c r="J24" s="44">
        <v>38</v>
      </c>
      <c r="K24" s="47">
        <f t="shared" si="1"/>
        <v>3442.2607761741115</v>
      </c>
      <c r="L24" s="48"/>
      <c r="M24" s="6">
        <f>IF(J24="","",(K24/J24)/LOOKUP(RIGHT($D$2,3),定数!$A$6:$A$13,定数!$B$6:$B$13))</f>
        <v>0.6039053993287915</v>
      </c>
      <c r="N24" s="44">
        <v>2014</v>
      </c>
      <c r="O24" s="8">
        <v>43471</v>
      </c>
      <c r="P24" s="46">
        <v>0.83160000000000001</v>
      </c>
      <c r="Q24" s="46"/>
      <c r="R24" s="49">
        <f>IF(P24="","",T24*M24*LOOKUP(RIGHT($D$2,3),定数!$A$6:$A$13,定数!$B$6:$B$13))</f>
        <v>-3623.4323959727521</v>
      </c>
      <c r="S24" s="49"/>
      <c r="T24" s="50">
        <f t="shared" si="5"/>
        <v>-40.000000000000036</v>
      </c>
      <c r="U24" s="50"/>
      <c r="V24" t="str">
        <f t="shared" si="8"/>
        <v/>
      </c>
      <c r="W24">
        <f t="shared" si="3"/>
        <v>4</v>
      </c>
      <c r="X24" s="41">
        <f t="shared" si="6"/>
        <v>126868.52873482236</v>
      </c>
      <c r="Y24" s="42">
        <f t="shared" si="7"/>
        <v>9.5583222910218368E-2</v>
      </c>
    </row>
    <row r="25" spans="2:25">
      <c r="B25" s="35">
        <v>17</v>
      </c>
      <c r="C25" s="45">
        <f t="shared" si="0"/>
        <v>111118.59347649764</v>
      </c>
      <c r="D25" s="45"/>
      <c r="E25" s="44">
        <v>2014</v>
      </c>
      <c r="F25" s="8">
        <v>43486</v>
      </c>
      <c r="G25" s="44" t="s">
        <v>3</v>
      </c>
      <c r="H25" s="46">
        <v>0.8246</v>
      </c>
      <c r="I25" s="46"/>
      <c r="J25" s="44">
        <v>14</v>
      </c>
      <c r="K25" s="47">
        <f t="shared" si="1"/>
        <v>3333.5578042949292</v>
      </c>
      <c r="L25" s="48"/>
      <c r="M25" s="6">
        <f>IF(J25="","",(K25/J25)/LOOKUP(RIGHT($D$2,3),定数!$A$6:$A$13,定数!$B$6:$B$13))</f>
        <v>1.5874084782356805</v>
      </c>
      <c r="N25" s="44">
        <v>2014</v>
      </c>
      <c r="O25" s="8">
        <v>43486</v>
      </c>
      <c r="P25" s="46">
        <v>0.82189999999999996</v>
      </c>
      <c r="Q25" s="46"/>
      <c r="R25" s="49">
        <f>IF(P25="","",T25*M25*LOOKUP(RIGHT($D$2,3),定数!$A$6:$A$13,定数!$B$6:$B$13))</f>
        <v>6429.0043368545903</v>
      </c>
      <c r="S25" s="49"/>
      <c r="T25" s="50">
        <f t="shared" si="5"/>
        <v>27.000000000000355</v>
      </c>
      <c r="U25" s="50"/>
      <c r="V25" t="str">
        <f t="shared" si="8"/>
        <v/>
      </c>
      <c r="W25">
        <f t="shared" si="3"/>
        <v>0</v>
      </c>
      <c r="X25" s="41">
        <f t="shared" si="6"/>
        <v>126868.52873482236</v>
      </c>
      <c r="Y25" s="42">
        <f t="shared" si="7"/>
        <v>0.12414375271305356</v>
      </c>
    </row>
    <row r="26" spans="2:25">
      <c r="B26" s="35">
        <v>18</v>
      </c>
      <c r="C26" s="45">
        <f t="shared" si="0"/>
        <v>117547.59781335223</v>
      </c>
      <c r="D26" s="45"/>
      <c r="E26" s="44">
        <v>2014</v>
      </c>
      <c r="F26" s="8">
        <v>43598</v>
      </c>
      <c r="G26" s="44" t="s">
        <v>3</v>
      </c>
      <c r="H26" s="46">
        <v>0.81330000000000002</v>
      </c>
      <c r="I26" s="46"/>
      <c r="J26" s="44">
        <v>37</v>
      </c>
      <c r="K26" s="47">
        <f t="shared" si="1"/>
        <v>3526.4279344005668</v>
      </c>
      <c r="L26" s="48"/>
      <c r="M26" s="6">
        <f>IF(J26="","",(K26/J26)/LOOKUP(RIGHT($D$2,3),定数!$A$6:$A$13,定数!$B$6:$B$13))</f>
        <v>0.63539242061271473</v>
      </c>
      <c r="N26" s="44">
        <v>2014</v>
      </c>
      <c r="O26" s="8">
        <v>43599</v>
      </c>
      <c r="P26" s="46">
        <v>0.81730000000000003</v>
      </c>
      <c r="Q26" s="46"/>
      <c r="R26" s="49">
        <f>IF(P26="","",T26*M26*LOOKUP(RIGHT($D$2,3),定数!$A$6:$A$13,定数!$B$6:$B$13))</f>
        <v>-3812.3545236762916</v>
      </c>
      <c r="S26" s="49"/>
      <c r="T26" s="50">
        <f t="shared" si="5"/>
        <v>-40.000000000000036</v>
      </c>
      <c r="U26" s="50"/>
      <c r="V26" t="str">
        <f t="shared" si="8"/>
        <v/>
      </c>
      <c r="W26">
        <f t="shared" si="3"/>
        <v>1</v>
      </c>
      <c r="X26" s="41">
        <f t="shared" si="6"/>
        <v>126868.52873482236</v>
      </c>
      <c r="Y26" s="42">
        <f t="shared" si="7"/>
        <v>7.3469212691451014E-2</v>
      </c>
    </row>
    <row r="27" spans="2:25">
      <c r="B27" s="35">
        <v>19</v>
      </c>
      <c r="C27" s="45">
        <f t="shared" si="0"/>
        <v>113735.24328967594</v>
      </c>
      <c r="D27" s="45"/>
      <c r="E27" s="44">
        <v>2014</v>
      </c>
      <c r="F27" s="8">
        <v>43627</v>
      </c>
      <c r="G27" s="44" t="s">
        <v>3</v>
      </c>
      <c r="H27" s="51">
        <v>0.80500000000000005</v>
      </c>
      <c r="I27" s="52"/>
      <c r="J27" s="44">
        <v>25</v>
      </c>
      <c r="K27" s="47">
        <f t="shared" si="1"/>
        <v>3412.057298690278</v>
      </c>
      <c r="L27" s="48"/>
      <c r="M27" s="6">
        <f>IF(J27="","",(K27/J27)/LOOKUP(RIGHT($D$2,3),定数!$A$6:$A$13,定数!$B$6:$B$13))</f>
        <v>0.90988194631740749</v>
      </c>
      <c r="N27" s="44">
        <v>2014</v>
      </c>
      <c r="O27" s="8">
        <v>43629</v>
      </c>
      <c r="P27" s="51">
        <v>0.80010000000000003</v>
      </c>
      <c r="Q27" s="52"/>
      <c r="R27" s="49">
        <f>IF(P27="","",T27*M27*LOOKUP(RIGHT($D$2,3),定数!$A$6:$A$13,定数!$B$6:$B$13))</f>
        <v>6687.6323054329659</v>
      </c>
      <c r="S27" s="49"/>
      <c r="T27" s="50">
        <f t="shared" si="5"/>
        <v>49.000000000000156</v>
      </c>
      <c r="U27" s="50"/>
      <c r="V27" t="str">
        <f t="shared" si="8"/>
        <v/>
      </c>
      <c r="W27">
        <f t="shared" si="3"/>
        <v>0</v>
      </c>
      <c r="X27" s="41">
        <f t="shared" si="6"/>
        <v>126868.52873482236</v>
      </c>
      <c r="Y27" s="42">
        <f t="shared" si="7"/>
        <v>0.10351885984740394</v>
      </c>
    </row>
    <row r="28" spans="2:25">
      <c r="B28" s="35">
        <v>20</v>
      </c>
      <c r="C28" s="45">
        <f t="shared" si="0"/>
        <v>120422.87559510891</v>
      </c>
      <c r="D28" s="45"/>
      <c r="E28" s="44">
        <v>2014</v>
      </c>
      <c r="F28" s="8">
        <v>43628</v>
      </c>
      <c r="G28" s="44" t="s">
        <v>3</v>
      </c>
      <c r="H28" s="51">
        <v>0.80289999999999995</v>
      </c>
      <c r="I28" s="52"/>
      <c r="J28" s="44">
        <v>32</v>
      </c>
      <c r="K28" s="47">
        <f t="shared" si="1"/>
        <v>3612.6862678532671</v>
      </c>
      <c r="L28" s="48"/>
      <c r="M28" s="6">
        <f>IF(J28="","",(K28/J28)/LOOKUP(RIGHT($D$2,3),定数!$A$6:$A$13,定数!$B$6:$B$13))</f>
        <v>0.75264297246943068</v>
      </c>
      <c r="N28" s="44">
        <v>2014</v>
      </c>
      <c r="O28" s="8">
        <v>43632</v>
      </c>
      <c r="P28" s="51">
        <v>0.79649999999999999</v>
      </c>
      <c r="Q28" s="52"/>
      <c r="R28" s="49">
        <f>IF(P28="","",T28*M28*LOOKUP(RIGHT($D$2,3),定数!$A$6:$A$13,定数!$B$6:$B$13))</f>
        <v>7225.3725357064905</v>
      </c>
      <c r="S28" s="49"/>
      <c r="T28" s="50">
        <f t="shared" si="5"/>
        <v>63.999999999999616</v>
      </c>
      <c r="U28" s="50"/>
      <c r="V28" t="str">
        <f t="shared" si="8"/>
        <v/>
      </c>
      <c r="W28">
        <f t="shared" si="3"/>
        <v>0</v>
      </c>
      <c r="X28" s="41">
        <f t="shared" si="6"/>
        <v>126868.52873482236</v>
      </c>
      <c r="Y28" s="42">
        <f t="shared" si="7"/>
        <v>5.0805768806431173E-2</v>
      </c>
    </row>
    <row r="29" spans="2:25">
      <c r="B29" s="35">
        <v>21</v>
      </c>
      <c r="C29" s="45">
        <f t="shared" si="0"/>
        <v>127648.24813081539</v>
      </c>
      <c r="D29" s="45"/>
      <c r="E29" s="44">
        <v>2014</v>
      </c>
      <c r="F29" s="8">
        <v>43629</v>
      </c>
      <c r="G29" s="44" t="s">
        <v>3</v>
      </c>
      <c r="H29" s="51">
        <v>0.80010000000000003</v>
      </c>
      <c r="I29" s="52"/>
      <c r="J29" s="44">
        <v>59</v>
      </c>
      <c r="K29" s="47">
        <f t="shared" si="1"/>
        <v>3829.4474439244618</v>
      </c>
      <c r="L29" s="48"/>
      <c r="M29" s="6">
        <f>IF(J29="","",(K29/J29)/LOOKUP(RIGHT($D$2,3),定数!$A$6:$A$13,定数!$B$6:$B$13))</f>
        <v>0.43270592586717083</v>
      </c>
      <c r="N29" s="44">
        <v>2014</v>
      </c>
      <c r="O29" s="8">
        <v>43669</v>
      </c>
      <c r="P29" s="51">
        <v>0.78820000000000001</v>
      </c>
      <c r="Q29" s="52"/>
      <c r="R29" s="49">
        <f>IF(P29="","",T29*M29*LOOKUP(RIGHT($D$2,3),定数!$A$6:$A$13,定数!$B$6:$B$13))</f>
        <v>7723.8007767290137</v>
      </c>
      <c r="S29" s="49"/>
      <c r="T29" s="50">
        <f t="shared" si="5"/>
        <v>119.00000000000021</v>
      </c>
      <c r="U29" s="50"/>
      <c r="V29" t="str">
        <f t="shared" si="8"/>
        <v/>
      </c>
      <c r="W29">
        <f t="shared" si="3"/>
        <v>0</v>
      </c>
      <c r="X29" s="41">
        <f t="shared" si="6"/>
        <v>127648.24813081539</v>
      </c>
      <c r="Y29" s="42">
        <f t="shared" si="7"/>
        <v>0</v>
      </c>
    </row>
    <row r="30" spans="2:25">
      <c r="B30" s="35">
        <v>22</v>
      </c>
      <c r="C30" s="45">
        <f t="shared" si="0"/>
        <v>135372.04890754441</v>
      </c>
      <c r="D30" s="45"/>
      <c r="E30" s="44">
        <v>2014</v>
      </c>
      <c r="F30" s="8">
        <v>43649</v>
      </c>
      <c r="G30" s="44" t="s">
        <v>3</v>
      </c>
      <c r="H30" s="51">
        <v>0.79430000000000001</v>
      </c>
      <c r="I30" s="52"/>
      <c r="J30" s="44">
        <v>27</v>
      </c>
      <c r="K30" s="47">
        <f t="shared" si="1"/>
        <v>4061.1614672263322</v>
      </c>
      <c r="L30" s="48"/>
      <c r="M30" s="6">
        <f>IF(J30="","",(K30/J30)/LOOKUP(RIGHT($D$2,3),定数!$A$6:$A$13,定数!$B$6:$B$13))</f>
        <v>1.0027559178336622</v>
      </c>
      <c r="N30" s="44">
        <v>2014</v>
      </c>
      <c r="O30" s="8">
        <v>43660</v>
      </c>
      <c r="P30" s="51">
        <v>0.79720000000000002</v>
      </c>
      <c r="Q30" s="52"/>
      <c r="R30" s="49">
        <f>IF(P30="","",T30*M30*LOOKUP(RIGHT($D$2,3),定数!$A$6:$A$13,定数!$B$6:$B$13))</f>
        <v>-4361.9882425764508</v>
      </c>
      <c r="S30" s="49"/>
      <c r="T30" s="50">
        <f t="shared" si="5"/>
        <v>-29.000000000000135</v>
      </c>
      <c r="U30" s="50"/>
      <c r="V30" t="str">
        <f t="shared" si="8"/>
        <v/>
      </c>
      <c r="W30">
        <f t="shared" si="3"/>
        <v>1</v>
      </c>
      <c r="X30" s="41">
        <f t="shared" si="6"/>
        <v>135372.04890754441</v>
      </c>
      <c r="Y30" s="42">
        <f t="shared" si="7"/>
        <v>0</v>
      </c>
    </row>
    <row r="31" spans="2:25">
      <c r="B31" s="35">
        <v>23</v>
      </c>
      <c r="C31" s="45">
        <f t="shared" si="0"/>
        <v>131010.06066496795</v>
      </c>
      <c r="D31" s="45"/>
      <c r="E31" s="44">
        <v>2014</v>
      </c>
      <c r="F31" s="8">
        <v>43679</v>
      </c>
      <c r="G31" s="44" t="s">
        <v>3</v>
      </c>
      <c r="H31" s="51">
        <v>0.79510000000000003</v>
      </c>
      <c r="I31" s="52"/>
      <c r="J31" s="44">
        <v>14</v>
      </c>
      <c r="K31" s="47">
        <f t="shared" si="1"/>
        <v>3930.3018199490384</v>
      </c>
      <c r="L31" s="48"/>
      <c r="M31" s="6">
        <f>IF(J31="","",(K31/J31)/LOOKUP(RIGHT($D$2,3),定数!$A$6:$A$13,定数!$B$6:$B$13))</f>
        <v>1.8715722952138281</v>
      </c>
      <c r="N31" s="44">
        <v>2014</v>
      </c>
      <c r="O31" s="8">
        <v>43706</v>
      </c>
      <c r="P31" s="51">
        <v>0.79239999999999999</v>
      </c>
      <c r="Q31" s="52"/>
      <c r="R31" s="49">
        <f>IF(P31="","",T31*M31*LOOKUP(RIGHT($D$2,3),定数!$A$6:$A$13,定数!$B$6:$B$13))</f>
        <v>7579.8677956161027</v>
      </c>
      <c r="S31" s="49"/>
      <c r="T31" s="50">
        <f t="shared" si="5"/>
        <v>27.000000000000355</v>
      </c>
      <c r="U31" s="50"/>
      <c r="V31" t="str">
        <f t="shared" si="8"/>
        <v/>
      </c>
      <c r="W31">
        <f t="shared" si="3"/>
        <v>0</v>
      </c>
      <c r="X31" s="41">
        <f t="shared" si="6"/>
        <v>135372.04890754441</v>
      </c>
      <c r="Y31" s="42">
        <f t="shared" si="7"/>
        <v>3.2222222222222374E-2</v>
      </c>
    </row>
    <row r="32" spans="2:25">
      <c r="B32" s="35">
        <v>24</v>
      </c>
      <c r="C32" s="45">
        <f t="shared" si="0"/>
        <v>138589.92846058405</v>
      </c>
      <c r="D32" s="45"/>
      <c r="E32" s="44">
        <v>2014</v>
      </c>
      <c r="F32" s="8">
        <v>43706</v>
      </c>
      <c r="G32" s="44" t="s">
        <v>3</v>
      </c>
      <c r="H32" s="51">
        <v>0.79210000000000003</v>
      </c>
      <c r="I32" s="52"/>
      <c r="J32" s="44">
        <v>34</v>
      </c>
      <c r="K32" s="47">
        <f t="shared" si="1"/>
        <v>4157.6978538175217</v>
      </c>
      <c r="L32" s="48"/>
      <c r="M32" s="6">
        <f>IF(J32="","",(K32/J32)/LOOKUP(RIGHT($D$2,3),定数!$A$6:$A$13,定数!$B$6:$B$13))</f>
        <v>0.81523487329755329</v>
      </c>
      <c r="N32" s="44">
        <v>2014</v>
      </c>
      <c r="O32" s="8">
        <v>43710</v>
      </c>
      <c r="P32" s="51">
        <v>0.79569999999999996</v>
      </c>
      <c r="Q32" s="52"/>
      <c r="R32" s="49">
        <f>IF(P32="","",T32*M32*LOOKUP(RIGHT($D$2,3),定数!$A$6:$A$13,定数!$B$6:$B$13))</f>
        <v>-4402.2683158067102</v>
      </c>
      <c r="S32" s="49"/>
      <c r="T32" s="50">
        <f t="shared" si="5"/>
        <v>-35.999999999999368</v>
      </c>
      <c r="U32" s="50"/>
      <c r="V32" t="str">
        <f t="shared" si="8"/>
        <v/>
      </c>
      <c r="W32">
        <f t="shared" si="3"/>
        <v>1</v>
      </c>
      <c r="X32" s="41">
        <f t="shared" si="6"/>
        <v>138589.92846058405</v>
      </c>
      <c r="Y32" s="42">
        <f t="shared" si="7"/>
        <v>0</v>
      </c>
    </row>
    <row r="33" spans="2:25">
      <c r="B33" s="35">
        <v>25</v>
      </c>
      <c r="C33" s="45">
        <f t="shared" si="0"/>
        <v>134187.66014477733</v>
      </c>
      <c r="D33" s="45"/>
      <c r="E33" s="44">
        <v>2014</v>
      </c>
      <c r="F33" s="8">
        <v>43730</v>
      </c>
      <c r="G33" s="44" t="s">
        <v>3</v>
      </c>
      <c r="H33" s="46">
        <v>0.78480000000000005</v>
      </c>
      <c r="I33" s="46"/>
      <c r="J33" s="44">
        <v>22</v>
      </c>
      <c r="K33" s="47">
        <f t="shared" si="1"/>
        <v>4025.6298043433198</v>
      </c>
      <c r="L33" s="48"/>
      <c r="M33" s="6">
        <f>IF(J33="","",(K33/J33)/LOOKUP(RIGHT($D$2,3),定数!$A$6:$A$13,定数!$B$6:$B$13))</f>
        <v>1.2198878194979756</v>
      </c>
      <c r="N33" s="44">
        <v>2014</v>
      </c>
      <c r="O33" s="8">
        <v>43731</v>
      </c>
      <c r="P33" s="46">
        <v>0.7873</v>
      </c>
      <c r="Q33" s="46"/>
      <c r="R33" s="49">
        <f>IF(P33="","",T33*M33*LOOKUP(RIGHT($D$2,3),定数!$A$6:$A$13,定数!$B$6:$B$13))</f>
        <v>-4574.5793231173111</v>
      </c>
      <c r="S33" s="49"/>
      <c r="T33" s="50">
        <f t="shared" si="5"/>
        <v>-24.999999999999467</v>
      </c>
      <c r="U33" s="50"/>
      <c r="V33" t="str">
        <f t="shared" si="8"/>
        <v/>
      </c>
      <c r="W33">
        <f t="shared" si="3"/>
        <v>2</v>
      </c>
      <c r="X33" s="41">
        <f t="shared" si="6"/>
        <v>138589.92846058405</v>
      </c>
      <c r="Y33" s="42">
        <f t="shared" si="7"/>
        <v>3.1764705882352473E-2</v>
      </c>
    </row>
    <row r="34" spans="2:25">
      <c r="B34" s="35">
        <v>26</v>
      </c>
      <c r="C34" s="45">
        <f t="shared" si="0"/>
        <v>129613.08082166001</v>
      </c>
      <c r="D34" s="45"/>
      <c r="E34" s="44">
        <v>2014</v>
      </c>
      <c r="F34" s="8">
        <v>43732</v>
      </c>
      <c r="G34" s="44" t="s">
        <v>3</v>
      </c>
      <c r="H34" s="46">
        <v>0.78349999999999997</v>
      </c>
      <c r="I34" s="46"/>
      <c r="J34" s="44">
        <v>30</v>
      </c>
      <c r="K34" s="47">
        <f t="shared" si="1"/>
        <v>3888.3924246498004</v>
      </c>
      <c r="L34" s="48"/>
      <c r="M34" s="6">
        <f>IF(J34="","",(K34/J34)/LOOKUP(RIGHT($D$2,3),定数!$A$6:$A$13,定数!$B$6:$B$13))</f>
        <v>0.86408720547773343</v>
      </c>
      <c r="N34" s="44">
        <v>2014</v>
      </c>
      <c r="O34" s="8">
        <v>43738</v>
      </c>
      <c r="P34" s="46">
        <v>0.77749999999999997</v>
      </c>
      <c r="Q34" s="46"/>
      <c r="R34" s="49">
        <f>IF(P34="","",T34*M34*LOOKUP(RIGHT($D$2,3),定数!$A$6:$A$13,定数!$B$6:$B$13))</f>
        <v>7776.7848492996081</v>
      </c>
      <c r="S34" s="49"/>
      <c r="T34" s="50">
        <f t="shared" si="5"/>
        <v>60.000000000000057</v>
      </c>
      <c r="U34" s="50"/>
      <c r="V34" t="str">
        <f t="shared" si="8"/>
        <v/>
      </c>
      <c r="W34">
        <f t="shared" si="3"/>
        <v>0</v>
      </c>
      <c r="X34" s="41">
        <f t="shared" si="6"/>
        <v>138589.92846058405</v>
      </c>
      <c r="Y34" s="42">
        <f t="shared" si="7"/>
        <v>6.4772727272726205E-2</v>
      </c>
    </row>
    <row r="35" spans="2:25">
      <c r="B35" s="35">
        <v>27</v>
      </c>
      <c r="C35" s="45">
        <f t="shared" si="0"/>
        <v>137389.86567095961</v>
      </c>
      <c r="D35" s="45"/>
      <c r="E35" s="44">
        <v>2014</v>
      </c>
      <c r="F35" s="8">
        <v>43732</v>
      </c>
      <c r="G35" s="44" t="s">
        <v>3</v>
      </c>
      <c r="H35" s="46">
        <v>0.78169999999999995</v>
      </c>
      <c r="I35" s="46"/>
      <c r="J35" s="44">
        <v>13</v>
      </c>
      <c r="K35" s="47">
        <f t="shared" si="1"/>
        <v>4121.6959701287878</v>
      </c>
      <c r="L35" s="48"/>
      <c r="M35" s="6">
        <f>IF(J35="","",(K35/J35)/LOOKUP(RIGHT($D$2,3),定数!$A$6:$A$13,定数!$B$6:$B$13))</f>
        <v>2.1136902410916862</v>
      </c>
      <c r="N35" s="44">
        <v>2014</v>
      </c>
      <c r="O35" s="8">
        <v>43740</v>
      </c>
      <c r="P35" s="46">
        <v>0.78320000000000001</v>
      </c>
      <c r="Q35" s="46"/>
      <c r="R35" s="49">
        <f>IF(P35="","",T35*M35*LOOKUP(RIGHT($D$2,3),定数!$A$6:$A$13,定数!$B$6:$B$13))</f>
        <v>-4755.803042456474</v>
      </c>
      <c r="S35" s="49"/>
      <c r="T35" s="50">
        <f t="shared" si="5"/>
        <v>-15.000000000000568</v>
      </c>
      <c r="U35" s="50"/>
      <c r="V35" t="str">
        <f t="shared" si="8"/>
        <v/>
      </c>
      <c r="W35">
        <f t="shared" si="3"/>
        <v>1</v>
      </c>
      <c r="X35" s="41">
        <f t="shared" si="6"/>
        <v>138589.92846058405</v>
      </c>
      <c r="Y35" s="42">
        <f t="shared" si="7"/>
        <v>8.6590909090897838E-3</v>
      </c>
    </row>
    <row r="36" spans="2:25">
      <c r="B36" s="35">
        <v>28</v>
      </c>
      <c r="C36" s="45">
        <f t="shared" si="0"/>
        <v>132634.06262850313</v>
      </c>
      <c r="D36" s="45"/>
      <c r="E36" s="44">
        <v>2014</v>
      </c>
      <c r="F36" s="8">
        <v>43759</v>
      </c>
      <c r="G36" s="44" t="s">
        <v>3</v>
      </c>
      <c r="H36" s="46">
        <v>0.78879999999999995</v>
      </c>
      <c r="I36" s="46"/>
      <c r="J36" s="44">
        <v>52</v>
      </c>
      <c r="K36" s="47">
        <f t="shared" si="1"/>
        <v>3979.0218788550937</v>
      </c>
      <c r="L36" s="48"/>
      <c r="M36" s="6">
        <f>IF(J36="","",(K36/J36)/LOOKUP(RIGHT($D$2,3),定数!$A$6:$A$13,定数!$B$6:$B$13))</f>
        <v>0.51013101010962747</v>
      </c>
      <c r="N36" s="44">
        <v>2014</v>
      </c>
      <c r="O36" s="8">
        <v>43782</v>
      </c>
      <c r="P36" s="46">
        <v>0.79420000000000002</v>
      </c>
      <c r="Q36" s="46"/>
      <c r="R36" s="49">
        <f>IF(P36="","",T36*M36*LOOKUP(RIGHT($D$2,3),定数!$A$6:$A$13,定数!$B$6:$B$13))</f>
        <v>-4132.061181888037</v>
      </c>
      <c r="S36" s="49"/>
      <c r="T36" s="50">
        <f t="shared" si="5"/>
        <v>-54.000000000000711</v>
      </c>
      <c r="U36" s="50"/>
      <c r="V36" t="str">
        <f t="shared" si="8"/>
        <v/>
      </c>
      <c r="W36">
        <f t="shared" si="3"/>
        <v>2</v>
      </c>
      <c r="X36" s="41">
        <f t="shared" si="6"/>
        <v>138589.92846058405</v>
      </c>
      <c r="Y36" s="42">
        <f t="shared" si="7"/>
        <v>4.2974737762237925E-2</v>
      </c>
    </row>
    <row r="37" spans="2:25">
      <c r="B37" s="35">
        <v>29</v>
      </c>
      <c r="C37" s="45">
        <f t="shared" si="0"/>
        <v>128502.00144661509</v>
      </c>
      <c r="D37" s="45"/>
      <c r="E37" s="44">
        <v>2014</v>
      </c>
      <c r="F37" s="8">
        <v>43809</v>
      </c>
      <c r="G37" s="44" t="s">
        <v>4</v>
      </c>
      <c r="H37" s="51">
        <v>0.79210000000000003</v>
      </c>
      <c r="I37" s="52"/>
      <c r="J37" s="44">
        <v>36</v>
      </c>
      <c r="K37" s="47">
        <f t="shared" si="1"/>
        <v>3855.0600433984528</v>
      </c>
      <c r="L37" s="48"/>
      <c r="M37" s="6">
        <f>IF(J37="","",(K37/J37)/LOOKUP(RIGHT($D$2,3),定数!$A$6:$A$13,定数!$B$6:$B$13))</f>
        <v>0.71390000803675058</v>
      </c>
      <c r="N37" s="44">
        <v>2014</v>
      </c>
      <c r="O37" s="8">
        <v>43810</v>
      </c>
      <c r="P37" s="51">
        <v>0.78820000000000001</v>
      </c>
      <c r="Q37" s="52"/>
      <c r="R37" s="49">
        <f>IF(P37="","",T37*M37*LOOKUP(RIGHT($D$2,3),定数!$A$6:$A$13,定数!$B$6:$B$13))</f>
        <v>-4176.3150470150058</v>
      </c>
      <c r="S37" s="49"/>
      <c r="T37" s="50">
        <f t="shared" si="5"/>
        <v>-39.000000000000142</v>
      </c>
      <c r="U37" s="50"/>
      <c r="V37" t="str">
        <f t="shared" si="8"/>
        <v/>
      </c>
      <c r="W37">
        <f t="shared" si="3"/>
        <v>3</v>
      </c>
      <c r="X37" s="41">
        <f t="shared" si="6"/>
        <v>138589.92846058405</v>
      </c>
      <c r="Y37" s="42">
        <f t="shared" si="7"/>
        <v>7.2789755547337909E-2</v>
      </c>
    </row>
    <row r="38" spans="2:25">
      <c r="B38" s="35">
        <v>30</v>
      </c>
      <c r="C38" s="45">
        <f t="shared" si="0"/>
        <v>124325.68639960009</v>
      </c>
      <c r="D38" s="45"/>
      <c r="E38" s="44">
        <v>2014</v>
      </c>
      <c r="F38" s="8">
        <v>43818</v>
      </c>
      <c r="G38" s="44" t="s">
        <v>3</v>
      </c>
      <c r="H38" s="51">
        <v>0.7823</v>
      </c>
      <c r="I38" s="52"/>
      <c r="J38" s="44">
        <v>33</v>
      </c>
      <c r="K38" s="47">
        <f t="shared" si="1"/>
        <v>3729.7705919880027</v>
      </c>
      <c r="L38" s="48"/>
      <c r="M38" s="6">
        <f>IF(J38="","",(K38/J38)/LOOKUP(RIGHT($D$2,3),定数!$A$6:$A$13,定数!$B$6:$B$13))</f>
        <v>0.75348900848242473</v>
      </c>
      <c r="N38" s="44">
        <v>2014</v>
      </c>
      <c r="O38" s="8">
        <v>43822</v>
      </c>
      <c r="P38" s="51">
        <v>0.78580000000000005</v>
      </c>
      <c r="Q38" s="52"/>
      <c r="R38" s="49">
        <f>IF(P38="","",T38*M38*LOOKUP(RIGHT($D$2,3),定数!$A$6:$A$13,定数!$B$6:$B$13))</f>
        <v>-3955.8172945327956</v>
      </c>
      <c r="S38" s="49"/>
      <c r="T38" s="50">
        <f t="shared" si="5"/>
        <v>-35.000000000000583</v>
      </c>
      <c r="U38" s="50"/>
      <c r="V38" t="str">
        <f t="shared" si="8"/>
        <v/>
      </c>
      <c r="W38">
        <f t="shared" si="3"/>
        <v>4</v>
      </c>
      <c r="X38" s="41">
        <f t="shared" si="6"/>
        <v>138589.92846058405</v>
      </c>
      <c r="Y38" s="42">
        <f t="shared" si="7"/>
        <v>0.10292408849204948</v>
      </c>
    </row>
    <row r="39" spans="2:25">
      <c r="B39" s="35">
        <v>31</v>
      </c>
      <c r="C39" s="45">
        <f t="shared" si="0"/>
        <v>120369.86910506729</v>
      </c>
      <c r="D39" s="45"/>
      <c r="E39" s="44">
        <v>2014</v>
      </c>
      <c r="F39" s="8">
        <v>43829</v>
      </c>
      <c r="G39" s="44" t="s">
        <v>3</v>
      </c>
      <c r="H39" s="51">
        <v>0.78169999999999995</v>
      </c>
      <c r="I39" s="52"/>
      <c r="J39" s="44">
        <v>21</v>
      </c>
      <c r="K39" s="47">
        <f t="shared" si="1"/>
        <v>3611.0960731520186</v>
      </c>
      <c r="L39" s="48"/>
      <c r="M39" s="6">
        <f>IF(J39="","",(K39/J39)/LOOKUP(RIGHT($D$2,3),定数!$A$6:$A$13,定数!$B$6:$B$13))</f>
        <v>1.1463797057625456</v>
      </c>
      <c r="N39" s="44">
        <v>2014</v>
      </c>
      <c r="O39" s="8">
        <v>43829</v>
      </c>
      <c r="P39" s="51">
        <v>0.78400000000000003</v>
      </c>
      <c r="Q39" s="52"/>
      <c r="R39" s="49">
        <f>IF(P39="","",T39*M39*LOOKUP(RIGHT($D$2,3),定数!$A$6:$A$13,定数!$B$6:$B$13))</f>
        <v>-3955.0099848809191</v>
      </c>
      <c r="S39" s="49"/>
      <c r="T39" s="50">
        <f t="shared" si="5"/>
        <v>-23.000000000000796</v>
      </c>
      <c r="U39" s="50"/>
      <c r="V39" t="str">
        <f t="shared" si="8"/>
        <v/>
      </c>
      <c r="W39">
        <f t="shared" si="3"/>
        <v>5</v>
      </c>
      <c r="X39" s="41">
        <f t="shared" si="6"/>
        <v>138589.92846058405</v>
      </c>
      <c r="Y39" s="42">
        <f t="shared" si="7"/>
        <v>0.13146741294912112</v>
      </c>
    </row>
    <row r="40" spans="2:25">
      <c r="B40" s="35">
        <v>32</v>
      </c>
      <c r="C40" s="45">
        <f t="shared" si="0"/>
        <v>116414.85912018637</v>
      </c>
      <c r="D40" s="45"/>
      <c r="E40" s="44">
        <v>2014</v>
      </c>
      <c r="F40" s="8">
        <v>43829</v>
      </c>
      <c r="G40" s="44" t="s">
        <v>3</v>
      </c>
      <c r="H40" s="51">
        <v>0.78110000000000002</v>
      </c>
      <c r="I40" s="52"/>
      <c r="J40" s="44">
        <v>22</v>
      </c>
      <c r="K40" s="47">
        <f t="shared" si="1"/>
        <v>3492.4457736055911</v>
      </c>
      <c r="L40" s="48"/>
      <c r="M40" s="6">
        <f>IF(J40="","",(K40/J40)/LOOKUP(RIGHT($D$2,3),定数!$A$6:$A$13,定数!$B$6:$B$13))</f>
        <v>1.0583169010926032</v>
      </c>
      <c r="N40" s="44">
        <v>2014</v>
      </c>
      <c r="O40" s="8">
        <v>43830</v>
      </c>
      <c r="P40" s="51">
        <v>0.77680000000000005</v>
      </c>
      <c r="Q40" s="52"/>
      <c r="R40" s="49">
        <f>IF(P40="","",T40*M40*LOOKUP(RIGHT($D$2,3),定数!$A$6:$A$13,定数!$B$6:$B$13))</f>
        <v>6826.1440120472435</v>
      </c>
      <c r="S40" s="49"/>
      <c r="T40" s="50">
        <f t="shared" si="5"/>
        <v>42.999999999999702</v>
      </c>
      <c r="U40" s="50"/>
      <c r="V40" t="str">
        <f t="shared" si="8"/>
        <v/>
      </c>
      <c r="W40">
        <f t="shared" si="3"/>
        <v>0</v>
      </c>
      <c r="X40" s="41">
        <f t="shared" si="6"/>
        <v>138589.92846058405</v>
      </c>
      <c r="Y40" s="42">
        <f t="shared" si="7"/>
        <v>0.16000491223793667</v>
      </c>
    </row>
    <row r="41" spans="2:25">
      <c r="B41" s="35">
        <v>33</v>
      </c>
      <c r="C41" s="45">
        <f t="shared" si="0"/>
        <v>123241.00313223361</v>
      </c>
      <c r="D41" s="45"/>
      <c r="E41" s="44">
        <v>2015</v>
      </c>
      <c r="F41" s="8">
        <v>43474</v>
      </c>
      <c r="G41" s="44" t="s">
        <v>3</v>
      </c>
      <c r="H41" s="51">
        <v>0.77959999999999996</v>
      </c>
      <c r="I41" s="52"/>
      <c r="J41" s="44">
        <v>26</v>
      </c>
      <c r="K41" s="47">
        <f t="shared" si="1"/>
        <v>3697.2300939670081</v>
      </c>
      <c r="L41" s="48"/>
      <c r="M41" s="6">
        <f>IF(J41="","",(K41/J41)/LOOKUP(RIGHT($D$2,3),定数!$A$6:$A$13,定数!$B$6:$B$13))</f>
        <v>0.94800771640179693</v>
      </c>
      <c r="N41" s="44">
        <v>2015</v>
      </c>
      <c r="O41" s="8">
        <v>43477</v>
      </c>
      <c r="P41" s="51">
        <v>0.78249999999999997</v>
      </c>
      <c r="Q41" s="52"/>
      <c r="R41" s="49">
        <f>IF(P41="","",T41*M41*LOOKUP(RIGHT($D$2,3),定数!$A$6:$A$13,定数!$B$6:$B$13))</f>
        <v>-4123.8335663478356</v>
      </c>
      <c r="S41" s="49"/>
      <c r="T41" s="50">
        <f t="shared" si="5"/>
        <v>-29.000000000000135</v>
      </c>
      <c r="U41" s="50"/>
      <c r="V41" t="str">
        <f t="shared" si="8"/>
        <v/>
      </c>
      <c r="W41">
        <f t="shared" si="3"/>
        <v>1</v>
      </c>
      <c r="X41" s="41">
        <f t="shared" si="6"/>
        <v>138589.92846058405</v>
      </c>
      <c r="Y41" s="42">
        <f t="shared" si="7"/>
        <v>0.11075065481916158</v>
      </c>
    </row>
    <row r="42" spans="2:25">
      <c r="B42" s="35">
        <v>34</v>
      </c>
      <c r="C42" s="45">
        <f t="shared" si="0"/>
        <v>119117.16956588578</v>
      </c>
      <c r="D42" s="45"/>
      <c r="E42" s="44">
        <v>2015</v>
      </c>
      <c r="F42" s="8">
        <v>43491</v>
      </c>
      <c r="G42" s="44" t="s">
        <v>3</v>
      </c>
      <c r="H42" s="51">
        <v>0.74670000000000003</v>
      </c>
      <c r="I42" s="52"/>
      <c r="J42" s="44">
        <v>36</v>
      </c>
      <c r="K42" s="47">
        <f t="shared" si="1"/>
        <v>3573.5150869765735</v>
      </c>
      <c r="L42" s="48"/>
      <c r="M42" s="6">
        <f>IF(J42="","",(K42/J42)/LOOKUP(RIGHT($D$2,3),定数!$A$6:$A$13,定数!$B$6:$B$13))</f>
        <v>0.66176205314380987</v>
      </c>
      <c r="N42" s="44">
        <v>2015</v>
      </c>
      <c r="O42" s="8">
        <v>43492</v>
      </c>
      <c r="P42" s="51">
        <v>0.75060000000000004</v>
      </c>
      <c r="Q42" s="52"/>
      <c r="R42" s="49">
        <f>IF(P42="","",T42*M42*LOOKUP(RIGHT($D$2,3),定数!$A$6:$A$13,定数!$B$6:$B$13))</f>
        <v>-3871.3080108913018</v>
      </c>
      <c r="S42" s="49"/>
      <c r="T42" s="50">
        <f t="shared" si="5"/>
        <v>-39.000000000000142</v>
      </c>
      <c r="U42" s="50"/>
      <c r="V42" t="str">
        <f t="shared" si="8"/>
        <v/>
      </c>
      <c r="W42">
        <f t="shared" si="3"/>
        <v>2</v>
      </c>
      <c r="X42" s="41">
        <f t="shared" si="6"/>
        <v>138589.92846058405</v>
      </c>
      <c r="Y42" s="42">
        <f t="shared" si="7"/>
        <v>0.14050630598482816</v>
      </c>
    </row>
    <row r="43" spans="2:25">
      <c r="B43" s="35">
        <v>35</v>
      </c>
      <c r="C43" s="45">
        <f t="shared" si="0"/>
        <v>115245.86155499448</v>
      </c>
      <c r="D43" s="45"/>
      <c r="E43" s="44">
        <v>2015</v>
      </c>
      <c r="F43" s="8">
        <v>43502</v>
      </c>
      <c r="G43" s="44" t="s">
        <v>3</v>
      </c>
      <c r="H43" s="51">
        <v>0.74329999999999996</v>
      </c>
      <c r="I43" s="52"/>
      <c r="J43" s="44">
        <v>48</v>
      </c>
      <c r="K43" s="47">
        <f t="shared" si="1"/>
        <v>3457.3758466498343</v>
      </c>
      <c r="L43" s="48"/>
      <c r="M43" s="6">
        <f>IF(J43="","",(K43/J43)/LOOKUP(RIGHT($D$2,3),定数!$A$6:$A$13,定数!$B$6:$B$13))</f>
        <v>0.48019108981247705</v>
      </c>
      <c r="N43" s="44">
        <v>2015</v>
      </c>
      <c r="O43" s="8">
        <v>43519</v>
      </c>
      <c r="P43" s="51">
        <v>0.73370000000000002</v>
      </c>
      <c r="Q43" s="52"/>
      <c r="R43" s="49">
        <f>IF(P43="","",T43*M43*LOOKUP(RIGHT($D$2,3),定数!$A$6:$A$13,定数!$B$6:$B$13))</f>
        <v>6914.7516932996277</v>
      </c>
      <c r="S43" s="49"/>
      <c r="T43" s="50">
        <f t="shared" si="5"/>
        <v>95.999999999999417</v>
      </c>
      <c r="U43" s="50"/>
      <c r="V43" t="str">
        <f t="shared" si="8"/>
        <v/>
      </c>
      <c r="W43">
        <f t="shared" si="3"/>
        <v>0</v>
      </c>
      <c r="X43" s="41">
        <f t="shared" si="6"/>
        <v>138589.92846058405</v>
      </c>
      <c r="Y43" s="42">
        <f t="shared" si="7"/>
        <v>0.16843985104032133</v>
      </c>
    </row>
    <row r="44" spans="2:25">
      <c r="B44" s="35">
        <v>36</v>
      </c>
      <c r="C44" s="45">
        <f t="shared" si="0"/>
        <v>122160.6132482941</v>
      </c>
      <c r="D44" s="45"/>
      <c r="E44" s="44">
        <v>2015</v>
      </c>
      <c r="F44" s="8">
        <v>43507</v>
      </c>
      <c r="G44" s="44" t="s">
        <v>3</v>
      </c>
      <c r="H44" s="51">
        <v>0.73960000000000004</v>
      </c>
      <c r="I44" s="52"/>
      <c r="J44" s="44">
        <v>30</v>
      </c>
      <c r="K44" s="47">
        <f t="shared" si="1"/>
        <v>3664.8183974488229</v>
      </c>
      <c r="L44" s="48"/>
      <c r="M44" s="6">
        <f>IF(J44="","",(K44/J44)/LOOKUP(RIGHT($D$2,3),定数!$A$6:$A$13,定数!$B$6:$B$13))</f>
        <v>0.81440408832196065</v>
      </c>
      <c r="N44" s="44">
        <v>2015</v>
      </c>
      <c r="O44" s="8">
        <v>43508</v>
      </c>
      <c r="P44" s="51">
        <v>0.74280000000000002</v>
      </c>
      <c r="Q44" s="52"/>
      <c r="R44" s="49">
        <f>IF(P44="","",T44*M44*LOOKUP(RIGHT($D$2,3),定数!$A$6:$A$13,定数!$B$6:$B$13))</f>
        <v>-3909.1396239453875</v>
      </c>
      <c r="S44" s="49"/>
      <c r="T44" s="50">
        <f t="shared" si="5"/>
        <v>-31.999999999999808</v>
      </c>
      <c r="U44" s="50"/>
      <c r="V44" t="str">
        <f t="shared" si="8"/>
        <v/>
      </c>
      <c r="W44">
        <f t="shared" si="3"/>
        <v>1</v>
      </c>
      <c r="X44" s="41">
        <f t="shared" si="6"/>
        <v>138589.92846058405</v>
      </c>
      <c r="Y44" s="42">
        <f t="shared" si="7"/>
        <v>0.11854624210274101</v>
      </c>
    </row>
    <row r="45" spans="2:25">
      <c r="B45" s="35">
        <v>37</v>
      </c>
      <c r="C45" s="45">
        <f t="shared" si="0"/>
        <v>118251.47362434871</v>
      </c>
      <c r="D45" s="45"/>
      <c r="E45" s="44">
        <v>2015</v>
      </c>
      <c r="F45" s="8">
        <v>43510</v>
      </c>
      <c r="G45" s="44" t="s">
        <v>3</v>
      </c>
      <c r="H45" s="51">
        <v>0.7389</v>
      </c>
      <c r="I45" s="52"/>
      <c r="J45" s="44">
        <v>26</v>
      </c>
      <c r="K45" s="47">
        <f t="shared" si="1"/>
        <v>3547.5442087304614</v>
      </c>
      <c r="L45" s="48"/>
      <c r="M45" s="6">
        <f>IF(J45="","",(K45/J45)/LOOKUP(RIGHT($D$2,3),定数!$A$6:$A$13,定数!$B$6:$B$13))</f>
        <v>0.90962672018729773</v>
      </c>
      <c r="N45" s="44">
        <v>2015</v>
      </c>
      <c r="O45" s="8">
        <v>43512</v>
      </c>
      <c r="P45" s="51">
        <v>0.74170000000000003</v>
      </c>
      <c r="Q45" s="52"/>
      <c r="R45" s="49">
        <f>IF(P45="","",T45*M45*LOOKUP(RIGHT($D$2,3),定数!$A$6:$A$13,定数!$B$6:$B$13))</f>
        <v>-3820.4322247866849</v>
      </c>
      <c r="S45" s="49"/>
      <c r="T45" s="50">
        <f t="shared" si="5"/>
        <v>-28.000000000000249</v>
      </c>
      <c r="U45" s="50"/>
      <c r="V45" t="str">
        <f t="shared" si="8"/>
        <v/>
      </c>
      <c r="W45">
        <f t="shared" si="3"/>
        <v>2</v>
      </c>
      <c r="X45" s="41">
        <f t="shared" si="6"/>
        <v>138589.92846058405</v>
      </c>
      <c r="Y45" s="42">
        <f t="shared" si="7"/>
        <v>0.14675276235545309</v>
      </c>
    </row>
    <row r="46" spans="2:25">
      <c r="B46" s="35">
        <v>38</v>
      </c>
      <c r="C46" s="45">
        <f t="shared" si="0"/>
        <v>114431.04139956203</v>
      </c>
      <c r="D46" s="45"/>
      <c r="E46" s="44">
        <v>2015</v>
      </c>
      <c r="F46" s="8">
        <v>43522</v>
      </c>
      <c r="G46" s="44" t="s">
        <v>3</v>
      </c>
      <c r="H46" s="51">
        <v>0.73119999999999996</v>
      </c>
      <c r="I46" s="52"/>
      <c r="J46" s="44">
        <v>23</v>
      </c>
      <c r="K46" s="47">
        <f t="shared" si="1"/>
        <v>3432.9312419868606</v>
      </c>
      <c r="L46" s="48"/>
      <c r="M46" s="6">
        <f>IF(J46="","",(K46/J46)/LOOKUP(RIGHT($D$2,3),定数!$A$6:$A$13,定数!$B$6:$B$13))</f>
        <v>0.99505253390923509</v>
      </c>
      <c r="N46" s="44">
        <v>2015</v>
      </c>
      <c r="O46" s="8">
        <v>43522</v>
      </c>
      <c r="P46" s="51">
        <v>0.72660000000000002</v>
      </c>
      <c r="Q46" s="52"/>
      <c r="R46" s="49">
        <f>IF(P46="","",T46*M46*LOOKUP(RIGHT($D$2,3),定数!$A$6:$A$13,定数!$B$6:$B$13))</f>
        <v>6865.8624839736294</v>
      </c>
      <c r="S46" s="49"/>
      <c r="T46" s="50">
        <f t="shared" si="5"/>
        <v>45.999999999999375</v>
      </c>
      <c r="U46" s="50"/>
      <c r="V46" t="str">
        <f t="shared" si="8"/>
        <v/>
      </c>
      <c r="W46">
        <f t="shared" si="3"/>
        <v>0</v>
      </c>
      <c r="X46" s="41">
        <f t="shared" si="6"/>
        <v>138589.92846058405</v>
      </c>
      <c r="Y46" s="42">
        <f t="shared" si="7"/>
        <v>0.17431921157166175</v>
      </c>
    </row>
    <row r="47" spans="2:25">
      <c r="B47" s="35">
        <v>39</v>
      </c>
      <c r="C47" s="45">
        <f t="shared" si="0"/>
        <v>121296.90388353566</v>
      </c>
      <c r="D47" s="45"/>
      <c r="E47" s="44">
        <v>2015</v>
      </c>
      <c r="F47" s="8">
        <v>43529</v>
      </c>
      <c r="G47" s="44" t="s">
        <v>3</v>
      </c>
      <c r="H47" s="51">
        <v>0.72170000000000001</v>
      </c>
      <c r="I47" s="52"/>
      <c r="J47" s="44">
        <v>66</v>
      </c>
      <c r="K47" s="47">
        <f t="shared" si="1"/>
        <v>3638.9071165060695</v>
      </c>
      <c r="L47" s="48"/>
      <c r="M47" s="6">
        <f>IF(J47="","",(K47/J47)/LOOKUP(RIGHT($D$2,3),定数!$A$6:$A$13,定数!$B$6:$B$13))</f>
        <v>0.36756637540465348</v>
      </c>
      <c r="N47" s="44">
        <v>2015</v>
      </c>
      <c r="O47" s="8">
        <v>43535</v>
      </c>
      <c r="P47" s="51">
        <v>0.70850000000000002</v>
      </c>
      <c r="Q47" s="52"/>
      <c r="R47" s="49">
        <f>IF(P47="","",T47*M47*LOOKUP(RIGHT($D$2,3),定数!$A$6:$A$13,定数!$B$6:$B$13))</f>
        <v>7277.8142330121327</v>
      </c>
      <c r="S47" s="49"/>
      <c r="T47" s="50">
        <f t="shared" si="5"/>
        <v>131.99999999999989</v>
      </c>
      <c r="U47" s="50"/>
      <c r="V47" t="str">
        <f t="shared" si="8"/>
        <v/>
      </c>
      <c r="W47">
        <f t="shared" si="3"/>
        <v>0</v>
      </c>
      <c r="X47" s="41">
        <f t="shared" si="6"/>
        <v>138589.92846058405</v>
      </c>
      <c r="Y47" s="42">
        <f t="shared" si="7"/>
        <v>0.12477836426596212</v>
      </c>
    </row>
    <row r="48" spans="2:25">
      <c r="B48" s="35">
        <v>40</v>
      </c>
      <c r="C48" s="45">
        <f t="shared" si="0"/>
        <v>128574.7181165478</v>
      </c>
      <c r="D48" s="45"/>
      <c r="E48" s="44">
        <v>2015</v>
      </c>
      <c r="F48" s="8">
        <v>43533</v>
      </c>
      <c r="G48" s="44" t="s">
        <v>3</v>
      </c>
      <c r="H48" s="51">
        <v>0.71819999999999995</v>
      </c>
      <c r="I48" s="52"/>
      <c r="J48" s="44">
        <v>35</v>
      </c>
      <c r="K48" s="47">
        <f t="shared" si="1"/>
        <v>3857.2415434964337</v>
      </c>
      <c r="L48" s="48"/>
      <c r="M48" s="6">
        <f>IF(J48="","",(K48/J48)/LOOKUP(RIGHT($D$2,3),定数!$A$6:$A$13,定数!$B$6:$B$13))</f>
        <v>0.73471267495170167</v>
      </c>
      <c r="N48" s="44">
        <v>2015</v>
      </c>
      <c r="O48" s="8">
        <v>43534</v>
      </c>
      <c r="P48" s="51">
        <v>0.71130000000000004</v>
      </c>
      <c r="Q48" s="52"/>
      <c r="R48" s="49">
        <f>IF(P48="","",T48*M48*LOOKUP(RIGHT($D$2,3),定数!$A$6:$A$13,定数!$B$6:$B$13))</f>
        <v>7604.2761857500091</v>
      </c>
      <c r="S48" s="49"/>
      <c r="T48" s="50">
        <f t="shared" si="5"/>
        <v>68.999999999999062</v>
      </c>
      <c r="U48" s="50"/>
      <c r="V48" t="str">
        <f t="shared" si="8"/>
        <v/>
      </c>
      <c r="W48">
        <f t="shared" si="3"/>
        <v>0</v>
      </c>
      <c r="X48" s="41">
        <f t="shared" si="6"/>
        <v>138589.92846058405</v>
      </c>
      <c r="Y48" s="42">
        <f t="shared" si="7"/>
        <v>7.2265066121919852E-2</v>
      </c>
    </row>
    <row r="49" spans="2:25">
      <c r="B49" s="35">
        <v>41</v>
      </c>
      <c r="C49" s="45">
        <f t="shared" si="0"/>
        <v>136178.9943022978</v>
      </c>
      <c r="D49" s="45"/>
      <c r="E49" s="44">
        <v>2015</v>
      </c>
      <c r="F49" s="8">
        <v>43555</v>
      </c>
      <c r="G49" s="44" t="s">
        <v>3</v>
      </c>
      <c r="H49" s="46">
        <v>0.72970000000000002</v>
      </c>
      <c r="I49" s="46"/>
      <c r="J49" s="44">
        <v>22</v>
      </c>
      <c r="K49" s="47">
        <f t="shared" si="1"/>
        <v>4085.3698290689335</v>
      </c>
      <c r="L49" s="48"/>
      <c r="M49" s="6">
        <f>IF(J49="","",(K49/J49)/LOOKUP(RIGHT($D$2,3),定数!$A$6:$A$13,定数!$B$6:$B$13))</f>
        <v>1.2379908572936162</v>
      </c>
      <c r="N49" s="44">
        <v>2015</v>
      </c>
      <c r="O49" s="8">
        <v>43555</v>
      </c>
      <c r="P49" s="46">
        <v>0.72529999999999994</v>
      </c>
      <c r="Q49" s="46"/>
      <c r="R49" s="49">
        <f>IF(P49="","",T49*M49*LOOKUP(RIGHT($D$2,3),定数!$A$6:$A$13,定数!$B$6:$B$13))</f>
        <v>8170.739658137998</v>
      </c>
      <c r="S49" s="49"/>
      <c r="T49" s="50">
        <f t="shared" si="5"/>
        <v>44.000000000000703</v>
      </c>
      <c r="U49" s="50"/>
      <c r="V49" t="str">
        <f t="shared" si="8"/>
        <v/>
      </c>
      <c r="W49">
        <f t="shared" si="3"/>
        <v>0</v>
      </c>
      <c r="X49" s="41">
        <f t="shared" si="6"/>
        <v>138589.92846058405</v>
      </c>
      <c r="Y49" s="42">
        <f t="shared" si="7"/>
        <v>1.7396171461131371E-2</v>
      </c>
    </row>
    <row r="50" spans="2:25">
      <c r="B50" s="35">
        <v>42</v>
      </c>
      <c r="C50" s="45">
        <f t="shared" si="0"/>
        <v>144349.73396043578</v>
      </c>
      <c r="D50" s="45"/>
      <c r="E50" s="44">
        <v>2015</v>
      </c>
      <c r="F50" s="8">
        <v>43563</v>
      </c>
      <c r="G50" s="44" t="s">
        <v>3</v>
      </c>
      <c r="H50" s="46">
        <v>0.72840000000000005</v>
      </c>
      <c r="I50" s="46"/>
      <c r="J50" s="44">
        <v>27</v>
      </c>
      <c r="K50" s="47">
        <f t="shared" si="1"/>
        <v>4330.4920188130736</v>
      </c>
      <c r="L50" s="48"/>
      <c r="M50" s="6">
        <f>IF(J50="","",(K50/J50)/LOOKUP(RIGHT($D$2,3),定数!$A$6:$A$13,定数!$B$6:$B$13))</f>
        <v>1.0692572885958207</v>
      </c>
      <c r="N50" s="44">
        <v>2015</v>
      </c>
      <c r="O50" s="8">
        <v>43563</v>
      </c>
      <c r="P50" s="46">
        <v>0.72299999999999998</v>
      </c>
      <c r="Q50" s="46"/>
      <c r="R50" s="49">
        <f>IF(P50="","",T50*M50*LOOKUP(RIGHT($D$2,3),定数!$A$6:$A$13,定数!$B$6:$B$13))</f>
        <v>8660.9840376262619</v>
      </c>
      <c r="S50" s="49"/>
      <c r="T50" s="50">
        <f t="shared" si="5"/>
        <v>54.000000000000711</v>
      </c>
      <c r="U50" s="50"/>
      <c r="V50" t="str">
        <f t="shared" si="8"/>
        <v/>
      </c>
      <c r="W50">
        <f t="shared" si="3"/>
        <v>0</v>
      </c>
      <c r="X50" s="41">
        <f t="shared" si="6"/>
        <v>144349.73396043578</v>
      </c>
      <c r="Y50" s="42">
        <f t="shared" si="7"/>
        <v>0</v>
      </c>
    </row>
    <row r="51" spans="2:25">
      <c r="B51" s="35">
        <v>43</v>
      </c>
      <c r="C51" s="45">
        <f t="shared" si="0"/>
        <v>153010.71799806206</v>
      </c>
      <c r="D51" s="45"/>
      <c r="E51" s="44">
        <v>2015</v>
      </c>
      <c r="F51" s="8">
        <v>43577</v>
      </c>
      <c r="G51" s="44" t="s">
        <v>3</v>
      </c>
      <c r="H51" s="46">
        <v>0.71209999999999996</v>
      </c>
      <c r="I51" s="46"/>
      <c r="J51" s="44">
        <v>83</v>
      </c>
      <c r="K51" s="47">
        <f t="shared" si="1"/>
        <v>4590.3215399418614</v>
      </c>
      <c r="L51" s="48"/>
      <c r="M51" s="6">
        <f>IF(J51="","",(K51/J51)/LOOKUP(RIGHT($D$2,3),定数!$A$6:$A$13,定数!$B$6:$B$13))</f>
        <v>0.36870052529653508</v>
      </c>
      <c r="N51" s="44">
        <v>2015</v>
      </c>
      <c r="O51" s="8">
        <v>43579</v>
      </c>
      <c r="P51" s="46">
        <v>0.72060000000000002</v>
      </c>
      <c r="Q51" s="46"/>
      <c r="R51" s="49">
        <f>IF(P51="","",T51*M51*LOOKUP(RIGHT($D$2,3),定数!$A$6:$A$13,定数!$B$6:$B$13))</f>
        <v>-4700.9316975308566</v>
      </c>
      <c r="S51" s="49"/>
      <c r="T51" s="50">
        <f t="shared" si="5"/>
        <v>-85.000000000000625</v>
      </c>
      <c r="U51" s="50"/>
      <c r="V51" t="str">
        <f t="shared" si="8"/>
        <v/>
      </c>
      <c r="W51">
        <f t="shared" si="3"/>
        <v>1</v>
      </c>
      <c r="X51" s="41">
        <f t="shared" si="6"/>
        <v>153010.71799806206</v>
      </c>
      <c r="Y51" s="42">
        <f t="shared" si="7"/>
        <v>0</v>
      </c>
    </row>
    <row r="52" spans="2:25">
      <c r="B52" s="35">
        <v>44</v>
      </c>
      <c r="C52" s="45">
        <f t="shared" si="0"/>
        <v>148309.78630053121</v>
      </c>
      <c r="D52" s="45"/>
      <c r="E52" s="44">
        <v>2015</v>
      </c>
      <c r="F52" s="8">
        <v>43597</v>
      </c>
      <c r="G52" s="44" t="s">
        <v>3</v>
      </c>
      <c r="H52" s="46">
        <v>0.71579999999999999</v>
      </c>
      <c r="I52" s="46"/>
      <c r="J52" s="44">
        <v>66</v>
      </c>
      <c r="K52" s="47">
        <f t="shared" si="1"/>
        <v>4449.293589015936</v>
      </c>
      <c r="L52" s="48"/>
      <c r="M52" s="6">
        <f>IF(J52="","",(K52/J52)/LOOKUP(RIGHT($D$2,3),定数!$A$6:$A$13,定数!$B$6:$B$13))</f>
        <v>0.44942359485009453</v>
      </c>
      <c r="N52" s="44">
        <v>2015</v>
      </c>
      <c r="O52" s="8">
        <v>43599</v>
      </c>
      <c r="P52" s="46">
        <v>0.72260000000000002</v>
      </c>
      <c r="Q52" s="46"/>
      <c r="R52" s="49">
        <f>IF(P52="","",T52*M52*LOOKUP(RIGHT($D$2,3),定数!$A$6:$A$13,定数!$B$6:$B$13))</f>
        <v>-4584.1206674709838</v>
      </c>
      <c r="S52" s="49"/>
      <c r="T52" s="50">
        <f t="shared" si="5"/>
        <v>-68.000000000000284</v>
      </c>
      <c r="U52" s="50"/>
      <c r="V52" t="str">
        <f t="shared" si="8"/>
        <v/>
      </c>
      <c r="W52">
        <f t="shared" si="3"/>
        <v>2</v>
      </c>
      <c r="X52" s="41">
        <f t="shared" si="6"/>
        <v>153010.71799806206</v>
      </c>
      <c r="Y52" s="42">
        <f t="shared" si="7"/>
        <v>3.0722891566265176E-2</v>
      </c>
    </row>
    <row r="53" spans="2:25">
      <c r="B53" s="35">
        <v>45</v>
      </c>
      <c r="C53" s="45">
        <f t="shared" si="0"/>
        <v>143725.66563306021</v>
      </c>
      <c r="D53" s="45"/>
      <c r="E53" s="44">
        <v>2015</v>
      </c>
      <c r="F53" s="8">
        <v>43660</v>
      </c>
      <c r="G53" s="44" t="s">
        <v>3</v>
      </c>
      <c r="H53" s="46">
        <v>0.70669999999999999</v>
      </c>
      <c r="I53" s="46"/>
      <c r="J53" s="44">
        <v>68</v>
      </c>
      <c r="K53" s="47">
        <f t="shared" si="1"/>
        <v>4311.7699689918063</v>
      </c>
      <c r="L53" s="48"/>
      <c r="M53" s="6">
        <f>IF(J53="","",(K53/J53)/LOOKUP(RIGHT($D$2,3),定数!$A$6:$A$13,定数!$B$6:$B$13))</f>
        <v>0.42272254597958886</v>
      </c>
      <c r="N53" s="44">
        <v>2015</v>
      </c>
      <c r="O53" s="8">
        <v>43673</v>
      </c>
      <c r="P53" s="46">
        <v>0.7137</v>
      </c>
      <c r="Q53" s="46"/>
      <c r="R53" s="49">
        <f>IF(P53="","",T53*M53*LOOKUP(RIGHT($D$2,3),定数!$A$6:$A$13,定数!$B$6:$B$13))</f>
        <v>-4438.5867327856868</v>
      </c>
      <c r="S53" s="49"/>
      <c r="T53" s="50">
        <f t="shared" si="5"/>
        <v>-70.000000000000057</v>
      </c>
      <c r="U53" s="50"/>
      <c r="V53" t="str">
        <f t="shared" si="8"/>
        <v/>
      </c>
      <c r="W53">
        <f t="shared" si="3"/>
        <v>3</v>
      </c>
      <c r="X53" s="41">
        <f t="shared" si="6"/>
        <v>153010.71799806206</v>
      </c>
      <c r="Y53" s="42">
        <f t="shared" si="7"/>
        <v>6.0682365826944529E-2</v>
      </c>
    </row>
    <row r="54" spans="2:25">
      <c r="B54" s="35">
        <v>46</v>
      </c>
      <c r="C54" s="45">
        <f t="shared" si="0"/>
        <v>139287.07890027453</v>
      </c>
      <c r="D54" s="45"/>
      <c r="E54" s="44">
        <v>2015</v>
      </c>
      <c r="F54" s="8">
        <v>43719</v>
      </c>
      <c r="G54" s="44" t="s">
        <v>4</v>
      </c>
      <c r="H54" s="51">
        <v>0.73550000000000004</v>
      </c>
      <c r="I54" s="52"/>
      <c r="J54" s="44">
        <v>61</v>
      </c>
      <c r="K54" s="47">
        <f t="shared" si="1"/>
        <v>4178.6123670082361</v>
      </c>
      <c r="L54" s="48"/>
      <c r="M54" s="6">
        <f>IF(J54="","",(K54/J54)/LOOKUP(RIGHT($D$2,3),定数!$A$6:$A$13,定数!$B$6:$B$13))</f>
        <v>0.45667894721401486</v>
      </c>
      <c r="N54" s="44">
        <v>2015</v>
      </c>
      <c r="O54" s="8">
        <v>43724</v>
      </c>
      <c r="P54" s="51">
        <v>0.72919999999999996</v>
      </c>
      <c r="Q54" s="52"/>
      <c r="R54" s="49">
        <f>IF(P54="","",T54*M54*LOOKUP(RIGHT($D$2,3),定数!$A$6:$A$13,定数!$B$6:$B$13))</f>
        <v>-4315.6160511724975</v>
      </c>
      <c r="S54" s="49"/>
      <c r="T54" s="50">
        <f t="shared" si="5"/>
        <v>-63.000000000000831</v>
      </c>
      <c r="U54" s="50"/>
      <c r="V54" t="str">
        <f t="shared" si="8"/>
        <v/>
      </c>
      <c r="W54">
        <f t="shared" si="3"/>
        <v>4</v>
      </c>
      <c r="X54" s="41">
        <f t="shared" si="6"/>
        <v>153010.71799806206</v>
      </c>
      <c r="Y54" s="42">
        <f t="shared" si="7"/>
        <v>8.9690704529347687E-2</v>
      </c>
    </row>
    <row r="55" spans="2:25">
      <c r="B55" s="35">
        <v>47</v>
      </c>
      <c r="C55" s="45">
        <f t="shared" si="0"/>
        <v>134971.46284910204</v>
      </c>
      <c r="D55" s="45"/>
      <c r="E55" s="44">
        <v>2015</v>
      </c>
      <c r="F55" s="8">
        <v>43772</v>
      </c>
      <c r="G55" s="44" t="s">
        <v>3</v>
      </c>
      <c r="H55" s="51">
        <v>0.71009999999999995</v>
      </c>
      <c r="I55" s="52"/>
      <c r="J55" s="44">
        <v>33</v>
      </c>
      <c r="K55" s="47">
        <f t="shared" si="1"/>
        <v>4049.1438854730609</v>
      </c>
      <c r="L55" s="48"/>
      <c r="M55" s="6">
        <f>IF(J55="","",(K55/J55)/LOOKUP(RIGHT($D$2,3),定数!$A$6:$A$13,定数!$B$6:$B$13))</f>
        <v>0.8180088657521335</v>
      </c>
      <c r="N55" s="44">
        <v>2015</v>
      </c>
      <c r="O55" s="8">
        <v>43774</v>
      </c>
      <c r="P55" s="51">
        <v>0.71360000000000001</v>
      </c>
      <c r="Q55" s="52"/>
      <c r="R55" s="49">
        <f>IF(P55="","",T55*M55*LOOKUP(RIGHT($D$2,3),定数!$A$6:$A$13,定数!$B$6:$B$13))</f>
        <v>-4294.546545198772</v>
      </c>
      <c r="S55" s="49"/>
      <c r="T55" s="50">
        <f t="shared" si="5"/>
        <v>-35.000000000000583</v>
      </c>
      <c r="U55" s="50"/>
      <c r="V55" t="str">
        <f t="shared" si="8"/>
        <v/>
      </c>
      <c r="W55">
        <f t="shared" si="3"/>
        <v>5</v>
      </c>
      <c r="X55" s="41">
        <f t="shared" si="6"/>
        <v>153010.71799806206</v>
      </c>
      <c r="Y55" s="42">
        <f t="shared" si="7"/>
        <v>0.11789536958573377</v>
      </c>
    </row>
    <row r="56" spans="2:25">
      <c r="B56" s="35">
        <v>48</v>
      </c>
      <c r="C56" s="45">
        <f t="shared" si="0"/>
        <v>130676.91630390327</v>
      </c>
      <c r="D56" s="45"/>
      <c r="E56" s="44">
        <v>2015</v>
      </c>
      <c r="F56" s="8">
        <v>43780</v>
      </c>
      <c r="G56" s="44" t="s">
        <v>3</v>
      </c>
      <c r="H56" s="51">
        <v>0.70499999999999996</v>
      </c>
      <c r="I56" s="52"/>
      <c r="J56" s="44">
        <v>52</v>
      </c>
      <c r="K56" s="47">
        <f t="shared" si="1"/>
        <v>3920.3074891170982</v>
      </c>
      <c r="L56" s="48"/>
      <c r="M56" s="6">
        <f>IF(J56="","",(K56/J56)/LOOKUP(RIGHT($D$2,3),定数!$A$6:$A$13,定数!$B$6:$B$13))</f>
        <v>0.50260352424578181</v>
      </c>
      <c r="N56" s="44">
        <v>2015</v>
      </c>
      <c r="O56" s="8">
        <v>43782</v>
      </c>
      <c r="P56" s="51">
        <v>0.71040000000000003</v>
      </c>
      <c r="Q56" s="52"/>
      <c r="R56" s="49">
        <f>IF(P56="","",T56*M56*LOOKUP(RIGHT($D$2,3),定数!$A$6:$A$13,定数!$B$6:$B$13))</f>
        <v>-4071.0885463908862</v>
      </c>
      <c r="S56" s="49"/>
      <c r="T56" s="50">
        <f t="shared" si="5"/>
        <v>-54.000000000000711</v>
      </c>
      <c r="U56" s="50"/>
      <c r="V56" t="str">
        <f t="shared" si="8"/>
        <v/>
      </c>
      <c r="W56">
        <f t="shared" si="3"/>
        <v>6</v>
      </c>
      <c r="X56" s="41">
        <f t="shared" si="6"/>
        <v>153010.71799806206</v>
      </c>
      <c r="Y56" s="42">
        <f t="shared" si="7"/>
        <v>0.14596233509891543</v>
      </c>
    </row>
    <row r="57" spans="2:25">
      <c r="B57" s="35">
        <v>49</v>
      </c>
      <c r="C57" s="45">
        <f t="shared" si="0"/>
        <v>126605.82775751238</v>
      </c>
      <c r="D57" s="45"/>
      <c r="E57" s="44">
        <v>2015</v>
      </c>
      <c r="F57" s="8">
        <v>43785</v>
      </c>
      <c r="G57" s="44" t="s">
        <v>3</v>
      </c>
      <c r="H57" s="51">
        <v>0.7026</v>
      </c>
      <c r="I57" s="52"/>
      <c r="J57" s="44">
        <v>41</v>
      </c>
      <c r="K57" s="47">
        <f t="shared" si="1"/>
        <v>3798.1748327253713</v>
      </c>
      <c r="L57" s="48"/>
      <c r="M57" s="6">
        <f>IF(J57="","",(K57/J57)/LOOKUP(RIGHT($D$2,3),定数!$A$6:$A$13,定数!$B$6:$B$13))</f>
        <v>0.61758940369518234</v>
      </c>
      <c r="N57" s="44">
        <v>2015</v>
      </c>
      <c r="O57" s="8">
        <v>43793</v>
      </c>
      <c r="P57" s="51">
        <v>0.70689999999999997</v>
      </c>
      <c r="Q57" s="52"/>
      <c r="R57" s="49">
        <f>IF(P57="","",T57*M57*LOOKUP(RIGHT($D$2,3),定数!$A$6:$A$13,定数!$B$6:$B$13))</f>
        <v>-3983.4516538338985</v>
      </c>
      <c r="S57" s="49"/>
      <c r="T57" s="50">
        <f t="shared" si="5"/>
        <v>-42.999999999999702</v>
      </c>
      <c r="U57" s="50"/>
      <c r="V57" t="str">
        <f t="shared" si="8"/>
        <v/>
      </c>
      <c r="W57">
        <f t="shared" si="3"/>
        <v>7</v>
      </c>
      <c r="X57" s="41">
        <f t="shared" si="6"/>
        <v>153010.71799806206</v>
      </c>
      <c r="Y57" s="42">
        <f t="shared" si="7"/>
        <v>0.17256889312083423</v>
      </c>
    </row>
    <row r="58" spans="2:25">
      <c r="B58" s="35">
        <v>50</v>
      </c>
      <c r="C58" s="45">
        <f t="shared" si="0"/>
        <v>122622.37610367849</v>
      </c>
      <c r="D58" s="45"/>
      <c r="E58" s="44">
        <v>2015</v>
      </c>
      <c r="F58" s="8">
        <v>43806</v>
      </c>
      <c r="G58" s="44" t="s">
        <v>4</v>
      </c>
      <c r="H58" s="51">
        <v>0.72070000000000001</v>
      </c>
      <c r="I58" s="52"/>
      <c r="J58" s="44">
        <v>43</v>
      </c>
      <c r="K58" s="47">
        <f t="shared" si="1"/>
        <v>3678.6712831103546</v>
      </c>
      <c r="L58" s="48"/>
      <c r="M58" s="6">
        <f>IF(J58="","",(K58/J58)/LOOKUP(RIGHT($D$2,3),定数!$A$6:$A$13,定数!$B$6:$B$13))</f>
        <v>0.57033663304036508</v>
      </c>
      <c r="N58" s="44">
        <v>2015</v>
      </c>
      <c r="O58" s="8">
        <v>43813</v>
      </c>
      <c r="P58" s="51">
        <v>0.72919999999999996</v>
      </c>
      <c r="Q58" s="52"/>
      <c r="R58" s="49">
        <f>IF(P58="","",T58*M58*LOOKUP(RIGHT($D$2,3),定数!$A$6:$A$13,定数!$B$6:$B$13))</f>
        <v>7271.7920712646137</v>
      </c>
      <c r="S58" s="49"/>
      <c r="T58" s="50">
        <f t="shared" si="5"/>
        <v>84.999999999999517</v>
      </c>
      <c r="U58" s="50"/>
      <c r="V58" t="str">
        <f t="shared" si="8"/>
        <v/>
      </c>
      <c r="W58">
        <f t="shared" si="3"/>
        <v>0</v>
      </c>
      <c r="X58" s="41">
        <f t="shared" si="6"/>
        <v>153010.71799806206</v>
      </c>
      <c r="Y58" s="42">
        <f t="shared" si="7"/>
        <v>0.1986027011177639</v>
      </c>
    </row>
    <row r="59" spans="2:25">
      <c r="B59" s="35">
        <v>51</v>
      </c>
      <c r="C59" s="45">
        <f t="shared" si="0"/>
        <v>129894.1681749431</v>
      </c>
      <c r="D59" s="45"/>
      <c r="E59" s="44">
        <v>2016</v>
      </c>
      <c r="F59" s="8">
        <v>43479</v>
      </c>
      <c r="G59" s="44" t="s">
        <v>4</v>
      </c>
      <c r="H59" s="51">
        <v>0.755</v>
      </c>
      <c r="I59" s="52"/>
      <c r="J59" s="44">
        <v>51</v>
      </c>
      <c r="K59" s="47">
        <f t="shared" si="1"/>
        <v>3896.825045248293</v>
      </c>
      <c r="L59" s="48"/>
      <c r="M59" s="6">
        <f>IF(J59="","",(K59/J59)/LOOKUP(RIGHT($D$2,3),定数!$A$6:$A$13,定数!$B$6:$B$13))</f>
        <v>0.50938889480369842</v>
      </c>
      <c r="N59" s="44">
        <v>2016</v>
      </c>
      <c r="O59" s="8">
        <v>43480</v>
      </c>
      <c r="P59" s="51">
        <v>0.7651</v>
      </c>
      <c r="Q59" s="52"/>
      <c r="R59" s="49">
        <f>IF(P59="","",T59*M59*LOOKUP(RIGHT($D$2,3),定数!$A$6:$A$13,定数!$B$6:$B$13))</f>
        <v>7717.2417562760284</v>
      </c>
      <c r="S59" s="49"/>
      <c r="T59" s="50">
        <f t="shared" si="5"/>
        <v>100.99999999999997</v>
      </c>
      <c r="U59" s="50"/>
      <c r="V59" t="str">
        <f t="shared" si="8"/>
        <v/>
      </c>
      <c r="W59">
        <f t="shared" si="3"/>
        <v>0</v>
      </c>
      <c r="X59" s="41">
        <f t="shared" si="6"/>
        <v>153010.71799806206</v>
      </c>
      <c r="Y59" s="42">
        <f t="shared" si="7"/>
        <v>0.151077977579399</v>
      </c>
    </row>
    <row r="60" spans="2:25">
      <c r="B60" s="35">
        <v>52</v>
      </c>
      <c r="C60" s="45">
        <f t="shared" si="0"/>
        <v>137611.40993121912</v>
      </c>
      <c r="D60" s="45"/>
      <c r="E60" s="44">
        <v>2016</v>
      </c>
      <c r="F60" s="8">
        <v>43505</v>
      </c>
      <c r="G60" s="44" t="s">
        <v>4</v>
      </c>
      <c r="H60" s="51">
        <v>0.78459999999999996</v>
      </c>
      <c r="I60" s="52"/>
      <c r="J60" s="44">
        <v>115</v>
      </c>
      <c r="K60" s="47">
        <f t="shared" si="1"/>
        <v>4128.3422979365732</v>
      </c>
      <c r="L60" s="48"/>
      <c r="M60" s="6">
        <f>IF(J60="","",(K60/J60)/LOOKUP(RIGHT($D$2,3),定数!$A$6:$A$13,定数!$B$6:$B$13))</f>
        <v>0.23932419118472889</v>
      </c>
      <c r="N60" s="44">
        <v>2016</v>
      </c>
      <c r="O60" s="8">
        <v>43506</v>
      </c>
      <c r="P60" s="51">
        <v>0.77290000000000003</v>
      </c>
      <c r="Q60" s="52"/>
      <c r="R60" s="49">
        <f>IF(P60="","",T60*M60*LOOKUP(RIGHT($D$2,3),定数!$A$6:$A$13,定数!$B$6:$B$13))</f>
        <v>-4200.1395552919676</v>
      </c>
      <c r="S60" s="49"/>
      <c r="T60" s="50">
        <f t="shared" si="5"/>
        <v>-116.99999999999933</v>
      </c>
      <c r="U60" s="50"/>
      <c r="V60" t="str">
        <f t="shared" si="8"/>
        <v/>
      </c>
      <c r="W60">
        <f t="shared" si="3"/>
        <v>1</v>
      </c>
      <c r="X60" s="41">
        <f t="shared" si="6"/>
        <v>153010.71799806206</v>
      </c>
      <c r="Y60" s="42">
        <f t="shared" si="7"/>
        <v>0.10064202212970452</v>
      </c>
    </row>
    <row r="61" spans="2:25">
      <c r="B61" s="35">
        <v>53</v>
      </c>
      <c r="C61" s="45">
        <f t="shared" si="0"/>
        <v>133411.27037592715</v>
      </c>
      <c r="D61" s="45"/>
      <c r="E61" s="44">
        <v>2016</v>
      </c>
      <c r="F61" s="8">
        <v>43560</v>
      </c>
      <c r="G61" s="44" t="s">
        <v>4</v>
      </c>
      <c r="H61" s="51">
        <v>0.8024</v>
      </c>
      <c r="I61" s="52"/>
      <c r="J61" s="44">
        <v>44</v>
      </c>
      <c r="K61" s="47">
        <f t="shared" si="1"/>
        <v>4002.3381112778143</v>
      </c>
      <c r="L61" s="48"/>
      <c r="M61" s="6">
        <f>IF(J61="","",(K61/J61)/LOOKUP(RIGHT($D$2,3),定数!$A$6:$A$13,定数!$B$6:$B$13))</f>
        <v>0.60641486534512334</v>
      </c>
      <c r="N61" s="44">
        <v>2016</v>
      </c>
      <c r="O61" s="8">
        <v>43562</v>
      </c>
      <c r="P61" s="51">
        <v>0.81120000000000003</v>
      </c>
      <c r="Q61" s="52"/>
      <c r="R61" s="49">
        <f>IF(P61="","",T61*M61*LOOKUP(RIGHT($D$2,3),定数!$A$6:$A$13,定数!$B$6:$B$13))</f>
        <v>8004.6762225556558</v>
      </c>
      <c r="S61" s="49"/>
      <c r="T61" s="50">
        <f t="shared" si="5"/>
        <v>88.000000000000298</v>
      </c>
      <c r="U61" s="50"/>
      <c r="V61" t="str">
        <f t="shared" si="8"/>
        <v/>
      </c>
      <c r="W61">
        <f t="shared" si="3"/>
        <v>0</v>
      </c>
      <c r="X61" s="41">
        <f t="shared" si="6"/>
        <v>153010.71799806206</v>
      </c>
      <c r="Y61" s="42">
        <f t="shared" si="7"/>
        <v>0.12809199171513685</v>
      </c>
    </row>
    <row r="62" spans="2:25">
      <c r="B62" s="35">
        <v>54</v>
      </c>
      <c r="C62" s="45">
        <f t="shared" si="0"/>
        <v>141415.94659848281</v>
      </c>
      <c r="D62" s="45"/>
      <c r="E62" s="44">
        <v>2016</v>
      </c>
      <c r="F62" s="8">
        <v>43577</v>
      </c>
      <c r="G62" s="44" t="s">
        <v>3</v>
      </c>
      <c r="H62" s="51">
        <v>0.78669999999999995</v>
      </c>
      <c r="I62" s="52"/>
      <c r="J62" s="44">
        <v>16</v>
      </c>
      <c r="K62" s="47">
        <f>IF(J62="","",C62*0.03)</f>
        <v>4242.4783979544845</v>
      </c>
      <c r="L62" s="48"/>
      <c r="M62" s="6">
        <f>IF(J62="","",(K62/J62)/LOOKUP(RIGHT($D$2,3),定数!$A$6:$A$13,定数!$B$6:$B$13))</f>
        <v>1.7676993324810353</v>
      </c>
      <c r="N62" s="44">
        <v>2016</v>
      </c>
      <c r="O62" s="8">
        <v>43577</v>
      </c>
      <c r="P62" s="51">
        <v>0.78349999999999997</v>
      </c>
      <c r="Q62" s="52"/>
      <c r="R62" s="49">
        <f>IF(P62="","",T62*M62*LOOKUP(RIGHT($D$2,3),定数!$A$6:$A$13,定数!$B$6:$B$13))</f>
        <v>8484.9567959089181</v>
      </c>
      <c r="S62" s="49"/>
      <c r="T62" s="50">
        <f t="shared" si="5"/>
        <v>31.999999999999808</v>
      </c>
      <c r="U62" s="50"/>
      <c r="V62" t="str">
        <f t="shared" si="8"/>
        <v/>
      </c>
      <c r="W62">
        <f t="shared" si="3"/>
        <v>0</v>
      </c>
      <c r="X62" s="41">
        <f t="shared" si="6"/>
        <v>153010.71799806206</v>
      </c>
      <c r="Y62" s="42">
        <f t="shared" si="7"/>
        <v>7.577751121804488E-2</v>
      </c>
    </row>
    <row r="63" spans="2:25">
      <c r="B63" s="35">
        <v>55</v>
      </c>
      <c r="C63" s="45">
        <f t="shared" si="0"/>
        <v>149900.90339439173</v>
      </c>
      <c r="D63" s="45"/>
      <c r="E63" s="44">
        <v>2016</v>
      </c>
      <c r="F63" s="8">
        <v>43619</v>
      </c>
      <c r="G63" s="44" t="s">
        <v>4</v>
      </c>
      <c r="H63" s="46">
        <v>0.77849999999999997</v>
      </c>
      <c r="I63" s="46"/>
      <c r="J63" s="44">
        <v>65</v>
      </c>
      <c r="K63" s="47">
        <f t="shared" si="1"/>
        <v>4497.0271018317517</v>
      </c>
      <c r="L63" s="48"/>
      <c r="M63" s="6">
        <f>IF(J63="","",(K63/J63)/LOOKUP(RIGHT($D$2,3),定数!$A$6:$A$13,定数!$B$6:$B$13))</f>
        <v>0.46123354890582069</v>
      </c>
      <c r="N63" s="44">
        <v>2016</v>
      </c>
      <c r="O63" s="8">
        <v>43627</v>
      </c>
      <c r="P63" s="46">
        <v>0.79139999999999999</v>
      </c>
      <c r="Q63" s="46"/>
      <c r="R63" s="49">
        <f>IF(P63="","",T63*M63*LOOKUP(RIGHT($D$2,3),定数!$A$6:$A$13,定数!$B$6:$B$13))</f>
        <v>8924.8691713276457</v>
      </c>
      <c r="S63" s="49"/>
      <c r="T63" s="50">
        <f t="shared" si="5"/>
        <v>129.00000000000023</v>
      </c>
      <c r="U63" s="50"/>
      <c r="V63" t="str">
        <f t="shared" si="8"/>
        <v/>
      </c>
      <c r="W63">
        <f t="shared" si="3"/>
        <v>0</v>
      </c>
      <c r="X63" s="41">
        <f t="shared" si="6"/>
        <v>153010.71799806206</v>
      </c>
      <c r="Y63" s="42">
        <f t="shared" si="7"/>
        <v>2.0324161891127845E-2</v>
      </c>
    </row>
    <row r="64" spans="2:25">
      <c r="B64" s="35">
        <v>56</v>
      </c>
      <c r="C64" s="45">
        <f t="shared" si="0"/>
        <v>158825.77256571938</v>
      </c>
      <c r="D64" s="45"/>
      <c r="E64" s="44">
        <v>2016</v>
      </c>
      <c r="F64" s="8">
        <v>43675</v>
      </c>
      <c r="G64" s="44" t="s">
        <v>4</v>
      </c>
      <c r="H64" s="46">
        <v>0.84370000000000001</v>
      </c>
      <c r="I64" s="46"/>
      <c r="J64" s="44">
        <v>54</v>
      </c>
      <c r="K64" s="47">
        <f t="shared" si="1"/>
        <v>4764.7731769715811</v>
      </c>
      <c r="L64" s="48"/>
      <c r="M64" s="6">
        <f>IF(J64="","",(K64/J64)/LOOKUP(RIGHT($D$2,3),定数!$A$6:$A$13,定数!$B$6:$B$13))</f>
        <v>0.58824360209525683</v>
      </c>
      <c r="N64" s="44">
        <v>2016</v>
      </c>
      <c r="O64" s="8">
        <v>43680</v>
      </c>
      <c r="P64" s="46">
        <v>0.83809999999999996</v>
      </c>
      <c r="Q64" s="46"/>
      <c r="R64" s="49">
        <f>IF(P64="","",T64*M64*LOOKUP(RIGHT($D$2,3),定数!$A$6:$A$13,定数!$B$6:$B$13))</f>
        <v>-4941.2462576002017</v>
      </c>
      <c r="S64" s="49"/>
      <c r="T64" s="50">
        <f t="shared" si="5"/>
        <v>-56.000000000000497</v>
      </c>
      <c r="U64" s="50"/>
      <c r="V64" t="str">
        <f t="shared" si="8"/>
        <v/>
      </c>
      <c r="W64">
        <f t="shared" si="3"/>
        <v>1</v>
      </c>
      <c r="X64" s="41">
        <f t="shared" si="6"/>
        <v>158825.77256571938</v>
      </c>
      <c r="Y64" s="42">
        <f t="shared" si="7"/>
        <v>0</v>
      </c>
    </row>
    <row r="65" spans="2:25">
      <c r="B65" s="35">
        <v>57</v>
      </c>
      <c r="C65" s="45">
        <f t="shared" si="0"/>
        <v>153884.52630811918</v>
      </c>
      <c r="D65" s="45"/>
      <c r="E65" s="44">
        <v>2016</v>
      </c>
      <c r="F65" s="8">
        <v>43685</v>
      </c>
      <c r="G65" s="44" t="s">
        <v>4</v>
      </c>
      <c r="H65" s="46">
        <v>0.84870000000000001</v>
      </c>
      <c r="I65" s="46"/>
      <c r="J65" s="44">
        <v>17</v>
      </c>
      <c r="K65" s="47">
        <f t="shared" si="1"/>
        <v>4616.535789243575</v>
      </c>
      <c r="L65" s="48"/>
      <c r="M65" s="6">
        <f>IF(J65="","",(K65/J65)/LOOKUP(RIGHT($D$2,3),定数!$A$6:$A$13,定数!$B$6:$B$13))</f>
        <v>1.8104061918602254</v>
      </c>
      <c r="N65" s="44">
        <v>2016</v>
      </c>
      <c r="O65" s="8">
        <v>43686</v>
      </c>
      <c r="P65" s="46">
        <v>0.85219999999999996</v>
      </c>
      <c r="Q65" s="46"/>
      <c r="R65" s="49">
        <f>IF(P65="","",T65*M65*LOOKUP(RIGHT($D$2,3),定数!$A$6:$A$13,定数!$B$6:$B$13))</f>
        <v>9504.632507266042</v>
      </c>
      <c r="S65" s="49"/>
      <c r="T65" s="50">
        <f t="shared" si="5"/>
        <v>34.999999999999474</v>
      </c>
      <c r="U65" s="50"/>
      <c r="V65" t="str">
        <f t="shared" si="8"/>
        <v/>
      </c>
      <c r="W65">
        <f t="shared" si="3"/>
        <v>0</v>
      </c>
      <c r="X65" s="41">
        <f t="shared" si="6"/>
        <v>158825.77256571938</v>
      </c>
      <c r="Y65" s="42">
        <f t="shared" si="7"/>
        <v>3.1111111111111422E-2</v>
      </c>
    </row>
    <row r="66" spans="2:25">
      <c r="B66" s="35">
        <v>58</v>
      </c>
      <c r="C66" s="45">
        <f t="shared" si="0"/>
        <v>163389.15881538522</v>
      </c>
      <c r="D66" s="45"/>
      <c r="E66" s="44">
        <v>2016</v>
      </c>
      <c r="F66" s="8">
        <v>43689</v>
      </c>
      <c r="G66" s="44" t="s">
        <v>4</v>
      </c>
      <c r="H66" s="46">
        <v>0.86129999999999995</v>
      </c>
      <c r="I66" s="46"/>
      <c r="J66" s="44">
        <v>31</v>
      </c>
      <c r="K66" s="47">
        <f t="shared" si="1"/>
        <v>4901.6747644615562</v>
      </c>
      <c r="L66" s="48"/>
      <c r="M66" s="6">
        <f>IF(J66="","",(K66/J66)/LOOKUP(RIGHT($D$2,3),定数!$A$6:$A$13,定数!$B$6:$B$13))</f>
        <v>1.0541236052605498</v>
      </c>
      <c r="N66" s="44">
        <v>2016</v>
      </c>
      <c r="O66" s="8">
        <v>43692</v>
      </c>
      <c r="P66" s="46">
        <v>0.86760000000000004</v>
      </c>
      <c r="Q66" s="46"/>
      <c r="R66" s="49">
        <f>IF(P66="","",T66*M66*LOOKUP(RIGHT($D$2,3),定数!$A$6:$A$13,定数!$B$6:$B$13))</f>
        <v>9961.4680697123276</v>
      </c>
      <c r="S66" s="49"/>
      <c r="T66" s="50">
        <f t="shared" si="5"/>
        <v>63.000000000000831</v>
      </c>
      <c r="U66" s="50"/>
      <c r="V66" t="str">
        <f t="shared" si="8"/>
        <v/>
      </c>
      <c r="W66">
        <f t="shared" si="3"/>
        <v>0</v>
      </c>
      <c r="X66" s="41">
        <f t="shared" si="6"/>
        <v>163389.15881538522</v>
      </c>
      <c r="Y66" s="42">
        <f t="shared" si="7"/>
        <v>0</v>
      </c>
    </row>
    <row r="67" spans="2:25">
      <c r="B67" s="35">
        <v>59</v>
      </c>
      <c r="C67" s="45">
        <f t="shared" si="0"/>
        <v>173350.62688509756</v>
      </c>
      <c r="D67" s="45"/>
      <c r="E67" s="44">
        <v>2016</v>
      </c>
      <c r="F67" s="8">
        <v>43728</v>
      </c>
      <c r="G67" s="44" t="s">
        <v>4</v>
      </c>
      <c r="H67" s="46">
        <v>0.86070000000000002</v>
      </c>
      <c r="I67" s="46"/>
      <c r="J67" s="44">
        <v>43</v>
      </c>
      <c r="K67" s="47">
        <f t="shared" si="1"/>
        <v>5200.5188065529264</v>
      </c>
      <c r="L67" s="48"/>
      <c r="M67" s="6">
        <f>IF(J67="","",(K67/J67)/LOOKUP(RIGHT($D$2,3),定数!$A$6:$A$13,定数!$B$6:$B$13))</f>
        <v>0.80628198551208152</v>
      </c>
      <c r="N67" s="44">
        <v>2016</v>
      </c>
      <c r="O67" s="8">
        <v>43734</v>
      </c>
      <c r="P67" s="46">
        <v>0.86929999999999996</v>
      </c>
      <c r="Q67" s="46"/>
      <c r="R67" s="49">
        <f>IF(P67="","",T67*M67*LOOKUP(RIGHT($D$2,3),定数!$A$6:$A$13,定数!$B$6:$B$13))</f>
        <v>10401.03761310578</v>
      </c>
      <c r="S67" s="49"/>
      <c r="T67" s="50">
        <f t="shared" si="5"/>
        <v>85.999999999999403</v>
      </c>
      <c r="U67" s="50"/>
      <c r="V67" t="str">
        <f t="shared" si="8"/>
        <v/>
      </c>
      <c r="W67">
        <f t="shared" si="3"/>
        <v>0</v>
      </c>
      <c r="X67" s="41">
        <f t="shared" si="6"/>
        <v>173350.62688509756</v>
      </c>
      <c r="Y67" s="42">
        <f t="shared" si="7"/>
        <v>0</v>
      </c>
    </row>
    <row r="68" spans="2:25">
      <c r="B68" s="35">
        <v>60</v>
      </c>
      <c r="C68" s="45">
        <f t="shared" si="0"/>
        <v>183751.66449820335</v>
      </c>
      <c r="D68" s="45"/>
      <c r="E68" s="44">
        <v>2016</v>
      </c>
      <c r="F68" s="8">
        <v>43799</v>
      </c>
      <c r="G68" s="44" t="s">
        <v>3</v>
      </c>
      <c r="H68" s="46">
        <v>0.84540000000000004</v>
      </c>
      <c r="I68" s="46"/>
      <c r="J68" s="44">
        <v>122</v>
      </c>
      <c r="K68" s="47">
        <f t="shared" si="1"/>
        <v>5512.5499349461006</v>
      </c>
      <c r="L68" s="48"/>
      <c r="M68" s="6">
        <f>IF(J68="","",(K68/J68)/LOOKUP(RIGHT($D$2,3),定数!$A$6:$A$13,定数!$B$6:$B$13))</f>
        <v>0.30123223688230061</v>
      </c>
      <c r="N68" s="44">
        <v>2016</v>
      </c>
      <c r="O68" s="8">
        <v>43828</v>
      </c>
      <c r="P68" s="46">
        <v>0.85780000000000001</v>
      </c>
      <c r="Q68" s="46"/>
      <c r="R68" s="49">
        <f>IF(P68="","",T68*M68*LOOKUP(RIGHT($D$2,3),定数!$A$6:$A$13,定数!$B$6:$B$13))</f>
        <v>-5602.9196060107761</v>
      </c>
      <c r="S68" s="49"/>
      <c r="T68" s="50">
        <f t="shared" si="5"/>
        <v>-123.99999999999966</v>
      </c>
      <c r="U68" s="50"/>
      <c r="V68" t="str">
        <f t="shared" si="8"/>
        <v/>
      </c>
      <c r="W68">
        <f t="shared" si="3"/>
        <v>1</v>
      </c>
      <c r="X68" s="41">
        <f t="shared" si="6"/>
        <v>183751.66449820335</v>
      </c>
      <c r="Y68" s="42">
        <f t="shared" si="7"/>
        <v>0</v>
      </c>
    </row>
    <row r="69" spans="2:25">
      <c r="B69" s="35">
        <v>61</v>
      </c>
      <c r="C69" s="45">
        <f t="shared" si="0"/>
        <v>178148.74489219257</v>
      </c>
      <c r="D69" s="45"/>
      <c r="E69" s="44">
        <v>2016</v>
      </c>
      <c r="F69" s="8">
        <v>43825</v>
      </c>
      <c r="G69" s="44" t="s">
        <v>4</v>
      </c>
      <c r="H69" s="46">
        <v>0.8528</v>
      </c>
      <c r="I69" s="46"/>
      <c r="J69" s="44">
        <v>29</v>
      </c>
      <c r="K69" s="47">
        <f t="shared" si="1"/>
        <v>5344.4623467657766</v>
      </c>
      <c r="L69" s="48"/>
      <c r="M69" s="6">
        <f>IF(J69="","",(K69/J69)/LOOKUP(RIGHT($D$2,3),定数!$A$6:$A$13,定数!$B$6:$B$13))</f>
        <v>1.228612033739259</v>
      </c>
      <c r="N69" s="44">
        <v>2016</v>
      </c>
      <c r="O69" s="8">
        <v>43827</v>
      </c>
      <c r="P69" s="46">
        <v>0.84960000000000002</v>
      </c>
      <c r="Q69" s="46"/>
      <c r="R69" s="49">
        <f>IF(P69="","",T69*M69*LOOKUP(RIGHT($D$2,3),定数!$A$6:$A$13,定数!$B$6:$B$13))</f>
        <v>-5897.3377619484081</v>
      </c>
      <c r="S69" s="49"/>
      <c r="T69" s="50">
        <f t="shared" si="5"/>
        <v>-31.999999999999808</v>
      </c>
      <c r="U69" s="50"/>
      <c r="V69" t="str">
        <f t="shared" si="8"/>
        <v/>
      </c>
      <c r="W69">
        <f t="shared" si="3"/>
        <v>2</v>
      </c>
      <c r="X69" s="41">
        <f t="shared" si="6"/>
        <v>183751.66449820335</v>
      </c>
      <c r="Y69" s="42">
        <f t="shared" si="7"/>
        <v>3.0491803278688501E-2</v>
      </c>
    </row>
    <row r="70" spans="2:25">
      <c r="B70" s="35">
        <v>62</v>
      </c>
      <c r="C70" s="45">
        <f t="shared" si="0"/>
        <v>172251.40713024416</v>
      </c>
      <c r="D70" s="45"/>
      <c r="E70" s="44">
        <v>2017</v>
      </c>
      <c r="F70" s="8">
        <v>43566</v>
      </c>
      <c r="G70" s="44" t="s">
        <v>3</v>
      </c>
      <c r="H70" s="46">
        <v>0.84950000000000003</v>
      </c>
      <c r="I70" s="46"/>
      <c r="J70" s="44">
        <v>51</v>
      </c>
      <c r="K70" s="47">
        <f t="shared" si="1"/>
        <v>5167.5422139073244</v>
      </c>
      <c r="L70" s="48"/>
      <c r="M70" s="6">
        <f>IF(J70="","",(K70/J70)/LOOKUP(RIGHT($D$2,3),定数!$A$6:$A$13,定数!$B$6:$B$13))</f>
        <v>0.67549571423625154</v>
      </c>
      <c r="N70" s="44">
        <v>2017</v>
      </c>
      <c r="O70" s="8">
        <v>43573</v>
      </c>
      <c r="P70" s="46">
        <v>0.83930000000000005</v>
      </c>
      <c r="Q70" s="46"/>
      <c r="R70" s="49">
        <f>IF(P70="","",T70*M70*LOOKUP(RIGHT($D$2,3),定数!$A$6:$A$13,定数!$B$6:$B$13))</f>
        <v>10335.084427814634</v>
      </c>
      <c r="S70" s="49"/>
      <c r="T70" s="50">
        <f t="shared" si="5"/>
        <v>101.99999999999987</v>
      </c>
      <c r="U70" s="50"/>
      <c r="V70" t="str">
        <f t="shared" si="8"/>
        <v/>
      </c>
      <c r="W70">
        <f t="shared" si="3"/>
        <v>0</v>
      </c>
      <c r="X70" s="41">
        <f t="shared" si="6"/>
        <v>183751.66449820335</v>
      </c>
      <c r="Y70" s="42">
        <f t="shared" si="7"/>
        <v>6.2585867721876465E-2</v>
      </c>
    </row>
    <row r="71" spans="2:25">
      <c r="B71" s="35">
        <v>63</v>
      </c>
      <c r="C71" s="45">
        <f t="shared" si="0"/>
        <v>182586.4915580588</v>
      </c>
      <c r="D71" s="45"/>
      <c r="E71" s="44">
        <v>2017</v>
      </c>
      <c r="F71" s="8">
        <v>43572</v>
      </c>
      <c r="G71" s="44" t="s">
        <v>3</v>
      </c>
      <c r="H71" s="46">
        <v>0.8458</v>
      </c>
      <c r="I71" s="46"/>
      <c r="J71" s="44">
        <v>25</v>
      </c>
      <c r="K71" s="47">
        <f t="shared" si="1"/>
        <v>5477.5947467417636</v>
      </c>
      <c r="L71" s="48"/>
      <c r="M71" s="6">
        <f>IF(J71="","",(K71/J71)/LOOKUP(RIGHT($D$2,3),定数!$A$6:$A$13,定数!$B$6:$B$13))</f>
        <v>1.4606919324644703</v>
      </c>
      <c r="N71" s="44">
        <v>2017</v>
      </c>
      <c r="O71" s="8">
        <v>43573</v>
      </c>
      <c r="P71" s="46">
        <v>0.84079999999999999</v>
      </c>
      <c r="Q71" s="46"/>
      <c r="R71" s="49">
        <f>IF(P71="","",T71*M71*LOOKUP(RIGHT($D$2,3),定数!$A$6:$A$13,定数!$B$6:$B$13))</f>
        <v>10955.189493483536</v>
      </c>
      <c r="S71" s="49"/>
      <c r="T71" s="50">
        <f t="shared" si="5"/>
        <v>50.000000000000043</v>
      </c>
      <c r="U71" s="50"/>
      <c r="V71" t="str">
        <f t="shared" si="8"/>
        <v/>
      </c>
      <c r="W71">
        <f t="shared" si="3"/>
        <v>0</v>
      </c>
      <c r="X71" s="41">
        <f t="shared" si="6"/>
        <v>183751.66449820335</v>
      </c>
      <c r="Y71" s="42">
        <f t="shared" si="7"/>
        <v>6.3410197851891947E-3</v>
      </c>
    </row>
    <row r="72" spans="2:25">
      <c r="B72" s="35">
        <v>64</v>
      </c>
      <c r="C72" s="45">
        <f t="shared" si="0"/>
        <v>193541.68105154234</v>
      </c>
      <c r="D72" s="45"/>
      <c r="E72" s="44">
        <v>2017</v>
      </c>
      <c r="F72" s="8">
        <v>43701</v>
      </c>
      <c r="G72" s="44" t="s">
        <v>4</v>
      </c>
      <c r="H72" s="46">
        <v>0.92300000000000004</v>
      </c>
      <c r="I72" s="46"/>
      <c r="J72" s="44">
        <v>40</v>
      </c>
      <c r="K72" s="47">
        <f t="shared" si="1"/>
        <v>5806.2504315462702</v>
      </c>
      <c r="L72" s="48"/>
      <c r="M72" s="6">
        <f>IF(J72="","",(K72/J72)/LOOKUP(RIGHT($D$2,3),定数!$A$6:$A$13,定数!$B$6:$B$13))</f>
        <v>0.96770840525771173</v>
      </c>
      <c r="N72" s="44">
        <v>2017</v>
      </c>
      <c r="O72" s="8">
        <v>43708</v>
      </c>
      <c r="P72" s="46">
        <v>0.91879999999999995</v>
      </c>
      <c r="Q72" s="46"/>
      <c r="R72" s="49">
        <f>IF(P72="","",T72*M72*LOOKUP(RIGHT($D$2,3),定数!$A$6:$A$13,定数!$B$6:$B$13))</f>
        <v>-6096.5629531237182</v>
      </c>
      <c r="S72" s="49"/>
      <c r="T72" s="50">
        <f t="shared" si="5"/>
        <v>-42.000000000000924</v>
      </c>
      <c r="U72" s="50"/>
      <c r="V72" t="str">
        <f t="shared" si="8"/>
        <v/>
      </c>
      <c r="W72">
        <f t="shared" si="3"/>
        <v>1</v>
      </c>
      <c r="X72" s="41">
        <f t="shared" si="6"/>
        <v>193541.68105154234</v>
      </c>
      <c r="Y72" s="42">
        <f t="shared" si="7"/>
        <v>0</v>
      </c>
    </row>
    <row r="73" spans="2:25">
      <c r="B73" s="35">
        <v>65</v>
      </c>
      <c r="C73" s="45">
        <f t="shared" si="0"/>
        <v>187445.11809841864</v>
      </c>
      <c r="D73" s="45"/>
      <c r="E73" s="44">
        <v>2017</v>
      </c>
      <c r="F73" s="8">
        <v>43705</v>
      </c>
      <c r="G73" s="44" t="s">
        <v>4</v>
      </c>
      <c r="H73" s="46">
        <v>0.92679999999999996</v>
      </c>
      <c r="I73" s="46"/>
      <c r="J73" s="44">
        <v>37</v>
      </c>
      <c r="K73" s="47">
        <f t="shared" si="1"/>
        <v>5623.3535429525591</v>
      </c>
      <c r="L73" s="48"/>
      <c r="M73" s="6">
        <f>IF(J73="","",(K73/J73)/LOOKUP(RIGHT($D$2,3),定数!$A$6:$A$13,定数!$B$6:$B$13))</f>
        <v>1.0132168545860467</v>
      </c>
      <c r="N73" s="44">
        <v>2017</v>
      </c>
      <c r="O73" s="8">
        <v>43707</v>
      </c>
      <c r="P73" s="46">
        <v>0.92279999999999995</v>
      </c>
      <c r="Q73" s="46"/>
      <c r="R73" s="49">
        <f>IF(P73="","",T73*M73*LOOKUP(RIGHT($D$2,3),定数!$A$6:$A$13,定数!$B$6:$B$13))</f>
        <v>-6079.3011275162862</v>
      </c>
      <c r="S73" s="49"/>
      <c r="T73" s="50">
        <f t="shared" si="5"/>
        <v>-40.000000000000036</v>
      </c>
      <c r="U73" s="50"/>
      <c r="V73" t="str">
        <f t="shared" si="8"/>
        <v/>
      </c>
      <c r="W73">
        <f t="shared" si="3"/>
        <v>2</v>
      </c>
      <c r="X73" s="41">
        <f t="shared" si="6"/>
        <v>193541.68105154234</v>
      </c>
      <c r="Y73" s="42">
        <f t="shared" si="7"/>
        <v>3.1500000000000639E-2</v>
      </c>
    </row>
    <row r="74" spans="2:25">
      <c r="B74" s="35">
        <v>66</v>
      </c>
      <c r="C74" s="45">
        <f t="shared" ref="C74:C108" si="9">IF(R73="","",C73+R73)</f>
        <v>181365.81697090235</v>
      </c>
      <c r="D74" s="45"/>
      <c r="E74" s="44">
        <v>2017</v>
      </c>
      <c r="F74" s="8">
        <v>43743</v>
      </c>
      <c r="G74" s="44" t="s">
        <v>4</v>
      </c>
      <c r="H74" s="46">
        <v>0.8881</v>
      </c>
      <c r="I74" s="46"/>
      <c r="J74" s="44">
        <v>30</v>
      </c>
      <c r="K74" s="47">
        <f t="shared" ref="K74:K103" si="10">IF(J74="","",C74*0.03)</f>
        <v>5440.9745091270706</v>
      </c>
      <c r="L74" s="48"/>
      <c r="M74" s="6">
        <f>IF(J74="","",(K74/J74)/LOOKUP(RIGHT($D$2,3),定数!$A$6:$A$13,定数!$B$6:$B$13))</f>
        <v>1.2091054464726825</v>
      </c>
      <c r="N74" s="44">
        <v>2017</v>
      </c>
      <c r="O74" s="8">
        <v>43744</v>
      </c>
      <c r="P74" s="46">
        <v>0.89410000000000001</v>
      </c>
      <c r="Q74" s="46"/>
      <c r="R74" s="49">
        <f>IF(P74="","",T74*M74*LOOKUP(RIGHT($D$2,3),定数!$A$6:$A$13,定数!$B$6:$B$13))</f>
        <v>10881.949018254152</v>
      </c>
      <c r="S74" s="49"/>
      <c r="T74" s="50">
        <f t="shared" si="5"/>
        <v>60.000000000000057</v>
      </c>
      <c r="U74" s="50"/>
      <c r="V74" t="str">
        <f t="shared" si="8"/>
        <v/>
      </c>
      <c r="W74">
        <f t="shared" si="8"/>
        <v>0</v>
      </c>
      <c r="X74" s="41">
        <f t="shared" si="6"/>
        <v>193541.68105154234</v>
      </c>
      <c r="Y74" s="42">
        <f t="shared" si="7"/>
        <v>6.2910810810811402E-2</v>
      </c>
    </row>
    <row r="75" spans="2:25">
      <c r="B75" s="35">
        <v>67</v>
      </c>
      <c r="C75" s="45">
        <f t="shared" si="9"/>
        <v>192247.7659891565</v>
      </c>
      <c r="D75" s="45"/>
      <c r="E75" s="44">
        <v>2017</v>
      </c>
      <c r="F75" s="8">
        <v>43793</v>
      </c>
      <c r="G75" s="44" t="s">
        <v>4</v>
      </c>
      <c r="H75" s="46">
        <v>0.89239999999999997</v>
      </c>
      <c r="I75" s="46"/>
      <c r="J75" s="44">
        <v>31</v>
      </c>
      <c r="K75" s="47">
        <f t="shared" si="10"/>
        <v>5767.4329796746952</v>
      </c>
      <c r="L75" s="48"/>
      <c r="M75" s="6">
        <f>IF(J75="","",(K75/J75)/LOOKUP(RIGHT($D$2,3),定数!$A$6:$A$13,定数!$B$6:$B$13))</f>
        <v>1.2403081676719776</v>
      </c>
      <c r="N75" s="44">
        <v>2017</v>
      </c>
      <c r="O75" s="8">
        <v>43798</v>
      </c>
      <c r="P75" s="46">
        <v>0.8891</v>
      </c>
      <c r="Q75" s="46"/>
      <c r="R75" s="49">
        <f>IF(P75="","",T75*M75*LOOKUP(RIGHT($D$2,3),定数!$A$6:$A$13,定数!$B$6:$B$13))</f>
        <v>-6139.5254299762328</v>
      </c>
      <c r="S75" s="49"/>
      <c r="T75" s="50">
        <f t="shared" si="5"/>
        <v>-32.999999999999694</v>
      </c>
      <c r="U75" s="50"/>
      <c r="V75" t="str">
        <f t="shared" ref="V75:W90" si="11">IF(S75&lt;&gt;"",IF(S75&lt;0,1+V74,0),"")</f>
        <v/>
      </c>
      <c r="W75">
        <f t="shared" si="11"/>
        <v>1</v>
      </c>
      <c r="X75" s="41">
        <f t="shared" si="6"/>
        <v>193541.68105154234</v>
      </c>
      <c r="Y75" s="42">
        <f t="shared" si="7"/>
        <v>6.6854594594600858E-3</v>
      </c>
    </row>
    <row r="76" spans="2:25">
      <c r="B76" s="35">
        <v>68</v>
      </c>
      <c r="C76" s="45">
        <f t="shared" si="9"/>
        <v>186108.24055918027</v>
      </c>
      <c r="D76" s="45"/>
      <c r="E76" s="44">
        <v>2017</v>
      </c>
      <c r="F76" s="8">
        <v>43819</v>
      </c>
      <c r="G76" s="44" t="s">
        <v>4</v>
      </c>
      <c r="H76" s="46">
        <v>0.88790000000000002</v>
      </c>
      <c r="I76" s="46"/>
      <c r="J76" s="44">
        <v>50</v>
      </c>
      <c r="K76" s="47">
        <f t="shared" si="10"/>
        <v>5583.2472167754077</v>
      </c>
      <c r="L76" s="48"/>
      <c r="M76" s="6">
        <f>IF(J76="","",(K76/J76)/LOOKUP(RIGHT($D$2,3),定数!$A$6:$A$13,定数!$B$6:$B$13))</f>
        <v>0.74443296223672106</v>
      </c>
      <c r="N76" s="44">
        <v>2018</v>
      </c>
      <c r="O76" s="8">
        <v>43489</v>
      </c>
      <c r="P76" s="46">
        <v>0.88270000000000004</v>
      </c>
      <c r="Q76" s="46"/>
      <c r="R76" s="49">
        <f>IF(P76="","",T76*M76*LOOKUP(RIGHT($D$2,3),定数!$A$6:$A$13,定数!$B$6:$B$13))</f>
        <v>-5806.5771054464039</v>
      </c>
      <c r="S76" s="49"/>
      <c r="T76" s="50">
        <f t="shared" ref="T76:T108" si="12">IF(P76="","",IF(G76="買",(P76-H76),(H76-P76))*IF(RIGHT($D$2,3)="JPY",100,10000))</f>
        <v>-51.999999999999822</v>
      </c>
      <c r="U76" s="50"/>
      <c r="V76" t="str">
        <f t="shared" si="11"/>
        <v/>
      </c>
      <c r="W76">
        <f t="shared" si="11"/>
        <v>2</v>
      </c>
      <c r="X76" s="41">
        <f t="shared" ref="X76:X108" si="13">IF(C76&lt;&gt;"",MAX(X75,C76),"")</f>
        <v>193541.68105154234</v>
      </c>
      <c r="Y76" s="42">
        <f t="shared" ref="Y76:Y108" si="14">IF(X76&lt;&gt;"",1-(C76/X76),"")</f>
        <v>3.8407439947689914E-2</v>
      </c>
    </row>
    <row r="77" spans="2:25">
      <c r="B77" s="35">
        <v>69</v>
      </c>
      <c r="C77" s="45">
        <f t="shared" si="9"/>
        <v>180301.66345373387</v>
      </c>
      <c r="D77" s="45"/>
      <c r="E77" s="44">
        <v>2018</v>
      </c>
      <c r="F77" s="8">
        <v>43489</v>
      </c>
      <c r="G77" s="44" t="s">
        <v>3</v>
      </c>
      <c r="H77" s="46">
        <v>0.87480000000000002</v>
      </c>
      <c r="I77" s="46"/>
      <c r="J77" s="44">
        <v>34</v>
      </c>
      <c r="K77" s="47">
        <f t="shared" si="10"/>
        <v>5409.0499036120154</v>
      </c>
      <c r="L77" s="48"/>
      <c r="M77" s="6">
        <f>IF(J77="","",(K77/J77)/LOOKUP(RIGHT($D$2,3),定数!$A$6:$A$13,定数!$B$6:$B$13))</f>
        <v>1.0605980203160816</v>
      </c>
      <c r="N77" s="44">
        <v>2018</v>
      </c>
      <c r="O77" s="8">
        <v>43491</v>
      </c>
      <c r="P77" s="46">
        <v>0.87839999999999996</v>
      </c>
      <c r="Q77" s="46"/>
      <c r="R77" s="49">
        <f>IF(P77="","",T77*M77*LOOKUP(RIGHT($D$2,3),定数!$A$6:$A$13,定数!$B$6:$B$13))</f>
        <v>-5727.2293097067395</v>
      </c>
      <c r="S77" s="49"/>
      <c r="T77" s="50">
        <f t="shared" si="12"/>
        <v>-35.999999999999368</v>
      </c>
      <c r="U77" s="50"/>
      <c r="V77" t="str">
        <f t="shared" si="11"/>
        <v/>
      </c>
      <c r="W77">
        <f t="shared" si="11"/>
        <v>3</v>
      </c>
      <c r="X77" s="41">
        <f t="shared" si="13"/>
        <v>193541.68105154234</v>
      </c>
      <c r="Y77" s="42">
        <f t="shared" si="14"/>
        <v>6.8409127821321913E-2</v>
      </c>
    </row>
    <row r="78" spans="2:25">
      <c r="B78" s="35">
        <v>70</v>
      </c>
      <c r="C78" s="45">
        <f t="shared" si="9"/>
        <v>174574.43414402712</v>
      </c>
      <c r="D78" s="45"/>
      <c r="E78" s="44">
        <v>2018</v>
      </c>
      <c r="F78" s="8">
        <v>43600</v>
      </c>
      <c r="G78" s="44" t="s">
        <v>3</v>
      </c>
      <c r="H78" s="46">
        <v>0.87819999999999998</v>
      </c>
      <c r="I78" s="46"/>
      <c r="J78" s="44">
        <v>34</v>
      </c>
      <c r="K78" s="47">
        <f t="shared" si="10"/>
        <v>5237.2330243208135</v>
      </c>
      <c r="L78" s="48"/>
      <c r="M78" s="6">
        <f>IF(J78="","",(K78/J78)/LOOKUP(RIGHT($D$2,3),定数!$A$6:$A$13,定数!$B$6:$B$13))</f>
        <v>1.0269084361413361</v>
      </c>
      <c r="N78" s="44">
        <v>2018</v>
      </c>
      <c r="O78" s="8">
        <v>43602</v>
      </c>
      <c r="P78" s="46">
        <v>0.87139999999999995</v>
      </c>
      <c r="Q78" s="46"/>
      <c r="R78" s="49">
        <f>IF(P78="","",T78*M78*LOOKUP(RIGHT($D$2,3),定数!$A$6:$A$13,定数!$B$6:$B$13))</f>
        <v>10474.466048641671</v>
      </c>
      <c r="S78" s="49"/>
      <c r="T78" s="50">
        <f t="shared" si="12"/>
        <v>68.000000000000284</v>
      </c>
      <c r="U78" s="50"/>
      <c r="V78" t="str">
        <f t="shared" si="11"/>
        <v/>
      </c>
      <c r="W78">
        <f t="shared" si="11"/>
        <v>0</v>
      </c>
      <c r="X78" s="41">
        <f t="shared" si="13"/>
        <v>193541.68105154234</v>
      </c>
      <c r="Y78" s="42">
        <f t="shared" si="14"/>
        <v>9.8000837878761793E-2</v>
      </c>
    </row>
    <row r="79" spans="2:25">
      <c r="B79" s="35">
        <v>71</v>
      </c>
      <c r="C79" s="45">
        <f t="shared" si="9"/>
        <v>185048.90019266881</v>
      </c>
      <c r="D79" s="45"/>
      <c r="E79" s="44">
        <v>2018</v>
      </c>
      <c r="F79" s="8">
        <v>43601</v>
      </c>
      <c r="G79" s="44" t="s">
        <v>3</v>
      </c>
      <c r="H79" s="46">
        <v>0.873</v>
      </c>
      <c r="I79" s="46"/>
      <c r="J79" s="44">
        <v>50</v>
      </c>
      <c r="K79" s="47">
        <f t="shared" si="10"/>
        <v>5551.467005780064</v>
      </c>
      <c r="L79" s="48"/>
      <c r="M79" s="6">
        <f>IF(J79="","",(K79/J79)/LOOKUP(RIGHT($D$2,3),定数!$A$6:$A$13,定数!$B$6:$B$13))</f>
        <v>0.74019560077067525</v>
      </c>
      <c r="N79" s="44">
        <v>2018</v>
      </c>
      <c r="O79" s="8">
        <v>43607</v>
      </c>
      <c r="P79" s="46">
        <v>0.87829999999999997</v>
      </c>
      <c r="Q79" s="46"/>
      <c r="R79" s="49">
        <f>IF(P79="","",T79*M79*LOOKUP(RIGHT($D$2,3),定数!$A$6:$A$13,定数!$B$6:$B$13))</f>
        <v>-5884.5550261268363</v>
      </c>
      <c r="S79" s="49"/>
      <c r="T79" s="50">
        <f t="shared" si="12"/>
        <v>-52.999999999999716</v>
      </c>
      <c r="U79" s="50"/>
      <c r="V79" t="str">
        <f t="shared" si="11"/>
        <v/>
      </c>
      <c r="W79">
        <f t="shared" si="11"/>
        <v>1</v>
      </c>
      <c r="X79" s="41">
        <f t="shared" si="13"/>
        <v>193541.68105154234</v>
      </c>
      <c r="Y79" s="42">
        <f t="shared" si="14"/>
        <v>4.3880888151487163E-2</v>
      </c>
    </row>
    <row r="80" spans="2:25">
      <c r="B80" s="35">
        <v>72</v>
      </c>
      <c r="C80" s="45">
        <f t="shared" si="9"/>
        <v>179164.34516654199</v>
      </c>
      <c r="D80" s="45"/>
      <c r="E80" s="44">
        <v>2018</v>
      </c>
      <c r="F80" s="8">
        <v>43746</v>
      </c>
      <c r="G80" s="44" t="s">
        <v>3</v>
      </c>
      <c r="H80" s="46">
        <v>0.87719999999999998</v>
      </c>
      <c r="I80" s="46"/>
      <c r="J80" s="44">
        <v>33</v>
      </c>
      <c r="K80" s="47">
        <f t="shared" si="10"/>
        <v>5374.9303549962597</v>
      </c>
      <c r="L80" s="48"/>
      <c r="M80" s="6">
        <f>IF(J80="","",(K80/J80)/LOOKUP(RIGHT($D$2,3),定数!$A$6:$A$13,定数!$B$6:$B$13))</f>
        <v>1.0858445161608605</v>
      </c>
      <c r="N80" s="44">
        <v>2018</v>
      </c>
      <c r="O80" s="8">
        <v>43753</v>
      </c>
      <c r="P80" s="46">
        <v>0.88060000000000005</v>
      </c>
      <c r="Q80" s="46"/>
      <c r="R80" s="49">
        <f>IF(P80="","",T80*M80*LOOKUP(RIGHT($D$2,3),定数!$A$6:$A$13,定数!$B$6:$B$13))</f>
        <v>-5537.8070324205019</v>
      </c>
      <c r="S80" s="49"/>
      <c r="T80" s="50">
        <f t="shared" si="12"/>
        <v>-34.000000000000696</v>
      </c>
      <c r="U80" s="50"/>
      <c r="V80" t="str">
        <f t="shared" si="11"/>
        <v/>
      </c>
      <c r="W80">
        <f t="shared" si="11"/>
        <v>2</v>
      </c>
      <c r="X80" s="41">
        <f t="shared" si="13"/>
        <v>193541.68105154234</v>
      </c>
      <c r="Y80" s="42">
        <f t="shared" si="14"/>
        <v>7.4285475908269616E-2</v>
      </c>
    </row>
    <row r="81" spans="2:25">
      <c r="B81" s="35">
        <v>73</v>
      </c>
      <c r="C81" s="45">
        <f t="shared" si="9"/>
        <v>173626.53813412148</v>
      </c>
      <c r="D81" s="45"/>
      <c r="E81" s="44">
        <v>2018</v>
      </c>
      <c r="F81" s="8">
        <v>43763</v>
      </c>
      <c r="G81" s="44" t="s">
        <v>4</v>
      </c>
      <c r="H81" s="46">
        <v>0.88629999999999998</v>
      </c>
      <c r="I81" s="46"/>
      <c r="J81" s="44">
        <v>32</v>
      </c>
      <c r="K81" s="47">
        <f t="shared" si="10"/>
        <v>5208.796144023644</v>
      </c>
      <c r="L81" s="48"/>
      <c r="M81" s="6">
        <f>IF(J81="","",(K81/J81)/LOOKUP(RIGHT($D$2,3),定数!$A$6:$A$13,定数!$B$6:$B$13))</f>
        <v>1.0851658633382593</v>
      </c>
      <c r="N81" s="44">
        <v>2018</v>
      </c>
      <c r="O81" s="8">
        <v>43768</v>
      </c>
      <c r="P81" s="46">
        <v>0.89270000000000005</v>
      </c>
      <c r="Q81" s="46"/>
      <c r="R81" s="49">
        <f>IF(P81="","",T81*M81*LOOKUP(RIGHT($D$2,3),定数!$A$6:$A$13,定数!$B$6:$B$13))</f>
        <v>10417.592288047406</v>
      </c>
      <c r="S81" s="49"/>
      <c r="T81" s="50">
        <f t="shared" si="12"/>
        <v>64.000000000000725</v>
      </c>
      <c r="U81" s="50"/>
      <c r="V81" t="str">
        <f t="shared" si="11"/>
        <v/>
      </c>
      <c r="W81">
        <f t="shared" si="11"/>
        <v>0</v>
      </c>
      <c r="X81" s="41">
        <f t="shared" si="13"/>
        <v>193541.68105154234</v>
      </c>
      <c r="Y81" s="42">
        <f t="shared" si="14"/>
        <v>0.10289847028928734</v>
      </c>
    </row>
    <row r="82" spans="2:25">
      <c r="B82" s="35">
        <v>74</v>
      </c>
      <c r="C82" s="45">
        <f t="shared" si="9"/>
        <v>184044.13042216888</v>
      </c>
      <c r="D82" s="45"/>
      <c r="E82" s="44">
        <v>2018</v>
      </c>
      <c r="F82" s="8">
        <v>43764</v>
      </c>
      <c r="G82" s="44" t="s">
        <v>4</v>
      </c>
      <c r="H82" s="46">
        <v>0.8891</v>
      </c>
      <c r="I82" s="46"/>
      <c r="J82" s="44">
        <v>29</v>
      </c>
      <c r="K82" s="47">
        <f t="shared" si="10"/>
        <v>5521.323912665066</v>
      </c>
      <c r="L82" s="48"/>
      <c r="M82" s="6">
        <f>IF(J82="","",(K82/J82)/LOOKUP(RIGHT($D$2,3),定数!$A$6:$A$13,定数!$B$6:$B$13))</f>
        <v>1.269269864980475</v>
      </c>
      <c r="N82" s="44">
        <v>2018</v>
      </c>
      <c r="O82" s="8">
        <v>43769</v>
      </c>
      <c r="P82" s="46">
        <v>0.8861</v>
      </c>
      <c r="Q82" s="46"/>
      <c r="R82" s="49">
        <f>IF(P82="","",T82*M82*LOOKUP(RIGHT($D$2,3),定数!$A$6:$A$13,定数!$B$6:$B$13))</f>
        <v>-5711.7143924121428</v>
      </c>
      <c r="S82" s="49"/>
      <c r="T82" s="50">
        <f t="shared" si="12"/>
        <v>-30.000000000000028</v>
      </c>
      <c r="U82" s="50"/>
      <c r="V82" t="str">
        <f t="shared" si="11"/>
        <v/>
      </c>
      <c r="W82">
        <f t="shared" si="11"/>
        <v>1</v>
      </c>
      <c r="X82" s="41">
        <f t="shared" si="13"/>
        <v>193541.68105154234</v>
      </c>
      <c r="Y82" s="42">
        <f t="shared" si="14"/>
        <v>4.9072378506644032E-2</v>
      </c>
    </row>
    <row r="83" spans="2:25">
      <c r="B83" s="35">
        <v>75</v>
      </c>
      <c r="C83" s="45">
        <f t="shared" si="9"/>
        <v>178332.41602975674</v>
      </c>
      <c r="D83" s="45"/>
      <c r="E83" s="44">
        <v>2018</v>
      </c>
      <c r="F83" s="8">
        <v>43785</v>
      </c>
      <c r="G83" s="44" t="s">
        <v>4</v>
      </c>
      <c r="H83" s="46">
        <v>0.89039999999999997</v>
      </c>
      <c r="I83" s="46"/>
      <c r="J83" s="44">
        <v>79</v>
      </c>
      <c r="K83" s="47">
        <f t="shared" si="10"/>
        <v>5349.9724808927022</v>
      </c>
      <c r="L83" s="48"/>
      <c r="M83" s="6">
        <f>IF(J83="","",(K83/J83)/LOOKUP(RIGHT($D$2,3),定数!$A$6:$A$13,定数!$B$6:$B$13))</f>
        <v>0.45147447096140952</v>
      </c>
      <c r="N83" s="44">
        <v>2018</v>
      </c>
      <c r="O83" s="8">
        <v>43797</v>
      </c>
      <c r="P83" s="46">
        <v>0.88239999999999996</v>
      </c>
      <c r="Q83" s="46"/>
      <c r="R83" s="49">
        <f>IF(P83="","",T83*M83*LOOKUP(RIGHT($D$2,3),定数!$A$6:$A$13,定数!$B$6:$B$13))</f>
        <v>-5417.6936515369189</v>
      </c>
      <c r="S83" s="49"/>
      <c r="T83" s="50">
        <f t="shared" si="12"/>
        <v>-80.000000000000071</v>
      </c>
      <c r="U83" s="50"/>
      <c r="V83" t="str">
        <f t="shared" si="11"/>
        <v/>
      </c>
      <c r="W83">
        <f t="shared" si="11"/>
        <v>2</v>
      </c>
      <c r="X83" s="41">
        <f t="shared" si="13"/>
        <v>193541.68105154234</v>
      </c>
      <c r="Y83" s="42">
        <f t="shared" si="14"/>
        <v>7.8583925380575792E-2</v>
      </c>
    </row>
    <row r="84" spans="2:25">
      <c r="B84" s="35">
        <v>76</v>
      </c>
      <c r="C84" s="45">
        <f t="shared" si="9"/>
        <v>172914.72237821983</v>
      </c>
      <c r="D84" s="45"/>
      <c r="E84" s="44">
        <v>2019</v>
      </c>
      <c r="F84" s="8">
        <v>43482</v>
      </c>
      <c r="G84" s="44" t="s">
        <v>3</v>
      </c>
      <c r="H84" s="46">
        <v>0.88170000000000004</v>
      </c>
      <c r="I84" s="46"/>
      <c r="J84" s="44">
        <v>51</v>
      </c>
      <c r="K84" s="47">
        <f t="shared" si="10"/>
        <v>5187.4416713465944</v>
      </c>
      <c r="L84" s="48"/>
      <c r="M84" s="6">
        <f>IF(J84="","",(K84/J84)/LOOKUP(RIGHT($D$2,3),定数!$A$6:$A$13,定数!$B$6:$B$13))</f>
        <v>0.67809695050282282</v>
      </c>
      <c r="N84" s="44">
        <v>2018</v>
      </c>
      <c r="O84" s="8">
        <v>43488</v>
      </c>
      <c r="P84" s="46">
        <v>0.87150000000000005</v>
      </c>
      <c r="Q84" s="46"/>
      <c r="R84" s="49">
        <f>IF(P84="","",T84*M84*LOOKUP(RIGHT($D$2,3),定数!$A$6:$A$13,定数!$B$6:$B$13))</f>
        <v>10374.883342693176</v>
      </c>
      <c r="S84" s="49"/>
      <c r="T84" s="50">
        <f t="shared" si="12"/>
        <v>101.99999999999987</v>
      </c>
      <c r="U84" s="50"/>
      <c r="V84" t="str">
        <f t="shared" si="11"/>
        <v/>
      </c>
      <c r="W84">
        <f t="shared" si="11"/>
        <v>0</v>
      </c>
      <c r="X84" s="41">
        <f t="shared" si="13"/>
        <v>193541.68105154234</v>
      </c>
      <c r="Y84" s="42">
        <f t="shared" si="14"/>
        <v>0.10657631245762156</v>
      </c>
    </row>
    <row r="85" spans="2:25">
      <c r="B85" s="35">
        <v>77</v>
      </c>
      <c r="C85" s="45">
        <f t="shared" si="9"/>
        <v>183289.60572091301</v>
      </c>
      <c r="D85" s="45"/>
      <c r="E85" s="44">
        <v>2019</v>
      </c>
      <c r="F85" s="8">
        <v>43596</v>
      </c>
      <c r="G85" s="44" t="s">
        <v>4</v>
      </c>
      <c r="H85" s="46">
        <v>0.86409999999999998</v>
      </c>
      <c r="I85" s="46"/>
      <c r="J85" s="44">
        <v>20</v>
      </c>
      <c r="K85" s="47">
        <f t="shared" si="10"/>
        <v>5498.6881716273901</v>
      </c>
      <c r="L85" s="48"/>
      <c r="M85" s="6">
        <f>IF(J85="","",(K85/J85)/LOOKUP(RIGHT($D$2,3),定数!$A$6:$A$13,定数!$B$6:$B$13))</f>
        <v>1.83289605720913</v>
      </c>
      <c r="N85" s="44">
        <v>2019</v>
      </c>
      <c r="O85" s="8">
        <v>43599</v>
      </c>
      <c r="P85" s="46">
        <v>0.86809999999999998</v>
      </c>
      <c r="Q85" s="46"/>
      <c r="R85" s="49">
        <f>IF(P85="","",T85*M85*LOOKUP(RIGHT($D$2,3),定数!$A$6:$A$13,定数!$B$6:$B$13))</f>
        <v>10997.376343254789</v>
      </c>
      <c r="S85" s="49"/>
      <c r="T85" s="50">
        <f t="shared" si="12"/>
        <v>40.000000000000036</v>
      </c>
      <c r="U85" s="50"/>
      <c r="V85" t="str">
        <f t="shared" si="11"/>
        <v/>
      </c>
      <c r="W85">
        <f t="shared" si="11"/>
        <v>0</v>
      </c>
      <c r="X85" s="41">
        <f t="shared" si="13"/>
        <v>193541.68105154234</v>
      </c>
      <c r="Y85" s="42">
        <f t="shared" si="14"/>
        <v>5.2970891205078918E-2</v>
      </c>
    </row>
    <row r="86" spans="2:25">
      <c r="B86" s="35">
        <v>78</v>
      </c>
      <c r="C86" s="45">
        <f t="shared" si="9"/>
        <v>194286.98206416779</v>
      </c>
      <c r="D86" s="45"/>
      <c r="E86" s="44">
        <v>2019</v>
      </c>
      <c r="F86" s="8">
        <v>43605</v>
      </c>
      <c r="G86" s="44" t="s">
        <v>4</v>
      </c>
      <c r="H86" s="46">
        <v>0.87770000000000004</v>
      </c>
      <c r="I86" s="46"/>
      <c r="J86" s="44">
        <v>27</v>
      </c>
      <c r="K86" s="47">
        <f t="shared" si="10"/>
        <v>5828.6094619250334</v>
      </c>
      <c r="L86" s="48"/>
      <c r="M86" s="6">
        <f>IF(J86="","",(K86/J86)/LOOKUP(RIGHT($D$2,3),定数!$A$6:$A$13,定数!$B$6:$B$13))</f>
        <v>1.4391628301049466</v>
      </c>
      <c r="N86" s="44">
        <v>2019</v>
      </c>
      <c r="O86" s="8">
        <v>43606</v>
      </c>
      <c r="P86" s="46">
        <v>0.87480000000000002</v>
      </c>
      <c r="Q86" s="46"/>
      <c r="R86" s="49">
        <f>IF(P86="","",T86*M86*LOOKUP(RIGHT($D$2,3),定数!$A$6:$A$13,定数!$B$6:$B$13))</f>
        <v>-6260.358310956547</v>
      </c>
      <c r="S86" s="49"/>
      <c r="T86" s="50">
        <f t="shared" si="12"/>
        <v>-29.000000000000135</v>
      </c>
      <c r="U86" s="50"/>
      <c r="V86" t="str">
        <f t="shared" si="11"/>
        <v/>
      </c>
      <c r="W86">
        <f t="shared" si="11"/>
        <v>1</v>
      </c>
      <c r="X86" s="41">
        <f t="shared" si="13"/>
        <v>194286.98206416779</v>
      </c>
      <c r="Y86" s="42">
        <f t="shared" si="14"/>
        <v>0</v>
      </c>
    </row>
    <row r="87" spans="2:25">
      <c r="B87" s="35">
        <v>79</v>
      </c>
      <c r="C87" s="45">
        <f t="shared" si="9"/>
        <v>188026.62375321126</v>
      </c>
      <c r="D87" s="45"/>
      <c r="E87" s="44">
        <v>2019</v>
      </c>
      <c r="F87" s="8">
        <v>43619</v>
      </c>
      <c r="G87" s="44" t="s">
        <v>4</v>
      </c>
      <c r="H87" s="46">
        <v>0.88700000000000001</v>
      </c>
      <c r="I87" s="46"/>
      <c r="J87" s="44">
        <v>44</v>
      </c>
      <c r="K87" s="47">
        <f t="shared" si="10"/>
        <v>5640.7987125963373</v>
      </c>
      <c r="L87" s="48"/>
      <c r="M87" s="6">
        <f>IF(J87="","",(K87/J87)/LOOKUP(RIGHT($D$2,3),定数!$A$6:$A$13,定数!$B$6:$B$13))</f>
        <v>0.85466647160550568</v>
      </c>
      <c r="N87" s="44">
        <v>2019</v>
      </c>
      <c r="O87" s="8">
        <v>43634</v>
      </c>
      <c r="P87" s="46">
        <v>0.89590000000000003</v>
      </c>
      <c r="Q87" s="46"/>
      <c r="R87" s="49">
        <f>IF(P87="","",T87*M87*LOOKUP(RIGHT($D$2,3),定数!$A$6:$A$13,定数!$B$6:$B$13))</f>
        <v>11409.797395933525</v>
      </c>
      <c r="S87" s="49"/>
      <c r="T87" s="50">
        <f t="shared" si="12"/>
        <v>89.000000000000185</v>
      </c>
      <c r="U87" s="50"/>
      <c r="V87" t="str">
        <f t="shared" si="11"/>
        <v/>
      </c>
      <c r="W87">
        <f t="shared" si="11"/>
        <v>0</v>
      </c>
      <c r="X87" s="41">
        <f t="shared" si="13"/>
        <v>194286.98206416779</v>
      </c>
      <c r="Y87" s="42">
        <f t="shared" si="14"/>
        <v>3.2222222222222374E-2</v>
      </c>
    </row>
    <row r="88" spans="2:25">
      <c r="B88" s="35">
        <v>80</v>
      </c>
      <c r="C88" s="45">
        <f t="shared" si="9"/>
        <v>199436.42114914479</v>
      </c>
      <c r="D88" s="45"/>
      <c r="E88" s="44"/>
      <c r="F88" s="8"/>
      <c r="G88" s="44"/>
      <c r="H88" s="46"/>
      <c r="I88" s="46"/>
      <c r="J88" s="44"/>
      <c r="K88" s="47" t="str">
        <f t="shared" si="10"/>
        <v/>
      </c>
      <c r="L88" s="48"/>
      <c r="M88" s="6" t="str">
        <f>IF(J88="","",(K88/J88)/LOOKUP(RIGHT($D$2,3),定数!$A$6:$A$13,定数!$B$6:$B$13))</f>
        <v/>
      </c>
      <c r="N88" s="44"/>
      <c r="O88" s="8"/>
      <c r="P88" s="46"/>
      <c r="Q88" s="46"/>
      <c r="R88" s="49" t="str">
        <f>IF(P88="","",T88*M88*LOOKUP(RIGHT($D$2,3),定数!$A$6:$A$13,定数!$B$6:$B$13))</f>
        <v/>
      </c>
      <c r="S88" s="49"/>
      <c r="T88" s="50" t="str">
        <f t="shared" si="12"/>
        <v/>
      </c>
      <c r="U88" s="50"/>
      <c r="V88" t="str">
        <f t="shared" si="11"/>
        <v/>
      </c>
      <c r="W88" t="str">
        <f t="shared" si="11"/>
        <v/>
      </c>
      <c r="X88" s="41">
        <f t="shared" si="13"/>
        <v>199436.42114914479</v>
      </c>
      <c r="Y88" s="42">
        <f t="shared" si="14"/>
        <v>0</v>
      </c>
    </row>
    <row r="89" spans="2:25">
      <c r="B89" s="35">
        <v>81</v>
      </c>
      <c r="C89" s="45" t="str">
        <f t="shared" si="9"/>
        <v/>
      </c>
      <c r="D89" s="45"/>
      <c r="E89" s="44"/>
      <c r="F89" s="8"/>
      <c r="G89" s="44"/>
      <c r="H89" s="46"/>
      <c r="I89" s="46"/>
      <c r="J89" s="44"/>
      <c r="K89" s="47" t="str">
        <f t="shared" si="10"/>
        <v/>
      </c>
      <c r="L89" s="48"/>
      <c r="M89" s="6" t="str">
        <f>IF(J89="","",(K89/J89)/LOOKUP(RIGHT($D$2,3),定数!$A$6:$A$13,定数!$B$6:$B$13))</f>
        <v/>
      </c>
      <c r="N89" s="44"/>
      <c r="O89" s="8"/>
      <c r="P89" s="46"/>
      <c r="Q89" s="46"/>
      <c r="R89" s="49" t="str">
        <f>IF(P89="","",T89*M89*LOOKUP(RIGHT($D$2,3),定数!$A$6:$A$13,定数!$B$6:$B$13))</f>
        <v/>
      </c>
      <c r="S89" s="49"/>
      <c r="T89" s="50" t="str">
        <f t="shared" si="12"/>
        <v/>
      </c>
      <c r="U89" s="50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>
      <c r="B90" s="35">
        <v>82</v>
      </c>
      <c r="C90" s="45" t="str">
        <f t="shared" si="9"/>
        <v/>
      </c>
      <c r="D90" s="45"/>
      <c r="E90" s="44"/>
      <c r="F90" s="8"/>
      <c r="G90" s="44"/>
      <c r="H90" s="46"/>
      <c r="I90" s="46"/>
      <c r="J90" s="44"/>
      <c r="K90" s="47" t="str">
        <f t="shared" si="10"/>
        <v/>
      </c>
      <c r="L90" s="48"/>
      <c r="M90" s="6" t="str">
        <f>IF(J90="","",(K90/J90)/LOOKUP(RIGHT($D$2,3),定数!$A$6:$A$13,定数!$B$6:$B$13))</f>
        <v/>
      </c>
      <c r="N90" s="44"/>
      <c r="O90" s="8"/>
      <c r="P90" s="46"/>
      <c r="Q90" s="46"/>
      <c r="R90" s="49" t="str">
        <f>IF(P90="","",T90*M90*LOOKUP(RIGHT($D$2,3),定数!$A$6:$A$13,定数!$B$6:$B$13))</f>
        <v/>
      </c>
      <c r="S90" s="49"/>
      <c r="T90" s="50" t="str">
        <f t="shared" si="12"/>
        <v/>
      </c>
      <c r="U90" s="50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>
      <c r="B91" s="35">
        <v>83</v>
      </c>
      <c r="C91" s="45" t="str">
        <f t="shared" si="9"/>
        <v/>
      </c>
      <c r="D91" s="45"/>
      <c r="E91" s="44"/>
      <c r="F91" s="8"/>
      <c r="G91" s="44"/>
      <c r="H91" s="46"/>
      <c r="I91" s="46"/>
      <c r="J91" s="44"/>
      <c r="K91" s="47" t="str">
        <f t="shared" si="10"/>
        <v/>
      </c>
      <c r="L91" s="48"/>
      <c r="M91" s="6" t="str">
        <f>IF(J91="","",(K91/J91)/LOOKUP(RIGHT($D$2,3),定数!$A$6:$A$13,定数!$B$6:$B$13))</f>
        <v/>
      </c>
      <c r="N91" s="44"/>
      <c r="O91" s="8"/>
      <c r="P91" s="46"/>
      <c r="Q91" s="46"/>
      <c r="R91" s="49" t="str">
        <f>IF(P91="","",T91*M91*LOOKUP(RIGHT($D$2,3),定数!$A$6:$A$13,定数!$B$6:$B$13))</f>
        <v/>
      </c>
      <c r="S91" s="49"/>
      <c r="T91" s="50" t="str">
        <f t="shared" si="12"/>
        <v/>
      </c>
      <c r="U91" s="50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>
      <c r="B92" s="35">
        <v>84</v>
      </c>
      <c r="C92" s="45" t="str">
        <f t="shared" si="9"/>
        <v/>
      </c>
      <c r="D92" s="45"/>
      <c r="E92" s="44"/>
      <c r="F92" s="8"/>
      <c r="G92" s="44"/>
      <c r="H92" s="46"/>
      <c r="I92" s="46"/>
      <c r="J92" s="44"/>
      <c r="K92" s="47" t="str">
        <f t="shared" si="10"/>
        <v/>
      </c>
      <c r="L92" s="48"/>
      <c r="M92" s="6" t="str">
        <f>IF(J92="","",(K92/J92)/LOOKUP(RIGHT($D$2,3),定数!$A$6:$A$13,定数!$B$6:$B$13))</f>
        <v/>
      </c>
      <c r="N92" s="44"/>
      <c r="O92" s="8"/>
      <c r="P92" s="46"/>
      <c r="Q92" s="46"/>
      <c r="R92" s="49" t="str">
        <f>IF(P92="","",T92*M92*LOOKUP(RIGHT($D$2,3),定数!$A$6:$A$13,定数!$B$6:$B$13))</f>
        <v/>
      </c>
      <c r="S92" s="49"/>
      <c r="T92" s="50" t="str">
        <f t="shared" si="12"/>
        <v/>
      </c>
      <c r="U92" s="50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>
      <c r="B93" s="35">
        <v>85</v>
      </c>
      <c r="C93" s="45" t="str">
        <f t="shared" si="9"/>
        <v/>
      </c>
      <c r="D93" s="45"/>
      <c r="E93" s="44"/>
      <c r="F93" s="8"/>
      <c r="G93" s="44"/>
      <c r="H93" s="46"/>
      <c r="I93" s="46"/>
      <c r="J93" s="44"/>
      <c r="K93" s="47" t="str">
        <f t="shared" si="10"/>
        <v/>
      </c>
      <c r="L93" s="48"/>
      <c r="M93" s="6" t="str">
        <f>IF(J93="","",(K93/J93)/LOOKUP(RIGHT($D$2,3),定数!$A$6:$A$13,定数!$B$6:$B$13))</f>
        <v/>
      </c>
      <c r="N93" s="44"/>
      <c r="O93" s="8"/>
      <c r="P93" s="46"/>
      <c r="Q93" s="46"/>
      <c r="R93" s="49" t="str">
        <f>IF(P93="","",T93*M93*LOOKUP(RIGHT($D$2,3),定数!$A$6:$A$13,定数!$B$6:$B$13))</f>
        <v/>
      </c>
      <c r="S93" s="49"/>
      <c r="T93" s="50" t="str">
        <f t="shared" si="12"/>
        <v/>
      </c>
      <c r="U93" s="50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>
      <c r="B94" s="35">
        <v>86</v>
      </c>
      <c r="C94" s="45" t="str">
        <f t="shared" si="9"/>
        <v/>
      </c>
      <c r="D94" s="45"/>
      <c r="E94" s="44"/>
      <c r="F94" s="8"/>
      <c r="G94" s="44"/>
      <c r="H94" s="46"/>
      <c r="I94" s="46"/>
      <c r="J94" s="44"/>
      <c r="K94" s="47" t="str">
        <f t="shared" si="10"/>
        <v/>
      </c>
      <c r="L94" s="48"/>
      <c r="M94" s="6" t="str">
        <f>IF(J94="","",(K94/J94)/LOOKUP(RIGHT($D$2,3),定数!$A$6:$A$13,定数!$B$6:$B$13))</f>
        <v/>
      </c>
      <c r="N94" s="44"/>
      <c r="O94" s="8"/>
      <c r="P94" s="46"/>
      <c r="Q94" s="46"/>
      <c r="R94" s="49" t="str">
        <f>IF(P94="","",T94*M94*LOOKUP(RIGHT($D$2,3),定数!$A$6:$A$13,定数!$B$6:$B$13))</f>
        <v/>
      </c>
      <c r="S94" s="49"/>
      <c r="T94" s="50" t="str">
        <f t="shared" si="12"/>
        <v/>
      </c>
      <c r="U94" s="50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>
      <c r="B95" s="35">
        <v>87</v>
      </c>
      <c r="C95" s="45" t="str">
        <f t="shared" si="9"/>
        <v/>
      </c>
      <c r="D95" s="45"/>
      <c r="E95" s="44"/>
      <c r="F95" s="8"/>
      <c r="G95" s="44"/>
      <c r="H95" s="46"/>
      <c r="I95" s="46"/>
      <c r="J95" s="44"/>
      <c r="K95" s="47" t="str">
        <f t="shared" si="10"/>
        <v/>
      </c>
      <c r="L95" s="48"/>
      <c r="M95" s="6" t="str">
        <f>IF(J95="","",(K95/J95)/LOOKUP(RIGHT($D$2,3),定数!$A$6:$A$13,定数!$B$6:$B$13))</f>
        <v/>
      </c>
      <c r="N95" s="44"/>
      <c r="O95" s="8"/>
      <c r="P95" s="46"/>
      <c r="Q95" s="46"/>
      <c r="R95" s="49" t="str">
        <f>IF(P95="","",T95*M95*LOOKUP(RIGHT($D$2,3),定数!$A$6:$A$13,定数!$B$6:$B$13))</f>
        <v/>
      </c>
      <c r="S95" s="49"/>
      <c r="T95" s="50" t="str">
        <f t="shared" si="12"/>
        <v/>
      </c>
      <c r="U95" s="50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>
      <c r="B96" s="35">
        <v>88</v>
      </c>
      <c r="C96" s="45" t="str">
        <f t="shared" si="9"/>
        <v/>
      </c>
      <c r="D96" s="45"/>
      <c r="E96" s="44"/>
      <c r="F96" s="8"/>
      <c r="G96" s="44"/>
      <c r="H96" s="46"/>
      <c r="I96" s="46"/>
      <c r="J96" s="44"/>
      <c r="K96" s="47" t="str">
        <f t="shared" si="10"/>
        <v/>
      </c>
      <c r="L96" s="48"/>
      <c r="M96" s="6" t="str">
        <f>IF(J96="","",(K96/J96)/LOOKUP(RIGHT($D$2,3),定数!$A$6:$A$13,定数!$B$6:$B$13))</f>
        <v/>
      </c>
      <c r="N96" s="44"/>
      <c r="O96" s="8"/>
      <c r="P96" s="46"/>
      <c r="Q96" s="46"/>
      <c r="R96" s="49" t="str">
        <f>IF(P96="","",T96*M96*LOOKUP(RIGHT($D$2,3),定数!$A$6:$A$13,定数!$B$6:$B$13))</f>
        <v/>
      </c>
      <c r="S96" s="49"/>
      <c r="T96" s="50" t="str">
        <f t="shared" si="12"/>
        <v/>
      </c>
      <c r="U96" s="50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>
      <c r="B97" s="35">
        <v>89</v>
      </c>
      <c r="C97" s="45" t="str">
        <f t="shared" si="9"/>
        <v/>
      </c>
      <c r="D97" s="45"/>
      <c r="E97" s="44"/>
      <c r="F97" s="8"/>
      <c r="G97" s="44"/>
      <c r="H97" s="46"/>
      <c r="I97" s="46"/>
      <c r="J97" s="44"/>
      <c r="K97" s="47" t="str">
        <f t="shared" si="10"/>
        <v/>
      </c>
      <c r="L97" s="48"/>
      <c r="M97" s="6" t="str">
        <f>IF(J97="","",(K97/J97)/LOOKUP(RIGHT($D$2,3),定数!$A$6:$A$13,定数!$B$6:$B$13))</f>
        <v/>
      </c>
      <c r="N97" s="44"/>
      <c r="O97" s="8"/>
      <c r="P97" s="46"/>
      <c r="Q97" s="46"/>
      <c r="R97" s="49" t="str">
        <f>IF(P97="","",T97*M97*LOOKUP(RIGHT($D$2,3),定数!$A$6:$A$13,定数!$B$6:$B$13))</f>
        <v/>
      </c>
      <c r="S97" s="49"/>
      <c r="T97" s="50" t="str">
        <f t="shared" si="12"/>
        <v/>
      </c>
      <c r="U97" s="50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>
      <c r="B98" s="35">
        <v>90</v>
      </c>
      <c r="C98" s="45" t="str">
        <f t="shared" si="9"/>
        <v/>
      </c>
      <c r="D98" s="45"/>
      <c r="E98" s="44"/>
      <c r="F98" s="8"/>
      <c r="G98" s="44"/>
      <c r="H98" s="46"/>
      <c r="I98" s="46"/>
      <c r="J98" s="44"/>
      <c r="K98" s="47" t="str">
        <f t="shared" si="10"/>
        <v/>
      </c>
      <c r="L98" s="48"/>
      <c r="M98" s="6" t="str">
        <f>IF(J98="","",(K98/J98)/LOOKUP(RIGHT($D$2,3),定数!$A$6:$A$13,定数!$B$6:$B$13))</f>
        <v/>
      </c>
      <c r="N98" s="44"/>
      <c r="O98" s="8"/>
      <c r="P98" s="46"/>
      <c r="Q98" s="46"/>
      <c r="R98" s="49" t="str">
        <f>IF(P98="","",T98*M98*LOOKUP(RIGHT($D$2,3),定数!$A$6:$A$13,定数!$B$6:$B$13))</f>
        <v/>
      </c>
      <c r="S98" s="49"/>
      <c r="T98" s="50" t="str">
        <f t="shared" si="12"/>
        <v/>
      </c>
      <c r="U98" s="50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>
      <c r="B99" s="35">
        <v>91</v>
      </c>
      <c r="C99" s="45" t="str">
        <f t="shared" si="9"/>
        <v/>
      </c>
      <c r="D99" s="45"/>
      <c r="E99" s="44"/>
      <c r="F99" s="8"/>
      <c r="G99" s="44"/>
      <c r="H99" s="46"/>
      <c r="I99" s="46"/>
      <c r="J99" s="44"/>
      <c r="K99" s="47" t="str">
        <f t="shared" si="10"/>
        <v/>
      </c>
      <c r="L99" s="48"/>
      <c r="M99" s="6" t="str">
        <f>IF(J99="","",(K99/J99)/LOOKUP(RIGHT($D$2,3),定数!$A$6:$A$13,定数!$B$6:$B$13))</f>
        <v/>
      </c>
      <c r="N99" s="44"/>
      <c r="O99" s="8"/>
      <c r="P99" s="46"/>
      <c r="Q99" s="46"/>
      <c r="R99" s="49" t="str">
        <f>IF(P99="","",T99*M99*LOOKUP(RIGHT($D$2,3),定数!$A$6:$A$13,定数!$B$6:$B$13))</f>
        <v/>
      </c>
      <c r="S99" s="49"/>
      <c r="T99" s="50" t="str">
        <f t="shared" si="12"/>
        <v/>
      </c>
      <c r="U99" s="50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>
      <c r="B100" s="35">
        <v>92</v>
      </c>
      <c r="C100" s="45" t="str">
        <f t="shared" si="9"/>
        <v/>
      </c>
      <c r="D100" s="45"/>
      <c r="E100" s="44"/>
      <c r="F100" s="8"/>
      <c r="G100" s="44"/>
      <c r="H100" s="46"/>
      <c r="I100" s="46"/>
      <c r="J100" s="44"/>
      <c r="K100" s="47" t="str">
        <f t="shared" si="10"/>
        <v/>
      </c>
      <c r="L100" s="48"/>
      <c r="M100" s="6" t="str">
        <f>IF(J100="","",(K100/J100)/LOOKUP(RIGHT($D$2,3),定数!$A$6:$A$13,定数!$B$6:$B$13))</f>
        <v/>
      </c>
      <c r="N100" s="44"/>
      <c r="O100" s="8"/>
      <c r="P100" s="46"/>
      <c r="Q100" s="46"/>
      <c r="R100" s="49" t="str">
        <f>IF(P100="","",T100*M100*LOOKUP(RIGHT($D$2,3),定数!$A$6:$A$13,定数!$B$6:$B$13))</f>
        <v/>
      </c>
      <c r="S100" s="49"/>
      <c r="T100" s="50" t="str">
        <f t="shared" si="12"/>
        <v/>
      </c>
      <c r="U100" s="50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>
      <c r="B101" s="35">
        <v>93</v>
      </c>
      <c r="C101" s="45" t="str">
        <f t="shared" si="9"/>
        <v/>
      </c>
      <c r="D101" s="45"/>
      <c r="E101" s="44"/>
      <c r="F101" s="8"/>
      <c r="G101" s="44"/>
      <c r="H101" s="46"/>
      <c r="I101" s="46"/>
      <c r="J101" s="44"/>
      <c r="K101" s="47" t="str">
        <f t="shared" si="10"/>
        <v/>
      </c>
      <c r="L101" s="48"/>
      <c r="M101" s="6" t="str">
        <f>IF(J101="","",(K101/J101)/LOOKUP(RIGHT($D$2,3),定数!$A$6:$A$13,定数!$B$6:$B$13))</f>
        <v/>
      </c>
      <c r="N101" s="44"/>
      <c r="O101" s="8"/>
      <c r="P101" s="46"/>
      <c r="Q101" s="46"/>
      <c r="R101" s="49" t="str">
        <f>IF(P101="","",T101*M101*LOOKUP(RIGHT($D$2,3),定数!$A$6:$A$13,定数!$B$6:$B$13))</f>
        <v/>
      </c>
      <c r="S101" s="49"/>
      <c r="T101" s="50" t="str">
        <f t="shared" si="12"/>
        <v/>
      </c>
      <c r="U101" s="50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>
      <c r="B102" s="35">
        <v>94</v>
      </c>
      <c r="C102" s="45" t="str">
        <f t="shared" si="9"/>
        <v/>
      </c>
      <c r="D102" s="45"/>
      <c r="E102" s="44"/>
      <c r="F102" s="8"/>
      <c r="G102" s="44"/>
      <c r="H102" s="46"/>
      <c r="I102" s="46"/>
      <c r="J102" s="44"/>
      <c r="K102" s="47" t="str">
        <f t="shared" si="10"/>
        <v/>
      </c>
      <c r="L102" s="48"/>
      <c r="M102" s="6" t="str">
        <f>IF(J102="","",(K102/J102)/LOOKUP(RIGHT($D$2,3),定数!$A$6:$A$13,定数!$B$6:$B$13))</f>
        <v/>
      </c>
      <c r="N102" s="44"/>
      <c r="O102" s="8"/>
      <c r="P102" s="46"/>
      <c r="Q102" s="46"/>
      <c r="R102" s="49" t="str">
        <f>IF(P102="","",T102*M102*LOOKUP(RIGHT($D$2,3),定数!$A$6:$A$13,定数!$B$6:$B$13))</f>
        <v/>
      </c>
      <c r="S102" s="49"/>
      <c r="T102" s="50" t="str">
        <f t="shared" si="12"/>
        <v/>
      </c>
      <c r="U102" s="50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>
      <c r="B103" s="35">
        <v>95</v>
      </c>
      <c r="C103" s="45" t="str">
        <f t="shared" si="9"/>
        <v/>
      </c>
      <c r="D103" s="45"/>
      <c r="E103" s="44"/>
      <c r="F103" s="8"/>
      <c r="G103" s="44"/>
      <c r="H103" s="46"/>
      <c r="I103" s="46"/>
      <c r="J103" s="44"/>
      <c r="K103" s="47" t="str">
        <f t="shared" si="10"/>
        <v/>
      </c>
      <c r="L103" s="48"/>
      <c r="M103" s="6" t="str">
        <f>IF(J103="","",(K103/J103)/LOOKUP(RIGHT($D$2,3),定数!$A$6:$A$13,定数!$B$6:$B$13))</f>
        <v/>
      </c>
      <c r="N103" s="44"/>
      <c r="O103" s="8"/>
      <c r="P103" s="46"/>
      <c r="Q103" s="46"/>
      <c r="R103" s="49" t="str">
        <f>IF(P103="","",T103*M103*LOOKUP(RIGHT($D$2,3),定数!$A$6:$A$13,定数!$B$6:$B$13))</f>
        <v/>
      </c>
      <c r="S103" s="49"/>
      <c r="T103" s="50" t="str">
        <f t="shared" si="12"/>
        <v/>
      </c>
      <c r="U103" s="50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>
      <c r="B104" s="35">
        <v>96</v>
      </c>
      <c r="C104" s="45" t="str">
        <f t="shared" si="9"/>
        <v/>
      </c>
      <c r="D104" s="45"/>
      <c r="E104" s="35"/>
      <c r="F104" s="8"/>
      <c r="G104" s="35"/>
      <c r="H104" s="46"/>
      <c r="I104" s="46"/>
      <c r="J104" s="35"/>
      <c r="K104" s="47" t="str">
        <f t="shared" ref="K104:K108" si="16">IF(J104="","",C104*0.03)</f>
        <v/>
      </c>
      <c r="L104" s="48"/>
      <c r="M104" s="6" t="str">
        <f>IF(J104="","",(K104/J104)/LOOKUP(RIGHT($D$2,3),定数!$A$6:$A$13,定数!$B$6:$B$13))</f>
        <v/>
      </c>
      <c r="N104" s="35"/>
      <c r="O104" s="8"/>
      <c r="P104" s="46"/>
      <c r="Q104" s="46"/>
      <c r="R104" s="49" t="str">
        <f>IF(P104="","",T104*M104*LOOKUP(RIGHT($D$2,3),定数!$A$6:$A$13,定数!$B$6:$B$13))</f>
        <v/>
      </c>
      <c r="S104" s="49"/>
      <c r="T104" s="50" t="str">
        <f t="shared" si="12"/>
        <v/>
      </c>
      <c r="U104" s="50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>
      <c r="B105" s="35">
        <v>97</v>
      </c>
      <c r="C105" s="45" t="str">
        <f t="shared" si="9"/>
        <v/>
      </c>
      <c r="D105" s="45"/>
      <c r="E105" s="35"/>
      <c r="F105" s="8"/>
      <c r="G105" s="35"/>
      <c r="H105" s="46"/>
      <c r="I105" s="46"/>
      <c r="J105" s="35"/>
      <c r="K105" s="47" t="str">
        <f t="shared" si="16"/>
        <v/>
      </c>
      <c r="L105" s="48"/>
      <c r="M105" s="6" t="str">
        <f>IF(J105="","",(K105/J105)/LOOKUP(RIGHT($D$2,3),定数!$A$6:$A$13,定数!$B$6:$B$13))</f>
        <v/>
      </c>
      <c r="N105" s="35"/>
      <c r="O105" s="8"/>
      <c r="P105" s="46"/>
      <c r="Q105" s="46"/>
      <c r="R105" s="49" t="str">
        <f>IF(P105="","",T105*M105*LOOKUP(RIGHT($D$2,3),定数!$A$6:$A$13,定数!$B$6:$B$13))</f>
        <v/>
      </c>
      <c r="S105" s="49"/>
      <c r="T105" s="50" t="str">
        <f t="shared" si="12"/>
        <v/>
      </c>
      <c r="U105" s="50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>
      <c r="B106" s="35">
        <v>98</v>
      </c>
      <c r="C106" s="45" t="str">
        <f t="shared" si="9"/>
        <v/>
      </c>
      <c r="D106" s="45"/>
      <c r="E106" s="35"/>
      <c r="F106" s="8"/>
      <c r="G106" s="35"/>
      <c r="H106" s="46"/>
      <c r="I106" s="46"/>
      <c r="J106" s="35"/>
      <c r="K106" s="47" t="str">
        <f t="shared" si="16"/>
        <v/>
      </c>
      <c r="L106" s="48"/>
      <c r="M106" s="6" t="str">
        <f>IF(J106="","",(K106/J106)/LOOKUP(RIGHT($D$2,3),定数!$A$6:$A$13,定数!$B$6:$B$13))</f>
        <v/>
      </c>
      <c r="N106" s="35"/>
      <c r="O106" s="8"/>
      <c r="P106" s="46"/>
      <c r="Q106" s="46"/>
      <c r="R106" s="49" t="str">
        <f>IF(P106="","",T106*M106*LOOKUP(RIGHT($D$2,3),定数!$A$6:$A$13,定数!$B$6:$B$13))</f>
        <v/>
      </c>
      <c r="S106" s="49"/>
      <c r="T106" s="50" t="str">
        <f t="shared" si="12"/>
        <v/>
      </c>
      <c r="U106" s="50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>
      <c r="B107" s="35">
        <v>99</v>
      </c>
      <c r="C107" s="45" t="str">
        <f t="shared" si="9"/>
        <v/>
      </c>
      <c r="D107" s="45"/>
      <c r="E107" s="35"/>
      <c r="F107" s="8"/>
      <c r="G107" s="35"/>
      <c r="H107" s="46"/>
      <c r="I107" s="46"/>
      <c r="J107" s="35"/>
      <c r="K107" s="47" t="str">
        <f t="shared" si="16"/>
        <v/>
      </c>
      <c r="L107" s="48"/>
      <c r="M107" s="6" t="str">
        <f>IF(J107="","",(K107/J107)/LOOKUP(RIGHT($D$2,3),定数!$A$6:$A$13,定数!$B$6:$B$13))</f>
        <v/>
      </c>
      <c r="N107" s="35"/>
      <c r="O107" s="8"/>
      <c r="P107" s="46"/>
      <c r="Q107" s="46"/>
      <c r="R107" s="49" t="str">
        <f>IF(P107="","",T107*M107*LOOKUP(RIGHT($D$2,3),定数!$A$6:$A$13,定数!$B$6:$B$13))</f>
        <v/>
      </c>
      <c r="S107" s="49"/>
      <c r="T107" s="50" t="str">
        <f t="shared" si="12"/>
        <v/>
      </c>
      <c r="U107" s="50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>
      <c r="B108" s="35">
        <v>100</v>
      </c>
      <c r="C108" s="45" t="str">
        <f t="shared" si="9"/>
        <v/>
      </c>
      <c r="D108" s="45"/>
      <c r="E108" s="35"/>
      <c r="F108" s="8"/>
      <c r="G108" s="35"/>
      <c r="H108" s="46"/>
      <c r="I108" s="46"/>
      <c r="J108" s="35"/>
      <c r="K108" s="47" t="str">
        <f t="shared" si="16"/>
        <v/>
      </c>
      <c r="L108" s="48"/>
      <c r="M108" s="6" t="str">
        <f>IF(J108="","",(K108/J108)/LOOKUP(RIGHT($D$2,3),定数!$A$6:$A$13,定数!$B$6:$B$13))</f>
        <v/>
      </c>
      <c r="N108" s="35"/>
      <c r="O108" s="8"/>
      <c r="P108" s="46"/>
      <c r="Q108" s="46"/>
      <c r="R108" s="49" t="str">
        <f>IF(P108="","",T108*M108*LOOKUP(RIGHT($D$2,3),定数!$A$6:$A$13,定数!$B$6:$B$13))</f>
        <v/>
      </c>
      <c r="S108" s="49"/>
      <c r="T108" s="50" t="str">
        <f t="shared" si="12"/>
        <v/>
      </c>
      <c r="U108" s="50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S3:X3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R62:S62"/>
    <mergeCell ref="T62:U62"/>
    <mergeCell ref="C61:D61"/>
    <mergeCell ref="R61:S61"/>
    <mergeCell ref="T61:U61"/>
    <mergeCell ref="C60:D60"/>
    <mergeCell ref="R60:S60"/>
    <mergeCell ref="T60:U60"/>
    <mergeCell ref="H60:I60"/>
    <mergeCell ref="H61:I61"/>
    <mergeCell ref="H62:I62"/>
    <mergeCell ref="K60:L60"/>
    <mergeCell ref="K61:L61"/>
    <mergeCell ref="K62:L62"/>
    <mergeCell ref="P60:Q60"/>
    <mergeCell ref="P61:Q61"/>
    <mergeCell ref="P62:Q62"/>
    <mergeCell ref="C59:D59"/>
    <mergeCell ref="R59:S59"/>
    <mergeCell ref="T59:U59"/>
    <mergeCell ref="C58:D58"/>
    <mergeCell ref="R58:S58"/>
    <mergeCell ref="T58:U58"/>
    <mergeCell ref="C57:D57"/>
    <mergeCell ref="R57:S57"/>
    <mergeCell ref="T57:U57"/>
    <mergeCell ref="H57:I57"/>
    <mergeCell ref="H58:I58"/>
    <mergeCell ref="H59:I59"/>
    <mergeCell ref="K57:L57"/>
    <mergeCell ref="K58:L58"/>
    <mergeCell ref="K59:L59"/>
    <mergeCell ref="P57:Q57"/>
    <mergeCell ref="P58:Q58"/>
    <mergeCell ref="P59:Q59"/>
    <mergeCell ref="C56:D56"/>
    <mergeCell ref="R56:S56"/>
    <mergeCell ref="T56:U56"/>
    <mergeCell ref="C55:D55"/>
    <mergeCell ref="R55:S55"/>
    <mergeCell ref="T55:U55"/>
    <mergeCell ref="C54:D54"/>
    <mergeCell ref="R54:S54"/>
    <mergeCell ref="T54:U54"/>
    <mergeCell ref="H54:I54"/>
    <mergeCell ref="H55:I55"/>
    <mergeCell ref="H56:I56"/>
    <mergeCell ref="K54:L54"/>
    <mergeCell ref="K55:L55"/>
    <mergeCell ref="K56:L56"/>
    <mergeCell ref="P54:Q54"/>
    <mergeCell ref="P55:Q55"/>
    <mergeCell ref="P56:Q56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R48:S48"/>
    <mergeCell ref="T48:U48"/>
    <mergeCell ref="H48:I48"/>
    <mergeCell ref="K48:L48"/>
    <mergeCell ref="P48:Q48"/>
    <mergeCell ref="C47:D47"/>
    <mergeCell ref="R47:S47"/>
    <mergeCell ref="T47:U47"/>
    <mergeCell ref="C46:D46"/>
    <mergeCell ref="R46:S46"/>
    <mergeCell ref="T46:U46"/>
    <mergeCell ref="C45:D45"/>
    <mergeCell ref="R45:S45"/>
    <mergeCell ref="T45:U45"/>
    <mergeCell ref="H45:I45"/>
    <mergeCell ref="H46:I46"/>
    <mergeCell ref="H47:I47"/>
    <mergeCell ref="K45:L45"/>
    <mergeCell ref="K46:L46"/>
    <mergeCell ref="K47:L47"/>
    <mergeCell ref="P45:Q45"/>
    <mergeCell ref="P46:Q46"/>
    <mergeCell ref="P47:Q47"/>
    <mergeCell ref="C44:D44"/>
    <mergeCell ref="R44:S44"/>
    <mergeCell ref="T44:U44"/>
    <mergeCell ref="C43:D43"/>
    <mergeCell ref="R43:S43"/>
    <mergeCell ref="T43:U43"/>
    <mergeCell ref="C42:D42"/>
    <mergeCell ref="R42:S42"/>
    <mergeCell ref="T42:U42"/>
    <mergeCell ref="H42:I42"/>
    <mergeCell ref="H43:I43"/>
    <mergeCell ref="H44:I44"/>
    <mergeCell ref="K42:L42"/>
    <mergeCell ref="K43:L43"/>
    <mergeCell ref="K44:L44"/>
    <mergeCell ref="P42:Q42"/>
    <mergeCell ref="P43:Q43"/>
    <mergeCell ref="P44:Q44"/>
    <mergeCell ref="C41:D41"/>
    <mergeCell ref="R41:S41"/>
    <mergeCell ref="T41:U41"/>
    <mergeCell ref="C40:D40"/>
    <mergeCell ref="R40:S40"/>
    <mergeCell ref="T40:U40"/>
    <mergeCell ref="C39:D39"/>
    <mergeCell ref="R39:S39"/>
    <mergeCell ref="T39:U39"/>
    <mergeCell ref="H39:I39"/>
    <mergeCell ref="H40:I40"/>
    <mergeCell ref="H41:I41"/>
    <mergeCell ref="K39:L39"/>
    <mergeCell ref="K40:L40"/>
    <mergeCell ref="K41:L41"/>
    <mergeCell ref="P39:Q39"/>
    <mergeCell ref="P40:Q40"/>
    <mergeCell ref="P41:Q41"/>
    <mergeCell ref="C38:D38"/>
    <mergeCell ref="R38:S38"/>
    <mergeCell ref="T38:U38"/>
    <mergeCell ref="C37:D37"/>
    <mergeCell ref="R37:S37"/>
    <mergeCell ref="T37:U37"/>
    <mergeCell ref="C36:D36"/>
    <mergeCell ref="H36:I36"/>
    <mergeCell ref="K36:L36"/>
    <mergeCell ref="P36:Q36"/>
    <mergeCell ref="R36:S36"/>
    <mergeCell ref="T36:U36"/>
    <mergeCell ref="H37:I37"/>
    <mergeCell ref="H38:I38"/>
    <mergeCell ref="K37:L37"/>
    <mergeCell ref="K38:L38"/>
    <mergeCell ref="P37:Q37"/>
    <mergeCell ref="P38:Q38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R32:S32"/>
    <mergeCell ref="T32:U32"/>
    <mergeCell ref="H32:I32"/>
    <mergeCell ref="K32:L32"/>
    <mergeCell ref="P32:Q32"/>
    <mergeCell ref="C31:D31"/>
    <mergeCell ref="R31:S31"/>
    <mergeCell ref="T31:U31"/>
    <mergeCell ref="C30:D30"/>
    <mergeCell ref="R30:S30"/>
    <mergeCell ref="T30:U30"/>
    <mergeCell ref="C29:D29"/>
    <mergeCell ref="R29:S29"/>
    <mergeCell ref="T29:U29"/>
    <mergeCell ref="H29:I29"/>
    <mergeCell ref="H30:I30"/>
    <mergeCell ref="H31:I31"/>
    <mergeCell ref="K29:L29"/>
    <mergeCell ref="K30:L30"/>
    <mergeCell ref="K31:L31"/>
    <mergeCell ref="P29:Q29"/>
    <mergeCell ref="P30:Q30"/>
    <mergeCell ref="P31:Q31"/>
    <mergeCell ref="C28:D28"/>
    <mergeCell ref="R28:S28"/>
    <mergeCell ref="T28:U28"/>
    <mergeCell ref="C27:D27"/>
    <mergeCell ref="R27:S27"/>
    <mergeCell ref="T27:U27"/>
    <mergeCell ref="C26:D26"/>
    <mergeCell ref="H26:I26"/>
    <mergeCell ref="K26:L26"/>
    <mergeCell ref="P26:Q26"/>
    <mergeCell ref="R26:S26"/>
    <mergeCell ref="T26:U26"/>
    <mergeCell ref="H27:I27"/>
    <mergeCell ref="H28:I28"/>
    <mergeCell ref="K27:L27"/>
    <mergeCell ref="K28:L28"/>
    <mergeCell ref="P27:Q27"/>
    <mergeCell ref="P28:Q28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R23:S23"/>
    <mergeCell ref="T23:U23"/>
    <mergeCell ref="C22:D22"/>
    <mergeCell ref="R22:S22"/>
    <mergeCell ref="T22:U22"/>
    <mergeCell ref="C21:D21"/>
    <mergeCell ref="R21:S21"/>
    <mergeCell ref="T21:U21"/>
    <mergeCell ref="H21:I21"/>
    <mergeCell ref="K21:L21"/>
    <mergeCell ref="P21:Q21"/>
    <mergeCell ref="H22:I22"/>
    <mergeCell ref="H23:I23"/>
    <mergeCell ref="K22:L22"/>
    <mergeCell ref="K23:L23"/>
    <mergeCell ref="P22:Q22"/>
    <mergeCell ref="P23:Q23"/>
    <mergeCell ref="C20:D20"/>
    <mergeCell ref="R20:S20"/>
    <mergeCell ref="T20:U20"/>
    <mergeCell ref="C19:D19"/>
    <mergeCell ref="R19:S19"/>
    <mergeCell ref="T19:U19"/>
    <mergeCell ref="C18:D18"/>
    <mergeCell ref="H18:I18"/>
    <mergeCell ref="K18:L18"/>
    <mergeCell ref="P18:Q18"/>
    <mergeCell ref="R18:S18"/>
    <mergeCell ref="T18:U18"/>
    <mergeCell ref="H19:I19"/>
    <mergeCell ref="H20:I20"/>
    <mergeCell ref="K19:L19"/>
    <mergeCell ref="K20:L20"/>
    <mergeCell ref="P19:Q19"/>
    <mergeCell ref="P20:Q20"/>
    <mergeCell ref="C17:D17"/>
    <mergeCell ref="R17:S17"/>
    <mergeCell ref="T17:U17"/>
    <mergeCell ref="C16:D16"/>
    <mergeCell ref="R16:S16"/>
    <mergeCell ref="T16:U16"/>
    <mergeCell ref="C15:D15"/>
    <mergeCell ref="R15:S15"/>
    <mergeCell ref="T15:U15"/>
    <mergeCell ref="H16:I16"/>
    <mergeCell ref="H17:I17"/>
    <mergeCell ref="K16:L16"/>
    <mergeCell ref="K17:L17"/>
    <mergeCell ref="P16:Q16"/>
    <mergeCell ref="P17:Q17"/>
    <mergeCell ref="C14:D14"/>
    <mergeCell ref="R14:S14"/>
    <mergeCell ref="T14:U14"/>
    <mergeCell ref="C13:D13"/>
    <mergeCell ref="R13:S13"/>
    <mergeCell ref="T13:U13"/>
    <mergeCell ref="R10:S10"/>
    <mergeCell ref="T10:U10"/>
    <mergeCell ref="C9:D9"/>
    <mergeCell ref="R9:S9"/>
    <mergeCell ref="T9:U9"/>
    <mergeCell ref="C12:D12"/>
    <mergeCell ref="R12:S12"/>
    <mergeCell ref="T12:U12"/>
    <mergeCell ref="C11:D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H9:I9"/>
    <mergeCell ref="H10:I10"/>
    <mergeCell ref="H11:I11"/>
    <mergeCell ref="H12:I12"/>
    <mergeCell ref="H13:I13"/>
    <mergeCell ref="H14:I14"/>
    <mergeCell ref="H15:I15"/>
    <mergeCell ref="K9:L9"/>
    <mergeCell ref="K10:L10"/>
    <mergeCell ref="K11:L11"/>
    <mergeCell ref="K12:L12"/>
    <mergeCell ref="K13:L13"/>
    <mergeCell ref="K14:L14"/>
    <mergeCell ref="K15:L15"/>
    <mergeCell ref="P9:Q9"/>
    <mergeCell ref="P10:Q10"/>
    <mergeCell ref="P11:Q11"/>
    <mergeCell ref="P12:Q12"/>
    <mergeCell ref="P13:Q13"/>
    <mergeCell ref="P14:Q14"/>
    <mergeCell ref="P15:Q15"/>
  </mergeCells>
  <phoneticPr fontId="2"/>
  <conditionalFormatting sqref="G46">
    <cfRule type="cellIs" dxfId="493" priority="483" stopIfTrue="1" operator="equal">
      <formula>"買"</formula>
    </cfRule>
    <cfRule type="cellIs" dxfId="492" priority="484" stopIfTrue="1" operator="equal">
      <formula>"売"</formula>
    </cfRule>
  </conditionalFormatting>
  <conditionalFormatting sqref="G9:G108">
    <cfRule type="cellIs" dxfId="491" priority="485" stopIfTrue="1" operator="equal">
      <formula>"買"</formula>
    </cfRule>
    <cfRule type="cellIs" dxfId="490" priority="486" stopIfTrue="1" operator="equal">
      <formula>"売"</formula>
    </cfRule>
  </conditionalFormatting>
  <conditionalFormatting sqref="G12">
    <cfRule type="cellIs" dxfId="489" priority="481" stopIfTrue="1" operator="equal">
      <formula>"買"</formula>
    </cfRule>
    <cfRule type="cellIs" dxfId="488" priority="482" stopIfTrue="1" operator="equal">
      <formula>"売"</formula>
    </cfRule>
  </conditionalFormatting>
  <conditionalFormatting sqref="G13">
    <cfRule type="cellIs" dxfId="487" priority="479" stopIfTrue="1" operator="equal">
      <formula>"買"</formula>
    </cfRule>
    <cfRule type="cellIs" dxfId="486" priority="480" stopIfTrue="1" operator="equal">
      <formula>"売"</formula>
    </cfRule>
  </conditionalFormatting>
  <conditionalFormatting sqref="G9">
    <cfRule type="cellIs" dxfId="485" priority="477" stopIfTrue="1" operator="equal">
      <formula>"買"</formula>
    </cfRule>
    <cfRule type="cellIs" dxfId="484" priority="478" stopIfTrue="1" operator="equal">
      <formula>"売"</formula>
    </cfRule>
  </conditionalFormatting>
  <conditionalFormatting sqref="G10">
    <cfRule type="cellIs" dxfId="483" priority="475" stopIfTrue="1" operator="equal">
      <formula>"買"</formula>
    </cfRule>
    <cfRule type="cellIs" dxfId="482" priority="476" stopIfTrue="1" operator="equal">
      <formula>"売"</formula>
    </cfRule>
  </conditionalFormatting>
  <conditionalFormatting sqref="G11">
    <cfRule type="cellIs" dxfId="481" priority="473" stopIfTrue="1" operator="equal">
      <formula>"買"</formula>
    </cfRule>
    <cfRule type="cellIs" dxfId="480" priority="474" stopIfTrue="1" operator="equal">
      <formula>"売"</formula>
    </cfRule>
  </conditionalFormatting>
  <conditionalFormatting sqref="G10">
    <cfRule type="cellIs" dxfId="479" priority="471" stopIfTrue="1" operator="equal">
      <formula>"買"</formula>
    </cfRule>
    <cfRule type="cellIs" dxfId="478" priority="472" stopIfTrue="1" operator="equal">
      <formula>"売"</formula>
    </cfRule>
  </conditionalFormatting>
  <conditionalFormatting sqref="G11">
    <cfRule type="cellIs" dxfId="477" priority="469" stopIfTrue="1" operator="equal">
      <formula>"買"</formula>
    </cfRule>
    <cfRule type="cellIs" dxfId="476" priority="470" stopIfTrue="1" operator="equal">
      <formula>"売"</formula>
    </cfRule>
  </conditionalFormatting>
  <conditionalFormatting sqref="G12">
    <cfRule type="cellIs" dxfId="475" priority="467" stopIfTrue="1" operator="equal">
      <formula>"買"</formula>
    </cfRule>
    <cfRule type="cellIs" dxfId="474" priority="468" stopIfTrue="1" operator="equal">
      <formula>"売"</formula>
    </cfRule>
  </conditionalFormatting>
  <conditionalFormatting sqref="G13">
    <cfRule type="cellIs" dxfId="473" priority="465" stopIfTrue="1" operator="equal">
      <formula>"買"</formula>
    </cfRule>
    <cfRule type="cellIs" dxfId="472" priority="466" stopIfTrue="1" operator="equal">
      <formula>"売"</formula>
    </cfRule>
  </conditionalFormatting>
  <conditionalFormatting sqref="G14">
    <cfRule type="cellIs" dxfId="471" priority="463" stopIfTrue="1" operator="equal">
      <formula>"買"</formula>
    </cfRule>
    <cfRule type="cellIs" dxfId="470" priority="464" stopIfTrue="1" operator="equal">
      <formula>"売"</formula>
    </cfRule>
  </conditionalFormatting>
  <conditionalFormatting sqref="G15">
    <cfRule type="cellIs" dxfId="469" priority="461" stopIfTrue="1" operator="equal">
      <formula>"買"</formula>
    </cfRule>
    <cfRule type="cellIs" dxfId="468" priority="462" stopIfTrue="1" operator="equal">
      <formula>"売"</formula>
    </cfRule>
  </conditionalFormatting>
  <conditionalFormatting sqref="G16">
    <cfRule type="cellIs" dxfId="467" priority="459" stopIfTrue="1" operator="equal">
      <formula>"買"</formula>
    </cfRule>
    <cfRule type="cellIs" dxfId="466" priority="460" stopIfTrue="1" operator="equal">
      <formula>"売"</formula>
    </cfRule>
  </conditionalFormatting>
  <conditionalFormatting sqref="G17">
    <cfRule type="cellIs" dxfId="465" priority="457" stopIfTrue="1" operator="equal">
      <formula>"買"</formula>
    </cfRule>
    <cfRule type="cellIs" dxfId="464" priority="458" stopIfTrue="1" operator="equal">
      <formula>"売"</formula>
    </cfRule>
  </conditionalFormatting>
  <conditionalFormatting sqref="G18">
    <cfRule type="cellIs" dxfId="463" priority="455" stopIfTrue="1" operator="equal">
      <formula>"買"</formula>
    </cfRule>
    <cfRule type="cellIs" dxfId="462" priority="456" stopIfTrue="1" operator="equal">
      <formula>"売"</formula>
    </cfRule>
  </conditionalFormatting>
  <conditionalFormatting sqref="G19">
    <cfRule type="cellIs" dxfId="461" priority="453" stopIfTrue="1" operator="equal">
      <formula>"買"</formula>
    </cfRule>
    <cfRule type="cellIs" dxfId="460" priority="454" stopIfTrue="1" operator="equal">
      <formula>"売"</formula>
    </cfRule>
  </conditionalFormatting>
  <conditionalFormatting sqref="G20">
    <cfRule type="cellIs" dxfId="459" priority="451" stopIfTrue="1" operator="equal">
      <formula>"買"</formula>
    </cfRule>
    <cfRule type="cellIs" dxfId="458" priority="452" stopIfTrue="1" operator="equal">
      <formula>"売"</formula>
    </cfRule>
  </conditionalFormatting>
  <conditionalFormatting sqref="G21">
    <cfRule type="cellIs" dxfId="457" priority="449" stopIfTrue="1" operator="equal">
      <formula>"買"</formula>
    </cfRule>
    <cfRule type="cellIs" dxfId="456" priority="450" stopIfTrue="1" operator="equal">
      <formula>"売"</formula>
    </cfRule>
  </conditionalFormatting>
  <conditionalFormatting sqref="G22">
    <cfRule type="cellIs" dxfId="455" priority="447" stopIfTrue="1" operator="equal">
      <formula>"買"</formula>
    </cfRule>
    <cfRule type="cellIs" dxfId="454" priority="448" stopIfTrue="1" operator="equal">
      <formula>"売"</formula>
    </cfRule>
  </conditionalFormatting>
  <conditionalFormatting sqref="G23">
    <cfRule type="cellIs" dxfId="453" priority="445" stopIfTrue="1" operator="equal">
      <formula>"買"</formula>
    </cfRule>
    <cfRule type="cellIs" dxfId="452" priority="446" stopIfTrue="1" operator="equal">
      <formula>"売"</formula>
    </cfRule>
  </conditionalFormatting>
  <conditionalFormatting sqref="G24">
    <cfRule type="cellIs" dxfId="451" priority="443" stopIfTrue="1" operator="equal">
      <formula>"買"</formula>
    </cfRule>
    <cfRule type="cellIs" dxfId="450" priority="444" stopIfTrue="1" operator="equal">
      <formula>"売"</formula>
    </cfRule>
  </conditionalFormatting>
  <conditionalFormatting sqref="G25">
    <cfRule type="cellIs" dxfId="449" priority="441" stopIfTrue="1" operator="equal">
      <formula>"買"</formula>
    </cfRule>
    <cfRule type="cellIs" dxfId="448" priority="442" stopIfTrue="1" operator="equal">
      <formula>"売"</formula>
    </cfRule>
  </conditionalFormatting>
  <conditionalFormatting sqref="G26">
    <cfRule type="cellIs" dxfId="447" priority="439" stopIfTrue="1" operator="equal">
      <formula>"買"</formula>
    </cfRule>
    <cfRule type="cellIs" dxfId="446" priority="440" stopIfTrue="1" operator="equal">
      <formula>"売"</formula>
    </cfRule>
  </conditionalFormatting>
  <conditionalFormatting sqref="G27">
    <cfRule type="cellIs" dxfId="445" priority="437" stopIfTrue="1" operator="equal">
      <formula>"買"</formula>
    </cfRule>
    <cfRule type="cellIs" dxfId="444" priority="438" stopIfTrue="1" operator="equal">
      <formula>"売"</formula>
    </cfRule>
  </conditionalFormatting>
  <conditionalFormatting sqref="G28">
    <cfRule type="cellIs" dxfId="443" priority="435" stopIfTrue="1" operator="equal">
      <formula>"買"</formula>
    </cfRule>
    <cfRule type="cellIs" dxfId="442" priority="436" stopIfTrue="1" operator="equal">
      <formula>"売"</formula>
    </cfRule>
  </conditionalFormatting>
  <conditionalFormatting sqref="G29">
    <cfRule type="cellIs" dxfId="441" priority="433" stopIfTrue="1" operator="equal">
      <formula>"買"</formula>
    </cfRule>
    <cfRule type="cellIs" dxfId="440" priority="434" stopIfTrue="1" operator="equal">
      <formula>"売"</formula>
    </cfRule>
  </conditionalFormatting>
  <conditionalFormatting sqref="G30">
    <cfRule type="cellIs" dxfId="439" priority="431" stopIfTrue="1" operator="equal">
      <formula>"買"</formula>
    </cfRule>
    <cfRule type="cellIs" dxfId="438" priority="432" stopIfTrue="1" operator="equal">
      <formula>"売"</formula>
    </cfRule>
  </conditionalFormatting>
  <conditionalFormatting sqref="G31">
    <cfRule type="cellIs" dxfId="437" priority="429" stopIfTrue="1" operator="equal">
      <formula>"買"</formula>
    </cfRule>
    <cfRule type="cellIs" dxfId="436" priority="430" stopIfTrue="1" operator="equal">
      <formula>"売"</formula>
    </cfRule>
  </conditionalFormatting>
  <conditionalFormatting sqref="G32">
    <cfRule type="cellIs" dxfId="435" priority="427" stopIfTrue="1" operator="equal">
      <formula>"買"</formula>
    </cfRule>
    <cfRule type="cellIs" dxfId="434" priority="428" stopIfTrue="1" operator="equal">
      <formula>"売"</formula>
    </cfRule>
  </conditionalFormatting>
  <conditionalFormatting sqref="G33">
    <cfRule type="cellIs" dxfId="433" priority="425" stopIfTrue="1" operator="equal">
      <formula>"買"</formula>
    </cfRule>
    <cfRule type="cellIs" dxfId="432" priority="426" stopIfTrue="1" operator="equal">
      <formula>"売"</formula>
    </cfRule>
  </conditionalFormatting>
  <conditionalFormatting sqref="G34">
    <cfRule type="cellIs" dxfId="431" priority="423" stopIfTrue="1" operator="equal">
      <formula>"買"</formula>
    </cfRule>
    <cfRule type="cellIs" dxfId="430" priority="424" stopIfTrue="1" operator="equal">
      <formula>"売"</formula>
    </cfRule>
  </conditionalFormatting>
  <conditionalFormatting sqref="G35">
    <cfRule type="cellIs" dxfId="429" priority="421" stopIfTrue="1" operator="equal">
      <formula>"買"</formula>
    </cfRule>
    <cfRule type="cellIs" dxfId="428" priority="422" stopIfTrue="1" operator="equal">
      <formula>"売"</formula>
    </cfRule>
  </conditionalFormatting>
  <conditionalFormatting sqref="G36">
    <cfRule type="cellIs" dxfId="427" priority="419" stopIfTrue="1" operator="equal">
      <formula>"買"</formula>
    </cfRule>
    <cfRule type="cellIs" dxfId="426" priority="420" stopIfTrue="1" operator="equal">
      <formula>"売"</formula>
    </cfRule>
  </conditionalFormatting>
  <conditionalFormatting sqref="G37">
    <cfRule type="cellIs" dxfId="425" priority="417" stopIfTrue="1" operator="equal">
      <formula>"買"</formula>
    </cfRule>
    <cfRule type="cellIs" dxfId="424" priority="418" stopIfTrue="1" operator="equal">
      <formula>"売"</formula>
    </cfRule>
  </conditionalFormatting>
  <conditionalFormatting sqref="G38">
    <cfRule type="cellIs" dxfId="423" priority="415" stopIfTrue="1" operator="equal">
      <formula>"買"</formula>
    </cfRule>
    <cfRule type="cellIs" dxfId="422" priority="416" stopIfTrue="1" operator="equal">
      <formula>"売"</formula>
    </cfRule>
  </conditionalFormatting>
  <conditionalFormatting sqref="G39">
    <cfRule type="cellIs" dxfId="421" priority="413" stopIfTrue="1" operator="equal">
      <formula>"買"</formula>
    </cfRule>
    <cfRule type="cellIs" dxfId="420" priority="414" stopIfTrue="1" operator="equal">
      <formula>"売"</formula>
    </cfRule>
  </conditionalFormatting>
  <conditionalFormatting sqref="G40">
    <cfRule type="cellIs" dxfId="419" priority="411" stopIfTrue="1" operator="equal">
      <formula>"買"</formula>
    </cfRule>
    <cfRule type="cellIs" dxfId="418" priority="412" stopIfTrue="1" operator="equal">
      <formula>"売"</formula>
    </cfRule>
  </conditionalFormatting>
  <conditionalFormatting sqref="G41">
    <cfRule type="cellIs" dxfId="417" priority="409" stopIfTrue="1" operator="equal">
      <formula>"買"</formula>
    </cfRule>
    <cfRule type="cellIs" dxfId="416" priority="410" stopIfTrue="1" operator="equal">
      <formula>"売"</formula>
    </cfRule>
  </conditionalFormatting>
  <conditionalFormatting sqref="G42">
    <cfRule type="cellIs" dxfId="415" priority="407" stopIfTrue="1" operator="equal">
      <formula>"買"</formula>
    </cfRule>
    <cfRule type="cellIs" dxfId="414" priority="408" stopIfTrue="1" operator="equal">
      <formula>"売"</formula>
    </cfRule>
  </conditionalFormatting>
  <conditionalFormatting sqref="G43">
    <cfRule type="cellIs" dxfId="413" priority="405" stopIfTrue="1" operator="equal">
      <formula>"買"</formula>
    </cfRule>
    <cfRule type="cellIs" dxfId="412" priority="406" stopIfTrue="1" operator="equal">
      <formula>"売"</formula>
    </cfRule>
  </conditionalFormatting>
  <conditionalFormatting sqref="G44">
    <cfRule type="cellIs" dxfId="411" priority="403" stopIfTrue="1" operator="equal">
      <formula>"買"</formula>
    </cfRule>
    <cfRule type="cellIs" dxfId="410" priority="404" stopIfTrue="1" operator="equal">
      <formula>"売"</formula>
    </cfRule>
  </conditionalFormatting>
  <conditionalFormatting sqref="G45">
    <cfRule type="cellIs" dxfId="409" priority="401" stopIfTrue="1" operator="equal">
      <formula>"買"</formula>
    </cfRule>
    <cfRule type="cellIs" dxfId="408" priority="402" stopIfTrue="1" operator="equal">
      <formula>"売"</formula>
    </cfRule>
  </conditionalFormatting>
  <conditionalFormatting sqref="G46">
    <cfRule type="cellIs" dxfId="407" priority="399" stopIfTrue="1" operator="equal">
      <formula>"買"</formula>
    </cfRule>
    <cfRule type="cellIs" dxfId="406" priority="400" stopIfTrue="1" operator="equal">
      <formula>"売"</formula>
    </cfRule>
  </conditionalFormatting>
  <conditionalFormatting sqref="G47">
    <cfRule type="cellIs" dxfId="405" priority="397" stopIfTrue="1" operator="equal">
      <formula>"買"</formula>
    </cfRule>
    <cfRule type="cellIs" dxfId="404" priority="398" stopIfTrue="1" operator="equal">
      <formula>"売"</formula>
    </cfRule>
  </conditionalFormatting>
  <conditionalFormatting sqref="G48">
    <cfRule type="cellIs" dxfId="403" priority="395" stopIfTrue="1" operator="equal">
      <formula>"買"</formula>
    </cfRule>
    <cfRule type="cellIs" dxfId="402" priority="396" stopIfTrue="1" operator="equal">
      <formula>"売"</formula>
    </cfRule>
  </conditionalFormatting>
  <conditionalFormatting sqref="G49">
    <cfRule type="cellIs" dxfId="401" priority="393" stopIfTrue="1" operator="equal">
      <formula>"買"</formula>
    </cfRule>
    <cfRule type="cellIs" dxfId="400" priority="394" stopIfTrue="1" operator="equal">
      <formula>"売"</formula>
    </cfRule>
  </conditionalFormatting>
  <conditionalFormatting sqref="G50">
    <cfRule type="cellIs" dxfId="399" priority="391" stopIfTrue="1" operator="equal">
      <formula>"買"</formula>
    </cfRule>
    <cfRule type="cellIs" dxfId="398" priority="392" stopIfTrue="1" operator="equal">
      <formula>"売"</formula>
    </cfRule>
  </conditionalFormatting>
  <conditionalFormatting sqref="G51">
    <cfRule type="cellIs" dxfId="397" priority="389" stopIfTrue="1" operator="equal">
      <formula>"買"</formula>
    </cfRule>
    <cfRule type="cellIs" dxfId="396" priority="390" stopIfTrue="1" operator="equal">
      <formula>"売"</formula>
    </cfRule>
  </conditionalFormatting>
  <conditionalFormatting sqref="G52">
    <cfRule type="cellIs" dxfId="395" priority="387" stopIfTrue="1" operator="equal">
      <formula>"買"</formula>
    </cfRule>
    <cfRule type="cellIs" dxfId="394" priority="388" stopIfTrue="1" operator="equal">
      <formula>"売"</formula>
    </cfRule>
  </conditionalFormatting>
  <conditionalFormatting sqref="G53">
    <cfRule type="cellIs" dxfId="393" priority="385" stopIfTrue="1" operator="equal">
      <formula>"買"</formula>
    </cfRule>
    <cfRule type="cellIs" dxfId="392" priority="386" stopIfTrue="1" operator="equal">
      <formula>"売"</formula>
    </cfRule>
  </conditionalFormatting>
  <conditionalFormatting sqref="G54">
    <cfRule type="cellIs" dxfId="391" priority="383" stopIfTrue="1" operator="equal">
      <formula>"買"</formula>
    </cfRule>
    <cfRule type="cellIs" dxfId="390" priority="384" stopIfTrue="1" operator="equal">
      <formula>"売"</formula>
    </cfRule>
  </conditionalFormatting>
  <conditionalFormatting sqref="G55">
    <cfRule type="cellIs" dxfId="389" priority="381" stopIfTrue="1" operator="equal">
      <formula>"買"</formula>
    </cfRule>
    <cfRule type="cellIs" dxfId="388" priority="382" stopIfTrue="1" operator="equal">
      <formula>"売"</formula>
    </cfRule>
  </conditionalFormatting>
  <conditionalFormatting sqref="G56">
    <cfRule type="cellIs" dxfId="387" priority="379" stopIfTrue="1" operator="equal">
      <formula>"買"</formula>
    </cfRule>
    <cfRule type="cellIs" dxfId="386" priority="380" stopIfTrue="1" operator="equal">
      <formula>"売"</formula>
    </cfRule>
  </conditionalFormatting>
  <conditionalFormatting sqref="G57">
    <cfRule type="cellIs" dxfId="385" priority="377" stopIfTrue="1" operator="equal">
      <formula>"買"</formula>
    </cfRule>
    <cfRule type="cellIs" dxfId="384" priority="378" stopIfTrue="1" operator="equal">
      <formula>"売"</formula>
    </cfRule>
  </conditionalFormatting>
  <conditionalFormatting sqref="G58">
    <cfRule type="cellIs" dxfId="383" priority="375" stopIfTrue="1" operator="equal">
      <formula>"買"</formula>
    </cfRule>
    <cfRule type="cellIs" dxfId="382" priority="376" stopIfTrue="1" operator="equal">
      <formula>"売"</formula>
    </cfRule>
  </conditionalFormatting>
  <conditionalFormatting sqref="G59">
    <cfRule type="cellIs" dxfId="381" priority="373" stopIfTrue="1" operator="equal">
      <formula>"買"</formula>
    </cfRule>
    <cfRule type="cellIs" dxfId="380" priority="374" stopIfTrue="1" operator="equal">
      <formula>"売"</formula>
    </cfRule>
  </conditionalFormatting>
  <conditionalFormatting sqref="G60">
    <cfRule type="cellIs" dxfId="379" priority="371" stopIfTrue="1" operator="equal">
      <formula>"買"</formula>
    </cfRule>
    <cfRule type="cellIs" dxfId="378" priority="372" stopIfTrue="1" operator="equal">
      <formula>"売"</formula>
    </cfRule>
  </conditionalFormatting>
  <conditionalFormatting sqref="G61">
    <cfRule type="cellIs" dxfId="377" priority="369" stopIfTrue="1" operator="equal">
      <formula>"買"</formula>
    </cfRule>
    <cfRule type="cellIs" dxfId="376" priority="370" stopIfTrue="1" operator="equal">
      <formula>"売"</formula>
    </cfRule>
  </conditionalFormatting>
  <conditionalFormatting sqref="G62">
    <cfRule type="cellIs" dxfId="375" priority="367" stopIfTrue="1" operator="equal">
      <formula>"買"</formula>
    </cfRule>
    <cfRule type="cellIs" dxfId="374" priority="368" stopIfTrue="1" operator="equal">
      <formula>"売"</formula>
    </cfRule>
  </conditionalFormatting>
  <conditionalFormatting sqref="G63">
    <cfRule type="cellIs" dxfId="373" priority="365" stopIfTrue="1" operator="equal">
      <formula>"買"</formula>
    </cfRule>
    <cfRule type="cellIs" dxfId="372" priority="366" stopIfTrue="1" operator="equal">
      <formula>"売"</formula>
    </cfRule>
  </conditionalFormatting>
  <conditionalFormatting sqref="G64">
    <cfRule type="cellIs" dxfId="371" priority="363" stopIfTrue="1" operator="equal">
      <formula>"買"</formula>
    </cfRule>
    <cfRule type="cellIs" dxfId="370" priority="364" stopIfTrue="1" operator="equal">
      <formula>"売"</formula>
    </cfRule>
  </conditionalFormatting>
  <conditionalFormatting sqref="G65">
    <cfRule type="cellIs" dxfId="369" priority="361" stopIfTrue="1" operator="equal">
      <formula>"買"</formula>
    </cfRule>
    <cfRule type="cellIs" dxfId="368" priority="362" stopIfTrue="1" operator="equal">
      <formula>"売"</formula>
    </cfRule>
  </conditionalFormatting>
  <conditionalFormatting sqref="G66">
    <cfRule type="cellIs" dxfId="367" priority="359" stopIfTrue="1" operator="equal">
      <formula>"買"</formula>
    </cfRule>
    <cfRule type="cellIs" dxfId="366" priority="360" stopIfTrue="1" operator="equal">
      <formula>"売"</formula>
    </cfRule>
  </conditionalFormatting>
  <conditionalFormatting sqref="G67">
    <cfRule type="cellIs" dxfId="365" priority="357" stopIfTrue="1" operator="equal">
      <formula>"買"</formula>
    </cfRule>
    <cfRule type="cellIs" dxfId="364" priority="358" stopIfTrue="1" operator="equal">
      <formula>"売"</formula>
    </cfRule>
  </conditionalFormatting>
  <conditionalFormatting sqref="G68">
    <cfRule type="cellIs" dxfId="363" priority="355" stopIfTrue="1" operator="equal">
      <formula>"買"</formula>
    </cfRule>
    <cfRule type="cellIs" dxfId="362" priority="356" stopIfTrue="1" operator="equal">
      <formula>"売"</formula>
    </cfRule>
  </conditionalFormatting>
  <conditionalFormatting sqref="G69">
    <cfRule type="cellIs" dxfId="361" priority="353" stopIfTrue="1" operator="equal">
      <formula>"買"</formula>
    </cfRule>
    <cfRule type="cellIs" dxfId="360" priority="354" stopIfTrue="1" operator="equal">
      <formula>"売"</formula>
    </cfRule>
  </conditionalFormatting>
  <conditionalFormatting sqref="G70">
    <cfRule type="cellIs" dxfId="359" priority="351" stopIfTrue="1" operator="equal">
      <formula>"買"</formula>
    </cfRule>
    <cfRule type="cellIs" dxfId="358" priority="352" stopIfTrue="1" operator="equal">
      <formula>"売"</formula>
    </cfRule>
  </conditionalFormatting>
  <conditionalFormatting sqref="G71">
    <cfRule type="cellIs" dxfId="357" priority="349" stopIfTrue="1" operator="equal">
      <formula>"買"</formula>
    </cfRule>
    <cfRule type="cellIs" dxfId="356" priority="350" stopIfTrue="1" operator="equal">
      <formula>"売"</formula>
    </cfRule>
  </conditionalFormatting>
  <conditionalFormatting sqref="G72">
    <cfRule type="cellIs" dxfId="355" priority="347" stopIfTrue="1" operator="equal">
      <formula>"買"</formula>
    </cfRule>
    <cfRule type="cellIs" dxfId="354" priority="348" stopIfTrue="1" operator="equal">
      <formula>"売"</formula>
    </cfRule>
  </conditionalFormatting>
  <conditionalFormatting sqref="G73">
    <cfRule type="cellIs" dxfId="353" priority="345" stopIfTrue="1" operator="equal">
      <formula>"買"</formula>
    </cfRule>
    <cfRule type="cellIs" dxfId="352" priority="346" stopIfTrue="1" operator="equal">
      <formula>"売"</formula>
    </cfRule>
  </conditionalFormatting>
  <conditionalFormatting sqref="G74">
    <cfRule type="cellIs" dxfId="351" priority="343" stopIfTrue="1" operator="equal">
      <formula>"買"</formula>
    </cfRule>
    <cfRule type="cellIs" dxfId="350" priority="344" stopIfTrue="1" operator="equal">
      <formula>"売"</formula>
    </cfRule>
  </conditionalFormatting>
  <conditionalFormatting sqref="G75">
    <cfRule type="cellIs" dxfId="349" priority="341" stopIfTrue="1" operator="equal">
      <formula>"買"</formula>
    </cfRule>
    <cfRule type="cellIs" dxfId="348" priority="342" stopIfTrue="1" operator="equal">
      <formula>"売"</formula>
    </cfRule>
  </conditionalFormatting>
  <conditionalFormatting sqref="G76">
    <cfRule type="cellIs" dxfId="347" priority="339" stopIfTrue="1" operator="equal">
      <formula>"買"</formula>
    </cfRule>
    <cfRule type="cellIs" dxfId="346" priority="340" stopIfTrue="1" operator="equal">
      <formula>"売"</formula>
    </cfRule>
  </conditionalFormatting>
  <conditionalFormatting sqref="G77">
    <cfRule type="cellIs" dxfId="345" priority="337" stopIfTrue="1" operator="equal">
      <formula>"買"</formula>
    </cfRule>
    <cfRule type="cellIs" dxfId="344" priority="338" stopIfTrue="1" operator="equal">
      <formula>"売"</formula>
    </cfRule>
  </conditionalFormatting>
  <conditionalFormatting sqref="G78">
    <cfRule type="cellIs" dxfId="343" priority="335" stopIfTrue="1" operator="equal">
      <formula>"買"</formula>
    </cfRule>
    <cfRule type="cellIs" dxfId="342" priority="336" stopIfTrue="1" operator="equal">
      <formula>"売"</formula>
    </cfRule>
  </conditionalFormatting>
  <conditionalFormatting sqref="G79">
    <cfRule type="cellIs" dxfId="341" priority="333" stopIfTrue="1" operator="equal">
      <formula>"買"</formula>
    </cfRule>
    <cfRule type="cellIs" dxfId="340" priority="334" stopIfTrue="1" operator="equal">
      <formula>"売"</formula>
    </cfRule>
  </conditionalFormatting>
  <conditionalFormatting sqref="G80">
    <cfRule type="cellIs" dxfId="339" priority="331" stopIfTrue="1" operator="equal">
      <formula>"買"</formula>
    </cfRule>
    <cfRule type="cellIs" dxfId="338" priority="332" stopIfTrue="1" operator="equal">
      <formula>"売"</formula>
    </cfRule>
  </conditionalFormatting>
  <conditionalFormatting sqref="G81">
    <cfRule type="cellIs" dxfId="337" priority="329" stopIfTrue="1" operator="equal">
      <formula>"買"</formula>
    </cfRule>
    <cfRule type="cellIs" dxfId="336" priority="330" stopIfTrue="1" operator="equal">
      <formula>"売"</formula>
    </cfRule>
  </conditionalFormatting>
  <conditionalFormatting sqref="G82">
    <cfRule type="cellIs" dxfId="335" priority="327" stopIfTrue="1" operator="equal">
      <formula>"買"</formula>
    </cfRule>
    <cfRule type="cellIs" dxfId="334" priority="328" stopIfTrue="1" operator="equal">
      <formula>"売"</formula>
    </cfRule>
  </conditionalFormatting>
  <conditionalFormatting sqref="G83">
    <cfRule type="cellIs" dxfId="333" priority="325" stopIfTrue="1" operator="equal">
      <formula>"買"</formula>
    </cfRule>
    <cfRule type="cellIs" dxfId="332" priority="326" stopIfTrue="1" operator="equal">
      <formula>"売"</formula>
    </cfRule>
  </conditionalFormatting>
  <conditionalFormatting sqref="G84">
    <cfRule type="cellIs" dxfId="331" priority="323" stopIfTrue="1" operator="equal">
      <formula>"買"</formula>
    </cfRule>
    <cfRule type="cellIs" dxfId="330" priority="324" stopIfTrue="1" operator="equal">
      <formula>"売"</formula>
    </cfRule>
  </conditionalFormatting>
  <conditionalFormatting sqref="G85">
    <cfRule type="cellIs" dxfId="329" priority="321" stopIfTrue="1" operator="equal">
      <formula>"買"</formula>
    </cfRule>
    <cfRule type="cellIs" dxfId="328" priority="322" stopIfTrue="1" operator="equal">
      <formula>"売"</formula>
    </cfRule>
  </conditionalFormatting>
  <conditionalFormatting sqref="G86">
    <cfRule type="cellIs" dxfId="327" priority="319" stopIfTrue="1" operator="equal">
      <formula>"買"</formula>
    </cfRule>
    <cfRule type="cellIs" dxfId="326" priority="320" stopIfTrue="1" operator="equal">
      <formula>"売"</formula>
    </cfRule>
  </conditionalFormatting>
  <conditionalFormatting sqref="G87">
    <cfRule type="cellIs" dxfId="325" priority="317" stopIfTrue="1" operator="equal">
      <formula>"買"</formula>
    </cfRule>
    <cfRule type="cellIs" dxfId="324" priority="318" stopIfTrue="1" operator="equal">
      <formula>"売"</formula>
    </cfRule>
  </conditionalFormatting>
  <conditionalFormatting sqref="G88">
    <cfRule type="cellIs" dxfId="323" priority="315" stopIfTrue="1" operator="equal">
      <formula>"買"</formula>
    </cfRule>
    <cfRule type="cellIs" dxfId="322" priority="316" stopIfTrue="1" operator="equal">
      <formula>"売"</formula>
    </cfRule>
  </conditionalFormatting>
  <conditionalFormatting sqref="G89">
    <cfRule type="cellIs" dxfId="321" priority="313" stopIfTrue="1" operator="equal">
      <formula>"買"</formula>
    </cfRule>
    <cfRule type="cellIs" dxfId="320" priority="314" stopIfTrue="1" operator="equal">
      <formula>"売"</formula>
    </cfRule>
  </conditionalFormatting>
  <conditionalFormatting sqref="G90">
    <cfRule type="cellIs" dxfId="319" priority="311" stopIfTrue="1" operator="equal">
      <formula>"買"</formula>
    </cfRule>
    <cfRule type="cellIs" dxfId="318" priority="312" stopIfTrue="1" operator="equal">
      <formula>"売"</formula>
    </cfRule>
  </conditionalFormatting>
  <conditionalFormatting sqref="G91">
    <cfRule type="cellIs" dxfId="317" priority="309" stopIfTrue="1" operator="equal">
      <formula>"買"</formula>
    </cfRule>
    <cfRule type="cellIs" dxfId="316" priority="310" stopIfTrue="1" operator="equal">
      <formula>"売"</formula>
    </cfRule>
  </conditionalFormatting>
  <conditionalFormatting sqref="G92">
    <cfRule type="cellIs" dxfId="315" priority="307" stopIfTrue="1" operator="equal">
      <formula>"買"</formula>
    </cfRule>
    <cfRule type="cellIs" dxfId="314" priority="308" stopIfTrue="1" operator="equal">
      <formula>"売"</formula>
    </cfRule>
  </conditionalFormatting>
  <conditionalFormatting sqref="G93">
    <cfRule type="cellIs" dxfId="313" priority="305" stopIfTrue="1" operator="equal">
      <formula>"買"</formula>
    </cfRule>
    <cfRule type="cellIs" dxfId="312" priority="306" stopIfTrue="1" operator="equal">
      <formula>"売"</formula>
    </cfRule>
  </conditionalFormatting>
  <conditionalFormatting sqref="G93">
    <cfRule type="cellIs" dxfId="311" priority="303" stopIfTrue="1" operator="equal">
      <formula>"買"</formula>
    </cfRule>
    <cfRule type="cellIs" dxfId="310" priority="304" stopIfTrue="1" operator="equal">
      <formula>"売"</formula>
    </cfRule>
  </conditionalFormatting>
  <conditionalFormatting sqref="G94">
    <cfRule type="cellIs" dxfId="309" priority="301" stopIfTrue="1" operator="equal">
      <formula>"買"</formula>
    </cfRule>
    <cfRule type="cellIs" dxfId="308" priority="302" stopIfTrue="1" operator="equal">
      <formula>"売"</formula>
    </cfRule>
  </conditionalFormatting>
  <conditionalFormatting sqref="G95">
    <cfRule type="cellIs" dxfId="307" priority="299" stopIfTrue="1" operator="equal">
      <formula>"買"</formula>
    </cfRule>
    <cfRule type="cellIs" dxfId="306" priority="300" stopIfTrue="1" operator="equal">
      <formula>"売"</formula>
    </cfRule>
  </conditionalFormatting>
  <conditionalFormatting sqref="G96">
    <cfRule type="cellIs" dxfId="305" priority="297" stopIfTrue="1" operator="equal">
      <formula>"買"</formula>
    </cfRule>
    <cfRule type="cellIs" dxfId="304" priority="298" stopIfTrue="1" operator="equal">
      <formula>"売"</formula>
    </cfRule>
  </conditionalFormatting>
  <conditionalFormatting sqref="G97">
    <cfRule type="cellIs" dxfId="303" priority="295" stopIfTrue="1" operator="equal">
      <formula>"買"</formula>
    </cfRule>
    <cfRule type="cellIs" dxfId="302" priority="296" stopIfTrue="1" operator="equal">
      <formula>"売"</formula>
    </cfRule>
  </conditionalFormatting>
  <conditionalFormatting sqref="G98">
    <cfRule type="cellIs" dxfId="301" priority="293" stopIfTrue="1" operator="equal">
      <formula>"買"</formula>
    </cfRule>
    <cfRule type="cellIs" dxfId="300" priority="294" stopIfTrue="1" operator="equal">
      <formula>"売"</formula>
    </cfRule>
  </conditionalFormatting>
  <conditionalFormatting sqref="G99">
    <cfRule type="cellIs" dxfId="299" priority="291" stopIfTrue="1" operator="equal">
      <formula>"買"</formula>
    </cfRule>
    <cfRule type="cellIs" dxfId="298" priority="292" stopIfTrue="1" operator="equal">
      <formula>"売"</formula>
    </cfRule>
  </conditionalFormatting>
  <conditionalFormatting sqref="G100">
    <cfRule type="cellIs" dxfId="297" priority="289" stopIfTrue="1" operator="equal">
      <formula>"買"</formula>
    </cfRule>
    <cfRule type="cellIs" dxfId="296" priority="290" stopIfTrue="1" operator="equal">
      <formula>"売"</formula>
    </cfRule>
  </conditionalFormatting>
  <conditionalFormatting sqref="G101">
    <cfRule type="cellIs" dxfId="295" priority="287" stopIfTrue="1" operator="equal">
      <formula>"買"</formula>
    </cfRule>
    <cfRule type="cellIs" dxfId="294" priority="288" stopIfTrue="1" operator="equal">
      <formula>"売"</formula>
    </cfRule>
  </conditionalFormatting>
  <conditionalFormatting sqref="G102">
    <cfRule type="cellIs" dxfId="293" priority="285" stopIfTrue="1" operator="equal">
      <formula>"買"</formula>
    </cfRule>
    <cfRule type="cellIs" dxfId="292" priority="286" stopIfTrue="1" operator="equal">
      <formula>"売"</formula>
    </cfRule>
  </conditionalFormatting>
  <conditionalFormatting sqref="G103">
    <cfRule type="cellIs" dxfId="291" priority="283" stopIfTrue="1" operator="equal">
      <formula>"買"</formula>
    </cfRule>
    <cfRule type="cellIs" dxfId="290" priority="284" stopIfTrue="1" operator="equal">
      <formula>"売"</formula>
    </cfRule>
  </conditionalFormatting>
  <conditionalFormatting sqref="G9">
    <cfRule type="cellIs" dxfId="289" priority="281" stopIfTrue="1" operator="equal">
      <formula>"買"</formula>
    </cfRule>
    <cfRule type="cellIs" dxfId="288" priority="282" stopIfTrue="1" operator="equal">
      <formula>"売"</formula>
    </cfRule>
  </conditionalFormatting>
  <conditionalFormatting sqref="G11">
    <cfRule type="cellIs" dxfId="287" priority="279" stopIfTrue="1" operator="equal">
      <formula>"買"</formula>
    </cfRule>
    <cfRule type="cellIs" dxfId="286" priority="280" stopIfTrue="1" operator="equal">
      <formula>"売"</formula>
    </cfRule>
  </conditionalFormatting>
  <conditionalFormatting sqref="G21">
    <cfRule type="cellIs" dxfId="285" priority="277" stopIfTrue="1" operator="equal">
      <formula>"買"</formula>
    </cfRule>
    <cfRule type="cellIs" dxfId="284" priority="278" stopIfTrue="1" operator="equal">
      <formula>"売"</formula>
    </cfRule>
  </conditionalFormatting>
  <conditionalFormatting sqref="G29">
    <cfRule type="cellIs" dxfId="283" priority="275" stopIfTrue="1" operator="equal">
      <formula>"買"</formula>
    </cfRule>
    <cfRule type="cellIs" dxfId="282" priority="276" stopIfTrue="1" operator="equal">
      <formula>"売"</formula>
    </cfRule>
  </conditionalFormatting>
  <conditionalFormatting sqref="G31">
    <cfRule type="cellIs" dxfId="281" priority="273" stopIfTrue="1" operator="equal">
      <formula>"買"</formula>
    </cfRule>
    <cfRule type="cellIs" dxfId="280" priority="274" stopIfTrue="1" operator="equal">
      <formula>"売"</formula>
    </cfRule>
  </conditionalFormatting>
  <conditionalFormatting sqref="G42">
    <cfRule type="cellIs" dxfId="279" priority="271" stopIfTrue="1" operator="equal">
      <formula>"買"</formula>
    </cfRule>
    <cfRule type="cellIs" dxfId="278" priority="272" stopIfTrue="1" operator="equal">
      <formula>"売"</formula>
    </cfRule>
  </conditionalFormatting>
  <conditionalFormatting sqref="G60">
    <cfRule type="cellIs" dxfId="277" priority="269" stopIfTrue="1" operator="equal">
      <formula>"買"</formula>
    </cfRule>
    <cfRule type="cellIs" dxfId="276" priority="270" stopIfTrue="1" operator="equal">
      <formula>"売"</formula>
    </cfRule>
  </conditionalFormatting>
  <conditionalFormatting sqref="G68">
    <cfRule type="cellIs" dxfId="275" priority="267" stopIfTrue="1" operator="equal">
      <formula>"買"</formula>
    </cfRule>
    <cfRule type="cellIs" dxfId="274" priority="268" stopIfTrue="1" operator="equal">
      <formula>"売"</formula>
    </cfRule>
  </conditionalFormatting>
  <conditionalFormatting sqref="G78">
    <cfRule type="cellIs" dxfId="273" priority="265" stopIfTrue="1" operator="equal">
      <formula>"買"</formula>
    </cfRule>
    <cfRule type="cellIs" dxfId="272" priority="266" stopIfTrue="1" operator="equal">
      <formula>"売"</formula>
    </cfRule>
  </conditionalFormatting>
  <conditionalFormatting sqref="G79">
    <cfRule type="cellIs" dxfId="271" priority="263" stopIfTrue="1" operator="equal">
      <formula>"買"</formula>
    </cfRule>
    <cfRule type="cellIs" dxfId="270" priority="264" stopIfTrue="1" operator="equal">
      <formula>"売"</formula>
    </cfRule>
  </conditionalFormatting>
  <conditionalFormatting sqref="G82">
    <cfRule type="cellIs" dxfId="269" priority="261" stopIfTrue="1" operator="equal">
      <formula>"買"</formula>
    </cfRule>
    <cfRule type="cellIs" dxfId="268" priority="262" stopIfTrue="1" operator="equal">
      <formula>"売"</formula>
    </cfRule>
  </conditionalFormatting>
  <conditionalFormatting sqref="G88">
    <cfRule type="cellIs" dxfId="267" priority="259" stopIfTrue="1" operator="equal">
      <formula>"買"</formula>
    </cfRule>
    <cfRule type="cellIs" dxfId="266" priority="260" stopIfTrue="1" operator="equal">
      <formula>"売"</formula>
    </cfRule>
  </conditionalFormatting>
  <conditionalFormatting sqref="G96:G97">
    <cfRule type="cellIs" dxfId="265" priority="257" stopIfTrue="1" operator="equal">
      <formula>"買"</formula>
    </cfRule>
    <cfRule type="cellIs" dxfId="264" priority="258" stopIfTrue="1" operator="equal">
      <formula>"売"</formula>
    </cfRule>
  </conditionalFormatting>
  <conditionalFormatting sqref="G99:G100">
    <cfRule type="cellIs" dxfId="263" priority="255" stopIfTrue="1" operator="equal">
      <formula>"買"</formula>
    </cfRule>
    <cfRule type="cellIs" dxfId="262" priority="256" stopIfTrue="1" operator="equal">
      <formula>"売"</formula>
    </cfRule>
  </conditionalFormatting>
  <conditionalFormatting sqref="G9">
    <cfRule type="cellIs" dxfId="261" priority="253" stopIfTrue="1" operator="equal">
      <formula>"買"</formula>
    </cfRule>
    <cfRule type="cellIs" dxfId="260" priority="254" stopIfTrue="1" operator="equal">
      <formula>"売"</formula>
    </cfRule>
  </conditionalFormatting>
  <conditionalFormatting sqref="G10">
    <cfRule type="cellIs" dxfId="259" priority="251" stopIfTrue="1" operator="equal">
      <formula>"買"</formula>
    </cfRule>
    <cfRule type="cellIs" dxfId="258" priority="252" stopIfTrue="1" operator="equal">
      <formula>"売"</formula>
    </cfRule>
  </conditionalFormatting>
  <conditionalFormatting sqref="G9">
    <cfRule type="cellIs" dxfId="257" priority="249" stopIfTrue="1" operator="equal">
      <formula>"買"</formula>
    </cfRule>
    <cfRule type="cellIs" dxfId="256" priority="250" stopIfTrue="1" operator="equal">
      <formula>"売"</formula>
    </cfRule>
  </conditionalFormatting>
  <conditionalFormatting sqref="G10">
    <cfRule type="cellIs" dxfId="255" priority="247" stopIfTrue="1" operator="equal">
      <formula>"買"</formula>
    </cfRule>
    <cfRule type="cellIs" dxfId="254" priority="248" stopIfTrue="1" operator="equal">
      <formula>"売"</formula>
    </cfRule>
  </conditionalFormatting>
  <conditionalFormatting sqref="G10">
    <cfRule type="cellIs" dxfId="253" priority="245" stopIfTrue="1" operator="equal">
      <formula>"買"</formula>
    </cfRule>
    <cfRule type="cellIs" dxfId="252" priority="246" stopIfTrue="1" operator="equal">
      <formula>"売"</formula>
    </cfRule>
  </conditionalFormatting>
  <conditionalFormatting sqref="G10">
    <cfRule type="cellIs" dxfId="251" priority="243" stopIfTrue="1" operator="equal">
      <formula>"買"</formula>
    </cfRule>
    <cfRule type="cellIs" dxfId="250" priority="244" stopIfTrue="1" operator="equal">
      <formula>"売"</formula>
    </cfRule>
  </conditionalFormatting>
  <conditionalFormatting sqref="G11">
    <cfRule type="cellIs" dxfId="249" priority="241" stopIfTrue="1" operator="equal">
      <formula>"買"</formula>
    </cfRule>
    <cfRule type="cellIs" dxfId="248" priority="242" stopIfTrue="1" operator="equal">
      <formula>"売"</formula>
    </cfRule>
  </conditionalFormatting>
  <conditionalFormatting sqref="G10">
    <cfRule type="cellIs" dxfId="247" priority="239" stopIfTrue="1" operator="equal">
      <formula>"買"</formula>
    </cfRule>
    <cfRule type="cellIs" dxfId="246" priority="240" stopIfTrue="1" operator="equal">
      <formula>"売"</formula>
    </cfRule>
  </conditionalFormatting>
  <conditionalFormatting sqref="G11">
    <cfRule type="cellIs" dxfId="245" priority="237" stopIfTrue="1" operator="equal">
      <formula>"買"</formula>
    </cfRule>
    <cfRule type="cellIs" dxfId="244" priority="238" stopIfTrue="1" operator="equal">
      <formula>"売"</formula>
    </cfRule>
  </conditionalFormatting>
  <conditionalFormatting sqref="G12">
    <cfRule type="cellIs" dxfId="243" priority="235" stopIfTrue="1" operator="equal">
      <formula>"買"</formula>
    </cfRule>
    <cfRule type="cellIs" dxfId="242" priority="236" stopIfTrue="1" operator="equal">
      <formula>"売"</formula>
    </cfRule>
  </conditionalFormatting>
  <conditionalFormatting sqref="G13">
    <cfRule type="cellIs" dxfId="241" priority="233" stopIfTrue="1" operator="equal">
      <formula>"買"</formula>
    </cfRule>
    <cfRule type="cellIs" dxfId="240" priority="234" stopIfTrue="1" operator="equal">
      <formula>"売"</formula>
    </cfRule>
  </conditionalFormatting>
  <conditionalFormatting sqref="G14">
    <cfRule type="cellIs" dxfId="239" priority="231" stopIfTrue="1" operator="equal">
      <formula>"買"</formula>
    </cfRule>
    <cfRule type="cellIs" dxfId="238" priority="232" stopIfTrue="1" operator="equal">
      <formula>"売"</formula>
    </cfRule>
  </conditionalFormatting>
  <conditionalFormatting sqref="G15">
    <cfRule type="cellIs" dxfId="237" priority="229" stopIfTrue="1" operator="equal">
      <formula>"買"</formula>
    </cfRule>
    <cfRule type="cellIs" dxfId="236" priority="230" stopIfTrue="1" operator="equal">
      <formula>"売"</formula>
    </cfRule>
  </conditionalFormatting>
  <conditionalFormatting sqref="G16">
    <cfRule type="cellIs" dxfId="235" priority="227" stopIfTrue="1" operator="equal">
      <formula>"買"</formula>
    </cfRule>
    <cfRule type="cellIs" dxfId="234" priority="228" stopIfTrue="1" operator="equal">
      <formula>"売"</formula>
    </cfRule>
  </conditionalFormatting>
  <conditionalFormatting sqref="G17">
    <cfRule type="cellIs" dxfId="233" priority="225" stopIfTrue="1" operator="equal">
      <formula>"買"</formula>
    </cfRule>
    <cfRule type="cellIs" dxfId="232" priority="226" stopIfTrue="1" operator="equal">
      <formula>"売"</formula>
    </cfRule>
  </conditionalFormatting>
  <conditionalFormatting sqref="G18">
    <cfRule type="cellIs" dxfId="231" priority="223" stopIfTrue="1" operator="equal">
      <formula>"買"</formula>
    </cfRule>
    <cfRule type="cellIs" dxfId="230" priority="224" stopIfTrue="1" operator="equal">
      <formula>"売"</formula>
    </cfRule>
  </conditionalFormatting>
  <conditionalFormatting sqref="G19">
    <cfRule type="cellIs" dxfId="229" priority="221" stopIfTrue="1" operator="equal">
      <formula>"買"</formula>
    </cfRule>
    <cfRule type="cellIs" dxfId="228" priority="222" stopIfTrue="1" operator="equal">
      <formula>"売"</formula>
    </cfRule>
  </conditionalFormatting>
  <conditionalFormatting sqref="G19">
    <cfRule type="cellIs" dxfId="227" priority="219" stopIfTrue="1" operator="equal">
      <formula>"買"</formula>
    </cfRule>
    <cfRule type="cellIs" dxfId="226" priority="220" stopIfTrue="1" operator="equal">
      <formula>"売"</formula>
    </cfRule>
  </conditionalFormatting>
  <conditionalFormatting sqref="G19">
    <cfRule type="cellIs" dxfId="225" priority="217" stopIfTrue="1" operator="equal">
      <formula>"買"</formula>
    </cfRule>
    <cfRule type="cellIs" dxfId="224" priority="218" stopIfTrue="1" operator="equal">
      <formula>"売"</formula>
    </cfRule>
  </conditionalFormatting>
  <conditionalFormatting sqref="G20">
    <cfRule type="cellIs" dxfId="223" priority="215" stopIfTrue="1" operator="equal">
      <formula>"買"</formula>
    </cfRule>
    <cfRule type="cellIs" dxfId="222" priority="216" stopIfTrue="1" operator="equal">
      <formula>"売"</formula>
    </cfRule>
  </conditionalFormatting>
  <conditionalFormatting sqref="G21">
    <cfRule type="cellIs" dxfId="221" priority="213" stopIfTrue="1" operator="equal">
      <formula>"買"</formula>
    </cfRule>
    <cfRule type="cellIs" dxfId="220" priority="214" stopIfTrue="1" operator="equal">
      <formula>"売"</formula>
    </cfRule>
  </conditionalFormatting>
  <conditionalFormatting sqref="G22">
    <cfRule type="cellIs" dxfId="219" priority="211" stopIfTrue="1" operator="equal">
      <formula>"買"</formula>
    </cfRule>
    <cfRule type="cellIs" dxfId="218" priority="212" stopIfTrue="1" operator="equal">
      <formula>"売"</formula>
    </cfRule>
  </conditionalFormatting>
  <conditionalFormatting sqref="G23">
    <cfRule type="cellIs" dxfId="217" priority="209" stopIfTrue="1" operator="equal">
      <formula>"買"</formula>
    </cfRule>
    <cfRule type="cellIs" dxfId="216" priority="210" stopIfTrue="1" operator="equal">
      <formula>"売"</formula>
    </cfRule>
  </conditionalFormatting>
  <conditionalFormatting sqref="G24">
    <cfRule type="cellIs" dxfId="215" priority="207" stopIfTrue="1" operator="equal">
      <formula>"買"</formula>
    </cfRule>
    <cfRule type="cellIs" dxfId="214" priority="208" stopIfTrue="1" operator="equal">
      <formula>"売"</formula>
    </cfRule>
  </conditionalFormatting>
  <conditionalFormatting sqref="G25">
    <cfRule type="cellIs" dxfId="213" priority="205" stopIfTrue="1" operator="equal">
      <formula>"買"</formula>
    </cfRule>
    <cfRule type="cellIs" dxfId="212" priority="206" stopIfTrue="1" operator="equal">
      <formula>"売"</formula>
    </cfRule>
  </conditionalFormatting>
  <conditionalFormatting sqref="G26">
    <cfRule type="cellIs" dxfId="211" priority="203" stopIfTrue="1" operator="equal">
      <formula>"買"</formula>
    </cfRule>
    <cfRule type="cellIs" dxfId="210" priority="204" stopIfTrue="1" operator="equal">
      <formula>"売"</formula>
    </cfRule>
  </conditionalFormatting>
  <conditionalFormatting sqref="G26">
    <cfRule type="cellIs" dxfId="209" priority="201" stopIfTrue="1" operator="equal">
      <formula>"買"</formula>
    </cfRule>
    <cfRule type="cellIs" dxfId="208" priority="202" stopIfTrue="1" operator="equal">
      <formula>"売"</formula>
    </cfRule>
  </conditionalFormatting>
  <conditionalFormatting sqref="G26">
    <cfRule type="cellIs" dxfId="207" priority="199" stopIfTrue="1" operator="equal">
      <formula>"買"</formula>
    </cfRule>
    <cfRule type="cellIs" dxfId="206" priority="200" stopIfTrue="1" operator="equal">
      <formula>"売"</formula>
    </cfRule>
  </conditionalFormatting>
  <conditionalFormatting sqref="G27">
    <cfRule type="cellIs" dxfId="205" priority="197" stopIfTrue="1" operator="equal">
      <formula>"買"</formula>
    </cfRule>
    <cfRule type="cellIs" dxfId="204" priority="198" stopIfTrue="1" operator="equal">
      <formula>"売"</formula>
    </cfRule>
  </conditionalFormatting>
  <conditionalFormatting sqref="G27">
    <cfRule type="cellIs" dxfId="203" priority="195" stopIfTrue="1" operator="equal">
      <formula>"買"</formula>
    </cfRule>
    <cfRule type="cellIs" dxfId="202" priority="196" stopIfTrue="1" operator="equal">
      <formula>"売"</formula>
    </cfRule>
  </conditionalFormatting>
  <conditionalFormatting sqref="G27">
    <cfRule type="cellIs" dxfId="201" priority="193" stopIfTrue="1" operator="equal">
      <formula>"買"</formula>
    </cfRule>
    <cfRule type="cellIs" dxfId="200" priority="194" stopIfTrue="1" operator="equal">
      <formula>"売"</formula>
    </cfRule>
  </conditionalFormatting>
  <conditionalFormatting sqref="G28">
    <cfRule type="cellIs" dxfId="199" priority="191" stopIfTrue="1" operator="equal">
      <formula>"買"</formula>
    </cfRule>
    <cfRule type="cellIs" dxfId="198" priority="192" stopIfTrue="1" operator="equal">
      <formula>"売"</formula>
    </cfRule>
  </conditionalFormatting>
  <conditionalFormatting sqref="G29">
    <cfRule type="cellIs" dxfId="197" priority="189" stopIfTrue="1" operator="equal">
      <formula>"買"</formula>
    </cfRule>
    <cfRule type="cellIs" dxfId="196" priority="190" stopIfTrue="1" operator="equal">
      <formula>"売"</formula>
    </cfRule>
  </conditionalFormatting>
  <conditionalFormatting sqref="G30">
    <cfRule type="cellIs" dxfId="195" priority="187" stopIfTrue="1" operator="equal">
      <formula>"買"</formula>
    </cfRule>
    <cfRule type="cellIs" dxfId="194" priority="188" stopIfTrue="1" operator="equal">
      <formula>"売"</formula>
    </cfRule>
  </conditionalFormatting>
  <conditionalFormatting sqref="G31">
    <cfRule type="cellIs" dxfId="193" priority="185" stopIfTrue="1" operator="equal">
      <formula>"買"</formula>
    </cfRule>
    <cfRule type="cellIs" dxfId="192" priority="186" stopIfTrue="1" operator="equal">
      <formula>"売"</formula>
    </cfRule>
  </conditionalFormatting>
  <conditionalFormatting sqref="G32">
    <cfRule type="cellIs" dxfId="191" priority="183" stopIfTrue="1" operator="equal">
      <formula>"買"</formula>
    </cfRule>
    <cfRule type="cellIs" dxfId="190" priority="184" stopIfTrue="1" operator="equal">
      <formula>"売"</formula>
    </cfRule>
  </conditionalFormatting>
  <conditionalFormatting sqref="G33">
    <cfRule type="cellIs" dxfId="189" priority="181" stopIfTrue="1" operator="equal">
      <formula>"買"</formula>
    </cfRule>
    <cfRule type="cellIs" dxfId="188" priority="182" stopIfTrue="1" operator="equal">
      <formula>"売"</formula>
    </cfRule>
  </conditionalFormatting>
  <conditionalFormatting sqref="G34">
    <cfRule type="cellIs" dxfId="187" priority="179" stopIfTrue="1" operator="equal">
      <formula>"買"</formula>
    </cfRule>
    <cfRule type="cellIs" dxfId="186" priority="180" stopIfTrue="1" operator="equal">
      <formula>"売"</formula>
    </cfRule>
  </conditionalFormatting>
  <conditionalFormatting sqref="G35">
    <cfRule type="cellIs" dxfId="185" priority="177" stopIfTrue="1" operator="equal">
      <formula>"買"</formula>
    </cfRule>
    <cfRule type="cellIs" dxfId="184" priority="178" stopIfTrue="1" operator="equal">
      <formula>"売"</formula>
    </cfRule>
  </conditionalFormatting>
  <conditionalFormatting sqref="G36">
    <cfRule type="cellIs" dxfId="183" priority="175" stopIfTrue="1" operator="equal">
      <formula>"買"</formula>
    </cfRule>
    <cfRule type="cellIs" dxfId="182" priority="176" stopIfTrue="1" operator="equal">
      <formula>"売"</formula>
    </cfRule>
  </conditionalFormatting>
  <conditionalFormatting sqref="G37">
    <cfRule type="cellIs" dxfId="181" priority="173" stopIfTrue="1" operator="equal">
      <formula>"買"</formula>
    </cfRule>
    <cfRule type="cellIs" dxfId="180" priority="174" stopIfTrue="1" operator="equal">
      <formula>"売"</formula>
    </cfRule>
  </conditionalFormatting>
  <conditionalFormatting sqref="G37">
    <cfRule type="cellIs" dxfId="179" priority="171" stopIfTrue="1" operator="equal">
      <formula>"買"</formula>
    </cfRule>
    <cfRule type="cellIs" dxfId="178" priority="172" stopIfTrue="1" operator="equal">
      <formula>"売"</formula>
    </cfRule>
  </conditionalFormatting>
  <conditionalFormatting sqref="G40">
    <cfRule type="cellIs" dxfId="177" priority="169" stopIfTrue="1" operator="equal">
      <formula>"買"</formula>
    </cfRule>
    <cfRule type="cellIs" dxfId="176" priority="170" stopIfTrue="1" operator="equal">
      <formula>"売"</formula>
    </cfRule>
  </conditionalFormatting>
  <conditionalFormatting sqref="G37">
    <cfRule type="cellIs" dxfId="175" priority="167" stopIfTrue="1" operator="equal">
      <formula>"買"</formula>
    </cfRule>
    <cfRule type="cellIs" dxfId="174" priority="168" stopIfTrue="1" operator="equal">
      <formula>"売"</formula>
    </cfRule>
  </conditionalFormatting>
  <conditionalFormatting sqref="G38">
    <cfRule type="cellIs" dxfId="173" priority="165" stopIfTrue="1" operator="equal">
      <formula>"買"</formula>
    </cfRule>
    <cfRule type="cellIs" dxfId="172" priority="166" stopIfTrue="1" operator="equal">
      <formula>"売"</formula>
    </cfRule>
  </conditionalFormatting>
  <conditionalFormatting sqref="G39">
    <cfRule type="cellIs" dxfId="171" priority="163" stopIfTrue="1" operator="equal">
      <formula>"買"</formula>
    </cfRule>
    <cfRule type="cellIs" dxfId="170" priority="164" stopIfTrue="1" operator="equal">
      <formula>"売"</formula>
    </cfRule>
  </conditionalFormatting>
  <conditionalFormatting sqref="G40">
    <cfRule type="cellIs" dxfId="169" priority="161" stopIfTrue="1" operator="equal">
      <formula>"買"</formula>
    </cfRule>
    <cfRule type="cellIs" dxfId="168" priority="162" stopIfTrue="1" operator="equal">
      <formula>"売"</formula>
    </cfRule>
  </conditionalFormatting>
  <conditionalFormatting sqref="G41">
    <cfRule type="cellIs" dxfId="167" priority="159" stopIfTrue="1" operator="equal">
      <formula>"買"</formula>
    </cfRule>
    <cfRule type="cellIs" dxfId="166" priority="160" stopIfTrue="1" operator="equal">
      <formula>"売"</formula>
    </cfRule>
  </conditionalFormatting>
  <conditionalFormatting sqref="G42">
    <cfRule type="cellIs" dxfId="165" priority="157" stopIfTrue="1" operator="equal">
      <formula>"買"</formula>
    </cfRule>
    <cfRule type="cellIs" dxfId="164" priority="158" stopIfTrue="1" operator="equal">
      <formula>"売"</formula>
    </cfRule>
  </conditionalFormatting>
  <conditionalFormatting sqref="G43">
    <cfRule type="cellIs" dxfId="163" priority="155" stopIfTrue="1" operator="equal">
      <formula>"買"</formula>
    </cfRule>
    <cfRule type="cellIs" dxfId="162" priority="156" stopIfTrue="1" operator="equal">
      <formula>"売"</formula>
    </cfRule>
  </conditionalFormatting>
  <conditionalFormatting sqref="G44">
    <cfRule type="cellIs" dxfId="161" priority="153" stopIfTrue="1" operator="equal">
      <formula>"買"</formula>
    </cfRule>
    <cfRule type="cellIs" dxfId="160" priority="154" stopIfTrue="1" operator="equal">
      <formula>"売"</formula>
    </cfRule>
  </conditionalFormatting>
  <conditionalFormatting sqref="G45">
    <cfRule type="cellIs" dxfId="159" priority="151" stopIfTrue="1" operator="equal">
      <formula>"買"</formula>
    </cfRule>
    <cfRule type="cellIs" dxfId="158" priority="152" stopIfTrue="1" operator="equal">
      <formula>"売"</formula>
    </cfRule>
  </conditionalFormatting>
  <conditionalFormatting sqref="G46">
    <cfRule type="cellIs" dxfId="157" priority="149" stopIfTrue="1" operator="equal">
      <formula>"買"</formula>
    </cfRule>
    <cfRule type="cellIs" dxfId="156" priority="150" stopIfTrue="1" operator="equal">
      <formula>"売"</formula>
    </cfRule>
  </conditionalFormatting>
  <conditionalFormatting sqref="G47">
    <cfRule type="cellIs" dxfId="155" priority="147" stopIfTrue="1" operator="equal">
      <formula>"買"</formula>
    </cfRule>
    <cfRule type="cellIs" dxfId="154" priority="148" stopIfTrue="1" operator="equal">
      <formula>"売"</formula>
    </cfRule>
  </conditionalFormatting>
  <conditionalFormatting sqref="G48">
    <cfRule type="cellIs" dxfId="153" priority="145" stopIfTrue="1" operator="equal">
      <formula>"買"</formula>
    </cfRule>
    <cfRule type="cellIs" dxfId="152" priority="146" stopIfTrue="1" operator="equal">
      <formula>"売"</formula>
    </cfRule>
  </conditionalFormatting>
  <conditionalFormatting sqref="G49">
    <cfRule type="cellIs" dxfId="151" priority="143" stopIfTrue="1" operator="equal">
      <formula>"買"</formula>
    </cfRule>
    <cfRule type="cellIs" dxfId="150" priority="144" stopIfTrue="1" operator="equal">
      <formula>"売"</formula>
    </cfRule>
  </conditionalFormatting>
  <conditionalFormatting sqref="G50">
    <cfRule type="cellIs" dxfId="149" priority="141" stopIfTrue="1" operator="equal">
      <formula>"買"</formula>
    </cfRule>
    <cfRule type="cellIs" dxfId="148" priority="142" stopIfTrue="1" operator="equal">
      <formula>"売"</formula>
    </cfRule>
  </conditionalFormatting>
  <conditionalFormatting sqref="G51">
    <cfRule type="cellIs" dxfId="147" priority="139" stopIfTrue="1" operator="equal">
      <formula>"買"</formula>
    </cfRule>
    <cfRule type="cellIs" dxfId="146" priority="140" stopIfTrue="1" operator="equal">
      <formula>"売"</formula>
    </cfRule>
  </conditionalFormatting>
  <conditionalFormatting sqref="G52">
    <cfRule type="cellIs" dxfId="145" priority="137" stopIfTrue="1" operator="equal">
      <formula>"買"</formula>
    </cfRule>
    <cfRule type="cellIs" dxfId="144" priority="138" stopIfTrue="1" operator="equal">
      <formula>"売"</formula>
    </cfRule>
  </conditionalFormatting>
  <conditionalFormatting sqref="G53">
    <cfRule type="cellIs" dxfId="143" priority="135" stopIfTrue="1" operator="equal">
      <formula>"買"</formula>
    </cfRule>
    <cfRule type="cellIs" dxfId="142" priority="136" stopIfTrue="1" operator="equal">
      <formula>"売"</formula>
    </cfRule>
  </conditionalFormatting>
  <conditionalFormatting sqref="G54">
    <cfRule type="cellIs" dxfId="141" priority="133" stopIfTrue="1" operator="equal">
      <formula>"買"</formula>
    </cfRule>
    <cfRule type="cellIs" dxfId="140" priority="134" stopIfTrue="1" operator="equal">
      <formula>"売"</formula>
    </cfRule>
  </conditionalFormatting>
  <conditionalFormatting sqref="G54">
    <cfRule type="cellIs" dxfId="139" priority="131" stopIfTrue="1" operator="equal">
      <formula>"買"</formula>
    </cfRule>
    <cfRule type="cellIs" dxfId="138" priority="132" stopIfTrue="1" operator="equal">
      <formula>"売"</formula>
    </cfRule>
  </conditionalFormatting>
  <conditionalFormatting sqref="G60">
    <cfRule type="cellIs" dxfId="137" priority="129" stopIfTrue="1" operator="equal">
      <formula>"買"</formula>
    </cfRule>
    <cfRule type="cellIs" dxfId="136" priority="130" stopIfTrue="1" operator="equal">
      <formula>"売"</formula>
    </cfRule>
  </conditionalFormatting>
  <conditionalFormatting sqref="G61">
    <cfRule type="cellIs" dxfId="135" priority="127" stopIfTrue="1" operator="equal">
      <formula>"買"</formula>
    </cfRule>
    <cfRule type="cellIs" dxfId="134" priority="128" stopIfTrue="1" operator="equal">
      <formula>"売"</formula>
    </cfRule>
  </conditionalFormatting>
  <conditionalFormatting sqref="G62">
    <cfRule type="cellIs" dxfId="133" priority="125" stopIfTrue="1" operator="equal">
      <formula>"買"</formula>
    </cfRule>
    <cfRule type="cellIs" dxfId="132" priority="126" stopIfTrue="1" operator="equal">
      <formula>"売"</formula>
    </cfRule>
  </conditionalFormatting>
  <conditionalFormatting sqref="G63">
    <cfRule type="cellIs" dxfId="131" priority="123" stopIfTrue="1" operator="equal">
      <formula>"買"</formula>
    </cfRule>
    <cfRule type="cellIs" dxfId="130" priority="124" stopIfTrue="1" operator="equal">
      <formula>"売"</formula>
    </cfRule>
  </conditionalFormatting>
  <conditionalFormatting sqref="G64">
    <cfRule type="cellIs" dxfId="129" priority="121" stopIfTrue="1" operator="equal">
      <formula>"買"</formula>
    </cfRule>
    <cfRule type="cellIs" dxfId="128" priority="122" stopIfTrue="1" operator="equal">
      <formula>"売"</formula>
    </cfRule>
  </conditionalFormatting>
  <conditionalFormatting sqref="G65">
    <cfRule type="cellIs" dxfId="127" priority="119" stopIfTrue="1" operator="equal">
      <formula>"買"</formula>
    </cfRule>
    <cfRule type="cellIs" dxfId="126" priority="120" stopIfTrue="1" operator="equal">
      <formula>"売"</formula>
    </cfRule>
  </conditionalFormatting>
  <conditionalFormatting sqref="G66">
    <cfRule type="cellIs" dxfId="125" priority="117" stopIfTrue="1" operator="equal">
      <formula>"買"</formula>
    </cfRule>
    <cfRule type="cellIs" dxfId="124" priority="118" stopIfTrue="1" operator="equal">
      <formula>"売"</formula>
    </cfRule>
  </conditionalFormatting>
  <conditionalFormatting sqref="G67">
    <cfRule type="cellIs" dxfId="123" priority="115" stopIfTrue="1" operator="equal">
      <formula>"買"</formula>
    </cfRule>
    <cfRule type="cellIs" dxfId="122" priority="116" stopIfTrue="1" operator="equal">
      <formula>"売"</formula>
    </cfRule>
  </conditionalFormatting>
  <conditionalFormatting sqref="G67">
    <cfRule type="cellIs" dxfId="121" priority="113" stopIfTrue="1" operator="equal">
      <formula>"買"</formula>
    </cfRule>
    <cfRule type="cellIs" dxfId="120" priority="114" stopIfTrue="1" operator="equal">
      <formula>"売"</formula>
    </cfRule>
  </conditionalFormatting>
  <conditionalFormatting sqref="G54">
    <cfRule type="cellIs" dxfId="119" priority="111" stopIfTrue="1" operator="equal">
      <formula>"買"</formula>
    </cfRule>
    <cfRule type="cellIs" dxfId="118" priority="112" stopIfTrue="1" operator="equal">
      <formula>"売"</formula>
    </cfRule>
  </conditionalFormatting>
  <conditionalFormatting sqref="G55">
    <cfRule type="cellIs" dxfId="117" priority="109" stopIfTrue="1" operator="equal">
      <formula>"買"</formula>
    </cfRule>
    <cfRule type="cellIs" dxfId="116" priority="110" stopIfTrue="1" operator="equal">
      <formula>"売"</formula>
    </cfRule>
  </conditionalFormatting>
  <conditionalFormatting sqref="G56">
    <cfRule type="cellIs" dxfId="115" priority="107" stopIfTrue="1" operator="equal">
      <formula>"買"</formula>
    </cfRule>
    <cfRule type="cellIs" dxfId="114" priority="108" stopIfTrue="1" operator="equal">
      <formula>"売"</formula>
    </cfRule>
  </conditionalFormatting>
  <conditionalFormatting sqref="G57">
    <cfRule type="cellIs" dxfId="113" priority="105" stopIfTrue="1" operator="equal">
      <formula>"買"</formula>
    </cfRule>
    <cfRule type="cellIs" dxfId="112" priority="106" stopIfTrue="1" operator="equal">
      <formula>"売"</formula>
    </cfRule>
  </conditionalFormatting>
  <conditionalFormatting sqref="G58">
    <cfRule type="cellIs" dxfId="111" priority="103" stopIfTrue="1" operator="equal">
      <formula>"買"</formula>
    </cfRule>
    <cfRule type="cellIs" dxfId="110" priority="104" stopIfTrue="1" operator="equal">
      <formula>"売"</formula>
    </cfRule>
  </conditionalFormatting>
  <conditionalFormatting sqref="G59">
    <cfRule type="cellIs" dxfId="109" priority="101" stopIfTrue="1" operator="equal">
      <formula>"買"</formula>
    </cfRule>
    <cfRule type="cellIs" dxfId="108" priority="102" stopIfTrue="1" operator="equal">
      <formula>"売"</formula>
    </cfRule>
  </conditionalFormatting>
  <conditionalFormatting sqref="G60">
    <cfRule type="cellIs" dxfId="107" priority="99" stopIfTrue="1" operator="equal">
      <formula>"買"</formula>
    </cfRule>
    <cfRule type="cellIs" dxfId="106" priority="100" stopIfTrue="1" operator="equal">
      <formula>"売"</formula>
    </cfRule>
  </conditionalFormatting>
  <conditionalFormatting sqref="G61">
    <cfRule type="cellIs" dxfId="105" priority="97" stopIfTrue="1" operator="equal">
      <formula>"買"</formula>
    </cfRule>
    <cfRule type="cellIs" dxfId="104" priority="98" stopIfTrue="1" operator="equal">
      <formula>"売"</formula>
    </cfRule>
  </conditionalFormatting>
  <conditionalFormatting sqref="G54">
    <cfRule type="cellIs" dxfId="103" priority="95" stopIfTrue="1" operator="equal">
      <formula>"買"</formula>
    </cfRule>
    <cfRule type="cellIs" dxfId="102" priority="96" stopIfTrue="1" operator="equal">
      <formula>"売"</formula>
    </cfRule>
  </conditionalFormatting>
  <conditionalFormatting sqref="G54">
    <cfRule type="cellIs" dxfId="101" priority="93" stopIfTrue="1" operator="equal">
      <formula>"買"</formula>
    </cfRule>
    <cfRule type="cellIs" dxfId="100" priority="94" stopIfTrue="1" operator="equal">
      <formula>"売"</formula>
    </cfRule>
  </conditionalFormatting>
  <conditionalFormatting sqref="G55">
    <cfRule type="cellIs" dxfId="99" priority="91" stopIfTrue="1" operator="equal">
      <formula>"買"</formula>
    </cfRule>
    <cfRule type="cellIs" dxfId="98" priority="92" stopIfTrue="1" operator="equal">
      <formula>"売"</formula>
    </cfRule>
  </conditionalFormatting>
  <conditionalFormatting sqref="G56">
    <cfRule type="cellIs" dxfId="97" priority="89" stopIfTrue="1" operator="equal">
      <formula>"買"</formula>
    </cfRule>
    <cfRule type="cellIs" dxfId="96" priority="90" stopIfTrue="1" operator="equal">
      <formula>"売"</formula>
    </cfRule>
  </conditionalFormatting>
  <conditionalFormatting sqref="G57">
    <cfRule type="cellIs" dxfId="95" priority="87" stopIfTrue="1" operator="equal">
      <formula>"買"</formula>
    </cfRule>
    <cfRule type="cellIs" dxfId="94" priority="88" stopIfTrue="1" operator="equal">
      <formula>"売"</formula>
    </cfRule>
  </conditionalFormatting>
  <conditionalFormatting sqref="G58">
    <cfRule type="cellIs" dxfId="93" priority="85" stopIfTrue="1" operator="equal">
      <formula>"買"</formula>
    </cfRule>
    <cfRule type="cellIs" dxfId="92" priority="86" stopIfTrue="1" operator="equal">
      <formula>"売"</formula>
    </cfRule>
  </conditionalFormatting>
  <conditionalFormatting sqref="G59">
    <cfRule type="cellIs" dxfId="91" priority="83" stopIfTrue="1" operator="equal">
      <formula>"買"</formula>
    </cfRule>
    <cfRule type="cellIs" dxfId="90" priority="84" stopIfTrue="1" operator="equal">
      <formula>"売"</formula>
    </cfRule>
  </conditionalFormatting>
  <conditionalFormatting sqref="G60">
    <cfRule type="cellIs" dxfId="89" priority="81" stopIfTrue="1" operator="equal">
      <formula>"買"</formula>
    </cfRule>
    <cfRule type="cellIs" dxfId="88" priority="82" stopIfTrue="1" operator="equal">
      <formula>"売"</formula>
    </cfRule>
  </conditionalFormatting>
  <conditionalFormatting sqref="G61">
    <cfRule type="cellIs" dxfId="87" priority="79" stopIfTrue="1" operator="equal">
      <formula>"買"</formula>
    </cfRule>
    <cfRule type="cellIs" dxfId="86" priority="80" stopIfTrue="1" operator="equal">
      <formula>"売"</formula>
    </cfRule>
  </conditionalFormatting>
  <conditionalFormatting sqref="G61">
    <cfRule type="cellIs" dxfId="85" priority="77" stopIfTrue="1" operator="equal">
      <formula>"買"</formula>
    </cfRule>
    <cfRule type="cellIs" dxfId="84" priority="78" stopIfTrue="1" operator="equal">
      <formula>"売"</formula>
    </cfRule>
  </conditionalFormatting>
  <conditionalFormatting sqref="G61">
    <cfRule type="cellIs" dxfId="83" priority="75" stopIfTrue="1" operator="equal">
      <formula>"買"</formula>
    </cfRule>
    <cfRule type="cellIs" dxfId="82" priority="76" stopIfTrue="1" operator="equal">
      <formula>"売"</formula>
    </cfRule>
  </conditionalFormatting>
  <conditionalFormatting sqref="G62">
    <cfRule type="cellIs" dxfId="81" priority="73" stopIfTrue="1" operator="equal">
      <formula>"買"</formula>
    </cfRule>
    <cfRule type="cellIs" dxfId="80" priority="74" stopIfTrue="1" operator="equal">
      <formula>"売"</formula>
    </cfRule>
  </conditionalFormatting>
  <conditionalFormatting sqref="G63">
    <cfRule type="cellIs" dxfId="79" priority="71" stopIfTrue="1" operator="equal">
      <formula>"買"</formula>
    </cfRule>
    <cfRule type="cellIs" dxfId="78" priority="72" stopIfTrue="1" operator="equal">
      <formula>"売"</formula>
    </cfRule>
  </conditionalFormatting>
  <conditionalFormatting sqref="G64">
    <cfRule type="cellIs" dxfId="77" priority="69" stopIfTrue="1" operator="equal">
      <formula>"買"</formula>
    </cfRule>
    <cfRule type="cellIs" dxfId="76" priority="70" stopIfTrue="1" operator="equal">
      <formula>"売"</formula>
    </cfRule>
  </conditionalFormatting>
  <conditionalFormatting sqref="G65">
    <cfRule type="cellIs" dxfId="75" priority="67" stopIfTrue="1" operator="equal">
      <formula>"買"</formula>
    </cfRule>
    <cfRule type="cellIs" dxfId="74" priority="68" stopIfTrue="1" operator="equal">
      <formula>"売"</formula>
    </cfRule>
  </conditionalFormatting>
  <conditionalFormatting sqref="G66">
    <cfRule type="cellIs" dxfId="73" priority="65" stopIfTrue="1" operator="equal">
      <formula>"買"</formula>
    </cfRule>
    <cfRule type="cellIs" dxfId="72" priority="66" stopIfTrue="1" operator="equal">
      <formula>"売"</formula>
    </cfRule>
  </conditionalFormatting>
  <conditionalFormatting sqref="G67">
    <cfRule type="cellIs" dxfId="71" priority="63" stopIfTrue="1" operator="equal">
      <formula>"買"</formula>
    </cfRule>
    <cfRule type="cellIs" dxfId="70" priority="64" stopIfTrue="1" operator="equal">
      <formula>"売"</formula>
    </cfRule>
  </conditionalFormatting>
  <conditionalFormatting sqref="G68">
    <cfRule type="cellIs" dxfId="69" priority="61" stopIfTrue="1" operator="equal">
      <formula>"買"</formula>
    </cfRule>
    <cfRule type="cellIs" dxfId="68" priority="62" stopIfTrue="1" operator="equal">
      <formula>"売"</formula>
    </cfRule>
  </conditionalFormatting>
  <conditionalFormatting sqref="G69">
    <cfRule type="cellIs" dxfId="67" priority="59" stopIfTrue="1" operator="equal">
      <formula>"買"</formula>
    </cfRule>
    <cfRule type="cellIs" dxfId="66" priority="60" stopIfTrue="1" operator="equal">
      <formula>"売"</formula>
    </cfRule>
  </conditionalFormatting>
  <conditionalFormatting sqref="G70">
    <cfRule type="cellIs" dxfId="65" priority="57" stopIfTrue="1" operator="equal">
      <formula>"買"</formula>
    </cfRule>
    <cfRule type="cellIs" dxfId="64" priority="58" stopIfTrue="1" operator="equal">
      <formula>"売"</formula>
    </cfRule>
  </conditionalFormatting>
  <conditionalFormatting sqref="G70">
    <cfRule type="cellIs" dxfId="63" priority="55" stopIfTrue="1" operator="equal">
      <formula>"買"</formula>
    </cfRule>
    <cfRule type="cellIs" dxfId="62" priority="56" stopIfTrue="1" operator="equal">
      <formula>"売"</formula>
    </cfRule>
  </conditionalFormatting>
  <conditionalFormatting sqref="G70">
    <cfRule type="cellIs" dxfId="61" priority="53" stopIfTrue="1" operator="equal">
      <formula>"買"</formula>
    </cfRule>
    <cfRule type="cellIs" dxfId="60" priority="54" stopIfTrue="1" operator="equal">
      <formula>"売"</formula>
    </cfRule>
  </conditionalFormatting>
  <conditionalFormatting sqref="G71">
    <cfRule type="cellIs" dxfId="59" priority="51" stopIfTrue="1" operator="equal">
      <formula>"買"</formula>
    </cfRule>
    <cfRule type="cellIs" dxfId="58" priority="52" stopIfTrue="1" operator="equal">
      <formula>"売"</formula>
    </cfRule>
  </conditionalFormatting>
  <conditionalFormatting sqref="G72">
    <cfRule type="cellIs" dxfId="57" priority="49" stopIfTrue="1" operator="equal">
      <formula>"買"</formula>
    </cfRule>
    <cfRule type="cellIs" dxfId="56" priority="50" stopIfTrue="1" operator="equal">
      <formula>"売"</formula>
    </cfRule>
  </conditionalFormatting>
  <conditionalFormatting sqref="G72">
    <cfRule type="cellIs" dxfId="55" priority="47" stopIfTrue="1" operator="equal">
      <formula>"買"</formula>
    </cfRule>
    <cfRule type="cellIs" dxfId="54" priority="48" stopIfTrue="1" operator="equal">
      <formula>"売"</formula>
    </cfRule>
  </conditionalFormatting>
  <conditionalFormatting sqref="G72">
    <cfRule type="cellIs" dxfId="53" priority="45" stopIfTrue="1" operator="equal">
      <formula>"買"</formula>
    </cfRule>
    <cfRule type="cellIs" dxfId="52" priority="46" stopIfTrue="1" operator="equal">
      <formula>"売"</formula>
    </cfRule>
  </conditionalFormatting>
  <conditionalFormatting sqref="G73">
    <cfRule type="cellIs" dxfId="51" priority="43" stopIfTrue="1" operator="equal">
      <formula>"買"</formula>
    </cfRule>
    <cfRule type="cellIs" dxfId="50" priority="44" stopIfTrue="1" operator="equal">
      <formula>"売"</formula>
    </cfRule>
  </conditionalFormatting>
  <conditionalFormatting sqref="G74">
    <cfRule type="cellIs" dxfId="49" priority="41" stopIfTrue="1" operator="equal">
      <formula>"買"</formula>
    </cfRule>
    <cfRule type="cellIs" dxfId="48" priority="42" stopIfTrue="1" operator="equal">
      <formula>"売"</formula>
    </cfRule>
  </conditionalFormatting>
  <conditionalFormatting sqref="G75">
    <cfRule type="cellIs" dxfId="47" priority="39" stopIfTrue="1" operator="equal">
      <formula>"買"</formula>
    </cfRule>
    <cfRule type="cellIs" dxfId="46" priority="40" stopIfTrue="1" operator="equal">
      <formula>"売"</formula>
    </cfRule>
  </conditionalFormatting>
  <conditionalFormatting sqref="G76">
    <cfRule type="cellIs" dxfId="45" priority="37" stopIfTrue="1" operator="equal">
      <formula>"買"</formula>
    </cfRule>
    <cfRule type="cellIs" dxfId="44" priority="38" stopIfTrue="1" operator="equal">
      <formula>"売"</formula>
    </cfRule>
  </conditionalFormatting>
  <conditionalFormatting sqref="G77">
    <cfRule type="cellIs" dxfId="43" priority="35" stopIfTrue="1" operator="equal">
      <formula>"買"</formula>
    </cfRule>
    <cfRule type="cellIs" dxfId="42" priority="36" stopIfTrue="1" operator="equal">
      <formula>"売"</formula>
    </cfRule>
  </conditionalFormatting>
  <conditionalFormatting sqref="G77">
    <cfRule type="cellIs" dxfId="41" priority="33" stopIfTrue="1" operator="equal">
      <formula>"買"</formula>
    </cfRule>
    <cfRule type="cellIs" dxfId="40" priority="34" stopIfTrue="1" operator="equal">
      <formula>"売"</formula>
    </cfRule>
  </conditionalFormatting>
  <conditionalFormatting sqref="G77">
    <cfRule type="cellIs" dxfId="39" priority="31" stopIfTrue="1" operator="equal">
      <formula>"買"</formula>
    </cfRule>
    <cfRule type="cellIs" dxfId="38" priority="32" stopIfTrue="1" operator="equal">
      <formula>"売"</formula>
    </cfRule>
  </conditionalFormatting>
  <conditionalFormatting sqref="G78">
    <cfRule type="cellIs" dxfId="37" priority="29" stopIfTrue="1" operator="equal">
      <formula>"買"</formula>
    </cfRule>
    <cfRule type="cellIs" dxfId="36" priority="30" stopIfTrue="1" operator="equal">
      <formula>"売"</formula>
    </cfRule>
  </conditionalFormatting>
  <conditionalFormatting sqref="G79">
    <cfRule type="cellIs" dxfId="35" priority="27" stopIfTrue="1" operator="equal">
      <formula>"買"</formula>
    </cfRule>
    <cfRule type="cellIs" dxfId="34" priority="28" stopIfTrue="1" operator="equal">
      <formula>"売"</formula>
    </cfRule>
  </conditionalFormatting>
  <conditionalFormatting sqref="G80">
    <cfRule type="cellIs" dxfId="33" priority="25" stopIfTrue="1" operator="equal">
      <formula>"買"</formula>
    </cfRule>
    <cfRule type="cellIs" dxfId="32" priority="26" stopIfTrue="1" operator="equal">
      <formula>"売"</formula>
    </cfRule>
  </conditionalFormatting>
  <conditionalFormatting sqref="G81">
    <cfRule type="cellIs" dxfId="31" priority="23" stopIfTrue="1" operator="equal">
      <formula>"買"</formula>
    </cfRule>
    <cfRule type="cellIs" dxfId="30" priority="24" stopIfTrue="1" operator="equal">
      <formula>"売"</formula>
    </cfRule>
  </conditionalFormatting>
  <conditionalFormatting sqref="G81">
    <cfRule type="cellIs" dxfId="29" priority="21" stopIfTrue="1" operator="equal">
      <formula>"買"</formula>
    </cfRule>
    <cfRule type="cellIs" dxfId="28" priority="22" stopIfTrue="1" operator="equal">
      <formula>"売"</formula>
    </cfRule>
  </conditionalFormatting>
  <conditionalFormatting sqref="G82">
    <cfRule type="cellIs" dxfId="27" priority="19" stopIfTrue="1" operator="equal">
      <formula>"買"</formula>
    </cfRule>
    <cfRule type="cellIs" dxfId="26" priority="20" stopIfTrue="1" operator="equal">
      <formula>"売"</formula>
    </cfRule>
  </conditionalFormatting>
  <conditionalFormatting sqref="G83">
    <cfRule type="cellIs" dxfId="25" priority="17" stopIfTrue="1" operator="equal">
      <formula>"買"</formula>
    </cfRule>
    <cfRule type="cellIs" dxfId="24" priority="18" stopIfTrue="1" operator="equal">
      <formula>"売"</formula>
    </cfRule>
  </conditionalFormatting>
  <conditionalFormatting sqref="G84">
    <cfRule type="cellIs" dxfId="23" priority="15" stopIfTrue="1" operator="equal">
      <formula>"買"</formula>
    </cfRule>
    <cfRule type="cellIs" dxfId="22" priority="16" stopIfTrue="1" operator="equal">
      <formula>"売"</formula>
    </cfRule>
  </conditionalFormatting>
  <conditionalFormatting sqref="G84">
    <cfRule type="cellIs" dxfId="21" priority="13" stopIfTrue="1" operator="equal">
      <formula>"買"</formula>
    </cfRule>
    <cfRule type="cellIs" dxfId="20" priority="14" stopIfTrue="1" operator="equal">
      <formula>"売"</formula>
    </cfRule>
  </conditionalFormatting>
  <conditionalFormatting sqref="G84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85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85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85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86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87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294" workbookViewId="0">
      <selection activeCell="A314" sqref="A314"/>
    </sheetView>
  </sheetViews>
  <sheetFormatPr defaultRowHeight="14.2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topLeftCell="A12" zoomScale="145" zoomScaleNormal="145" zoomScaleSheetLayoutView="100" workbookViewId="0">
      <selection activeCell="A30" sqref="A30"/>
    </sheetView>
  </sheetViews>
  <sheetFormatPr defaultRowHeight="13.5"/>
  <sheetData>
    <row r="1" spans="1:10">
      <c r="A1" t="s">
        <v>0</v>
      </c>
    </row>
    <row r="2" spans="1:10">
      <c r="A2" s="87" t="s">
        <v>69</v>
      </c>
      <c r="B2" s="88"/>
      <c r="C2" s="88"/>
      <c r="D2" s="88"/>
      <c r="E2" s="88"/>
      <c r="F2" s="88"/>
      <c r="G2" s="88"/>
      <c r="H2" s="88"/>
      <c r="I2" s="88"/>
      <c r="J2" s="88"/>
    </row>
    <row r="3" spans="1:10">
      <c r="A3" s="88"/>
      <c r="B3" s="88"/>
      <c r="C3" s="88"/>
      <c r="D3" s="88"/>
      <c r="E3" s="88"/>
      <c r="F3" s="88"/>
      <c r="G3" s="88"/>
      <c r="H3" s="88"/>
      <c r="I3" s="88"/>
      <c r="J3" s="88"/>
    </row>
    <row r="4" spans="1:10">
      <c r="A4" s="88"/>
      <c r="B4" s="88"/>
      <c r="C4" s="88"/>
      <c r="D4" s="88"/>
      <c r="E4" s="88"/>
      <c r="F4" s="88"/>
      <c r="G4" s="88"/>
      <c r="H4" s="88"/>
      <c r="I4" s="88"/>
      <c r="J4" s="88"/>
    </row>
    <row r="5" spans="1:10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10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10">
      <c r="A7" s="88"/>
      <c r="B7" s="88"/>
      <c r="C7" s="88"/>
      <c r="D7" s="88"/>
      <c r="E7" s="88"/>
      <c r="F7" s="88"/>
      <c r="G7" s="88"/>
      <c r="H7" s="88"/>
      <c r="I7" s="88"/>
      <c r="J7" s="88"/>
    </row>
    <row r="8" spans="1:10">
      <c r="A8" s="88"/>
      <c r="B8" s="88"/>
      <c r="C8" s="88"/>
      <c r="D8" s="88"/>
      <c r="E8" s="88"/>
      <c r="F8" s="88"/>
      <c r="G8" s="88"/>
      <c r="H8" s="88"/>
      <c r="I8" s="88"/>
      <c r="J8" s="88"/>
    </row>
    <row r="9" spans="1:10">
      <c r="A9" s="88"/>
      <c r="B9" s="88"/>
      <c r="C9" s="88"/>
      <c r="D9" s="88"/>
      <c r="E9" s="88"/>
      <c r="F9" s="88"/>
      <c r="G9" s="88"/>
      <c r="H9" s="88"/>
      <c r="I9" s="88"/>
      <c r="J9" s="88"/>
    </row>
    <row r="11" spans="1:10">
      <c r="A11" t="s">
        <v>1</v>
      </c>
    </row>
    <row r="12" spans="1:10">
      <c r="A12" s="89" t="s">
        <v>70</v>
      </c>
      <c r="B12" s="90"/>
      <c r="C12" s="90"/>
      <c r="D12" s="90"/>
      <c r="E12" s="90"/>
      <c r="F12" s="90"/>
      <c r="G12" s="90"/>
      <c r="H12" s="90"/>
      <c r="I12" s="90"/>
      <c r="J12" s="90"/>
    </row>
    <row r="13" spans="1:10">
      <c r="A13" s="90"/>
      <c r="B13" s="90"/>
      <c r="C13" s="90"/>
      <c r="D13" s="90"/>
      <c r="E13" s="90"/>
      <c r="F13" s="90"/>
      <c r="G13" s="90"/>
      <c r="H13" s="90"/>
      <c r="I13" s="90"/>
      <c r="J13" s="90"/>
    </row>
    <row r="14" spans="1:10">
      <c r="A14" s="90"/>
      <c r="B14" s="90"/>
      <c r="C14" s="90"/>
      <c r="D14" s="90"/>
      <c r="E14" s="90"/>
      <c r="F14" s="90"/>
      <c r="G14" s="90"/>
      <c r="H14" s="90"/>
      <c r="I14" s="90"/>
      <c r="J14" s="90"/>
    </row>
    <row r="15" spans="1:10">
      <c r="A15" s="90"/>
      <c r="B15" s="90"/>
      <c r="C15" s="90"/>
      <c r="D15" s="90"/>
      <c r="E15" s="90"/>
      <c r="F15" s="90"/>
      <c r="G15" s="90"/>
      <c r="H15" s="90"/>
      <c r="I15" s="90"/>
      <c r="J15" s="90"/>
    </row>
    <row r="16" spans="1:10">
      <c r="A16" s="90"/>
      <c r="B16" s="90"/>
      <c r="C16" s="90"/>
      <c r="D16" s="90"/>
      <c r="E16" s="90"/>
      <c r="F16" s="90"/>
      <c r="G16" s="90"/>
      <c r="H16" s="90"/>
      <c r="I16" s="90"/>
      <c r="J16" s="90"/>
    </row>
    <row r="17" spans="1:10">
      <c r="A17" s="90"/>
      <c r="B17" s="90"/>
      <c r="C17" s="90"/>
      <c r="D17" s="90"/>
      <c r="E17" s="90"/>
      <c r="F17" s="90"/>
      <c r="G17" s="90"/>
      <c r="H17" s="90"/>
      <c r="I17" s="90"/>
      <c r="J17" s="90"/>
    </row>
    <row r="18" spans="1:10">
      <c r="A18" s="90"/>
      <c r="B18" s="90"/>
      <c r="C18" s="90"/>
      <c r="D18" s="90"/>
      <c r="E18" s="90"/>
      <c r="F18" s="90"/>
      <c r="G18" s="90"/>
      <c r="H18" s="90"/>
      <c r="I18" s="90"/>
      <c r="J18" s="90"/>
    </row>
    <row r="19" spans="1:10">
      <c r="A19" s="90"/>
      <c r="B19" s="90"/>
      <c r="C19" s="90"/>
      <c r="D19" s="90"/>
      <c r="E19" s="90"/>
      <c r="F19" s="90"/>
      <c r="G19" s="90"/>
      <c r="H19" s="90"/>
      <c r="I19" s="90"/>
      <c r="J19" s="90"/>
    </row>
    <row r="21" spans="1:10">
      <c r="A21" t="s">
        <v>2</v>
      </c>
    </row>
    <row r="22" spans="1:10">
      <c r="A22" s="89" t="s">
        <v>71</v>
      </c>
      <c r="B22" s="89"/>
      <c r="C22" s="89"/>
      <c r="D22" s="89"/>
      <c r="E22" s="89"/>
      <c r="F22" s="89"/>
      <c r="G22" s="89"/>
      <c r="H22" s="89"/>
      <c r="I22" s="89"/>
      <c r="J22" s="89"/>
    </row>
    <row r="23" spans="1:10">
      <c r="A23" s="89"/>
      <c r="B23" s="89"/>
      <c r="C23" s="89"/>
      <c r="D23" s="89"/>
      <c r="E23" s="89"/>
      <c r="F23" s="89"/>
      <c r="G23" s="89"/>
      <c r="H23" s="89"/>
      <c r="I23" s="89"/>
      <c r="J23" s="89"/>
    </row>
    <row r="24" spans="1:10">
      <c r="A24" s="89"/>
      <c r="B24" s="89"/>
      <c r="C24" s="89"/>
      <c r="D24" s="89"/>
      <c r="E24" s="89"/>
      <c r="F24" s="89"/>
      <c r="G24" s="89"/>
      <c r="H24" s="89"/>
      <c r="I24" s="89"/>
      <c r="J24" s="89"/>
    </row>
    <row r="25" spans="1:10">
      <c r="A25" s="89"/>
      <c r="B25" s="89"/>
      <c r="C25" s="89"/>
      <c r="D25" s="89"/>
      <c r="E25" s="89"/>
      <c r="F25" s="89"/>
      <c r="G25" s="89"/>
      <c r="H25" s="89"/>
      <c r="I25" s="89"/>
      <c r="J25" s="89"/>
    </row>
    <row r="26" spans="1:10">
      <c r="A26" s="89"/>
      <c r="B26" s="89"/>
      <c r="C26" s="89"/>
      <c r="D26" s="89"/>
      <c r="E26" s="89"/>
      <c r="F26" s="89"/>
      <c r="G26" s="89"/>
      <c r="H26" s="89"/>
      <c r="I26" s="89"/>
      <c r="J26" s="89"/>
    </row>
    <row r="27" spans="1:10">
      <c r="A27" s="89"/>
      <c r="B27" s="89"/>
      <c r="C27" s="89"/>
      <c r="D27" s="89"/>
      <c r="E27" s="89"/>
      <c r="F27" s="89"/>
      <c r="G27" s="89"/>
      <c r="H27" s="89"/>
      <c r="I27" s="89"/>
      <c r="J27" s="89"/>
    </row>
    <row r="28" spans="1:10">
      <c r="A28" s="89"/>
      <c r="B28" s="89"/>
      <c r="C28" s="89"/>
      <c r="D28" s="89"/>
      <c r="E28" s="89"/>
      <c r="F28" s="89"/>
      <c r="G28" s="89"/>
      <c r="H28" s="89"/>
      <c r="I28" s="89"/>
      <c r="J28" s="89"/>
    </row>
    <row r="29" spans="1:10">
      <c r="A29" s="89"/>
      <c r="B29" s="89"/>
      <c r="C29" s="89"/>
      <c r="D29" s="89"/>
      <c r="E29" s="89"/>
      <c r="F29" s="89"/>
      <c r="G29" s="89"/>
      <c r="H29" s="89"/>
      <c r="I29" s="89"/>
      <c r="J29" s="89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19"/>
  <sheetViews>
    <sheetView zoomScaleSheetLayoutView="100" workbookViewId="0">
      <selection activeCell="B4" sqref="B4:I19"/>
    </sheetView>
  </sheetViews>
  <sheetFormatPr defaultColWidth="8.875" defaultRowHeight="17.2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>
      <c r="B2" s="24" t="s">
        <v>39</v>
      </c>
      <c r="C2" s="26"/>
    </row>
    <row r="4" spans="2:9">
      <c r="B4" s="29" t="s">
        <v>72</v>
      </c>
      <c r="C4" s="29" t="s">
        <v>40</v>
      </c>
      <c r="D4" s="29" t="s">
        <v>42</v>
      </c>
      <c r="E4" s="30" t="s">
        <v>41</v>
      </c>
      <c r="F4" s="29" t="s">
        <v>43</v>
      </c>
      <c r="G4" s="30" t="s">
        <v>41</v>
      </c>
      <c r="H4" s="29" t="s">
        <v>44</v>
      </c>
      <c r="I4" s="30" t="s">
        <v>41</v>
      </c>
    </row>
    <row r="5" spans="2:9">
      <c r="B5" s="27" t="s">
        <v>73</v>
      </c>
      <c r="C5" s="28" t="s">
        <v>74</v>
      </c>
      <c r="D5" s="28"/>
      <c r="E5" s="32"/>
      <c r="F5" s="28">
        <v>49</v>
      </c>
      <c r="G5" s="32">
        <v>43646</v>
      </c>
      <c r="H5" s="28"/>
      <c r="I5" s="32"/>
    </row>
    <row r="6" spans="2:9">
      <c r="B6" s="27" t="s">
        <v>73</v>
      </c>
      <c r="C6" s="28" t="s">
        <v>75</v>
      </c>
      <c r="D6" s="28">
        <v>51</v>
      </c>
      <c r="E6" s="32">
        <v>43650</v>
      </c>
      <c r="F6" s="28">
        <v>27</v>
      </c>
      <c r="G6" s="32">
        <v>43655</v>
      </c>
      <c r="H6" s="28">
        <v>60</v>
      </c>
      <c r="I6" s="32">
        <v>43652</v>
      </c>
    </row>
    <row r="7" spans="2:9">
      <c r="B7" s="27" t="s">
        <v>73</v>
      </c>
      <c r="C7" s="28" t="s">
        <v>76</v>
      </c>
      <c r="D7" s="28">
        <v>39</v>
      </c>
      <c r="E7" s="32">
        <v>43651</v>
      </c>
      <c r="F7" s="28">
        <v>30</v>
      </c>
      <c r="G7" s="32">
        <v>43660</v>
      </c>
      <c r="H7" s="28">
        <v>95</v>
      </c>
      <c r="I7" s="32">
        <v>43697</v>
      </c>
    </row>
    <row r="8" spans="2:9">
      <c r="B8" s="27" t="s">
        <v>73</v>
      </c>
      <c r="C8" s="28" t="s">
        <v>77</v>
      </c>
      <c r="D8" s="28"/>
      <c r="E8" s="33"/>
      <c r="F8" s="28">
        <v>60</v>
      </c>
      <c r="G8" s="32">
        <v>43657</v>
      </c>
      <c r="H8" s="28"/>
      <c r="I8" s="33"/>
    </row>
    <row r="9" spans="2:9">
      <c r="B9" s="27" t="s">
        <v>73</v>
      </c>
      <c r="C9" s="28" t="s">
        <v>78</v>
      </c>
      <c r="D9" s="28"/>
      <c r="E9" s="33"/>
      <c r="F9" s="28">
        <v>51</v>
      </c>
      <c r="G9" s="32">
        <v>43658</v>
      </c>
      <c r="H9" s="28"/>
      <c r="I9" s="33"/>
    </row>
    <row r="10" spans="2:9">
      <c r="B10" s="27" t="s">
        <v>73</v>
      </c>
      <c r="C10" s="28" t="s">
        <v>79</v>
      </c>
      <c r="D10" s="28"/>
      <c r="E10" s="33"/>
      <c r="F10" s="28">
        <v>31</v>
      </c>
      <c r="G10" s="32">
        <v>43662</v>
      </c>
      <c r="H10" s="28">
        <v>81</v>
      </c>
      <c r="I10" s="32">
        <v>43699</v>
      </c>
    </row>
    <row r="11" spans="2:9">
      <c r="B11" s="27" t="s">
        <v>73</v>
      </c>
      <c r="C11" s="28" t="s">
        <v>80</v>
      </c>
      <c r="D11" s="28"/>
      <c r="E11" s="33"/>
      <c r="F11" s="28">
        <v>29</v>
      </c>
      <c r="G11" s="32">
        <v>43668</v>
      </c>
      <c r="H11" s="28"/>
      <c r="I11" s="33"/>
    </row>
    <row r="12" spans="2:9">
      <c r="B12" s="27" t="s">
        <v>73</v>
      </c>
      <c r="C12" s="28" t="s">
        <v>81</v>
      </c>
      <c r="D12" s="28"/>
      <c r="E12" s="33"/>
      <c r="F12" s="28">
        <v>61</v>
      </c>
      <c r="G12" s="32">
        <v>43669</v>
      </c>
      <c r="H12" s="28"/>
      <c r="I12" s="33"/>
    </row>
    <row r="13" spans="2:9">
      <c r="B13" s="27" t="s">
        <v>73</v>
      </c>
      <c r="C13" s="28" t="s">
        <v>82</v>
      </c>
      <c r="D13" s="28"/>
      <c r="E13" s="33"/>
      <c r="F13" s="28">
        <v>51</v>
      </c>
      <c r="G13" s="32">
        <v>43687</v>
      </c>
      <c r="H13" s="28"/>
      <c r="I13" s="33"/>
    </row>
    <row r="14" spans="2:9">
      <c r="B14" s="27" t="s">
        <v>73</v>
      </c>
      <c r="C14" s="28" t="s">
        <v>83</v>
      </c>
      <c r="D14" s="28"/>
      <c r="E14" s="33"/>
      <c r="F14" s="28">
        <v>62</v>
      </c>
      <c r="G14" s="32">
        <v>43689</v>
      </c>
      <c r="H14" s="28"/>
      <c r="I14" s="33"/>
    </row>
    <row r="15" spans="2:9">
      <c r="B15" s="27" t="s">
        <v>73</v>
      </c>
      <c r="C15" s="28" t="s">
        <v>84</v>
      </c>
      <c r="D15" s="28"/>
      <c r="E15" s="33"/>
      <c r="F15" s="28">
        <v>64</v>
      </c>
      <c r="G15" s="32">
        <v>43690</v>
      </c>
      <c r="H15" s="28"/>
      <c r="I15" s="33"/>
    </row>
    <row r="16" spans="2:9">
      <c r="B16" s="27" t="s">
        <v>73</v>
      </c>
      <c r="C16" s="28" t="s">
        <v>85</v>
      </c>
      <c r="D16" s="28"/>
      <c r="E16" s="33"/>
      <c r="F16" s="28">
        <v>54</v>
      </c>
      <c r="G16" s="32">
        <v>43692</v>
      </c>
      <c r="H16" s="28"/>
      <c r="I16" s="33"/>
    </row>
    <row r="17" spans="2:9">
      <c r="B17" s="27" t="s">
        <v>73</v>
      </c>
      <c r="C17" s="28" t="s">
        <v>86</v>
      </c>
      <c r="D17" s="28"/>
      <c r="E17" s="33"/>
      <c r="F17" s="28">
        <v>38</v>
      </c>
      <c r="G17" s="32">
        <v>43693</v>
      </c>
      <c r="H17" s="28"/>
      <c r="I17" s="33"/>
    </row>
    <row r="18" spans="2:9">
      <c r="B18" s="27" t="s">
        <v>73</v>
      </c>
      <c r="C18" s="28" t="s">
        <v>87</v>
      </c>
      <c r="D18" s="28"/>
      <c r="E18" s="33"/>
      <c r="F18" s="28">
        <v>58</v>
      </c>
      <c r="G18" s="32">
        <v>43695</v>
      </c>
      <c r="H18" s="28"/>
      <c r="I18" s="33"/>
    </row>
    <row r="19" spans="2:9">
      <c r="B19" s="27" t="s">
        <v>73</v>
      </c>
      <c r="C19" s="28" t="s">
        <v>88</v>
      </c>
      <c r="D19" s="28"/>
      <c r="E19" s="33"/>
      <c r="F19" s="28">
        <v>95</v>
      </c>
      <c r="G19" s="32">
        <v>43705</v>
      </c>
      <c r="H19" s="28"/>
      <c r="I19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73" t="s">
        <v>5</v>
      </c>
      <c r="C2" s="73"/>
      <c r="D2" s="76"/>
      <c r="E2" s="76"/>
      <c r="F2" s="73" t="s">
        <v>6</v>
      </c>
      <c r="G2" s="73"/>
      <c r="H2" s="76" t="s">
        <v>36</v>
      </c>
      <c r="I2" s="76"/>
      <c r="J2" s="73" t="s">
        <v>7</v>
      </c>
      <c r="K2" s="73"/>
      <c r="L2" s="78">
        <f>C9</f>
        <v>1000000</v>
      </c>
      <c r="M2" s="76"/>
      <c r="N2" s="73" t="s">
        <v>8</v>
      </c>
      <c r="O2" s="73"/>
      <c r="P2" s="78" t="e">
        <f>C108+R108</f>
        <v>#VALUE!</v>
      </c>
      <c r="Q2" s="76"/>
      <c r="R2" s="1"/>
      <c r="S2" s="1"/>
      <c r="T2" s="1"/>
    </row>
    <row r="3" spans="2:21" ht="57" customHeight="1">
      <c r="B3" s="73" t="s">
        <v>9</v>
      </c>
      <c r="C3" s="73"/>
      <c r="D3" s="85" t="s">
        <v>38</v>
      </c>
      <c r="E3" s="85"/>
      <c r="F3" s="85"/>
      <c r="G3" s="85"/>
      <c r="H3" s="85"/>
      <c r="I3" s="85"/>
      <c r="J3" s="73" t="s">
        <v>10</v>
      </c>
      <c r="K3" s="73"/>
      <c r="L3" s="85" t="s">
        <v>35</v>
      </c>
      <c r="M3" s="86"/>
      <c r="N3" s="86"/>
      <c r="O3" s="86"/>
      <c r="P3" s="86"/>
      <c r="Q3" s="86"/>
      <c r="R3" s="1"/>
      <c r="S3" s="1"/>
    </row>
    <row r="4" spans="2:21">
      <c r="B4" s="73" t="s">
        <v>11</v>
      </c>
      <c r="C4" s="73"/>
      <c r="D4" s="74">
        <f>SUM($R$9:$S$993)</f>
        <v>153684.21052631587</v>
      </c>
      <c r="E4" s="74"/>
      <c r="F4" s="73" t="s">
        <v>12</v>
      </c>
      <c r="G4" s="73"/>
      <c r="H4" s="75">
        <f>SUM($T$9:$U$108)</f>
        <v>292.00000000000017</v>
      </c>
      <c r="I4" s="76"/>
      <c r="J4" s="77" t="s">
        <v>13</v>
      </c>
      <c r="K4" s="77"/>
      <c r="L4" s="78">
        <f>MAX($C$9:$D$990)-C9</f>
        <v>153684.21052631596</v>
      </c>
      <c r="M4" s="78"/>
      <c r="N4" s="77" t="s">
        <v>14</v>
      </c>
      <c r="O4" s="77"/>
      <c r="P4" s="74">
        <f>MIN($C$9:$D$990)-C9</f>
        <v>0</v>
      </c>
      <c r="Q4" s="74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0" t="s">
        <v>19</v>
      </c>
      <c r="K5" s="73"/>
      <c r="L5" s="81"/>
      <c r="M5" s="82"/>
      <c r="N5" s="17" t="s">
        <v>20</v>
      </c>
      <c r="O5" s="9"/>
      <c r="P5" s="81"/>
      <c r="Q5" s="82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53" t="s">
        <v>21</v>
      </c>
      <c r="C7" s="55" t="s">
        <v>22</v>
      </c>
      <c r="D7" s="56"/>
      <c r="E7" s="59" t="s">
        <v>23</v>
      </c>
      <c r="F7" s="60"/>
      <c r="G7" s="60"/>
      <c r="H7" s="60"/>
      <c r="I7" s="61"/>
      <c r="J7" s="62" t="s">
        <v>24</v>
      </c>
      <c r="K7" s="63"/>
      <c r="L7" s="64"/>
      <c r="M7" s="65" t="s">
        <v>25</v>
      </c>
      <c r="N7" s="66" t="s">
        <v>26</v>
      </c>
      <c r="O7" s="67"/>
      <c r="P7" s="67"/>
      <c r="Q7" s="68"/>
      <c r="R7" s="69" t="s">
        <v>27</v>
      </c>
      <c r="S7" s="69"/>
      <c r="T7" s="69"/>
      <c r="U7" s="69"/>
    </row>
    <row r="8" spans="2:21">
      <c r="B8" s="54"/>
      <c r="C8" s="57"/>
      <c r="D8" s="58"/>
      <c r="E8" s="18" t="s">
        <v>28</v>
      </c>
      <c r="F8" s="18" t="s">
        <v>29</v>
      </c>
      <c r="G8" s="18" t="s">
        <v>30</v>
      </c>
      <c r="H8" s="70" t="s">
        <v>31</v>
      </c>
      <c r="I8" s="61"/>
      <c r="J8" s="4" t="s">
        <v>32</v>
      </c>
      <c r="K8" s="71" t="s">
        <v>33</v>
      </c>
      <c r="L8" s="64"/>
      <c r="M8" s="65"/>
      <c r="N8" s="5" t="s">
        <v>28</v>
      </c>
      <c r="O8" s="5" t="s">
        <v>29</v>
      </c>
      <c r="P8" s="72" t="s">
        <v>31</v>
      </c>
      <c r="Q8" s="68"/>
      <c r="R8" s="69" t="s">
        <v>34</v>
      </c>
      <c r="S8" s="69"/>
      <c r="T8" s="69" t="s">
        <v>32</v>
      </c>
      <c r="U8" s="69"/>
    </row>
    <row r="9" spans="2:21">
      <c r="B9" s="19">
        <v>1</v>
      </c>
      <c r="C9" s="45">
        <v>1000000</v>
      </c>
      <c r="D9" s="45"/>
      <c r="E9" s="19">
        <v>2001</v>
      </c>
      <c r="F9" s="8">
        <v>42111</v>
      </c>
      <c r="G9" s="19" t="s">
        <v>4</v>
      </c>
      <c r="H9" s="46">
        <v>105.33</v>
      </c>
      <c r="I9" s="46"/>
      <c r="J9" s="19">
        <v>57</v>
      </c>
      <c r="K9" s="45">
        <f t="shared" ref="K9:K72" si="0">IF(F9="","",C9*0.03)</f>
        <v>30000</v>
      </c>
      <c r="L9" s="45"/>
      <c r="M9" s="6">
        <f>IF(J9="","",(K9/J9)/1000)</f>
        <v>0.52631578947368418</v>
      </c>
      <c r="N9" s="19">
        <v>2001</v>
      </c>
      <c r="O9" s="8">
        <v>42111</v>
      </c>
      <c r="P9" s="46">
        <v>108.25</v>
      </c>
      <c r="Q9" s="46"/>
      <c r="R9" s="49">
        <f>IF(O9="","",(IF(G9="売",H9-P9,P9-H9))*M9*100000)</f>
        <v>153684.21052631587</v>
      </c>
      <c r="S9" s="49"/>
      <c r="T9" s="50">
        <f>IF(O9="","",IF(R9&lt;0,J9*(-1),IF(G9="買",(P9-H9)*100,(H9-P9)*100)))</f>
        <v>292.00000000000017</v>
      </c>
      <c r="U9" s="50"/>
    </row>
    <row r="10" spans="2:21">
      <c r="B10" s="19">
        <v>2</v>
      </c>
      <c r="C10" s="45">
        <f t="shared" ref="C10:C73" si="1">IF(R9="","",C9+R9)</f>
        <v>1153684.210526316</v>
      </c>
      <c r="D10" s="45"/>
      <c r="E10" s="19"/>
      <c r="F10" s="8"/>
      <c r="G10" s="19" t="s">
        <v>4</v>
      </c>
      <c r="H10" s="46"/>
      <c r="I10" s="46"/>
      <c r="J10" s="19"/>
      <c r="K10" s="45" t="str">
        <f t="shared" si="0"/>
        <v/>
      </c>
      <c r="L10" s="45"/>
      <c r="M10" s="6" t="str">
        <f t="shared" ref="M10:M73" si="2">IF(J10="","",(K10/J10)/1000)</f>
        <v/>
      </c>
      <c r="N10" s="19"/>
      <c r="O10" s="8"/>
      <c r="P10" s="46"/>
      <c r="Q10" s="46"/>
      <c r="R10" s="49" t="str">
        <f t="shared" ref="R10:R73" si="3">IF(O10="","",(IF(G10="売",H10-P10,P10-H10))*M10*100000)</f>
        <v/>
      </c>
      <c r="S10" s="49"/>
      <c r="T10" s="50" t="str">
        <f t="shared" ref="T10:T73" si="4">IF(O10="","",IF(R10&lt;0,J10*(-1),IF(G10="買",(P10-H10)*100,(H10-P10)*100)))</f>
        <v/>
      </c>
      <c r="U10" s="50"/>
    </row>
    <row r="11" spans="2:21">
      <c r="B11" s="19">
        <v>3</v>
      </c>
      <c r="C11" s="45" t="str">
        <f t="shared" si="1"/>
        <v/>
      </c>
      <c r="D11" s="45"/>
      <c r="E11" s="19"/>
      <c r="F11" s="8"/>
      <c r="G11" s="19" t="s">
        <v>4</v>
      </c>
      <c r="H11" s="46"/>
      <c r="I11" s="46"/>
      <c r="J11" s="19"/>
      <c r="K11" s="45" t="str">
        <f t="shared" si="0"/>
        <v/>
      </c>
      <c r="L11" s="45"/>
      <c r="M11" s="6" t="str">
        <f t="shared" si="2"/>
        <v/>
      </c>
      <c r="N11" s="19"/>
      <c r="O11" s="8"/>
      <c r="P11" s="46"/>
      <c r="Q11" s="46"/>
      <c r="R11" s="49" t="str">
        <f t="shared" si="3"/>
        <v/>
      </c>
      <c r="S11" s="49"/>
      <c r="T11" s="50" t="str">
        <f t="shared" si="4"/>
        <v/>
      </c>
      <c r="U11" s="50"/>
    </row>
    <row r="12" spans="2:21">
      <c r="B12" s="19">
        <v>4</v>
      </c>
      <c r="C12" s="45" t="str">
        <f t="shared" si="1"/>
        <v/>
      </c>
      <c r="D12" s="45"/>
      <c r="E12" s="19"/>
      <c r="F12" s="8"/>
      <c r="G12" s="19" t="s">
        <v>3</v>
      </c>
      <c r="H12" s="46"/>
      <c r="I12" s="46"/>
      <c r="J12" s="19"/>
      <c r="K12" s="45" t="str">
        <f t="shared" si="0"/>
        <v/>
      </c>
      <c r="L12" s="45"/>
      <c r="M12" s="6" t="str">
        <f t="shared" si="2"/>
        <v/>
      </c>
      <c r="N12" s="19"/>
      <c r="O12" s="8"/>
      <c r="P12" s="46"/>
      <c r="Q12" s="46"/>
      <c r="R12" s="49" t="str">
        <f t="shared" si="3"/>
        <v/>
      </c>
      <c r="S12" s="49"/>
      <c r="T12" s="50" t="str">
        <f t="shared" si="4"/>
        <v/>
      </c>
      <c r="U12" s="50"/>
    </row>
    <row r="13" spans="2:21">
      <c r="B13" s="19">
        <v>5</v>
      </c>
      <c r="C13" s="45" t="str">
        <f t="shared" si="1"/>
        <v/>
      </c>
      <c r="D13" s="45"/>
      <c r="E13" s="19"/>
      <c r="F13" s="8"/>
      <c r="G13" s="19" t="s">
        <v>3</v>
      </c>
      <c r="H13" s="46"/>
      <c r="I13" s="46"/>
      <c r="J13" s="19"/>
      <c r="K13" s="45" t="str">
        <f t="shared" si="0"/>
        <v/>
      </c>
      <c r="L13" s="45"/>
      <c r="M13" s="6" t="str">
        <f t="shared" si="2"/>
        <v/>
      </c>
      <c r="N13" s="19"/>
      <c r="O13" s="8"/>
      <c r="P13" s="46"/>
      <c r="Q13" s="46"/>
      <c r="R13" s="49" t="str">
        <f t="shared" si="3"/>
        <v/>
      </c>
      <c r="S13" s="49"/>
      <c r="T13" s="50" t="str">
        <f t="shared" si="4"/>
        <v/>
      </c>
      <c r="U13" s="50"/>
    </row>
    <row r="14" spans="2:21">
      <c r="B14" s="19">
        <v>6</v>
      </c>
      <c r="C14" s="45" t="str">
        <f t="shared" si="1"/>
        <v/>
      </c>
      <c r="D14" s="45"/>
      <c r="E14" s="19"/>
      <c r="F14" s="8"/>
      <c r="G14" s="19" t="s">
        <v>4</v>
      </c>
      <c r="H14" s="46"/>
      <c r="I14" s="46"/>
      <c r="J14" s="19"/>
      <c r="K14" s="45" t="str">
        <f t="shared" si="0"/>
        <v/>
      </c>
      <c r="L14" s="45"/>
      <c r="M14" s="6" t="str">
        <f t="shared" si="2"/>
        <v/>
      </c>
      <c r="N14" s="19"/>
      <c r="O14" s="8"/>
      <c r="P14" s="46"/>
      <c r="Q14" s="46"/>
      <c r="R14" s="49" t="str">
        <f t="shared" si="3"/>
        <v/>
      </c>
      <c r="S14" s="49"/>
      <c r="T14" s="50" t="str">
        <f t="shared" si="4"/>
        <v/>
      </c>
      <c r="U14" s="50"/>
    </row>
    <row r="15" spans="2:21">
      <c r="B15" s="19">
        <v>7</v>
      </c>
      <c r="C15" s="45" t="str">
        <f t="shared" si="1"/>
        <v/>
      </c>
      <c r="D15" s="45"/>
      <c r="E15" s="19"/>
      <c r="F15" s="8"/>
      <c r="G15" s="19" t="s">
        <v>4</v>
      </c>
      <c r="H15" s="46"/>
      <c r="I15" s="46"/>
      <c r="J15" s="19"/>
      <c r="K15" s="45" t="str">
        <f t="shared" si="0"/>
        <v/>
      </c>
      <c r="L15" s="45"/>
      <c r="M15" s="6" t="str">
        <f t="shared" si="2"/>
        <v/>
      </c>
      <c r="N15" s="19"/>
      <c r="O15" s="8"/>
      <c r="P15" s="46"/>
      <c r="Q15" s="46"/>
      <c r="R15" s="49" t="str">
        <f t="shared" si="3"/>
        <v/>
      </c>
      <c r="S15" s="49"/>
      <c r="T15" s="50" t="str">
        <f t="shared" si="4"/>
        <v/>
      </c>
      <c r="U15" s="50"/>
    </row>
    <row r="16" spans="2:21">
      <c r="B16" s="19">
        <v>8</v>
      </c>
      <c r="C16" s="45" t="str">
        <f t="shared" si="1"/>
        <v/>
      </c>
      <c r="D16" s="45"/>
      <c r="E16" s="19"/>
      <c r="F16" s="8"/>
      <c r="G16" s="19" t="s">
        <v>4</v>
      </c>
      <c r="H16" s="46"/>
      <c r="I16" s="46"/>
      <c r="J16" s="19"/>
      <c r="K16" s="45" t="str">
        <f t="shared" si="0"/>
        <v/>
      </c>
      <c r="L16" s="45"/>
      <c r="M16" s="6" t="str">
        <f t="shared" si="2"/>
        <v/>
      </c>
      <c r="N16" s="19"/>
      <c r="O16" s="8"/>
      <c r="P16" s="46"/>
      <c r="Q16" s="46"/>
      <c r="R16" s="49" t="str">
        <f t="shared" si="3"/>
        <v/>
      </c>
      <c r="S16" s="49"/>
      <c r="T16" s="50" t="str">
        <f t="shared" si="4"/>
        <v/>
      </c>
      <c r="U16" s="50"/>
    </row>
    <row r="17" spans="2:21">
      <c r="B17" s="19">
        <v>9</v>
      </c>
      <c r="C17" s="45" t="str">
        <f t="shared" si="1"/>
        <v/>
      </c>
      <c r="D17" s="45"/>
      <c r="E17" s="19"/>
      <c r="F17" s="8"/>
      <c r="G17" s="19" t="s">
        <v>4</v>
      </c>
      <c r="H17" s="46"/>
      <c r="I17" s="46"/>
      <c r="J17" s="19"/>
      <c r="K17" s="45" t="str">
        <f t="shared" si="0"/>
        <v/>
      </c>
      <c r="L17" s="45"/>
      <c r="M17" s="6" t="str">
        <f t="shared" si="2"/>
        <v/>
      </c>
      <c r="N17" s="19"/>
      <c r="O17" s="8"/>
      <c r="P17" s="46"/>
      <c r="Q17" s="46"/>
      <c r="R17" s="49" t="str">
        <f t="shared" si="3"/>
        <v/>
      </c>
      <c r="S17" s="49"/>
      <c r="T17" s="50" t="str">
        <f t="shared" si="4"/>
        <v/>
      </c>
      <c r="U17" s="50"/>
    </row>
    <row r="18" spans="2:21">
      <c r="B18" s="19">
        <v>10</v>
      </c>
      <c r="C18" s="45" t="str">
        <f t="shared" si="1"/>
        <v/>
      </c>
      <c r="D18" s="45"/>
      <c r="E18" s="19"/>
      <c r="F18" s="8"/>
      <c r="G18" s="19" t="s">
        <v>4</v>
      </c>
      <c r="H18" s="46"/>
      <c r="I18" s="46"/>
      <c r="J18" s="19"/>
      <c r="K18" s="45" t="str">
        <f t="shared" si="0"/>
        <v/>
      </c>
      <c r="L18" s="45"/>
      <c r="M18" s="6" t="str">
        <f t="shared" si="2"/>
        <v/>
      </c>
      <c r="N18" s="19"/>
      <c r="O18" s="8"/>
      <c r="P18" s="46"/>
      <c r="Q18" s="46"/>
      <c r="R18" s="49" t="str">
        <f t="shared" si="3"/>
        <v/>
      </c>
      <c r="S18" s="49"/>
      <c r="T18" s="50" t="str">
        <f t="shared" si="4"/>
        <v/>
      </c>
      <c r="U18" s="50"/>
    </row>
    <row r="19" spans="2:21">
      <c r="B19" s="19">
        <v>11</v>
      </c>
      <c r="C19" s="45" t="str">
        <f t="shared" si="1"/>
        <v/>
      </c>
      <c r="D19" s="45"/>
      <c r="E19" s="19"/>
      <c r="F19" s="8"/>
      <c r="G19" s="19" t="s">
        <v>4</v>
      </c>
      <c r="H19" s="46"/>
      <c r="I19" s="46"/>
      <c r="J19" s="19"/>
      <c r="K19" s="45" t="str">
        <f t="shared" si="0"/>
        <v/>
      </c>
      <c r="L19" s="45"/>
      <c r="M19" s="6" t="str">
        <f t="shared" si="2"/>
        <v/>
      </c>
      <c r="N19" s="19"/>
      <c r="O19" s="8"/>
      <c r="P19" s="46"/>
      <c r="Q19" s="46"/>
      <c r="R19" s="49" t="str">
        <f t="shared" si="3"/>
        <v/>
      </c>
      <c r="S19" s="49"/>
      <c r="T19" s="50" t="str">
        <f t="shared" si="4"/>
        <v/>
      </c>
      <c r="U19" s="50"/>
    </row>
    <row r="20" spans="2:21">
      <c r="B20" s="19">
        <v>12</v>
      </c>
      <c r="C20" s="45" t="str">
        <f t="shared" si="1"/>
        <v/>
      </c>
      <c r="D20" s="45"/>
      <c r="E20" s="19"/>
      <c r="F20" s="8"/>
      <c r="G20" s="19" t="s">
        <v>4</v>
      </c>
      <c r="H20" s="46"/>
      <c r="I20" s="46"/>
      <c r="J20" s="19"/>
      <c r="K20" s="45" t="str">
        <f t="shared" si="0"/>
        <v/>
      </c>
      <c r="L20" s="45"/>
      <c r="M20" s="6" t="str">
        <f t="shared" si="2"/>
        <v/>
      </c>
      <c r="N20" s="19"/>
      <c r="O20" s="8"/>
      <c r="P20" s="46"/>
      <c r="Q20" s="46"/>
      <c r="R20" s="49" t="str">
        <f t="shared" si="3"/>
        <v/>
      </c>
      <c r="S20" s="49"/>
      <c r="T20" s="50" t="str">
        <f t="shared" si="4"/>
        <v/>
      </c>
      <c r="U20" s="50"/>
    </row>
    <row r="21" spans="2:21">
      <c r="B21" s="19">
        <v>13</v>
      </c>
      <c r="C21" s="45" t="str">
        <f t="shared" si="1"/>
        <v/>
      </c>
      <c r="D21" s="45"/>
      <c r="E21" s="19"/>
      <c r="F21" s="8"/>
      <c r="G21" s="19" t="s">
        <v>4</v>
      </c>
      <c r="H21" s="46"/>
      <c r="I21" s="46"/>
      <c r="J21" s="19"/>
      <c r="K21" s="45" t="str">
        <f t="shared" si="0"/>
        <v/>
      </c>
      <c r="L21" s="45"/>
      <c r="M21" s="6" t="str">
        <f t="shared" si="2"/>
        <v/>
      </c>
      <c r="N21" s="19"/>
      <c r="O21" s="8"/>
      <c r="P21" s="46"/>
      <c r="Q21" s="46"/>
      <c r="R21" s="49" t="str">
        <f t="shared" si="3"/>
        <v/>
      </c>
      <c r="S21" s="49"/>
      <c r="T21" s="50" t="str">
        <f t="shared" si="4"/>
        <v/>
      </c>
      <c r="U21" s="50"/>
    </row>
    <row r="22" spans="2:21">
      <c r="B22" s="19">
        <v>14</v>
      </c>
      <c r="C22" s="45" t="str">
        <f t="shared" si="1"/>
        <v/>
      </c>
      <c r="D22" s="45"/>
      <c r="E22" s="19"/>
      <c r="F22" s="8"/>
      <c r="G22" s="19" t="s">
        <v>3</v>
      </c>
      <c r="H22" s="46"/>
      <c r="I22" s="46"/>
      <c r="J22" s="19"/>
      <c r="K22" s="45" t="str">
        <f t="shared" si="0"/>
        <v/>
      </c>
      <c r="L22" s="45"/>
      <c r="M22" s="6" t="str">
        <f t="shared" si="2"/>
        <v/>
      </c>
      <c r="N22" s="19"/>
      <c r="O22" s="8"/>
      <c r="P22" s="46"/>
      <c r="Q22" s="46"/>
      <c r="R22" s="49" t="str">
        <f t="shared" si="3"/>
        <v/>
      </c>
      <c r="S22" s="49"/>
      <c r="T22" s="50" t="str">
        <f t="shared" si="4"/>
        <v/>
      </c>
      <c r="U22" s="50"/>
    </row>
    <row r="23" spans="2:21">
      <c r="B23" s="19">
        <v>15</v>
      </c>
      <c r="C23" s="45" t="str">
        <f t="shared" si="1"/>
        <v/>
      </c>
      <c r="D23" s="45"/>
      <c r="E23" s="19"/>
      <c r="F23" s="8"/>
      <c r="G23" s="19" t="s">
        <v>4</v>
      </c>
      <c r="H23" s="46"/>
      <c r="I23" s="46"/>
      <c r="J23" s="19"/>
      <c r="K23" s="45" t="str">
        <f t="shared" si="0"/>
        <v/>
      </c>
      <c r="L23" s="45"/>
      <c r="M23" s="6" t="str">
        <f t="shared" si="2"/>
        <v/>
      </c>
      <c r="N23" s="19"/>
      <c r="O23" s="8"/>
      <c r="P23" s="46"/>
      <c r="Q23" s="46"/>
      <c r="R23" s="49" t="str">
        <f t="shared" si="3"/>
        <v/>
      </c>
      <c r="S23" s="49"/>
      <c r="T23" s="50" t="str">
        <f t="shared" si="4"/>
        <v/>
      </c>
      <c r="U23" s="50"/>
    </row>
    <row r="24" spans="2:21">
      <c r="B24" s="19">
        <v>16</v>
      </c>
      <c r="C24" s="45" t="str">
        <f t="shared" si="1"/>
        <v/>
      </c>
      <c r="D24" s="45"/>
      <c r="E24" s="19"/>
      <c r="F24" s="8"/>
      <c r="G24" s="19" t="s">
        <v>4</v>
      </c>
      <c r="H24" s="46"/>
      <c r="I24" s="46"/>
      <c r="J24" s="19"/>
      <c r="K24" s="45" t="str">
        <f t="shared" si="0"/>
        <v/>
      </c>
      <c r="L24" s="45"/>
      <c r="M24" s="6" t="str">
        <f t="shared" si="2"/>
        <v/>
      </c>
      <c r="N24" s="19"/>
      <c r="O24" s="8"/>
      <c r="P24" s="46"/>
      <c r="Q24" s="46"/>
      <c r="R24" s="49" t="str">
        <f t="shared" si="3"/>
        <v/>
      </c>
      <c r="S24" s="49"/>
      <c r="T24" s="50" t="str">
        <f t="shared" si="4"/>
        <v/>
      </c>
      <c r="U24" s="50"/>
    </row>
    <row r="25" spans="2:21">
      <c r="B25" s="19">
        <v>17</v>
      </c>
      <c r="C25" s="45" t="str">
        <f t="shared" si="1"/>
        <v/>
      </c>
      <c r="D25" s="45"/>
      <c r="E25" s="19"/>
      <c r="F25" s="8"/>
      <c r="G25" s="19" t="s">
        <v>4</v>
      </c>
      <c r="H25" s="46"/>
      <c r="I25" s="46"/>
      <c r="J25" s="19"/>
      <c r="K25" s="45" t="str">
        <f t="shared" si="0"/>
        <v/>
      </c>
      <c r="L25" s="45"/>
      <c r="M25" s="6" t="str">
        <f t="shared" si="2"/>
        <v/>
      </c>
      <c r="N25" s="19"/>
      <c r="O25" s="8"/>
      <c r="P25" s="46"/>
      <c r="Q25" s="46"/>
      <c r="R25" s="49" t="str">
        <f t="shared" si="3"/>
        <v/>
      </c>
      <c r="S25" s="49"/>
      <c r="T25" s="50" t="str">
        <f t="shared" si="4"/>
        <v/>
      </c>
      <c r="U25" s="50"/>
    </row>
    <row r="26" spans="2:21">
      <c r="B26" s="19">
        <v>18</v>
      </c>
      <c r="C26" s="45" t="str">
        <f t="shared" si="1"/>
        <v/>
      </c>
      <c r="D26" s="45"/>
      <c r="E26" s="19"/>
      <c r="F26" s="8"/>
      <c r="G26" s="19" t="s">
        <v>4</v>
      </c>
      <c r="H26" s="46"/>
      <c r="I26" s="46"/>
      <c r="J26" s="19"/>
      <c r="K26" s="45" t="str">
        <f t="shared" si="0"/>
        <v/>
      </c>
      <c r="L26" s="45"/>
      <c r="M26" s="6" t="str">
        <f t="shared" si="2"/>
        <v/>
      </c>
      <c r="N26" s="19"/>
      <c r="O26" s="8"/>
      <c r="P26" s="46"/>
      <c r="Q26" s="46"/>
      <c r="R26" s="49" t="str">
        <f t="shared" si="3"/>
        <v/>
      </c>
      <c r="S26" s="49"/>
      <c r="T26" s="50" t="str">
        <f t="shared" si="4"/>
        <v/>
      </c>
      <c r="U26" s="50"/>
    </row>
    <row r="27" spans="2:21">
      <c r="B27" s="19">
        <v>19</v>
      </c>
      <c r="C27" s="45" t="str">
        <f t="shared" si="1"/>
        <v/>
      </c>
      <c r="D27" s="45"/>
      <c r="E27" s="19"/>
      <c r="F27" s="8"/>
      <c r="G27" s="19" t="s">
        <v>3</v>
      </c>
      <c r="H27" s="46"/>
      <c r="I27" s="46"/>
      <c r="J27" s="19"/>
      <c r="K27" s="45" t="str">
        <f t="shared" si="0"/>
        <v/>
      </c>
      <c r="L27" s="45"/>
      <c r="M27" s="6" t="str">
        <f t="shared" si="2"/>
        <v/>
      </c>
      <c r="N27" s="19"/>
      <c r="O27" s="8"/>
      <c r="P27" s="46"/>
      <c r="Q27" s="46"/>
      <c r="R27" s="49" t="str">
        <f t="shared" si="3"/>
        <v/>
      </c>
      <c r="S27" s="49"/>
      <c r="T27" s="50" t="str">
        <f t="shared" si="4"/>
        <v/>
      </c>
      <c r="U27" s="50"/>
    </row>
    <row r="28" spans="2:21">
      <c r="B28" s="19">
        <v>20</v>
      </c>
      <c r="C28" s="45" t="str">
        <f t="shared" si="1"/>
        <v/>
      </c>
      <c r="D28" s="45"/>
      <c r="E28" s="19"/>
      <c r="F28" s="8"/>
      <c r="G28" s="19" t="s">
        <v>4</v>
      </c>
      <c r="H28" s="46"/>
      <c r="I28" s="46"/>
      <c r="J28" s="19"/>
      <c r="K28" s="45" t="str">
        <f t="shared" si="0"/>
        <v/>
      </c>
      <c r="L28" s="45"/>
      <c r="M28" s="6" t="str">
        <f t="shared" si="2"/>
        <v/>
      </c>
      <c r="N28" s="19"/>
      <c r="O28" s="8"/>
      <c r="P28" s="46"/>
      <c r="Q28" s="46"/>
      <c r="R28" s="49" t="str">
        <f t="shared" si="3"/>
        <v/>
      </c>
      <c r="S28" s="49"/>
      <c r="T28" s="50" t="str">
        <f t="shared" si="4"/>
        <v/>
      </c>
      <c r="U28" s="50"/>
    </row>
    <row r="29" spans="2:21">
      <c r="B29" s="19">
        <v>21</v>
      </c>
      <c r="C29" s="45" t="str">
        <f t="shared" si="1"/>
        <v/>
      </c>
      <c r="D29" s="45"/>
      <c r="E29" s="19"/>
      <c r="F29" s="8"/>
      <c r="G29" s="19" t="s">
        <v>3</v>
      </c>
      <c r="H29" s="46"/>
      <c r="I29" s="46"/>
      <c r="J29" s="19"/>
      <c r="K29" s="45" t="str">
        <f t="shared" si="0"/>
        <v/>
      </c>
      <c r="L29" s="45"/>
      <c r="M29" s="6" t="str">
        <f t="shared" si="2"/>
        <v/>
      </c>
      <c r="N29" s="19"/>
      <c r="O29" s="8"/>
      <c r="P29" s="46"/>
      <c r="Q29" s="46"/>
      <c r="R29" s="49" t="str">
        <f t="shared" si="3"/>
        <v/>
      </c>
      <c r="S29" s="49"/>
      <c r="T29" s="50" t="str">
        <f t="shared" si="4"/>
        <v/>
      </c>
      <c r="U29" s="50"/>
    </row>
    <row r="30" spans="2:21">
      <c r="B30" s="19">
        <v>22</v>
      </c>
      <c r="C30" s="45" t="str">
        <f t="shared" si="1"/>
        <v/>
      </c>
      <c r="D30" s="45"/>
      <c r="E30" s="19"/>
      <c r="F30" s="8"/>
      <c r="G30" s="19" t="s">
        <v>3</v>
      </c>
      <c r="H30" s="46"/>
      <c r="I30" s="46"/>
      <c r="J30" s="19"/>
      <c r="K30" s="45" t="str">
        <f t="shared" si="0"/>
        <v/>
      </c>
      <c r="L30" s="45"/>
      <c r="M30" s="6" t="str">
        <f t="shared" si="2"/>
        <v/>
      </c>
      <c r="N30" s="19"/>
      <c r="O30" s="8"/>
      <c r="P30" s="46"/>
      <c r="Q30" s="46"/>
      <c r="R30" s="49" t="str">
        <f t="shared" si="3"/>
        <v/>
      </c>
      <c r="S30" s="49"/>
      <c r="T30" s="50" t="str">
        <f t="shared" si="4"/>
        <v/>
      </c>
      <c r="U30" s="50"/>
    </row>
    <row r="31" spans="2:21">
      <c r="B31" s="19">
        <v>23</v>
      </c>
      <c r="C31" s="45" t="str">
        <f t="shared" si="1"/>
        <v/>
      </c>
      <c r="D31" s="45"/>
      <c r="E31" s="19"/>
      <c r="F31" s="8"/>
      <c r="G31" s="19" t="s">
        <v>3</v>
      </c>
      <c r="H31" s="46"/>
      <c r="I31" s="46"/>
      <c r="J31" s="19"/>
      <c r="K31" s="45" t="str">
        <f t="shared" si="0"/>
        <v/>
      </c>
      <c r="L31" s="45"/>
      <c r="M31" s="6" t="str">
        <f t="shared" si="2"/>
        <v/>
      </c>
      <c r="N31" s="19"/>
      <c r="O31" s="8"/>
      <c r="P31" s="46"/>
      <c r="Q31" s="46"/>
      <c r="R31" s="49" t="str">
        <f t="shared" si="3"/>
        <v/>
      </c>
      <c r="S31" s="49"/>
      <c r="T31" s="50" t="str">
        <f t="shared" si="4"/>
        <v/>
      </c>
      <c r="U31" s="50"/>
    </row>
    <row r="32" spans="2:21">
      <c r="B32" s="19">
        <v>24</v>
      </c>
      <c r="C32" s="45" t="str">
        <f t="shared" si="1"/>
        <v/>
      </c>
      <c r="D32" s="45"/>
      <c r="E32" s="19"/>
      <c r="F32" s="8"/>
      <c r="G32" s="19" t="s">
        <v>3</v>
      </c>
      <c r="H32" s="46"/>
      <c r="I32" s="46"/>
      <c r="J32" s="19"/>
      <c r="K32" s="45" t="str">
        <f t="shared" si="0"/>
        <v/>
      </c>
      <c r="L32" s="45"/>
      <c r="M32" s="6" t="str">
        <f t="shared" si="2"/>
        <v/>
      </c>
      <c r="N32" s="19"/>
      <c r="O32" s="8"/>
      <c r="P32" s="46"/>
      <c r="Q32" s="46"/>
      <c r="R32" s="49" t="str">
        <f t="shared" si="3"/>
        <v/>
      </c>
      <c r="S32" s="49"/>
      <c r="T32" s="50" t="str">
        <f t="shared" si="4"/>
        <v/>
      </c>
      <c r="U32" s="50"/>
    </row>
    <row r="33" spans="2:21">
      <c r="B33" s="19">
        <v>25</v>
      </c>
      <c r="C33" s="45" t="str">
        <f t="shared" si="1"/>
        <v/>
      </c>
      <c r="D33" s="45"/>
      <c r="E33" s="19"/>
      <c r="F33" s="8"/>
      <c r="G33" s="19" t="s">
        <v>4</v>
      </c>
      <c r="H33" s="46"/>
      <c r="I33" s="46"/>
      <c r="J33" s="19"/>
      <c r="K33" s="45" t="str">
        <f t="shared" si="0"/>
        <v/>
      </c>
      <c r="L33" s="45"/>
      <c r="M33" s="6" t="str">
        <f t="shared" si="2"/>
        <v/>
      </c>
      <c r="N33" s="19"/>
      <c r="O33" s="8"/>
      <c r="P33" s="46"/>
      <c r="Q33" s="46"/>
      <c r="R33" s="49" t="str">
        <f t="shared" si="3"/>
        <v/>
      </c>
      <c r="S33" s="49"/>
      <c r="T33" s="50" t="str">
        <f t="shared" si="4"/>
        <v/>
      </c>
      <c r="U33" s="50"/>
    </row>
    <row r="34" spans="2:21">
      <c r="B34" s="19">
        <v>26</v>
      </c>
      <c r="C34" s="45" t="str">
        <f t="shared" si="1"/>
        <v/>
      </c>
      <c r="D34" s="45"/>
      <c r="E34" s="19"/>
      <c r="F34" s="8"/>
      <c r="G34" s="19" t="s">
        <v>3</v>
      </c>
      <c r="H34" s="46"/>
      <c r="I34" s="46"/>
      <c r="J34" s="19"/>
      <c r="K34" s="45" t="str">
        <f t="shared" si="0"/>
        <v/>
      </c>
      <c r="L34" s="45"/>
      <c r="M34" s="6" t="str">
        <f t="shared" si="2"/>
        <v/>
      </c>
      <c r="N34" s="19"/>
      <c r="O34" s="8"/>
      <c r="P34" s="46"/>
      <c r="Q34" s="46"/>
      <c r="R34" s="49" t="str">
        <f t="shared" si="3"/>
        <v/>
      </c>
      <c r="S34" s="49"/>
      <c r="T34" s="50" t="str">
        <f t="shared" si="4"/>
        <v/>
      </c>
      <c r="U34" s="50"/>
    </row>
    <row r="35" spans="2:21">
      <c r="B35" s="19">
        <v>27</v>
      </c>
      <c r="C35" s="45" t="str">
        <f t="shared" si="1"/>
        <v/>
      </c>
      <c r="D35" s="45"/>
      <c r="E35" s="19"/>
      <c r="F35" s="8"/>
      <c r="G35" s="19" t="s">
        <v>3</v>
      </c>
      <c r="H35" s="46"/>
      <c r="I35" s="46"/>
      <c r="J35" s="19"/>
      <c r="K35" s="45" t="str">
        <f t="shared" si="0"/>
        <v/>
      </c>
      <c r="L35" s="45"/>
      <c r="M35" s="6" t="str">
        <f t="shared" si="2"/>
        <v/>
      </c>
      <c r="N35" s="19"/>
      <c r="O35" s="8"/>
      <c r="P35" s="46"/>
      <c r="Q35" s="46"/>
      <c r="R35" s="49" t="str">
        <f t="shared" si="3"/>
        <v/>
      </c>
      <c r="S35" s="49"/>
      <c r="T35" s="50" t="str">
        <f t="shared" si="4"/>
        <v/>
      </c>
      <c r="U35" s="50"/>
    </row>
    <row r="36" spans="2:21">
      <c r="B36" s="19">
        <v>28</v>
      </c>
      <c r="C36" s="45" t="str">
        <f t="shared" si="1"/>
        <v/>
      </c>
      <c r="D36" s="45"/>
      <c r="E36" s="19"/>
      <c r="F36" s="8"/>
      <c r="G36" s="19" t="s">
        <v>3</v>
      </c>
      <c r="H36" s="46"/>
      <c r="I36" s="46"/>
      <c r="J36" s="19"/>
      <c r="K36" s="45" t="str">
        <f t="shared" si="0"/>
        <v/>
      </c>
      <c r="L36" s="45"/>
      <c r="M36" s="6" t="str">
        <f t="shared" si="2"/>
        <v/>
      </c>
      <c r="N36" s="19"/>
      <c r="O36" s="8"/>
      <c r="P36" s="46"/>
      <c r="Q36" s="46"/>
      <c r="R36" s="49" t="str">
        <f t="shared" si="3"/>
        <v/>
      </c>
      <c r="S36" s="49"/>
      <c r="T36" s="50" t="str">
        <f t="shared" si="4"/>
        <v/>
      </c>
      <c r="U36" s="50"/>
    </row>
    <row r="37" spans="2:21">
      <c r="B37" s="19">
        <v>29</v>
      </c>
      <c r="C37" s="45" t="str">
        <f t="shared" si="1"/>
        <v/>
      </c>
      <c r="D37" s="45"/>
      <c r="E37" s="19"/>
      <c r="F37" s="8"/>
      <c r="G37" s="19" t="s">
        <v>3</v>
      </c>
      <c r="H37" s="46"/>
      <c r="I37" s="46"/>
      <c r="J37" s="19"/>
      <c r="K37" s="45" t="str">
        <f t="shared" si="0"/>
        <v/>
      </c>
      <c r="L37" s="45"/>
      <c r="M37" s="6" t="str">
        <f t="shared" si="2"/>
        <v/>
      </c>
      <c r="N37" s="19"/>
      <c r="O37" s="8"/>
      <c r="P37" s="46"/>
      <c r="Q37" s="46"/>
      <c r="R37" s="49" t="str">
        <f t="shared" si="3"/>
        <v/>
      </c>
      <c r="S37" s="49"/>
      <c r="T37" s="50" t="str">
        <f t="shared" si="4"/>
        <v/>
      </c>
      <c r="U37" s="50"/>
    </row>
    <row r="38" spans="2:21">
      <c r="B38" s="19">
        <v>30</v>
      </c>
      <c r="C38" s="45" t="str">
        <f t="shared" si="1"/>
        <v/>
      </c>
      <c r="D38" s="45"/>
      <c r="E38" s="19"/>
      <c r="F38" s="8"/>
      <c r="G38" s="19" t="s">
        <v>4</v>
      </c>
      <c r="H38" s="46"/>
      <c r="I38" s="46"/>
      <c r="J38" s="19"/>
      <c r="K38" s="45" t="str">
        <f t="shared" si="0"/>
        <v/>
      </c>
      <c r="L38" s="45"/>
      <c r="M38" s="6" t="str">
        <f t="shared" si="2"/>
        <v/>
      </c>
      <c r="N38" s="19"/>
      <c r="O38" s="8"/>
      <c r="P38" s="46"/>
      <c r="Q38" s="46"/>
      <c r="R38" s="49" t="str">
        <f t="shared" si="3"/>
        <v/>
      </c>
      <c r="S38" s="49"/>
      <c r="T38" s="50" t="str">
        <f t="shared" si="4"/>
        <v/>
      </c>
      <c r="U38" s="50"/>
    </row>
    <row r="39" spans="2:21">
      <c r="B39" s="19">
        <v>31</v>
      </c>
      <c r="C39" s="45" t="str">
        <f t="shared" si="1"/>
        <v/>
      </c>
      <c r="D39" s="45"/>
      <c r="E39" s="19"/>
      <c r="F39" s="8"/>
      <c r="G39" s="19" t="s">
        <v>4</v>
      </c>
      <c r="H39" s="46"/>
      <c r="I39" s="46"/>
      <c r="J39" s="19"/>
      <c r="K39" s="45" t="str">
        <f t="shared" si="0"/>
        <v/>
      </c>
      <c r="L39" s="45"/>
      <c r="M39" s="6" t="str">
        <f t="shared" si="2"/>
        <v/>
      </c>
      <c r="N39" s="19"/>
      <c r="O39" s="8"/>
      <c r="P39" s="46"/>
      <c r="Q39" s="46"/>
      <c r="R39" s="49" t="str">
        <f t="shared" si="3"/>
        <v/>
      </c>
      <c r="S39" s="49"/>
      <c r="T39" s="50" t="str">
        <f t="shared" si="4"/>
        <v/>
      </c>
      <c r="U39" s="50"/>
    </row>
    <row r="40" spans="2:21">
      <c r="B40" s="19">
        <v>32</v>
      </c>
      <c r="C40" s="45" t="str">
        <f t="shared" si="1"/>
        <v/>
      </c>
      <c r="D40" s="45"/>
      <c r="E40" s="19"/>
      <c r="F40" s="8"/>
      <c r="G40" s="19" t="s">
        <v>4</v>
      </c>
      <c r="H40" s="46"/>
      <c r="I40" s="46"/>
      <c r="J40" s="19"/>
      <c r="K40" s="45" t="str">
        <f t="shared" si="0"/>
        <v/>
      </c>
      <c r="L40" s="45"/>
      <c r="M40" s="6" t="str">
        <f t="shared" si="2"/>
        <v/>
      </c>
      <c r="N40" s="19"/>
      <c r="O40" s="8"/>
      <c r="P40" s="46"/>
      <c r="Q40" s="46"/>
      <c r="R40" s="49" t="str">
        <f t="shared" si="3"/>
        <v/>
      </c>
      <c r="S40" s="49"/>
      <c r="T40" s="50" t="str">
        <f t="shared" si="4"/>
        <v/>
      </c>
      <c r="U40" s="50"/>
    </row>
    <row r="41" spans="2:21">
      <c r="B41" s="19">
        <v>33</v>
      </c>
      <c r="C41" s="45" t="str">
        <f t="shared" si="1"/>
        <v/>
      </c>
      <c r="D41" s="45"/>
      <c r="E41" s="19"/>
      <c r="F41" s="8"/>
      <c r="G41" s="19" t="s">
        <v>3</v>
      </c>
      <c r="H41" s="46"/>
      <c r="I41" s="46"/>
      <c r="J41" s="19"/>
      <c r="K41" s="45" t="str">
        <f t="shared" si="0"/>
        <v/>
      </c>
      <c r="L41" s="45"/>
      <c r="M41" s="6" t="str">
        <f t="shared" si="2"/>
        <v/>
      </c>
      <c r="N41" s="19"/>
      <c r="O41" s="8"/>
      <c r="P41" s="46"/>
      <c r="Q41" s="46"/>
      <c r="R41" s="49" t="str">
        <f t="shared" si="3"/>
        <v/>
      </c>
      <c r="S41" s="49"/>
      <c r="T41" s="50" t="str">
        <f t="shared" si="4"/>
        <v/>
      </c>
      <c r="U41" s="50"/>
    </row>
    <row r="42" spans="2:21">
      <c r="B42" s="19">
        <v>34</v>
      </c>
      <c r="C42" s="45" t="str">
        <f t="shared" si="1"/>
        <v/>
      </c>
      <c r="D42" s="45"/>
      <c r="E42" s="19"/>
      <c r="F42" s="8"/>
      <c r="G42" s="19" t="s">
        <v>4</v>
      </c>
      <c r="H42" s="46"/>
      <c r="I42" s="46"/>
      <c r="J42" s="19"/>
      <c r="K42" s="45" t="str">
        <f t="shared" si="0"/>
        <v/>
      </c>
      <c r="L42" s="45"/>
      <c r="M42" s="6" t="str">
        <f t="shared" si="2"/>
        <v/>
      </c>
      <c r="N42" s="19"/>
      <c r="O42" s="8"/>
      <c r="P42" s="46"/>
      <c r="Q42" s="46"/>
      <c r="R42" s="49" t="str">
        <f t="shared" si="3"/>
        <v/>
      </c>
      <c r="S42" s="49"/>
      <c r="T42" s="50" t="str">
        <f t="shared" si="4"/>
        <v/>
      </c>
      <c r="U42" s="50"/>
    </row>
    <row r="43" spans="2:21">
      <c r="B43" s="19">
        <v>35</v>
      </c>
      <c r="C43" s="45" t="str">
        <f t="shared" si="1"/>
        <v/>
      </c>
      <c r="D43" s="45"/>
      <c r="E43" s="19"/>
      <c r="F43" s="8"/>
      <c r="G43" s="19" t="s">
        <v>3</v>
      </c>
      <c r="H43" s="46"/>
      <c r="I43" s="46"/>
      <c r="J43" s="19"/>
      <c r="K43" s="45" t="str">
        <f t="shared" si="0"/>
        <v/>
      </c>
      <c r="L43" s="45"/>
      <c r="M43" s="6" t="str">
        <f t="shared" si="2"/>
        <v/>
      </c>
      <c r="N43" s="19"/>
      <c r="O43" s="8"/>
      <c r="P43" s="46"/>
      <c r="Q43" s="46"/>
      <c r="R43" s="49" t="str">
        <f t="shared" si="3"/>
        <v/>
      </c>
      <c r="S43" s="49"/>
      <c r="T43" s="50" t="str">
        <f t="shared" si="4"/>
        <v/>
      </c>
      <c r="U43" s="50"/>
    </row>
    <row r="44" spans="2:21">
      <c r="B44" s="19">
        <v>36</v>
      </c>
      <c r="C44" s="45" t="str">
        <f t="shared" si="1"/>
        <v/>
      </c>
      <c r="D44" s="45"/>
      <c r="E44" s="19"/>
      <c r="F44" s="8"/>
      <c r="G44" s="19" t="s">
        <v>4</v>
      </c>
      <c r="H44" s="46"/>
      <c r="I44" s="46"/>
      <c r="J44" s="19"/>
      <c r="K44" s="45" t="str">
        <f t="shared" si="0"/>
        <v/>
      </c>
      <c r="L44" s="45"/>
      <c r="M44" s="6" t="str">
        <f t="shared" si="2"/>
        <v/>
      </c>
      <c r="N44" s="19"/>
      <c r="O44" s="8"/>
      <c r="P44" s="46"/>
      <c r="Q44" s="46"/>
      <c r="R44" s="49" t="str">
        <f t="shared" si="3"/>
        <v/>
      </c>
      <c r="S44" s="49"/>
      <c r="T44" s="50" t="str">
        <f t="shared" si="4"/>
        <v/>
      </c>
      <c r="U44" s="50"/>
    </row>
    <row r="45" spans="2:21">
      <c r="B45" s="19">
        <v>37</v>
      </c>
      <c r="C45" s="45" t="str">
        <f t="shared" si="1"/>
        <v/>
      </c>
      <c r="D45" s="45"/>
      <c r="E45" s="19"/>
      <c r="F45" s="8"/>
      <c r="G45" s="19" t="s">
        <v>3</v>
      </c>
      <c r="H45" s="46"/>
      <c r="I45" s="46"/>
      <c r="J45" s="19"/>
      <c r="K45" s="45" t="str">
        <f t="shared" si="0"/>
        <v/>
      </c>
      <c r="L45" s="45"/>
      <c r="M45" s="6" t="str">
        <f t="shared" si="2"/>
        <v/>
      </c>
      <c r="N45" s="19"/>
      <c r="O45" s="8"/>
      <c r="P45" s="46"/>
      <c r="Q45" s="46"/>
      <c r="R45" s="49" t="str">
        <f t="shared" si="3"/>
        <v/>
      </c>
      <c r="S45" s="49"/>
      <c r="T45" s="50" t="str">
        <f t="shared" si="4"/>
        <v/>
      </c>
      <c r="U45" s="50"/>
    </row>
    <row r="46" spans="2:21">
      <c r="B46" s="19">
        <v>38</v>
      </c>
      <c r="C46" s="45" t="str">
        <f t="shared" si="1"/>
        <v/>
      </c>
      <c r="D46" s="45"/>
      <c r="E46" s="19"/>
      <c r="F46" s="8"/>
      <c r="G46" s="19" t="s">
        <v>4</v>
      </c>
      <c r="H46" s="46"/>
      <c r="I46" s="46"/>
      <c r="J46" s="19"/>
      <c r="K46" s="45" t="str">
        <f t="shared" si="0"/>
        <v/>
      </c>
      <c r="L46" s="45"/>
      <c r="M46" s="6" t="str">
        <f t="shared" si="2"/>
        <v/>
      </c>
      <c r="N46" s="19"/>
      <c r="O46" s="8"/>
      <c r="P46" s="46"/>
      <c r="Q46" s="46"/>
      <c r="R46" s="49" t="str">
        <f t="shared" si="3"/>
        <v/>
      </c>
      <c r="S46" s="49"/>
      <c r="T46" s="50" t="str">
        <f t="shared" si="4"/>
        <v/>
      </c>
      <c r="U46" s="50"/>
    </row>
    <row r="47" spans="2:21">
      <c r="B47" s="19">
        <v>39</v>
      </c>
      <c r="C47" s="45" t="str">
        <f t="shared" si="1"/>
        <v/>
      </c>
      <c r="D47" s="45"/>
      <c r="E47" s="19"/>
      <c r="F47" s="8"/>
      <c r="G47" s="19" t="s">
        <v>4</v>
      </c>
      <c r="H47" s="46"/>
      <c r="I47" s="46"/>
      <c r="J47" s="19"/>
      <c r="K47" s="45" t="str">
        <f t="shared" si="0"/>
        <v/>
      </c>
      <c r="L47" s="45"/>
      <c r="M47" s="6" t="str">
        <f t="shared" si="2"/>
        <v/>
      </c>
      <c r="N47" s="19"/>
      <c r="O47" s="8"/>
      <c r="P47" s="46"/>
      <c r="Q47" s="46"/>
      <c r="R47" s="49" t="str">
        <f t="shared" si="3"/>
        <v/>
      </c>
      <c r="S47" s="49"/>
      <c r="T47" s="50" t="str">
        <f t="shared" si="4"/>
        <v/>
      </c>
      <c r="U47" s="50"/>
    </row>
    <row r="48" spans="2:21">
      <c r="B48" s="19">
        <v>40</v>
      </c>
      <c r="C48" s="45" t="str">
        <f t="shared" si="1"/>
        <v/>
      </c>
      <c r="D48" s="45"/>
      <c r="E48" s="19"/>
      <c r="F48" s="8"/>
      <c r="G48" s="19" t="s">
        <v>37</v>
      </c>
      <c r="H48" s="46"/>
      <c r="I48" s="46"/>
      <c r="J48" s="19"/>
      <c r="K48" s="45" t="str">
        <f t="shared" si="0"/>
        <v/>
      </c>
      <c r="L48" s="45"/>
      <c r="M48" s="6" t="str">
        <f t="shared" si="2"/>
        <v/>
      </c>
      <c r="N48" s="19"/>
      <c r="O48" s="8"/>
      <c r="P48" s="46"/>
      <c r="Q48" s="46"/>
      <c r="R48" s="49" t="str">
        <f t="shared" si="3"/>
        <v/>
      </c>
      <c r="S48" s="49"/>
      <c r="T48" s="50" t="str">
        <f t="shared" si="4"/>
        <v/>
      </c>
      <c r="U48" s="50"/>
    </row>
    <row r="49" spans="2:21">
      <c r="B49" s="19">
        <v>41</v>
      </c>
      <c r="C49" s="45" t="str">
        <f t="shared" si="1"/>
        <v/>
      </c>
      <c r="D49" s="45"/>
      <c r="E49" s="19"/>
      <c r="F49" s="8"/>
      <c r="G49" s="19" t="s">
        <v>4</v>
      </c>
      <c r="H49" s="46"/>
      <c r="I49" s="46"/>
      <c r="J49" s="19"/>
      <c r="K49" s="45" t="str">
        <f t="shared" si="0"/>
        <v/>
      </c>
      <c r="L49" s="45"/>
      <c r="M49" s="6" t="str">
        <f t="shared" si="2"/>
        <v/>
      </c>
      <c r="N49" s="19"/>
      <c r="O49" s="8"/>
      <c r="P49" s="46"/>
      <c r="Q49" s="46"/>
      <c r="R49" s="49" t="str">
        <f t="shared" si="3"/>
        <v/>
      </c>
      <c r="S49" s="49"/>
      <c r="T49" s="50" t="str">
        <f t="shared" si="4"/>
        <v/>
      </c>
      <c r="U49" s="50"/>
    </row>
    <row r="50" spans="2:21">
      <c r="B50" s="19">
        <v>42</v>
      </c>
      <c r="C50" s="45" t="str">
        <f t="shared" si="1"/>
        <v/>
      </c>
      <c r="D50" s="45"/>
      <c r="E50" s="19"/>
      <c r="F50" s="8"/>
      <c r="G50" s="19" t="s">
        <v>4</v>
      </c>
      <c r="H50" s="46"/>
      <c r="I50" s="46"/>
      <c r="J50" s="19"/>
      <c r="K50" s="45" t="str">
        <f t="shared" si="0"/>
        <v/>
      </c>
      <c r="L50" s="45"/>
      <c r="M50" s="6" t="str">
        <f t="shared" si="2"/>
        <v/>
      </c>
      <c r="N50" s="19"/>
      <c r="O50" s="8"/>
      <c r="P50" s="46"/>
      <c r="Q50" s="46"/>
      <c r="R50" s="49" t="str">
        <f t="shared" si="3"/>
        <v/>
      </c>
      <c r="S50" s="49"/>
      <c r="T50" s="50" t="str">
        <f t="shared" si="4"/>
        <v/>
      </c>
      <c r="U50" s="50"/>
    </row>
    <row r="51" spans="2:21">
      <c r="B51" s="19">
        <v>43</v>
      </c>
      <c r="C51" s="45" t="str">
        <f t="shared" si="1"/>
        <v/>
      </c>
      <c r="D51" s="45"/>
      <c r="E51" s="19"/>
      <c r="F51" s="8"/>
      <c r="G51" s="19" t="s">
        <v>3</v>
      </c>
      <c r="H51" s="46"/>
      <c r="I51" s="46"/>
      <c r="J51" s="19"/>
      <c r="K51" s="45" t="str">
        <f t="shared" si="0"/>
        <v/>
      </c>
      <c r="L51" s="45"/>
      <c r="M51" s="6" t="str">
        <f t="shared" si="2"/>
        <v/>
      </c>
      <c r="N51" s="19"/>
      <c r="O51" s="8"/>
      <c r="P51" s="46"/>
      <c r="Q51" s="46"/>
      <c r="R51" s="49" t="str">
        <f t="shared" si="3"/>
        <v/>
      </c>
      <c r="S51" s="49"/>
      <c r="T51" s="50" t="str">
        <f t="shared" si="4"/>
        <v/>
      </c>
      <c r="U51" s="50"/>
    </row>
    <row r="52" spans="2:21">
      <c r="B52" s="19">
        <v>44</v>
      </c>
      <c r="C52" s="45" t="str">
        <f t="shared" si="1"/>
        <v/>
      </c>
      <c r="D52" s="45"/>
      <c r="E52" s="19"/>
      <c r="F52" s="8"/>
      <c r="G52" s="19" t="s">
        <v>3</v>
      </c>
      <c r="H52" s="46"/>
      <c r="I52" s="46"/>
      <c r="J52" s="19"/>
      <c r="K52" s="45" t="str">
        <f t="shared" si="0"/>
        <v/>
      </c>
      <c r="L52" s="45"/>
      <c r="M52" s="6" t="str">
        <f t="shared" si="2"/>
        <v/>
      </c>
      <c r="N52" s="19"/>
      <c r="O52" s="8"/>
      <c r="P52" s="46"/>
      <c r="Q52" s="46"/>
      <c r="R52" s="49" t="str">
        <f t="shared" si="3"/>
        <v/>
      </c>
      <c r="S52" s="49"/>
      <c r="T52" s="50" t="str">
        <f t="shared" si="4"/>
        <v/>
      </c>
      <c r="U52" s="50"/>
    </row>
    <row r="53" spans="2:21">
      <c r="B53" s="19">
        <v>45</v>
      </c>
      <c r="C53" s="45" t="str">
        <f t="shared" si="1"/>
        <v/>
      </c>
      <c r="D53" s="45"/>
      <c r="E53" s="19"/>
      <c r="F53" s="8"/>
      <c r="G53" s="19" t="s">
        <v>4</v>
      </c>
      <c r="H53" s="46"/>
      <c r="I53" s="46"/>
      <c r="J53" s="19"/>
      <c r="K53" s="45" t="str">
        <f t="shared" si="0"/>
        <v/>
      </c>
      <c r="L53" s="45"/>
      <c r="M53" s="6" t="str">
        <f t="shared" si="2"/>
        <v/>
      </c>
      <c r="N53" s="19"/>
      <c r="O53" s="8"/>
      <c r="P53" s="46"/>
      <c r="Q53" s="46"/>
      <c r="R53" s="49" t="str">
        <f t="shared" si="3"/>
        <v/>
      </c>
      <c r="S53" s="49"/>
      <c r="T53" s="50" t="str">
        <f t="shared" si="4"/>
        <v/>
      </c>
      <c r="U53" s="50"/>
    </row>
    <row r="54" spans="2:21">
      <c r="B54" s="19">
        <v>46</v>
      </c>
      <c r="C54" s="45" t="str">
        <f t="shared" si="1"/>
        <v/>
      </c>
      <c r="D54" s="45"/>
      <c r="E54" s="19"/>
      <c r="F54" s="8"/>
      <c r="G54" s="19" t="s">
        <v>4</v>
      </c>
      <c r="H54" s="46"/>
      <c r="I54" s="46"/>
      <c r="J54" s="19"/>
      <c r="K54" s="45" t="str">
        <f t="shared" si="0"/>
        <v/>
      </c>
      <c r="L54" s="45"/>
      <c r="M54" s="6" t="str">
        <f t="shared" si="2"/>
        <v/>
      </c>
      <c r="N54" s="19"/>
      <c r="O54" s="8"/>
      <c r="P54" s="46"/>
      <c r="Q54" s="46"/>
      <c r="R54" s="49" t="str">
        <f t="shared" si="3"/>
        <v/>
      </c>
      <c r="S54" s="49"/>
      <c r="T54" s="50" t="str">
        <f t="shared" si="4"/>
        <v/>
      </c>
      <c r="U54" s="50"/>
    </row>
    <row r="55" spans="2:21">
      <c r="B55" s="19">
        <v>47</v>
      </c>
      <c r="C55" s="45" t="str">
        <f t="shared" si="1"/>
        <v/>
      </c>
      <c r="D55" s="45"/>
      <c r="E55" s="19"/>
      <c r="F55" s="8"/>
      <c r="G55" s="19" t="s">
        <v>3</v>
      </c>
      <c r="H55" s="46"/>
      <c r="I55" s="46"/>
      <c r="J55" s="19"/>
      <c r="K55" s="45" t="str">
        <f t="shared" si="0"/>
        <v/>
      </c>
      <c r="L55" s="45"/>
      <c r="M55" s="6" t="str">
        <f t="shared" si="2"/>
        <v/>
      </c>
      <c r="N55" s="19"/>
      <c r="O55" s="8"/>
      <c r="P55" s="46"/>
      <c r="Q55" s="46"/>
      <c r="R55" s="49" t="str">
        <f t="shared" si="3"/>
        <v/>
      </c>
      <c r="S55" s="49"/>
      <c r="T55" s="50" t="str">
        <f t="shared" si="4"/>
        <v/>
      </c>
      <c r="U55" s="50"/>
    </row>
    <row r="56" spans="2:21">
      <c r="B56" s="19">
        <v>48</v>
      </c>
      <c r="C56" s="45" t="str">
        <f t="shared" si="1"/>
        <v/>
      </c>
      <c r="D56" s="45"/>
      <c r="E56" s="19"/>
      <c r="F56" s="8"/>
      <c r="G56" s="19" t="s">
        <v>3</v>
      </c>
      <c r="H56" s="46"/>
      <c r="I56" s="46"/>
      <c r="J56" s="19"/>
      <c r="K56" s="45" t="str">
        <f t="shared" si="0"/>
        <v/>
      </c>
      <c r="L56" s="45"/>
      <c r="M56" s="6" t="str">
        <f t="shared" si="2"/>
        <v/>
      </c>
      <c r="N56" s="19"/>
      <c r="O56" s="8"/>
      <c r="P56" s="46"/>
      <c r="Q56" s="46"/>
      <c r="R56" s="49" t="str">
        <f t="shared" si="3"/>
        <v/>
      </c>
      <c r="S56" s="49"/>
      <c r="T56" s="50" t="str">
        <f t="shared" si="4"/>
        <v/>
      </c>
      <c r="U56" s="50"/>
    </row>
    <row r="57" spans="2:21">
      <c r="B57" s="19">
        <v>49</v>
      </c>
      <c r="C57" s="45" t="str">
        <f t="shared" si="1"/>
        <v/>
      </c>
      <c r="D57" s="45"/>
      <c r="E57" s="19"/>
      <c r="F57" s="8"/>
      <c r="G57" s="19" t="s">
        <v>3</v>
      </c>
      <c r="H57" s="46"/>
      <c r="I57" s="46"/>
      <c r="J57" s="19"/>
      <c r="K57" s="45" t="str">
        <f t="shared" si="0"/>
        <v/>
      </c>
      <c r="L57" s="45"/>
      <c r="M57" s="6" t="str">
        <f t="shared" si="2"/>
        <v/>
      </c>
      <c r="N57" s="19"/>
      <c r="O57" s="8"/>
      <c r="P57" s="46"/>
      <c r="Q57" s="46"/>
      <c r="R57" s="49" t="str">
        <f t="shared" si="3"/>
        <v/>
      </c>
      <c r="S57" s="49"/>
      <c r="T57" s="50" t="str">
        <f t="shared" si="4"/>
        <v/>
      </c>
      <c r="U57" s="50"/>
    </row>
    <row r="58" spans="2:21">
      <c r="B58" s="19">
        <v>50</v>
      </c>
      <c r="C58" s="45" t="str">
        <f t="shared" si="1"/>
        <v/>
      </c>
      <c r="D58" s="45"/>
      <c r="E58" s="19"/>
      <c r="F58" s="8"/>
      <c r="G58" s="19" t="s">
        <v>3</v>
      </c>
      <c r="H58" s="46"/>
      <c r="I58" s="46"/>
      <c r="J58" s="19"/>
      <c r="K58" s="45" t="str">
        <f t="shared" si="0"/>
        <v/>
      </c>
      <c r="L58" s="45"/>
      <c r="M58" s="6" t="str">
        <f t="shared" si="2"/>
        <v/>
      </c>
      <c r="N58" s="19"/>
      <c r="O58" s="8"/>
      <c r="P58" s="46"/>
      <c r="Q58" s="46"/>
      <c r="R58" s="49" t="str">
        <f t="shared" si="3"/>
        <v/>
      </c>
      <c r="S58" s="49"/>
      <c r="T58" s="50" t="str">
        <f t="shared" si="4"/>
        <v/>
      </c>
      <c r="U58" s="50"/>
    </row>
    <row r="59" spans="2:21">
      <c r="B59" s="19">
        <v>51</v>
      </c>
      <c r="C59" s="45" t="str">
        <f t="shared" si="1"/>
        <v/>
      </c>
      <c r="D59" s="45"/>
      <c r="E59" s="19"/>
      <c r="F59" s="8"/>
      <c r="G59" s="19" t="s">
        <v>3</v>
      </c>
      <c r="H59" s="46"/>
      <c r="I59" s="46"/>
      <c r="J59" s="19"/>
      <c r="K59" s="45" t="str">
        <f t="shared" si="0"/>
        <v/>
      </c>
      <c r="L59" s="45"/>
      <c r="M59" s="6" t="str">
        <f t="shared" si="2"/>
        <v/>
      </c>
      <c r="N59" s="19"/>
      <c r="O59" s="8"/>
      <c r="P59" s="46"/>
      <c r="Q59" s="46"/>
      <c r="R59" s="49" t="str">
        <f t="shared" si="3"/>
        <v/>
      </c>
      <c r="S59" s="49"/>
      <c r="T59" s="50" t="str">
        <f t="shared" si="4"/>
        <v/>
      </c>
      <c r="U59" s="50"/>
    </row>
    <row r="60" spans="2:21">
      <c r="B60" s="19">
        <v>52</v>
      </c>
      <c r="C60" s="45" t="str">
        <f t="shared" si="1"/>
        <v/>
      </c>
      <c r="D60" s="45"/>
      <c r="E60" s="19"/>
      <c r="F60" s="8"/>
      <c r="G60" s="19" t="s">
        <v>3</v>
      </c>
      <c r="H60" s="46"/>
      <c r="I60" s="46"/>
      <c r="J60" s="19"/>
      <c r="K60" s="45" t="str">
        <f t="shared" si="0"/>
        <v/>
      </c>
      <c r="L60" s="45"/>
      <c r="M60" s="6" t="str">
        <f t="shared" si="2"/>
        <v/>
      </c>
      <c r="N60" s="19"/>
      <c r="O60" s="8"/>
      <c r="P60" s="46"/>
      <c r="Q60" s="46"/>
      <c r="R60" s="49" t="str">
        <f t="shared" si="3"/>
        <v/>
      </c>
      <c r="S60" s="49"/>
      <c r="T60" s="50" t="str">
        <f t="shared" si="4"/>
        <v/>
      </c>
      <c r="U60" s="50"/>
    </row>
    <row r="61" spans="2:21">
      <c r="B61" s="19">
        <v>53</v>
      </c>
      <c r="C61" s="45" t="str">
        <f t="shared" si="1"/>
        <v/>
      </c>
      <c r="D61" s="45"/>
      <c r="E61" s="19"/>
      <c r="F61" s="8"/>
      <c r="G61" s="19" t="s">
        <v>3</v>
      </c>
      <c r="H61" s="46"/>
      <c r="I61" s="46"/>
      <c r="J61" s="19"/>
      <c r="K61" s="45" t="str">
        <f t="shared" si="0"/>
        <v/>
      </c>
      <c r="L61" s="45"/>
      <c r="M61" s="6" t="str">
        <f t="shared" si="2"/>
        <v/>
      </c>
      <c r="N61" s="19"/>
      <c r="O61" s="8"/>
      <c r="P61" s="46"/>
      <c r="Q61" s="46"/>
      <c r="R61" s="49" t="str">
        <f t="shared" si="3"/>
        <v/>
      </c>
      <c r="S61" s="49"/>
      <c r="T61" s="50" t="str">
        <f t="shared" si="4"/>
        <v/>
      </c>
      <c r="U61" s="50"/>
    </row>
    <row r="62" spans="2:21">
      <c r="B62" s="19">
        <v>54</v>
      </c>
      <c r="C62" s="45" t="str">
        <f t="shared" si="1"/>
        <v/>
      </c>
      <c r="D62" s="45"/>
      <c r="E62" s="19"/>
      <c r="F62" s="8"/>
      <c r="G62" s="19" t="s">
        <v>3</v>
      </c>
      <c r="H62" s="46"/>
      <c r="I62" s="46"/>
      <c r="J62" s="19"/>
      <c r="K62" s="45" t="str">
        <f t="shared" si="0"/>
        <v/>
      </c>
      <c r="L62" s="45"/>
      <c r="M62" s="6" t="str">
        <f t="shared" si="2"/>
        <v/>
      </c>
      <c r="N62" s="19"/>
      <c r="O62" s="8"/>
      <c r="P62" s="46"/>
      <c r="Q62" s="46"/>
      <c r="R62" s="49" t="str">
        <f t="shared" si="3"/>
        <v/>
      </c>
      <c r="S62" s="49"/>
      <c r="T62" s="50" t="str">
        <f t="shared" si="4"/>
        <v/>
      </c>
      <c r="U62" s="50"/>
    </row>
    <row r="63" spans="2:21">
      <c r="B63" s="19">
        <v>55</v>
      </c>
      <c r="C63" s="45" t="str">
        <f t="shared" si="1"/>
        <v/>
      </c>
      <c r="D63" s="45"/>
      <c r="E63" s="19"/>
      <c r="F63" s="8"/>
      <c r="G63" s="19" t="s">
        <v>4</v>
      </c>
      <c r="H63" s="46"/>
      <c r="I63" s="46"/>
      <c r="J63" s="19"/>
      <c r="K63" s="45" t="str">
        <f t="shared" si="0"/>
        <v/>
      </c>
      <c r="L63" s="45"/>
      <c r="M63" s="6" t="str">
        <f t="shared" si="2"/>
        <v/>
      </c>
      <c r="N63" s="19"/>
      <c r="O63" s="8"/>
      <c r="P63" s="46"/>
      <c r="Q63" s="46"/>
      <c r="R63" s="49" t="str">
        <f t="shared" si="3"/>
        <v/>
      </c>
      <c r="S63" s="49"/>
      <c r="T63" s="50" t="str">
        <f t="shared" si="4"/>
        <v/>
      </c>
      <c r="U63" s="50"/>
    </row>
    <row r="64" spans="2:21">
      <c r="B64" s="19">
        <v>56</v>
      </c>
      <c r="C64" s="45" t="str">
        <f t="shared" si="1"/>
        <v/>
      </c>
      <c r="D64" s="45"/>
      <c r="E64" s="19"/>
      <c r="F64" s="8"/>
      <c r="G64" s="19" t="s">
        <v>3</v>
      </c>
      <c r="H64" s="46"/>
      <c r="I64" s="46"/>
      <c r="J64" s="19"/>
      <c r="K64" s="45" t="str">
        <f t="shared" si="0"/>
        <v/>
      </c>
      <c r="L64" s="45"/>
      <c r="M64" s="6" t="str">
        <f t="shared" si="2"/>
        <v/>
      </c>
      <c r="N64" s="19"/>
      <c r="O64" s="8"/>
      <c r="P64" s="46"/>
      <c r="Q64" s="46"/>
      <c r="R64" s="49" t="str">
        <f t="shared" si="3"/>
        <v/>
      </c>
      <c r="S64" s="49"/>
      <c r="T64" s="50" t="str">
        <f t="shared" si="4"/>
        <v/>
      </c>
      <c r="U64" s="50"/>
    </row>
    <row r="65" spans="2:21">
      <c r="B65" s="19">
        <v>57</v>
      </c>
      <c r="C65" s="45" t="str">
        <f t="shared" si="1"/>
        <v/>
      </c>
      <c r="D65" s="45"/>
      <c r="E65" s="19"/>
      <c r="F65" s="8"/>
      <c r="G65" s="19" t="s">
        <v>3</v>
      </c>
      <c r="H65" s="46"/>
      <c r="I65" s="46"/>
      <c r="J65" s="19"/>
      <c r="K65" s="45" t="str">
        <f t="shared" si="0"/>
        <v/>
      </c>
      <c r="L65" s="45"/>
      <c r="M65" s="6" t="str">
        <f t="shared" si="2"/>
        <v/>
      </c>
      <c r="N65" s="19"/>
      <c r="O65" s="8"/>
      <c r="P65" s="46"/>
      <c r="Q65" s="46"/>
      <c r="R65" s="49" t="str">
        <f t="shared" si="3"/>
        <v/>
      </c>
      <c r="S65" s="49"/>
      <c r="T65" s="50" t="str">
        <f t="shared" si="4"/>
        <v/>
      </c>
      <c r="U65" s="50"/>
    </row>
    <row r="66" spans="2:21">
      <c r="B66" s="19">
        <v>58</v>
      </c>
      <c r="C66" s="45" t="str">
        <f t="shared" si="1"/>
        <v/>
      </c>
      <c r="D66" s="45"/>
      <c r="E66" s="19"/>
      <c r="F66" s="8"/>
      <c r="G66" s="19" t="s">
        <v>3</v>
      </c>
      <c r="H66" s="46"/>
      <c r="I66" s="46"/>
      <c r="J66" s="19"/>
      <c r="K66" s="45" t="str">
        <f t="shared" si="0"/>
        <v/>
      </c>
      <c r="L66" s="45"/>
      <c r="M66" s="6" t="str">
        <f t="shared" si="2"/>
        <v/>
      </c>
      <c r="N66" s="19"/>
      <c r="O66" s="8"/>
      <c r="P66" s="46"/>
      <c r="Q66" s="46"/>
      <c r="R66" s="49" t="str">
        <f t="shared" si="3"/>
        <v/>
      </c>
      <c r="S66" s="49"/>
      <c r="T66" s="50" t="str">
        <f t="shared" si="4"/>
        <v/>
      </c>
      <c r="U66" s="50"/>
    </row>
    <row r="67" spans="2:21">
      <c r="B67" s="19">
        <v>59</v>
      </c>
      <c r="C67" s="45" t="str">
        <f t="shared" si="1"/>
        <v/>
      </c>
      <c r="D67" s="45"/>
      <c r="E67" s="19"/>
      <c r="F67" s="8"/>
      <c r="G67" s="19" t="s">
        <v>3</v>
      </c>
      <c r="H67" s="46"/>
      <c r="I67" s="46"/>
      <c r="J67" s="19"/>
      <c r="K67" s="45" t="str">
        <f t="shared" si="0"/>
        <v/>
      </c>
      <c r="L67" s="45"/>
      <c r="M67" s="6" t="str">
        <f t="shared" si="2"/>
        <v/>
      </c>
      <c r="N67" s="19"/>
      <c r="O67" s="8"/>
      <c r="P67" s="46"/>
      <c r="Q67" s="46"/>
      <c r="R67" s="49" t="str">
        <f t="shared" si="3"/>
        <v/>
      </c>
      <c r="S67" s="49"/>
      <c r="T67" s="50" t="str">
        <f t="shared" si="4"/>
        <v/>
      </c>
      <c r="U67" s="50"/>
    </row>
    <row r="68" spans="2:21">
      <c r="B68" s="19">
        <v>60</v>
      </c>
      <c r="C68" s="45" t="str">
        <f t="shared" si="1"/>
        <v/>
      </c>
      <c r="D68" s="45"/>
      <c r="E68" s="19"/>
      <c r="F68" s="8"/>
      <c r="G68" s="19" t="s">
        <v>4</v>
      </c>
      <c r="H68" s="46"/>
      <c r="I68" s="46"/>
      <c r="J68" s="19"/>
      <c r="K68" s="45" t="str">
        <f t="shared" si="0"/>
        <v/>
      </c>
      <c r="L68" s="45"/>
      <c r="M68" s="6" t="str">
        <f t="shared" si="2"/>
        <v/>
      </c>
      <c r="N68" s="19"/>
      <c r="O68" s="8"/>
      <c r="P68" s="46"/>
      <c r="Q68" s="46"/>
      <c r="R68" s="49" t="str">
        <f t="shared" si="3"/>
        <v/>
      </c>
      <c r="S68" s="49"/>
      <c r="T68" s="50" t="str">
        <f t="shared" si="4"/>
        <v/>
      </c>
      <c r="U68" s="50"/>
    </row>
    <row r="69" spans="2:21">
      <c r="B69" s="19">
        <v>61</v>
      </c>
      <c r="C69" s="45" t="str">
        <f t="shared" si="1"/>
        <v/>
      </c>
      <c r="D69" s="45"/>
      <c r="E69" s="19"/>
      <c r="F69" s="8"/>
      <c r="G69" s="19" t="s">
        <v>4</v>
      </c>
      <c r="H69" s="46"/>
      <c r="I69" s="46"/>
      <c r="J69" s="19"/>
      <c r="K69" s="45" t="str">
        <f t="shared" si="0"/>
        <v/>
      </c>
      <c r="L69" s="45"/>
      <c r="M69" s="6" t="str">
        <f t="shared" si="2"/>
        <v/>
      </c>
      <c r="N69" s="19"/>
      <c r="O69" s="8"/>
      <c r="P69" s="46"/>
      <c r="Q69" s="46"/>
      <c r="R69" s="49" t="str">
        <f t="shared" si="3"/>
        <v/>
      </c>
      <c r="S69" s="49"/>
      <c r="T69" s="50" t="str">
        <f t="shared" si="4"/>
        <v/>
      </c>
      <c r="U69" s="50"/>
    </row>
    <row r="70" spans="2:21">
      <c r="B70" s="19">
        <v>62</v>
      </c>
      <c r="C70" s="45" t="str">
        <f t="shared" si="1"/>
        <v/>
      </c>
      <c r="D70" s="45"/>
      <c r="E70" s="19"/>
      <c r="F70" s="8"/>
      <c r="G70" s="19" t="s">
        <v>3</v>
      </c>
      <c r="H70" s="46"/>
      <c r="I70" s="46"/>
      <c r="J70" s="19"/>
      <c r="K70" s="45" t="str">
        <f t="shared" si="0"/>
        <v/>
      </c>
      <c r="L70" s="45"/>
      <c r="M70" s="6" t="str">
        <f t="shared" si="2"/>
        <v/>
      </c>
      <c r="N70" s="19"/>
      <c r="O70" s="8"/>
      <c r="P70" s="46"/>
      <c r="Q70" s="46"/>
      <c r="R70" s="49" t="str">
        <f t="shared" si="3"/>
        <v/>
      </c>
      <c r="S70" s="49"/>
      <c r="T70" s="50" t="str">
        <f t="shared" si="4"/>
        <v/>
      </c>
      <c r="U70" s="50"/>
    </row>
    <row r="71" spans="2:21">
      <c r="B71" s="19">
        <v>63</v>
      </c>
      <c r="C71" s="45" t="str">
        <f t="shared" si="1"/>
        <v/>
      </c>
      <c r="D71" s="45"/>
      <c r="E71" s="19"/>
      <c r="F71" s="8"/>
      <c r="G71" s="19" t="s">
        <v>4</v>
      </c>
      <c r="H71" s="46"/>
      <c r="I71" s="46"/>
      <c r="J71" s="19"/>
      <c r="K71" s="45" t="str">
        <f t="shared" si="0"/>
        <v/>
      </c>
      <c r="L71" s="45"/>
      <c r="M71" s="6" t="str">
        <f t="shared" si="2"/>
        <v/>
      </c>
      <c r="N71" s="19"/>
      <c r="O71" s="8"/>
      <c r="P71" s="46"/>
      <c r="Q71" s="46"/>
      <c r="R71" s="49" t="str">
        <f t="shared" si="3"/>
        <v/>
      </c>
      <c r="S71" s="49"/>
      <c r="T71" s="50" t="str">
        <f t="shared" si="4"/>
        <v/>
      </c>
      <c r="U71" s="50"/>
    </row>
    <row r="72" spans="2:21">
      <c r="B72" s="19">
        <v>64</v>
      </c>
      <c r="C72" s="45" t="str">
        <f t="shared" si="1"/>
        <v/>
      </c>
      <c r="D72" s="45"/>
      <c r="E72" s="19"/>
      <c r="F72" s="8"/>
      <c r="G72" s="19" t="s">
        <v>3</v>
      </c>
      <c r="H72" s="46"/>
      <c r="I72" s="46"/>
      <c r="J72" s="19"/>
      <c r="K72" s="45" t="str">
        <f t="shared" si="0"/>
        <v/>
      </c>
      <c r="L72" s="45"/>
      <c r="M72" s="6" t="str">
        <f t="shared" si="2"/>
        <v/>
      </c>
      <c r="N72" s="19"/>
      <c r="O72" s="8"/>
      <c r="P72" s="46"/>
      <c r="Q72" s="46"/>
      <c r="R72" s="49" t="str">
        <f t="shared" si="3"/>
        <v/>
      </c>
      <c r="S72" s="49"/>
      <c r="T72" s="50" t="str">
        <f t="shared" si="4"/>
        <v/>
      </c>
      <c r="U72" s="50"/>
    </row>
    <row r="73" spans="2:21">
      <c r="B73" s="19">
        <v>65</v>
      </c>
      <c r="C73" s="45" t="str">
        <f t="shared" si="1"/>
        <v/>
      </c>
      <c r="D73" s="45"/>
      <c r="E73" s="19"/>
      <c r="F73" s="8"/>
      <c r="G73" s="19" t="s">
        <v>4</v>
      </c>
      <c r="H73" s="46"/>
      <c r="I73" s="46"/>
      <c r="J73" s="19"/>
      <c r="K73" s="45" t="str">
        <f t="shared" ref="K73:K108" si="5">IF(F73="","",C73*0.03)</f>
        <v/>
      </c>
      <c r="L73" s="45"/>
      <c r="M73" s="6" t="str">
        <f t="shared" si="2"/>
        <v/>
      </c>
      <c r="N73" s="19"/>
      <c r="O73" s="8"/>
      <c r="P73" s="46"/>
      <c r="Q73" s="46"/>
      <c r="R73" s="49" t="str">
        <f t="shared" si="3"/>
        <v/>
      </c>
      <c r="S73" s="49"/>
      <c r="T73" s="50" t="str">
        <f t="shared" si="4"/>
        <v/>
      </c>
      <c r="U73" s="50"/>
    </row>
    <row r="74" spans="2:21">
      <c r="B74" s="19">
        <v>66</v>
      </c>
      <c r="C74" s="45" t="str">
        <f t="shared" ref="C74:C108" si="6">IF(R73="","",C73+R73)</f>
        <v/>
      </c>
      <c r="D74" s="45"/>
      <c r="E74" s="19"/>
      <c r="F74" s="8"/>
      <c r="G74" s="19" t="s">
        <v>4</v>
      </c>
      <c r="H74" s="46"/>
      <c r="I74" s="46"/>
      <c r="J74" s="19"/>
      <c r="K74" s="45" t="str">
        <f t="shared" si="5"/>
        <v/>
      </c>
      <c r="L74" s="45"/>
      <c r="M74" s="6" t="str">
        <f t="shared" ref="M74:M108" si="7">IF(J74="","",(K74/J74)/1000)</f>
        <v/>
      </c>
      <c r="N74" s="19"/>
      <c r="O74" s="8"/>
      <c r="P74" s="46"/>
      <c r="Q74" s="46"/>
      <c r="R74" s="49" t="str">
        <f t="shared" ref="R74:R108" si="8">IF(O74="","",(IF(G74="売",H74-P74,P74-H74))*M74*100000)</f>
        <v/>
      </c>
      <c r="S74" s="49"/>
      <c r="T74" s="50" t="str">
        <f t="shared" ref="T74:T108" si="9">IF(O74="","",IF(R74&lt;0,J74*(-1),IF(G74="買",(P74-H74)*100,(H74-P74)*100)))</f>
        <v/>
      </c>
      <c r="U74" s="50"/>
    </row>
    <row r="75" spans="2:21">
      <c r="B75" s="19">
        <v>67</v>
      </c>
      <c r="C75" s="45" t="str">
        <f t="shared" si="6"/>
        <v/>
      </c>
      <c r="D75" s="45"/>
      <c r="E75" s="19"/>
      <c r="F75" s="8"/>
      <c r="G75" s="19" t="s">
        <v>3</v>
      </c>
      <c r="H75" s="46"/>
      <c r="I75" s="46"/>
      <c r="J75" s="19"/>
      <c r="K75" s="45" t="str">
        <f t="shared" si="5"/>
        <v/>
      </c>
      <c r="L75" s="45"/>
      <c r="M75" s="6" t="str">
        <f t="shared" si="7"/>
        <v/>
      </c>
      <c r="N75" s="19"/>
      <c r="O75" s="8"/>
      <c r="P75" s="46"/>
      <c r="Q75" s="46"/>
      <c r="R75" s="49" t="str">
        <f t="shared" si="8"/>
        <v/>
      </c>
      <c r="S75" s="49"/>
      <c r="T75" s="50" t="str">
        <f t="shared" si="9"/>
        <v/>
      </c>
      <c r="U75" s="50"/>
    </row>
    <row r="76" spans="2:21">
      <c r="B76" s="19">
        <v>68</v>
      </c>
      <c r="C76" s="45" t="str">
        <f t="shared" si="6"/>
        <v/>
      </c>
      <c r="D76" s="45"/>
      <c r="E76" s="19"/>
      <c r="F76" s="8"/>
      <c r="G76" s="19" t="s">
        <v>3</v>
      </c>
      <c r="H76" s="46"/>
      <c r="I76" s="46"/>
      <c r="J76" s="19"/>
      <c r="K76" s="45" t="str">
        <f t="shared" si="5"/>
        <v/>
      </c>
      <c r="L76" s="45"/>
      <c r="M76" s="6" t="str">
        <f t="shared" si="7"/>
        <v/>
      </c>
      <c r="N76" s="19"/>
      <c r="O76" s="8"/>
      <c r="P76" s="46"/>
      <c r="Q76" s="46"/>
      <c r="R76" s="49" t="str">
        <f t="shared" si="8"/>
        <v/>
      </c>
      <c r="S76" s="49"/>
      <c r="T76" s="50" t="str">
        <f t="shared" si="9"/>
        <v/>
      </c>
      <c r="U76" s="50"/>
    </row>
    <row r="77" spans="2:21">
      <c r="B77" s="19">
        <v>69</v>
      </c>
      <c r="C77" s="45" t="str">
        <f t="shared" si="6"/>
        <v/>
      </c>
      <c r="D77" s="45"/>
      <c r="E77" s="19"/>
      <c r="F77" s="8"/>
      <c r="G77" s="19" t="s">
        <v>3</v>
      </c>
      <c r="H77" s="46"/>
      <c r="I77" s="46"/>
      <c r="J77" s="19"/>
      <c r="K77" s="45" t="str">
        <f t="shared" si="5"/>
        <v/>
      </c>
      <c r="L77" s="45"/>
      <c r="M77" s="6" t="str">
        <f t="shared" si="7"/>
        <v/>
      </c>
      <c r="N77" s="19"/>
      <c r="O77" s="8"/>
      <c r="P77" s="46"/>
      <c r="Q77" s="46"/>
      <c r="R77" s="49" t="str">
        <f t="shared" si="8"/>
        <v/>
      </c>
      <c r="S77" s="49"/>
      <c r="T77" s="50" t="str">
        <f t="shared" si="9"/>
        <v/>
      </c>
      <c r="U77" s="50"/>
    </row>
    <row r="78" spans="2:21">
      <c r="B78" s="19">
        <v>70</v>
      </c>
      <c r="C78" s="45" t="str">
        <f t="shared" si="6"/>
        <v/>
      </c>
      <c r="D78" s="45"/>
      <c r="E78" s="19"/>
      <c r="F78" s="8"/>
      <c r="G78" s="19" t="s">
        <v>4</v>
      </c>
      <c r="H78" s="46"/>
      <c r="I78" s="46"/>
      <c r="J78" s="19"/>
      <c r="K78" s="45" t="str">
        <f t="shared" si="5"/>
        <v/>
      </c>
      <c r="L78" s="45"/>
      <c r="M78" s="6" t="str">
        <f t="shared" si="7"/>
        <v/>
      </c>
      <c r="N78" s="19"/>
      <c r="O78" s="8"/>
      <c r="P78" s="46"/>
      <c r="Q78" s="46"/>
      <c r="R78" s="49" t="str">
        <f t="shared" si="8"/>
        <v/>
      </c>
      <c r="S78" s="49"/>
      <c r="T78" s="50" t="str">
        <f t="shared" si="9"/>
        <v/>
      </c>
      <c r="U78" s="50"/>
    </row>
    <row r="79" spans="2:21">
      <c r="B79" s="19">
        <v>71</v>
      </c>
      <c r="C79" s="45" t="str">
        <f t="shared" si="6"/>
        <v/>
      </c>
      <c r="D79" s="45"/>
      <c r="E79" s="19"/>
      <c r="F79" s="8"/>
      <c r="G79" s="19" t="s">
        <v>3</v>
      </c>
      <c r="H79" s="46"/>
      <c r="I79" s="46"/>
      <c r="J79" s="19"/>
      <c r="K79" s="45" t="str">
        <f t="shared" si="5"/>
        <v/>
      </c>
      <c r="L79" s="45"/>
      <c r="M79" s="6" t="str">
        <f t="shared" si="7"/>
        <v/>
      </c>
      <c r="N79" s="19"/>
      <c r="O79" s="8"/>
      <c r="P79" s="46"/>
      <c r="Q79" s="46"/>
      <c r="R79" s="49" t="str">
        <f t="shared" si="8"/>
        <v/>
      </c>
      <c r="S79" s="49"/>
      <c r="T79" s="50" t="str">
        <f t="shared" si="9"/>
        <v/>
      </c>
      <c r="U79" s="50"/>
    </row>
    <row r="80" spans="2:21">
      <c r="B80" s="19">
        <v>72</v>
      </c>
      <c r="C80" s="45" t="str">
        <f t="shared" si="6"/>
        <v/>
      </c>
      <c r="D80" s="45"/>
      <c r="E80" s="19"/>
      <c r="F80" s="8"/>
      <c r="G80" s="19" t="s">
        <v>4</v>
      </c>
      <c r="H80" s="46"/>
      <c r="I80" s="46"/>
      <c r="J80" s="19"/>
      <c r="K80" s="45" t="str">
        <f t="shared" si="5"/>
        <v/>
      </c>
      <c r="L80" s="45"/>
      <c r="M80" s="6" t="str">
        <f t="shared" si="7"/>
        <v/>
      </c>
      <c r="N80" s="19"/>
      <c r="O80" s="8"/>
      <c r="P80" s="46"/>
      <c r="Q80" s="46"/>
      <c r="R80" s="49" t="str">
        <f t="shared" si="8"/>
        <v/>
      </c>
      <c r="S80" s="49"/>
      <c r="T80" s="50" t="str">
        <f t="shared" si="9"/>
        <v/>
      </c>
      <c r="U80" s="50"/>
    </row>
    <row r="81" spans="2:21">
      <c r="B81" s="19">
        <v>73</v>
      </c>
      <c r="C81" s="45" t="str">
        <f t="shared" si="6"/>
        <v/>
      </c>
      <c r="D81" s="45"/>
      <c r="E81" s="19"/>
      <c r="F81" s="8"/>
      <c r="G81" s="19" t="s">
        <v>3</v>
      </c>
      <c r="H81" s="46"/>
      <c r="I81" s="46"/>
      <c r="J81" s="19"/>
      <c r="K81" s="45" t="str">
        <f t="shared" si="5"/>
        <v/>
      </c>
      <c r="L81" s="45"/>
      <c r="M81" s="6" t="str">
        <f t="shared" si="7"/>
        <v/>
      </c>
      <c r="N81" s="19"/>
      <c r="O81" s="8"/>
      <c r="P81" s="46"/>
      <c r="Q81" s="46"/>
      <c r="R81" s="49" t="str">
        <f t="shared" si="8"/>
        <v/>
      </c>
      <c r="S81" s="49"/>
      <c r="T81" s="50" t="str">
        <f t="shared" si="9"/>
        <v/>
      </c>
      <c r="U81" s="50"/>
    </row>
    <row r="82" spans="2:21">
      <c r="B82" s="19">
        <v>74</v>
      </c>
      <c r="C82" s="45" t="str">
        <f t="shared" si="6"/>
        <v/>
      </c>
      <c r="D82" s="45"/>
      <c r="E82" s="19"/>
      <c r="F82" s="8"/>
      <c r="G82" s="19" t="s">
        <v>3</v>
      </c>
      <c r="H82" s="46"/>
      <c r="I82" s="46"/>
      <c r="J82" s="19"/>
      <c r="K82" s="45" t="str">
        <f t="shared" si="5"/>
        <v/>
      </c>
      <c r="L82" s="45"/>
      <c r="M82" s="6" t="str">
        <f t="shared" si="7"/>
        <v/>
      </c>
      <c r="N82" s="19"/>
      <c r="O82" s="8"/>
      <c r="P82" s="46"/>
      <c r="Q82" s="46"/>
      <c r="R82" s="49" t="str">
        <f t="shared" si="8"/>
        <v/>
      </c>
      <c r="S82" s="49"/>
      <c r="T82" s="50" t="str">
        <f t="shared" si="9"/>
        <v/>
      </c>
      <c r="U82" s="50"/>
    </row>
    <row r="83" spans="2:21">
      <c r="B83" s="19">
        <v>75</v>
      </c>
      <c r="C83" s="45" t="str">
        <f t="shared" si="6"/>
        <v/>
      </c>
      <c r="D83" s="45"/>
      <c r="E83" s="19"/>
      <c r="F83" s="8"/>
      <c r="G83" s="19" t="s">
        <v>3</v>
      </c>
      <c r="H83" s="46"/>
      <c r="I83" s="46"/>
      <c r="J83" s="19"/>
      <c r="K83" s="45" t="str">
        <f t="shared" si="5"/>
        <v/>
      </c>
      <c r="L83" s="45"/>
      <c r="M83" s="6" t="str">
        <f t="shared" si="7"/>
        <v/>
      </c>
      <c r="N83" s="19"/>
      <c r="O83" s="8"/>
      <c r="P83" s="46"/>
      <c r="Q83" s="46"/>
      <c r="R83" s="49" t="str">
        <f t="shared" si="8"/>
        <v/>
      </c>
      <c r="S83" s="49"/>
      <c r="T83" s="50" t="str">
        <f t="shared" si="9"/>
        <v/>
      </c>
      <c r="U83" s="50"/>
    </row>
    <row r="84" spans="2:21">
      <c r="B84" s="19">
        <v>76</v>
      </c>
      <c r="C84" s="45" t="str">
        <f t="shared" si="6"/>
        <v/>
      </c>
      <c r="D84" s="45"/>
      <c r="E84" s="19"/>
      <c r="F84" s="8"/>
      <c r="G84" s="19" t="s">
        <v>3</v>
      </c>
      <c r="H84" s="46"/>
      <c r="I84" s="46"/>
      <c r="J84" s="19"/>
      <c r="K84" s="45" t="str">
        <f t="shared" si="5"/>
        <v/>
      </c>
      <c r="L84" s="45"/>
      <c r="M84" s="6" t="str">
        <f t="shared" si="7"/>
        <v/>
      </c>
      <c r="N84" s="19"/>
      <c r="O84" s="8"/>
      <c r="P84" s="46"/>
      <c r="Q84" s="46"/>
      <c r="R84" s="49" t="str">
        <f t="shared" si="8"/>
        <v/>
      </c>
      <c r="S84" s="49"/>
      <c r="T84" s="50" t="str">
        <f t="shared" si="9"/>
        <v/>
      </c>
      <c r="U84" s="50"/>
    </row>
    <row r="85" spans="2:21">
      <c r="B85" s="19">
        <v>77</v>
      </c>
      <c r="C85" s="45" t="str">
        <f t="shared" si="6"/>
        <v/>
      </c>
      <c r="D85" s="45"/>
      <c r="E85" s="19"/>
      <c r="F85" s="8"/>
      <c r="G85" s="19" t="s">
        <v>4</v>
      </c>
      <c r="H85" s="46"/>
      <c r="I85" s="46"/>
      <c r="J85" s="19"/>
      <c r="K85" s="45" t="str">
        <f t="shared" si="5"/>
        <v/>
      </c>
      <c r="L85" s="45"/>
      <c r="M85" s="6" t="str">
        <f t="shared" si="7"/>
        <v/>
      </c>
      <c r="N85" s="19"/>
      <c r="O85" s="8"/>
      <c r="P85" s="46"/>
      <c r="Q85" s="46"/>
      <c r="R85" s="49" t="str">
        <f t="shared" si="8"/>
        <v/>
      </c>
      <c r="S85" s="49"/>
      <c r="T85" s="50" t="str">
        <f t="shared" si="9"/>
        <v/>
      </c>
      <c r="U85" s="50"/>
    </row>
    <row r="86" spans="2:21">
      <c r="B86" s="19">
        <v>78</v>
      </c>
      <c r="C86" s="45" t="str">
        <f t="shared" si="6"/>
        <v/>
      </c>
      <c r="D86" s="45"/>
      <c r="E86" s="19"/>
      <c r="F86" s="8"/>
      <c r="G86" s="19" t="s">
        <v>3</v>
      </c>
      <c r="H86" s="46"/>
      <c r="I86" s="46"/>
      <c r="J86" s="19"/>
      <c r="K86" s="45" t="str">
        <f t="shared" si="5"/>
        <v/>
      </c>
      <c r="L86" s="45"/>
      <c r="M86" s="6" t="str">
        <f t="shared" si="7"/>
        <v/>
      </c>
      <c r="N86" s="19"/>
      <c r="O86" s="8"/>
      <c r="P86" s="46"/>
      <c r="Q86" s="46"/>
      <c r="R86" s="49" t="str">
        <f t="shared" si="8"/>
        <v/>
      </c>
      <c r="S86" s="49"/>
      <c r="T86" s="50" t="str">
        <f t="shared" si="9"/>
        <v/>
      </c>
      <c r="U86" s="50"/>
    </row>
    <row r="87" spans="2:21">
      <c r="B87" s="19">
        <v>79</v>
      </c>
      <c r="C87" s="45" t="str">
        <f t="shared" si="6"/>
        <v/>
      </c>
      <c r="D87" s="45"/>
      <c r="E87" s="19"/>
      <c r="F87" s="8"/>
      <c r="G87" s="19" t="s">
        <v>4</v>
      </c>
      <c r="H87" s="46"/>
      <c r="I87" s="46"/>
      <c r="J87" s="19"/>
      <c r="K87" s="45" t="str">
        <f t="shared" si="5"/>
        <v/>
      </c>
      <c r="L87" s="45"/>
      <c r="M87" s="6" t="str">
        <f t="shared" si="7"/>
        <v/>
      </c>
      <c r="N87" s="19"/>
      <c r="O87" s="8"/>
      <c r="P87" s="46"/>
      <c r="Q87" s="46"/>
      <c r="R87" s="49" t="str">
        <f t="shared" si="8"/>
        <v/>
      </c>
      <c r="S87" s="49"/>
      <c r="T87" s="50" t="str">
        <f t="shared" si="9"/>
        <v/>
      </c>
      <c r="U87" s="50"/>
    </row>
    <row r="88" spans="2:21">
      <c r="B88" s="19">
        <v>80</v>
      </c>
      <c r="C88" s="45" t="str">
        <f t="shared" si="6"/>
        <v/>
      </c>
      <c r="D88" s="45"/>
      <c r="E88" s="19"/>
      <c r="F88" s="8"/>
      <c r="G88" s="19" t="s">
        <v>4</v>
      </c>
      <c r="H88" s="46"/>
      <c r="I88" s="46"/>
      <c r="J88" s="19"/>
      <c r="K88" s="45" t="str">
        <f t="shared" si="5"/>
        <v/>
      </c>
      <c r="L88" s="45"/>
      <c r="M88" s="6" t="str">
        <f t="shared" si="7"/>
        <v/>
      </c>
      <c r="N88" s="19"/>
      <c r="O88" s="8"/>
      <c r="P88" s="46"/>
      <c r="Q88" s="46"/>
      <c r="R88" s="49" t="str">
        <f t="shared" si="8"/>
        <v/>
      </c>
      <c r="S88" s="49"/>
      <c r="T88" s="50" t="str">
        <f t="shared" si="9"/>
        <v/>
      </c>
      <c r="U88" s="50"/>
    </row>
    <row r="89" spans="2:21">
      <c r="B89" s="19">
        <v>81</v>
      </c>
      <c r="C89" s="45" t="str">
        <f t="shared" si="6"/>
        <v/>
      </c>
      <c r="D89" s="45"/>
      <c r="E89" s="19"/>
      <c r="F89" s="8"/>
      <c r="G89" s="19" t="s">
        <v>4</v>
      </c>
      <c r="H89" s="46"/>
      <c r="I89" s="46"/>
      <c r="J89" s="19"/>
      <c r="K89" s="45" t="str">
        <f t="shared" si="5"/>
        <v/>
      </c>
      <c r="L89" s="45"/>
      <c r="M89" s="6" t="str">
        <f t="shared" si="7"/>
        <v/>
      </c>
      <c r="N89" s="19"/>
      <c r="O89" s="8"/>
      <c r="P89" s="46"/>
      <c r="Q89" s="46"/>
      <c r="R89" s="49" t="str">
        <f t="shared" si="8"/>
        <v/>
      </c>
      <c r="S89" s="49"/>
      <c r="T89" s="50" t="str">
        <f t="shared" si="9"/>
        <v/>
      </c>
      <c r="U89" s="50"/>
    </row>
    <row r="90" spans="2:21">
      <c r="B90" s="19">
        <v>82</v>
      </c>
      <c r="C90" s="45" t="str">
        <f t="shared" si="6"/>
        <v/>
      </c>
      <c r="D90" s="45"/>
      <c r="E90" s="19"/>
      <c r="F90" s="8"/>
      <c r="G90" s="19" t="s">
        <v>4</v>
      </c>
      <c r="H90" s="46"/>
      <c r="I90" s="46"/>
      <c r="J90" s="19"/>
      <c r="K90" s="45" t="str">
        <f t="shared" si="5"/>
        <v/>
      </c>
      <c r="L90" s="45"/>
      <c r="M90" s="6" t="str">
        <f t="shared" si="7"/>
        <v/>
      </c>
      <c r="N90" s="19"/>
      <c r="O90" s="8"/>
      <c r="P90" s="46"/>
      <c r="Q90" s="46"/>
      <c r="R90" s="49" t="str">
        <f t="shared" si="8"/>
        <v/>
      </c>
      <c r="S90" s="49"/>
      <c r="T90" s="50" t="str">
        <f t="shared" si="9"/>
        <v/>
      </c>
      <c r="U90" s="50"/>
    </row>
    <row r="91" spans="2:21">
      <c r="B91" s="19">
        <v>83</v>
      </c>
      <c r="C91" s="45" t="str">
        <f t="shared" si="6"/>
        <v/>
      </c>
      <c r="D91" s="45"/>
      <c r="E91" s="19"/>
      <c r="F91" s="8"/>
      <c r="G91" s="19" t="s">
        <v>4</v>
      </c>
      <c r="H91" s="46"/>
      <c r="I91" s="46"/>
      <c r="J91" s="19"/>
      <c r="K91" s="45" t="str">
        <f t="shared" si="5"/>
        <v/>
      </c>
      <c r="L91" s="45"/>
      <c r="M91" s="6" t="str">
        <f t="shared" si="7"/>
        <v/>
      </c>
      <c r="N91" s="19"/>
      <c r="O91" s="8"/>
      <c r="P91" s="46"/>
      <c r="Q91" s="46"/>
      <c r="R91" s="49" t="str">
        <f t="shared" si="8"/>
        <v/>
      </c>
      <c r="S91" s="49"/>
      <c r="T91" s="50" t="str">
        <f t="shared" si="9"/>
        <v/>
      </c>
      <c r="U91" s="50"/>
    </row>
    <row r="92" spans="2:21">
      <c r="B92" s="19">
        <v>84</v>
      </c>
      <c r="C92" s="45" t="str">
        <f t="shared" si="6"/>
        <v/>
      </c>
      <c r="D92" s="45"/>
      <c r="E92" s="19"/>
      <c r="F92" s="8"/>
      <c r="G92" s="19" t="s">
        <v>3</v>
      </c>
      <c r="H92" s="46"/>
      <c r="I92" s="46"/>
      <c r="J92" s="19"/>
      <c r="K92" s="45" t="str">
        <f t="shared" si="5"/>
        <v/>
      </c>
      <c r="L92" s="45"/>
      <c r="M92" s="6" t="str">
        <f t="shared" si="7"/>
        <v/>
      </c>
      <c r="N92" s="19"/>
      <c r="O92" s="8"/>
      <c r="P92" s="46"/>
      <c r="Q92" s="46"/>
      <c r="R92" s="49" t="str">
        <f t="shared" si="8"/>
        <v/>
      </c>
      <c r="S92" s="49"/>
      <c r="T92" s="50" t="str">
        <f t="shared" si="9"/>
        <v/>
      </c>
      <c r="U92" s="50"/>
    </row>
    <row r="93" spans="2:21">
      <c r="B93" s="19">
        <v>85</v>
      </c>
      <c r="C93" s="45" t="str">
        <f t="shared" si="6"/>
        <v/>
      </c>
      <c r="D93" s="45"/>
      <c r="E93" s="19"/>
      <c r="F93" s="8"/>
      <c r="G93" s="19" t="s">
        <v>4</v>
      </c>
      <c r="H93" s="46"/>
      <c r="I93" s="46"/>
      <c r="J93" s="19"/>
      <c r="K93" s="45" t="str">
        <f t="shared" si="5"/>
        <v/>
      </c>
      <c r="L93" s="45"/>
      <c r="M93" s="6" t="str">
        <f t="shared" si="7"/>
        <v/>
      </c>
      <c r="N93" s="19"/>
      <c r="O93" s="8"/>
      <c r="P93" s="46"/>
      <c r="Q93" s="46"/>
      <c r="R93" s="49" t="str">
        <f t="shared" si="8"/>
        <v/>
      </c>
      <c r="S93" s="49"/>
      <c r="T93" s="50" t="str">
        <f t="shared" si="9"/>
        <v/>
      </c>
      <c r="U93" s="50"/>
    </row>
    <row r="94" spans="2:21">
      <c r="B94" s="19">
        <v>86</v>
      </c>
      <c r="C94" s="45" t="str">
        <f t="shared" si="6"/>
        <v/>
      </c>
      <c r="D94" s="45"/>
      <c r="E94" s="19"/>
      <c r="F94" s="8"/>
      <c r="G94" s="19" t="s">
        <v>3</v>
      </c>
      <c r="H94" s="46"/>
      <c r="I94" s="46"/>
      <c r="J94" s="19"/>
      <c r="K94" s="45" t="str">
        <f t="shared" si="5"/>
        <v/>
      </c>
      <c r="L94" s="45"/>
      <c r="M94" s="6" t="str">
        <f t="shared" si="7"/>
        <v/>
      </c>
      <c r="N94" s="19"/>
      <c r="O94" s="8"/>
      <c r="P94" s="46"/>
      <c r="Q94" s="46"/>
      <c r="R94" s="49" t="str">
        <f t="shared" si="8"/>
        <v/>
      </c>
      <c r="S94" s="49"/>
      <c r="T94" s="50" t="str">
        <f t="shared" si="9"/>
        <v/>
      </c>
      <c r="U94" s="50"/>
    </row>
    <row r="95" spans="2:21">
      <c r="B95" s="19">
        <v>87</v>
      </c>
      <c r="C95" s="45" t="str">
        <f t="shared" si="6"/>
        <v/>
      </c>
      <c r="D95" s="45"/>
      <c r="E95" s="19"/>
      <c r="F95" s="8"/>
      <c r="G95" s="19" t="s">
        <v>4</v>
      </c>
      <c r="H95" s="46"/>
      <c r="I95" s="46"/>
      <c r="J95" s="19"/>
      <c r="K95" s="45" t="str">
        <f t="shared" si="5"/>
        <v/>
      </c>
      <c r="L95" s="45"/>
      <c r="M95" s="6" t="str">
        <f t="shared" si="7"/>
        <v/>
      </c>
      <c r="N95" s="19"/>
      <c r="O95" s="8"/>
      <c r="P95" s="46"/>
      <c r="Q95" s="46"/>
      <c r="R95" s="49" t="str">
        <f t="shared" si="8"/>
        <v/>
      </c>
      <c r="S95" s="49"/>
      <c r="T95" s="50" t="str">
        <f t="shared" si="9"/>
        <v/>
      </c>
      <c r="U95" s="50"/>
    </row>
    <row r="96" spans="2:21">
      <c r="B96" s="19">
        <v>88</v>
      </c>
      <c r="C96" s="45" t="str">
        <f t="shared" si="6"/>
        <v/>
      </c>
      <c r="D96" s="45"/>
      <c r="E96" s="19"/>
      <c r="F96" s="8"/>
      <c r="G96" s="19" t="s">
        <v>3</v>
      </c>
      <c r="H96" s="46"/>
      <c r="I96" s="46"/>
      <c r="J96" s="19"/>
      <c r="K96" s="45" t="str">
        <f t="shared" si="5"/>
        <v/>
      </c>
      <c r="L96" s="45"/>
      <c r="M96" s="6" t="str">
        <f t="shared" si="7"/>
        <v/>
      </c>
      <c r="N96" s="19"/>
      <c r="O96" s="8"/>
      <c r="P96" s="46"/>
      <c r="Q96" s="46"/>
      <c r="R96" s="49" t="str">
        <f t="shared" si="8"/>
        <v/>
      </c>
      <c r="S96" s="49"/>
      <c r="T96" s="50" t="str">
        <f t="shared" si="9"/>
        <v/>
      </c>
      <c r="U96" s="50"/>
    </row>
    <row r="97" spans="2:21">
      <c r="B97" s="19">
        <v>89</v>
      </c>
      <c r="C97" s="45" t="str">
        <f t="shared" si="6"/>
        <v/>
      </c>
      <c r="D97" s="45"/>
      <c r="E97" s="19"/>
      <c r="F97" s="8"/>
      <c r="G97" s="19" t="s">
        <v>4</v>
      </c>
      <c r="H97" s="46"/>
      <c r="I97" s="46"/>
      <c r="J97" s="19"/>
      <c r="K97" s="45" t="str">
        <f t="shared" si="5"/>
        <v/>
      </c>
      <c r="L97" s="45"/>
      <c r="M97" s="6" t="str">
        <f t="shared" si="7"/>
        <v/>
      </c>
      <c r="N97" s="19"/>
      <c r="O97" s="8"/>
      <c r="P97" s="46"/>
      <c r="Q97" s="46"/>
      <c r="R97" s="49" t="str">
        <f t="shared" si="8"/>
        <v/>
      </c>
      <c r="S97" s="49"/>
      <c r="T97" s="50" t="str">
        <f t="shared" si="9"/>
        <v/>
      </c>
      <c r="U97" s="50"/>
    </row>
    <row r="98" spans="2:21">
      <c r="B98" s="19">
        <v>90</v>
      </c>
      <c r="C98" s="45" t="str">
        <f t="shared" si="6"/>
        <v/>
      </c>
      <c r="D98" s="45"/>
      <c r="E98" s="19"/>
      <c r="F98" s="8"/>
      <c r="G98" s="19" t="s">
        <v>3</v>
      </c>
      <c r="H98" s="46"/>
      <c r="I98" s="46"/>
      <c r="J98" s="19"/>
      <c r="K98" s="45" t="str">
        <f t="shared" si="5"/>
        <v/>
      </c>
      <c r="L98" s="45"/>
      <c r="M98" s="6" t="str">
        <f t="shared" si="7"/>
        <v/>
      </c>
      <c r="N98" s="19"/>
      <c r="O98" s="8"/>
      <c r="P98" s="46"/>
      <c r="Q98" s="46"/>
      <c r="R98" s="49" t="str">
        <f t="shared" si="8"/>
        <v/>
      </c>
      <c r="S98" s="49"/>
      <c r="T98" s="50" t="str">
        <f t="shared" si="9"/>
        <v/>
      </c>
      <c r="U98" s="50"/>
    </row>
    <row r="99" spans="2:21">
      <c r="B99" s="19">
        <v>91</v>
      </c>
      <c r="C99" s="45" t="str">
        <f t="shared" si="6"/>
        <v/>
      </c>
      <c r="D99" s="45"/>
      <c r="E99" s="19"/>
      <c r="F99" s="8"/>
      <c r="G99" s="19" t="s">
        <v>4</v>
      </c>
      <c r="H99" s="46"/>
      <c r="I99" s="46"/>
      <c r="J99" s="19"/>
      <c r="K99" s="45" t="str">
        <f t="shared" si="5"/>
        <v/>
      </c>
      <c r="L99" s="45"/>
      <c r="M99" s="6" t="str">
        <f t="shared" si="7"/>
        <v/>
      </c>
      <c r="N99" s="19"/>
      <c r="O99" s="8"/>
      <c r="P99" s="46"/>
      <c r="Q99" s="46"/>
      <c r="R99" s="49" t="str">
        <f t="shared" si="8"/>
        <v/>
      </c>
      <c r="S99" s="49"/>
      <c r="T99" s="50" t="str">
        <f t="shared" si="9"/>
        <v/>
      </c>
      <c r="U99" s="50"/>
    </row>
    <row r="100" spans="2:21">
      <c r="B100" s="19">
        <v>92</v>
      </c>
      <c r="C100" s="45" t="str">
        <f t="shared" si="6"/>
        <v/>
      </c>
      <c r="D100" s="45"/>
      <c r="E100" s="19"/>
      <c r="F100" s="8"/>
      <c r="G100" s="19" t="s">
        <v>4</v>
      </c>
      <c r="H100" s="46"/>
      <c r="I100" s="46"/>
      <c r="J100" s="19"/>
      <c r="K100" s="45" t="str">
        <f t="shared" si="5"/>
        <v/>
      </c>
      <c r="L100" s="45"/>
      <c r="M100" s="6" t="str">
        <f t="shared" si="7"/>
        <v/>
      </c>
      <c r="N100" s="19"/>
      <c r="O100" s="8"/>
      <c r="P100" s="46"/>
      <c r="Q100" s="46"/>
      <c r="R100" s="49" t="str">
        <f t="shared" si="8"/>
        <v/>
      </c>
      <c r="S100" s="49"/>
      <c r="T100" s="50" t="str">
        <f t="shared" si="9"/>
        <v/>
      </c>
      <c r="U100" s="50"/>
    </row>
    <row r="101" spans="2:21">
      <c r="B101" s="19">
        <v>93</v>
      </c>
      <c r="C101" s="45" t="str">
        <f t="shared" si="6"/>
        <v/>
      </c>
      <c r="D101" s="45"/>
      <c r="E101" s="19"/>
      <c r="F101" s="8"/>
      <c r="G101" s="19" t="s">
        <v>3</v>
      </c>
      <c r="H101" s="46"/>
      <c r="I101" s="46"/>
      <c r="J101" s="19"/>
      <c r="K101" s="45" t="str">
        <f t="shared" si="5"/>
        <v/>
      </c>
      <c r="L101" s="45"/>
      <c r="M101" s="6" t="str">
        <f t="shared" si="7"/>
        <v/>
      </c>
      <c r="N101" s="19"/>
      <c r="O101" s="8"/>
      <c r="P101" s="46"/>
      <c r="Q101" s="46"/>
      <c r="R101" s="49" t="str">
        <f t="shared" si="8"/>
        <v/>
      </c>
      <c r="S101" s="49"/>
      <c r="T101" s="50" t="str">
        <f t="shared" si="9"/>
        <v/>
      </c>
      <c r="U101" s="50"/>
    </row>
    <row r="102" spans="2:21">
      <c r="B102" s="19">
        <v>94</v>
      </c>
      <c r="C102" s="45" t="str">
        <f t="shared" si="6"/>
        <v/>
      </c>
      <c r="D102" s="45"/>
      <c r="E102" s="19"/>
      <c r="F102" s="8"/>
      <c r="G102" s="19" t="s">
        <v>3</v>
      </c>
      <c r="H102" s="46"/>
      <c r="I102" s="46"/>
      <c r="J102" s="19"/>
      <c r="K102" s="45" t="str">
        <f t="shared" si="5"/>
        <v/>
      </c>
      <c r="L102" s="45"/>
      <c r="M102" s="6" t="str">
        <f t="shared" si="7"/>
        <v/>
      </c>
      <c r="N102" s="19"/>
      <c r="O102" s="8"/>
      <c r="P102" s="46"/>
      <c r="Q102" s="46"/>
      <c r="R102" s="49" t="str">
        <f t="shared" si="8"/>
        <v/>
      </c>
      <c r="S102" s="49"/>
      <c r="T102" s="50" t="str">
        <f t="shared" si="9"/>
        <v/>
      </c>
      <c r="U102" s="50"/>
    </row>
    <row r="103" spans="2:21">
      <c r="B103" s="19">
        <v>95</v>
      </c>
      <c r="C103" s="45" t="str">
        <f t="shared" si="6"/>
        <v/>
      </c>
      <c r="D103" s="45"/>
      <c r="E103" s="19"/>
      <c r="F103" s="8"/>
      <c r="G103" s="19" t="s">
        <v>3</v>
      </c>
      <c r="H103" s="46"/>
      <c r="I103" s="46"/>
      <c r="J103" s="19"/>
      <c r="K103" s="45" t="str">
        <f t="shared" si="5"/>
        <v/>
      </c>
      <c r="L103" s="45"/>
      <c r="M103" s="6" t="str">
        <f t="shared" si="7"/>
        <v/>
      </c>
      <c r="N103" s="19"/>
      <c r="O103" s="8"/>
      <c r="P103" s="46"/>
      <c r="Q103" s="46"/>
      <c r="R103" s="49" t="str">
        <f t="shared" si="8"/>
        <v/>
      </c>
      <c r="S103" s="49"/>
      <c r="T103" s="50" t="str">
        <f t="shared" si="9"/>
        <v/>
      </c>
      <c r="U103" s="50"/>
    </row>
    <row r="104" spans="2:21">
      <c r="B104" s="19">
        <v>96</v>
      </c>
      <c r="C104" s="45" t="str">
        <f t="shared" si="6"/>
        <v/>
      </c>
      <c r="D104" s="45"/>
      <c r="E104" s="19"/>
      <c r="F104" s="8"/>
      <c r="G104" s="19" t="s">
        <v>4</v>
      </c>
      <c r="H104" s="46"/>
      <c r="I104" s="46"/>
      <c r="J104" s="19"/>
      <c r="K104" s="45" t="str">
        <f t="shared" si="5"/>
        <v/>
      </c>
      <c r="L104" s="45"/>
      <c r="M104" s="6" t="str">
        <f t="shared" si="7"/>
        <v/>
      </c>
      <c r="N104" s="19"/>
      <c r="O104" s="8"/>
      <c r="P104" s="46"/>
      <c r="Q104" s="46"/>
      <c r="R104" s="49" t="str">
        <f t="shared" si="8"/>
        <v/>
      </c>
      <c r="S104" s="49"/>
      <c r="T104" s="50" t="str">
        <f t="shared" si="9"/>
        <v/>
      </c>
      <c r="U104" s="50"/>
    </row>
    <row r="105" spans="2:21">
      <c r="B105" s="19">
        <v>97</v>
      </c>
      <c r="C105" s="45" t="str">
        <f t="shared" si="6"/>
        <v/>
      </c>
      <c r="D105" s="45"/>
      <c r="E105" s="19"/>
      <c r="F105" s="8"/>
      <c r="G105" s="19" t="s">
        <v>3</v>
      </c>
      <c r="H105" s="46"/>
      <c r="I105" s="46"/>
      <c r="J105" s="19"/>
      <c r="K105" s="45" t="str">
        <f t="shared" si="5"/>
        <v/>
      </c>
      <c r="L105" s="45"/>
      <c r="M105" s="6" t="str">
        <f t="shared" si="7"/>
        <v/>
      </c>
      <c r="N105" s="19"/>
      <c r="O105" s="8"/>
      <c r="P105" s="46"/>
      <c r="Q105" s="46"/>
      <c r="R105" s="49" t="str">
        <f t="shared" si="8"/>
        <v/>
      </c>
      <c r="S105" s="49"/>
      <c r="T105" s="50" t="str">
        <f t="shared" si="9"/>
        <v/>
      </c>
      <c r="U105" s="50"/>
    </row>
    <row r="106" spans="2:21">
      <c r="B106" s="19">
        <v>98</v>
      </c>
      <c r="C106" s="45" t="str">
        <f t="shared" si="6"/>
        <v/>
      </c>
      <c r="D106" s="45"/>
      <c r="E106" s="19"/>
      <c r="F106" s="8"/>
      <c r="G106" s="19" t="s">
        <v>4</v>
      </c>
      <c r="H106" s="46"/>
      <c r="I106" s="46"/>
      <c r="J106" s="19"/>
      <c r="K106" s="45" t="str">
        <f t="shared" si="5"/>
        <v/>
      </c>
      <c r="L106" s="45"/>
      <c r="M106" s="6" t="str">
        <f t="shared" si="7"/>
        <v/>
      </c>
      <c r="N106" s="19"/>
      <c r="O106" s="8"/>
      <c r="P106" s="46"/>
      <c r="Q106" s="46"/>
      <c r="R106" s="49" t="str">
        <f t="shared" si="8"/>
        <v/>
      </c>
      <c r="S106" s="49"/>
      <c r="T106" s="50" t="str">
        <f t="shared" si="9"/>
        <v/>
      </c>
      <c r="U106" s="50"/>
    </row>
    <row r="107" spans="2:21">
      <c r="B107" s="19">
        <v>99</v>
      </c>
      <c r="C107" s="45" t="str">
        <f t="shared" si="6"/>
        <v/>
      </c>
      <c r="D107" s="45"/>
      <c r="E107" s="19"/>
      <c r="F107" s="8"/>
      <c r="G107" s="19" t="s">
        <v>4</v>
      </c>
      <c r="H107" s="46"/>
      <c r="I107" s="46"/>
      <c r="J107" s="19"/>
      <c r="K107" s="45" t="str">
        <f t="shared" si="5"/>
        <v/>
      </c>
      <c r="L107" s="45"/>
      <c r="M107" s="6" t="str">
        <f t="shared" si="7"/>
        <v/>
      </c>
      <c r="N107" s="19"/>
      <c r="O107" s="8"/>
      <c r="P107" s="46"/>
      <c r="Q107" s="46"/>
      <c r="R107" s="49" t="str">
        <f t="shared" si="8"/>
        <v/>
      </c>
      <c r="S107" s="49"/>
      <c r="T107" s="50" t="str">
        <f t="shared" si="9"/>
        <v/>
      </c>
      <c r="U107" s="50"/>
    </row>
    <row r="108" spans="2:21">
      <c r="B108" s="19">
        <v>100</v>
      </c>
      <c r="C108" s="45" t="str">
        <f t="shared" si="6"/>
        <v/>
      </c>
      <c r="D108" s="45"/>
      <c r="E108" s="19"/>
      <c r="F108" s="8"/>
      <c r="G108" s="19" t="s">
        <v>3</v>
      </c>
      <c r="H108" s="46"/>
      <c r="I108" s="46"/>
      <c r="J108" s="19"/>
      <c r="K108" s="45" t="str">
        <f t="shared" si="5"/>
        <v/>
      </c>
      <c r="L108" s="45"/>
      <c r="M108" s="6" t="str">
        <f t="shared" si="7"/>
        <v/>
      </c>
      <c r="N108" s="19"/>
      <c r="O108" s="8"/>
      <c r="P108" s="46"/>
      <c r="Q108" s="46"/>
      <c r="R108" s="49" t="str">
        <f t="shared" si="8"/>
        <v/>
      </c>
      <c r="S108" s="49"/>
      <c r="T108" s="50" t="str">
        <f t="shared" si="9"/>
        <v/>
      </c>
      <c r="U108" s="50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inoriK55AB</cp:lastModifiedBy>
  <cp:revision/>
  <cp:lastPrinted>2015-07-15T10:17:15Z</cp:lastPrinted>
  <dcterms:created xsi:type="dcterms:W3CDTF">2013-10-09T23:04:08Z</dcterms:created>
  <dcterms:modified xsi:type="dcterms:W3CDTF">2019-08-29T09:04:26Z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