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670" firstSheet="1" activeTab="1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M34" i="31"/>
  <c r="K34"/>
  <c r="M18"/>
  <c r="K18"/>
  <c r="K9"/>
  <c r="M9" s="1"/>
  <c r="M34" i="32"/>
  <c r="K34"/>
  <c r="K18"/>
  <c r="M18" s="1"/>
  <c r="K9"/>
  <c r="M9" s="1"/>
  <c r="M34" i="33"/>
  <c r="K34"/>
  <c r="M18"/>
  <c r="K18"/>
  <c r="K9"/>
  <c r="M9" s="1"/>
  <c r="V108"/>
  <c r="T108"/>
  <c r="W108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/>
  <c r="R101"/>
  <c r="C102" s="1"/>
  <c r="X102" s="1"/>
  <c r="Y102" s="1"/>
  <c r="M101"/>
  <c r="K101"/>
  <c r="V100"/>
  <c r="T100"/>
  <c r="W100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/>
  <c r="R94"/>
  <c r="C95" s="1"/>
  <c r="X95" s="1"/>
  <c r="Y95" s="1"/>
  <c r="M94"/>
  <c r="K94"/>
  <c r="V93"/>
  <c r="T93"/>
  <c r="W93"/>
  <c r="R93"/>
  <c r="C94" s="1"/>
  <c r="X94" s="1"/>
  <c r="Y94" s="1"/>
  <c r="M93"/>
  <c r="K93"/>
  <c r="W92"/>
  <c r="V92"/>
  <c r="T92"/>
  <c r="R92"/>
  <c r="C93" s="1"/>
  <c r="X93" s="1"/>
  <c r="Y93" s="1"/>
  <c r="M92"/>
  <c r="K92"/>
  <c r="V91"/>
  <c r="T91"/>
  <c r="W91"/>
  <c r="R91"/>
  <c r="C92" s="1"/>
  <c r="X92" s="1"/>
  <c r="Y92" s="1"/>
  <c r="M91"/>
  <c r="K91"/>
  <c r="V90"/>
  <c r="T90"/>
  <c r="W90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/>
  <c r="R88"/>
  <c r="C89" s="1"/>
  <c r="X89" s="1"/>
  <c r="Y89" s="1"/>
  <c r="M88"/>
  <c r="K88"/>
  <c r="W87"/>
  <c r="V87"/>
  <c r="T87"/>
  <c r="R87"/>
  <c r="C88" s="1"/>
  <c r="X88" s="1"/>
  <c r="Y88" s="1"/>
  <c r="M87"/>
  <c r="K87"/>
  <c r="V86"/>
  <c r="T86"/>
  <c r="W86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/>
  <c r="R69"/>
  <c r="C70" s="1"/>
  <c r="X70" s="1"/>
  <c r="Y70" s="1"/>
  <c r="M69"/>
  <c r="K69"/>
  <c r="V68"/>
  <c r="T68"/>
  <c r="W68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/>
  <c r="R64"/>
  <c r="C65" s="1"/>
  <c r="X65" s="1"/>
  <c r="Y65" s="1"/>
  <c r="M64"/>
  <c r="K64"/>
  <c r="V63"/>
  <c r="T63"/>
  <c r="V62"/>
  <c r="T62"/>
  <c r="W62" s="1"/>
  <c r="W63" s="1"/>
  <c r="V61"/>
  <c r="T61"/>
  <c r="W61" s="1"/>
  <c r="V60"/>
  <c r="T60"/>
  <c r="W60" s="1"/>
  <c r="V59"/>
  <c r="T59"/>
  <c r="V58"/>
  <c r="T58"/>
  <c r="W58" s="1"/>
  <c r="V57"/>
  <c r="T57"/>
  <c r="W57" s="1"/>
  <c r="V56"/>
  <c r="T56"/>
  <c r="V55"/>
  <c r="T55"/>
  <c r="V54"/>
  <c r="T54"/>
  <c r="V53"/>
  <c r="T53"/>
  <c r="W53" s="1"/>
  <c r="V52"/>
  <c r="T52"/>
  <c r="V51"/>
  <c r="T51"/>
  <c r="W51" s="1"/>
  <c r="V50"/>
  <c r="T50"/>
  <c r="W50" s="1"/>
  <c r="V49"/>
  <c r="T49"/>
  <c r="W49" s="1"/>
  <c r="V48"/>
  <c r="T48"/>
  <c r="V47"/>
  <c r="T47"/>
  <c r="W47" s="1"/>
  <c r="V46"/>
  <c r="T46"/>
  <c r="W46"/>
  <c r="V45"/>
  <c r="T45"/>
  <c r="W45" s="1"/>
  <c r="V44"/>
  <c r="T44"/>
  <c r="W44" s="1"/>
  <c r="V43"/>
  <c r="T43"/>
  <c r="V42"/>
  <c r="T42"/>
  <c r="V41"/>
  <c r="T41"/>
  <c r="V40"/>
  <c r="T40"/>
  <c r="W40" s="1"/>
  <c r="V39"/>
  <c r="T39"/>
  <c r="W39" s="1"/>
  <c r="V38"/>
  <c r="T38"/>
  <c r="V37"/>
  <c r="T37"/>
  <c r="W37" s="1"/>
  <c r="V36"/>
  <c r="T36"/>
  <c r="W36" s="1"/>
  <c r="V35"/>
  <c r="T35"/>
  <c r="W35" s="1"/>
  <c r="V34"/>
  <c r="T34"/>
  <c r="V33"/>
  <c r="T33"/>
  <c r="W33" s="1"/>
  <c r="V32"/>
  <c r="T32"/>
  <c r="W32" s="1"/>
  <c r="V31"/>
  <c r="T31"/>
  <c r="W31" s="1"/>
  <c r="V30"/>
  <c r="T30"/>
  <c r="W30" s="1"/>
  <c r="V29"/>
  <c r="T29"/>
  <c r="V28"/>
  <c r="T28"/>
  <c r="V27"/>
  <c r="T27"/>
  <c r="W27" s="1"/>
  <c r="V26"/>
  <c r="T26"/>
  <c r="V25"/>
  <c r="T25"/>
  <c r="W25" s="1"/>
  <c r="V24"/>
  <c r="T24"/>
  <c r="W24" s="1"/>
  <c r="V23"/>
  <c r="T23"/>
  <c r="T22"/>
  <c r="T21"/>
  <c r="T20"/>
  <c r="T19"/>
  <c r="T18"/>
  <c r="T17"/>
  <c r="T16"/>
  <c r="T15"/>
  <c r="W15" s="1"/>
  <c r="T14"/>
  <c r="W14" s="1"/>
  <c r="T13"/>
  <c r="V13" s="1"/>
  <c r="T12"/>
  <c r="T11"/>
  <c r="T10"/>
  <c r="W10" s="1"/>
  <c r="T9"/>
  <c r="W9" s="1"/>
  <c r="C9"/>
  <c r="V108" i="32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W102"/>
  <c r="V102"/>
  <c r="T102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W96"/>
  <c r="V96"/>
  <c r="T96"/>
  <c r="R96"/>
  <c r="C97" s="1"/>
  <c r="X97" s="1"/>
  <c r="Y97" s="1"/>
  <c r="M96"/>
  <c r="K96"/>
  <c r="V95"/>
  <c r="T95"/>
  <c r="W95" s="1"/>
  <c r="R95"/>
  <c r="C96" s="1"/>
  <c r="X96" s="1"/>
  <c r="Y96" s="1"/>
  <c r="M95"/>
  <c r="K95"/>
  <c r="W94"/>
  <c r="V94"/>
  <c r="T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W86"/>
  <c r="V86"/>
  <c r="T86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W78"/>
  <c r="V78"/>
  <c r="T78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W70"/>
  <c r="V70"/>
  <c r="T70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V62"/>
  <c r="T62"/>
  <c r="V61"/>
  <c r="T61"/>
  <c r="W61" s="1"/>
  <c r="V60"/>
  <c r="T60"/>
  <c r="W60" s="1"/>
  <c r="V59"/>
  <c r="T59"/>
  <c r="V58"/>
  <c r="T58"/>
  <c r="W58" s="1"/>
  <c r="V57"/>
  <c r="T57"/>
  <c r="W57" s="1"/>
  <c r="V56"/>
  <c r="T56"/>
  <c r="W56" s="1"/>
  <c r="V55"/>
  <c r="T55"/>
  <c r="W55" s="1"/>
  <c r="W54"/>
  <c r="V54"/>
  <c r="T54"/>
  <c r="V53"/>
  <c r="T53"/>
  <c r="W53" s="1"/>
  <c r="V52"/>
  <c r="T52"/>
  <c r="V51"/>
  <c r="T51"/>
  <c r="V50"/>
  <c r="T50"/>
  <c r="W50" s="1"/>
  <c r="V49"/>
  <c r="T49"/>
  <c r="W49" s="1"/>
  <c r="V48"/>
  <c r="T48"/>
  <c r="V47"/>
  <c r="T47"/>
  <c r="W46"/>
  <c r="V46"/>
  <c r="T46"/>
  <c r="V45"/>
  <c r="T45"/>
  <c r="W45" s="1"/>
  <c r="V44"/>
  <c r="T44"/>
  <c r="W44" s="1"/>
  <c r="V43"/>
  <c r="T43"/>
  <c r="W43" s="1"/>
  <c r="V42"/>
  <c r="T42"/>
  <c r="W42" s="1"/>
  <c r="V41"/>
  <c r="T41"/>
  <c r="W41" s="1"/>
  <c r="V40"/>
  <c r="T40"/>
  <c r="W40" s="1"/>
  <c r="V39"/>
  <c r="T39"/>
  <c r="W39" s="1"/>
  <c r="V38"/>
  <c r="T38"/>
  <c r="V37"/>
  <c r="T37"/>
  <c r="W37" s="1"/>
  <c r="W38" s="1"/>
  <c r="V36"/>
  <c r="T36"/>
  <c r="V35"/>
  <c r="T35"/>
  <c r="V34"/>
  <c r="T34"/>
  <c r="V33"/>
  <c r="T33"/>
  <c r="W33" s="1"/>
  <c r="V32"/>
  <c r="T32"/>
  <c r="W32" s="1"/>
  <c r="V31"/>
  <c r="T31"/>
  <c r="W31" s="1"/>
  <c r="V30"/>
  <c r="T30"/>
  <c r="W30" s="1"/>
  <c r="V29"/>
  <c r="T29"/>
  <c r="V28"/>
  <c r="T28"/>
  <c r="V27"/>
  <c r="T27"/>
  <c r="V26"/>
  <c r="T26"/>
  <c r="V25"/>
  <c r="T25"/>
  <c r="W25" s="1"/>
  <c r="W24"/>
  <c r="V24"/>
  <c r="T24"/>
  <c r="V23"/>
  <c r="T23"/>
  <c r="T22"/>
  <c r="T21"/>
  <c r="T20"/>
  <c r="W20" s="1"/>
  <c r="T19"/>
  <c r="T18"/>
  <c r="T17"/>
  <c r="T16"/>
  <c r="T15"/>
  <c r="W15" s="1"/>
  <c r="T14"/>
  <c r="T13"/>
  <c r="T12"/>
  <c r="T11"/>
  <c r="T10"/>
  <c r="W10" s="1"/>
  <c r="T9"/>
  <c r="C9"/>
  <c r="V108" i="31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W104"/>
  <c r="V104"/>
  <c r="T104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W100"/>
  <c r="V100"/>
  <c r="T100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W96"/>
  <c r="V96"/>
  <c r="T96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 s="1"/>
  <c r="R93"/>
  <c r="C94" s="1"/>
  <c r="X94" s="1"/>
  <c r="Y94" s="1"/>
  <c r="M93"/>
  <c r="K93"/>
  <c r="W92"/>
  <c r="V92"/>
  <c r="T92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W88"/>
  <c r="V88"/>
  <c r="T88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W84"/>
  <c r="V84"/>
  <c r="T84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W80"/>
  <c r="V80"/>
  <c r="T80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W76"/>
  <c r="V76"/>
  <c r="T76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W72"/>
  <c r="V72"/>
  <c r="T72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W64"/>
  <c r="V64"/>
  <c r="T64"/>
  <c r="R64"/>
  <c r="C65" s="1"/>
  <c r="X65" s="1"/>
  <c r="Y65" s="1"/>
  <c r="M64"/>
  <c r="K64"/>
  <c r="V63"/>
  <c r="T63"/>
  <c r="W63" s="1"/>
  <c r="V62"/>
  <c r="T62"/>
  <c r="W62" s="1"/>
  <c r="V61"/>
  <c r="T61"/>
  <c r="W61" s="1"/>
  <c r="V60"/>
  <c r="T60"/>
  <c r="W60" s="1"/>
  <c r="V59"/>
  <c r="T59"/>
  <c r="V58"/>
  <c r="T58"/>
  <c r="V57"/>
  <c r="T57"/>
  <c r="W57" s="1"/>
  <c r="W56"/>
  <c r="V56"/>
  <c r="T56"/>
  <c r="V55"/>
  <c r="T55"/>
  <c r="W55" s="1"/>
  <c r="V54"/>
  <c r="T54"/>
  <c r="W54" s="1"/>
  <c r="V53"/>
  <c r="T53"/>
  <c r="W53" s="1"/>
  <c r="V52"/>
  <c r="T52"/>
  <c r="V51"/>
  <c r="T51"/>
  <c r="V50"/>
  <c r="T50"/>
  <c r="W50" s="1"/>
  <c r="V49"/>
  <c r="T49"/>
  <c r="W49" s="1"/>
  <c r="V48"/>
  <c r="T48"/>
  <c r="V47"/>
  <c r="T47"/>
  <c r="W46"/>
  <c r="V46"/>
  <c r="T46"/>
  <c r="V45"/>
  <c r="T45"/>
  <c r="W45" s="1"/>
  <c r="V44"/>
  <c r="T44"/>
  <c r="W44" s="1"/>
  <c r="V43"/>
  <c r="T43"/>
  <c r="V42"/>
  <c r="T42"/>
  <c r="W42" s="1"/>
  <c r="V41"/>
  <c r="T41"/>
  <c r="W41" s="1"/>
  <c r="V40"/>
  <c r="T40"/>
  <c r="V39"/>
  <c r="T39"/>
  <c r="W39" s="1"/>
  <c r="V38"/>
  <c r="T38"/>
  <c r="V37"/>
  <c r="T37"/>
  <c r="V36"/>
  <c r="T36"/>
  <c r="V35"/>
  <c r="T35"/>
  <c r="V34"/>
  <c r="T34"/>
  <c r="V33"/>
  <c r="T33"/>
  <c r="V32"/>
  <c r="T32"/>
  <c r="W32" s="1"/>
  <c r="V31"/>
  <c r="T31"/>
  <c r="W31" s="1"/>
  <c r="V30"/>
  <c r="T30"/>
  <c r="W30" s="1"/>
  <c r="V29"/>
  <c r="T29"/>
  <c r="V28"/>
  <c r="T28"/>
  <c r="V27"/>
  <c r="T27"/>
  <c r="V26"/>
  <c r="T26"/>
  <c r="V25"/>
  <c r="T25"/>
  <c r="W25" s="1"/>
  <c r="V24"/>
  <c r="T24"/>
  <c r="W24" s="1"/>
  <c r="V23"/>
  <c r="T23"/>
  <c r="T22"/>
  <c r="T21"/>
  <c r="W21" s="1"/>
  <c r="T20"/>
  <c r="T19"/>
  <c r="T18"/>
  <c r="V18" s="1"/>
  <c r="T17"/>
  <c r="T16"/>
  <c r="T15"/>
  <c r="W15" s="1"/>
  <c r="T14"/>
  <c r="V14" s="1"/>
  <c r="V15" s="1"/>
  <c r="T13"/>
  <c r="V13" s="1"/>
  <c r="T12"/>
  <c r="T11"/>
  <c r="T10"/>
  <c r="W10" s="1"/>
  <c r="T9"/>
  <c r="V9" s="1"/>
  <c r="C9"/>
  <c r="R10" i="17"/>
  <c r="T10"/>
  <c r="R11"/>
  <c r="C12"/>
  <c r="T11"/>
  <c r="R12"/>
  <c r="C13"/>
  <c r="T12"/>
  <c r="R13"/>
  <c r="T13"/>
  <c r="R14"/>
  <c r="T14"/>
  <c r="R15"/>
  <c r="T15"/>
  <c r="R16"/>
  <c r="C17"/>
  <c r="T16"/>
  <c r="R17"/>
  <c r="T17"/>
  <c r="R18"/>
  <c r="T18"/>
  <c r="R19"/>
  <c r="T19"/>
  <c r="R20"/>
  <c r="C21"/>
  <c r="T20"/>
  <c r="R21"/>
  <c r="T21"/>
  <c r="R22"/>
  <c r="T22"/>
  <c r="R23"/>
  <c r="T23"/>
  <c r="R24"/>
  <c r="C25"/>
  <c r="T24"/>
  <c r="R25"/>
  <c r="T25"/>
  <c r="R26"/>
  <c r="T26"/>
  <c r="R27"/>
  <c r="T27"/>
  <c r="R28"/>
  <c r="C29"/>
  <c r="T28"/>
  <c r="R29"/>
  <c r="T29"/>
  <c r="R30"/>
  <c r="T30"/>
  <c r="R31"/>
  <c r="T31"/>
  <c r="R32"/>
  <c r="C33"/>
  <c r="T32"/>
  <c r="R33"/>
  <c r="T33"/>
  <c r="R34"/>
  <c r="T34"/>
  <c r="R35"/>
  <c r="T35"/>
  <c r="R36"/>
  <c r="C37"/>
  <c r="T36"/>
  <c r="R37"/>
  <c r="T37"/>
  <c r="R38"/>
  <c r="T38"/>
  <c r="R39"/>
  <c r="T39"/>
  <c r="R40"/>
  <c r="C41"/>
  <c r="T40"/>
  <c r="R41"/>
  <c r="T41"/>
  <c r="R42"/>
  <c r="T42"/>
  <c r="R43"/>
  <c r="T43"/>
  <c r="R44"/>
  <c r="C45"/>
  <c r="T44"/>
  <c r="R45"/>
  <c r="T45"/>
  <c r="R46"/>
  <c r="T46"/>
  <c r="R47"/>
  <c r="T47"/>
  <c r="R48"/>
  <c r="C49"/>
  <c r="T48"/>
  <c r="R49"/>
  <c r="T49"/>
  <c r="R50"/>
  <c r="T50"/>
  <c r="R51"/>
  <c r="T51"/>
  <c r="R52"/>
  <c r="C53"/>
  <c r="T52"/>
  <c r="R53"/>
  <c r="T53"/>
  <c r="R54"/>
  <c r="T54"/>
  <c r="R55"/>
  <c r="T55"/>
  <c r="R56"/>
  <c r="C57"/>
  <c r="T56"/>
  <c r="R57"/>
  <c r="T57"/>
  <c r="R58"/>
  <c r="T58"/>
  <c r="R59"/>
  <c r="T59"/>
  <c r="R60"/>
  <c r="C61"/>
  <c r="T60"/>
  <c r="R61"/>
  <c r="T61"/>
  <c r="R62"/>
  <c r="T62"/>
  <c r="R63"/>
  <c r="T63"/>
  <c r="R64"/>
  <c r="C65"/>
  <c r="T64"/>
  <c r="R65"/>
  <c r="T65"/>
  <c r="R66"/>
  <c r="T66"/>
  <c r="R67"/>
  <c r="T67"/>
  <c r="R68"/>
  <c r="C69"/>
  <c r="T68"/>
  <c r="R69"/>
  <c r="T69"/>
  <c r="R70"/>
  <c r="T70"/>
  <c r="R71"/>
  <c r="T71"/>
  <c r="R72"/>
  <c r="C73"/>
  <c r="T72"/>
  <c r="R73"/>
  <c r="T73"/>
  <c r="R74"/>
  <c r="T74"/>
  <c r="R75"/>
  <c r="C76"/>
  <c r="T75"/>
  <c r="R76"/>
  <c r="C77"/>
  <c r="T76"/>
  <c r="R77"/>
  <c r="T77"/>
  <c r="R78"/>
  <c r="T78"/>
  <c r="R79"/>
  <c r="C80"/>
  <c r="T79"/>
  <c r="R80"/>
  <c r="C81"/>
  <c r="T80"/>
  <c r="R81"/>
  <c r="T81"/>
  <c r="R82"/>
  <c r="T82"/>
  <c r="R83"/>
  <c r="C84"/>
  <c r="T83"/>
  <c r="R84"/>
  <c r="C85"/>
  <c r="T84"/>
  <c r="R85"/>
  <c r="T85"/>
  <c r="R86"/>
  <c r="T86"/>
  <c r="R87"/>
  <c r="C88"/>
  <c r="T87"/>
  <c r="R88"/>
  <c r="C89"/>
  <c r="T88"/>
  <c r="R89"/>
  <c r="T89"/>
  <c r="R90"/>
  <c r="T90"/>
  <c r="R91"/>
  <c r="C92"/>
  <c r="T91"/>
  <c r="R92"/>
  <c r="C93"/>
  <c r="T92"/>
  <c r="R93"/>
  <c r="T93"/>
  <c r="R94"/>
  <c r="T94"/>
  <c r="R95"/>
  <c r="C96"/>
  <c r="T95"/>
  <c r="R96"/>
  <c r="C97"/>
  <c r="T96"/>
  <c r="R97"/>
  <c r="T97"/>
  <c r="R98"/>
  <c r="T98"/>
  <c r="R99"/>
  <c r="C100"/>
  <c r="T99"/>
  <c r="R100"/>
  <c r="C101"/>
  <c r="T100"/>
  <c r="R101"/>
  <c r="T101"/>
  <c r="R102"/>
  <c r="T102"/>
  <c r="R103"/>
  <c r="C104"/>
  <c r="T103"/>
  <c r="R104"/>
  <c r="C105"/>
  <c r="T104"/>
  <c r="R105"/>
  <c r="T105"/>
  <c r="R106"/>
  <c r="T106"/>
  <c r="R107"/>
  <c r="C108"/>
  <c r="P2" s="1"/>
  <c r="T107"/>
  <c r="R108"/>
  <c r="T10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K108"/>
  <c r="K107"/>
  <c r="C107"/>
  <c r="K106"/>
  <c r="C106"/>
  <c r="K105"/>
  <c r="K104"/>
  <c r="K103"/>
  <c r="C103"/>
  <c r="K102"/>
  <c r="C102"/>
  <c r="K101"/>
  <c r="K100"/>
  <c r="K99"/>
  <c r="C99"/>
  <c r="K98"/>
  <c r="C98"/>
  <c r="K97"/>
  <c r="K96"/>
  <c r="K95"/>
  <c r="C95"/>
  <c r="K94"/>
  <c r="C94"/>
  <c r="K93"/>
  <c r="K92"/>
  <c r="K91"/>
  <c r="C91"/>
  <c r="K90"/>
  <c r="C90"/>
  <c r="K89"/>
  <c r="K88"/>
  <c r="K87"/>
  <c r="C87"/>
  <c r="K86"/>
  <c r="C86"/>
  <c r="K85"/>
  <c r="K84"/>
  <c r="K83"/>
  <c r="C83"/>
  <c r="K82"/>
  <c r="C82"/>
  <c r="K81"/>
  <c r="K80"/>
  <c r="K79"/>
  <c r="C79"/>
  <c r="K78"/>
  <c r="C78"/>
  <c r="K77"/>
  <c r="K76"/>
  <c r="K75"/>
  <c r="C75"/>
  <c r="K74"/>
  <c r="C74"/>
  <c r="K73"/>
  <c r="K72"/>
  <c r="C72"/>
  <c r="K71"/>
  <c r="C71"/>
  <c r="K70"/>
  <c r="C70"/>
  <c r="K69"/>
  <c r="K68"/>
  <c r="C68"/>
  <c r="K67"/>
  <c r="C67"/>
  <c r="K66"/>
  <c r="C66"/>
  <c r="K65"/>
  <c r="K64"/>
  <c r="C64"/>
  <c r="K63"/>
  <c r="C63"/>
  <c r="K62"/>
  <c r="C62"/>
  <c r="K61"/>
  <c r="K60"/>
  <c r="C60"/>
  <c r="K59"/>
  <c r="C59"/>
  <c r="K58"/>
  <c r="C58"/>
  <c r="K57"/>
  <c r="K56"/>
  <c r="C56"/>
  <c r="K55"/>
  <c r="C55"/>
  <c r="K54"/>
  <c r="C54"/>
  <c r="K53"/>
  <c r="K52"/>
  <c r="C52"/>
  <c r="K51"/>
  <c r="C51"/>
  <c r="K50"/>
  <c r="C50"/>
  <c r="K49"/>
  <c r="K48"/>
  <c r="C48"/>
  <c r="K47"/>
  <c r="C47"/>
  <c r="K46"/>
  <c r="C46"/>
  <c r="K45"/>
  <c r="K44"/>
  <c r="C44"/>
  <c r="K43"/>
  <c r="C43"/>
  <c r="K42"/>
  <c r="C42"/>
  <c r="K41"/>
  <c r="K40"/>
  <c r="C40"/>
  <c r="K39"/>
  <c r="C39"/>
  <c r="K38"/>
  <c r="C38"/>
  <c r="K37"/>
  <c r="K36"/>
  <c r="C36"/>
  <c r="K35"/>
  <c r="C35"/>
  <c r="K34"/>
  <c r="C34"/>
  <c r="K33"/>
  <c r="K32"/>
  <c r="C32"/>
  <c r="K31"/>
  <c r="C31"/>
  <c r="K30"/>
  <c r="C30"/>
  <c r="K29"/>
  <c r="K28"/>
  <c r="C28"/>
  <c r="K27"/>
  <c r="C27"/>
  <c r="K26"/>
  <c r="C26"/>
  <c r="K25"/>
  <c r="K24"/>
  <c r="C24"/>
  <c r="K23"/>
  <c r="C23"/>
  <c r="K22"/>
  <c r="C22"/>
  <c r="K21"/>
  <c r="K20"/>
  <c r="C20"/>
  <c r="K19"/>
  <c r="C19"/>
  <c r="K18"/>
  <c r="C18"/>
  <c r="K17"/>
  <c r="K16"/>
  <c r="C16"/>
  <c r="K15"/>
  <c r="C15"/>
  <c r="K14"/>
  <c r="C14"/>
  <c r="K13"/>
  <c r="K12"/>
  <c r="K11"/>
  <c r="C11"/>
  <c r="K10"/>
  <c r="K9"/>
  <c r="M9"/>
  <c r="R9" s="1"/>
  <c r="L2"/>
  <c r="V18" i="32"/>
  <c r="V9"/>
  <c r="V10" s="1"/>
  <c r="W36" i="31" l="1"/>
  <c r="W40"/>
  <c r="W43"/>
  <c r="W58"/>
  <c r="W59" s="1"/>
  <c r="W51"/>
  <c r="W47"/>
  <c r="W48" s="1"/>
  <c r="W52"/>
  <c r="W48" i="32"/>
  <c r="W63"/>
  <c r="W47"/>
  <c r="W51"/>
  <c r="W52" s="1"/>
  <c r="W62"/>
  <c r="W59"/>
  <c r="W19"/>
  <c r="R9"/>
  <c r="C10" s="1"/>
  <c r="K10" s="1"/>
  <c r="M10" s="1"/>
  <c r="V11"/>
  <c r="W34"/>
  <c r="W59" i="33"/>
  <c r="W56"/>
  <c r="W52"/>
  <c r="W55"/>
  <c r="W41"/>
  <c r="W42"/>
  <c r="W43" s="1"/>
  <c r="W48"/>
  <c r="W54"/>
  <c r="W26"/>
  <c r="W28"/>
  <c r="W29" s="1"/>
  <c r="V11"/>
  <c r="V12" s="1"/>
  <c r="W34"/>
  <c r="W18"/>
  <c r="W19" s="1"/>
  <c r="W38"/>
  <c r="V19"/>
  <c r="V20" s="1"/>
  <c r="V21" s="1"/>
  <c r="V22" s="1"/>
  <c r="W33" i="31"/>
  <c r="W34" s="1"/>
  <c r="W22"/>
  <c r="W23" s="1"/>
  <c r="W26"/>
  <c r="V12" i="32"/>
  <c r="W9"/>
  <c r="W38" i="31"/>
  <c r="W37"/>
  <c r="W35"/>
  <c r="W35" i="32"/>
  <c r="W36" s="1"/>
  <c r="W27" i="31"/>
  <c r="W28" s="1"/>
  <c r="W29" s="1"/>
  <c r="W26" i="32"/>
  <c r="W27" s="1"/>
  <c r="W28" s="1"/>
  <c r="W29" s="1"/>
  <c r="W22" i="33"/>
  <c r="W23" s="1"/>
  <c r="W21" i="32"/>
  <c r="W22" s="1"/>
  <c r="W23" s="1"/>
  <c r="W21" i="33"/>
  <c r="W20" i="31"/>
  <c r="W20" i="33"/>
  <c r="V19" i="32"/>
  <c r="V20" s="1"/>
  <c r="V21" s="1"/>
  <c r="V22" s="1"/>
  <c r="V19" i="31"/>
  <c r="V20" s="1"/>
  <c r="V21" s="1"/>
  <c r="V22" s="1"/>
  <c r="V18" i="33"/>
  <c r="W17" i="31"/>
  <c r="W18" s="1"/>
  <c r="W19" s="1"/>
  <c r="W17" i="32"/>
  <c r="W18" s="1"/>
  <c r="W16"/>
  <c r="V16" i="31"/>
  <c r="V17" s="1"/>
  <c r="W16"/>
  <c r="V14" i="33"/>
  <c r="W13"/>
  <c r="V13" i="32"/>
  <c r="V14" s="1"/>
  <c r="V15" s="1"/>
  <c r="V16" s="1"/>
  <c r="V17" s="1"/>
  <c r="W12" i="31"/>
  <c r="W13" s="1"/>
  <c r="W14" s="1"/>
  <c r="W12" i="33"/>
  <c r="W11" i="32"/>
  <c r="W12" s="1"/>
  <c r="W13" s="1"/>
  <c r="W14" s="1"/>
  <c r="H4"/>
  <c r="W11" i="33"/>
  <c r="V10" i="31"/>
  <c r="V11" s="1"/>
  <c r="V12" s="1"/>
  <c r="R10" i="32"/>
  <c r="C11" s="1"/>
  <c r="K11" s="1"/>
  <c r="M11" s="1"/>
  <c r="W9" i="31"/>
  <c r="H4"/>
  <c r="R9"/>
  <c r="C10" s="1"/>
  <c r="K10" s="1"/>
  <c r="M10" s="1"/>
  <c r="V9" i="33"/>
  <c r="V10" s="1"/>
  <c r="R9"/>
  <c r="C10" s="1"/>
  <c r="W16"/>
  <c r="H4"/>
  <c r="V15"/>
  <c r="V16" s="1"/>
  <c r="V17" s="1"/>
  <c r="W17"/>
  <c r="C10" i="17"/>
  <c r="T9"/>
  <c r="H4" s="1"/>
  <c r="D4"/>
  <c r="G5"/>
  <c r="E5"/>
  <c r="C5"/>
  <c r="W11" i="31"/>
  <c r="X10" i="32"/>
  <c r="X10" i="33" l="1"/>
  <c r="K10"/>
  <c r="M10" s="1"/>
  <c r="L5" i="32"/>
  <c r="L5" i="31"/>
  <c r="P5" i="32"/>
  <c r="P5" i="33"/>
  <c r="P5" i="31"/>
  <c r="R10" i="33"/>
  <c r="C11" s="1"/>
  <c r="L5"/>
  <c r="I5" i="17"/>
  <c r="L4"/>
  <c r="P4"/>
  <c r="X10" i="31"/>
  <c r="R10"/>
  <c r="R11" i="32"/>
  <c r="X11"/>
  <c r="Y11" s="1"/>
  <c r="X11" i="33" l="1"/>
  <c r="Y11" s="1"/>
  <c r="K11"/>
  <c r="M11" s="1"/>
  <c r="R11" s="1"/>
  <c r="C12" s="1"/>
  <c r="C12" i="32"/>
  <c r="K12" s="1"/>
  <c r="M12" s="1"/>
  <c r="C11" i="31"/>
  <c r="K11" s="1"/>
  <c r="M11" s="1"/>
  <c r="X12" i="33" l="1"/>
  <c r="Y12" s="1"/>
  <c r="K12"/>
  <c r="M12" s="1"/>
  <c r="R12" s="1"/>
  <c r="C13" s="1"/>
  <c r="R12" i="32"/>
  <c r="C13" s="1"/>
  <c r="R11" i="31"/>
  <c r="X11"/>
  <c r="Y11" s="1"/>
  <c r="X12" i="32"/>
  <c r="Y12" s="1"/>
  <c r="K13" l="1"/>
  <c r="M13" s="1"/>
  <c r="R13" s="1"/>
  <c r="C14" s="1"/>
  <c r="X13" i="33"/>
  <c r="Y13" s="1"/>
  <c r="K13"/>
  <c r="M13" s="1"/>
  <c r="R13" s="1"/>
  <c r="C14" s="1"/>
  <c r="X13" i="32"/>
  <c r="Y13" s="1"/>
  <c r="C12" i="31"/>
  <c r="R12" l="1"/>
  <c r="C13" s="1"/>
  <c r="K13" s="1"/>
  <c r="M13" s="1"/>
  <c r="R13" s="1"/>
  <c r="K12"/>
  <c r="M12" s="1"/>
  <c r="K14" i="32"/>
  <c r="M14" s="1"/>
  <c r="R14" s="1"/>
  <c r="X14"/>
  <c r="Y14" s="1"/>
  <c r="X14" i="33"/>
  <c r="Y14" s="1"/>
  <c r="K14"/>
  <c r="M14" s="1"/>
  <c r="R14" s="1"/>
  <c r="C15" i="32"/>
  <c r="K15" s="1"/>
  <c r="M15" s="1"/>
  <c r="X12" i="31"/>
  <c r="Y12" s="1"/>
  <c r="C15" i="33" l="1"/>
  <c r="C14" i="31"/>
  <c r="K14" s="1"/>
  <c r="M14" s="1"/>
  <c r="X13"/>
  <c r="Y13" s="1"/>
  <c r="X15" i="32"/>
  <c r="Y15" s="1"/>
  <c r="R15"/>
  <c r="X15" i="33" l="1"/>
  <c r="Y15" s="1"/>
  <c r="K15"/>
  <c r="M15" s="1"/>
  <c r="R15" s="1"/>
  <c r="X14" i="31"/>
  <c r="Y14" s="1"/>
  <c r="R14"/>
  <c r="C16" i="32"/>
  <c r="K16" s="1"/>
  <c r="M16" s="1"/>
  <c r="C16" i="33" l="1"/>
  <c r="C15" i="31"/>
  <c r="K15" s="1"/>
  <c r="M15" s="1"/>
  <c r="X16" i="32"/>
  <c r="Y16" s="1"/>
  <c r="R16"/>
  <c r="X16" i="33" l="1"/>
  <c r="Y16" s="1"/>
  <c r="K16"/>
  <c r="M16" s="1"/>
  <c r="R16" s="1"/>
  <c r="X15" i="31"/>
  <c r="Y15" s="1"/>
  <c r="R15"/>
  <c r="C17" i="32"/>
  <c r="K17" s="1"/>
  <c r="M17" s="1"/>
  <c r="C17" i="33" l="1"/>
  <c r="C16" i="31"/>
  <c r="K16" s="1"/>
  <c r="M16" s="1"/>
  <c r="X17" i="32"/>
  <c r="Y17" s="1"/>
  <c r="R17"/>
  <c r="X17" i="33" l="1"/>
  <c r="Y17" s="1"/>
  <c r="K17"/>
  <c r="M17" s="1"/>
  <c r="R17" s="1"/>
  <c r="X16" i="31"/>
  <c r="Y16" s="1"/>
  <c r="R16"/>
  <c r="C18" i="32"/>
  <c r="C18" i="33" l="1"/>
  <c r="C17" i="31"/>
  <c r="K17" s="1"/>
  <c r="M17" s="1"/>
  <c r="X18" i="32"/>
  <c r="Y18" s="1"/>
  <c r="R18"/>
  <c r="X18" i="33" l="1"/>
  <c r="Y18" s="1"/>
  <c r="R18"/>
  <c r="C19" s="1"/>
  <c r="K19" s="1"/>
  <c r="M19" s="1"/>
  <c r="X17" i="31"/>
  <c r="Y17" s="1"/>
  <c r="R17"/>
  <c r="C19" i="32"/>
  <c r="K19" s="1"/>
  <c r="M19" s="1"/>
  <c r="X19" i="33" l="1"/>
  <c r="Y19" s="1"/>
  <c r="R19"/>
  <c r="C20" s="1"/>
  <c r="K20" s="1"/>
  <c r="M20" s="1"/>
  <c r="C18" i="31"/>
  <c r="X19" i="32"/>
  <c r="Y19" s="1"/>
  <c r="R19"/>
  <c r="C20" s="1"/>
  <c r="K20" s="1"/>
  <c r="M20" s="1"/>
  <c r="X20" i="33" l="1"/>
  <c r="Y20" s="1"/>
  <c r="R20"/>
  <c r="C21" s="1"/>
  <c r="K21" s="1"/>
  <c r="M21" s="1"/>
  <c r="X18" i="31"/>
  <c r="Y18" s="1"/>
  <c r="R18"/>
  <c r="C19" s="1"/>
  <c r="K19" s="1"/>
  <c r="M19" s="1"/>
  <c r="X20" i="32"/>
  <c r="Y20" s="1"/>
  <c r="R20"/>
  <c r="C21" s="1"/>
  <c r="K21" s="1"/>
  <c r="M21" s="1"/>
  <c r="X21" i="33" l="1"/>
  <c r="Y21" s="1"/>
  <c r="R21"/>
  <c r="C22" s="1"/>
  <c r="K22" s="1"/>
  <c r="M22" s="1"/>
  <c r="X19" i="31"/>
  <c r="Y19" s="1"/>
  <c r="R19"/>
  <c r="C20" s="1"/>
  <c r="K20" s="1"/>
  <c r="M20" s="1"/>
  <c r="X21" i="32"/>
  <c r="Y21" s="1"/>
  <c r="R21"/>
  <c r="C22" s="1"/>
  <c r="K22" s="1"/>
  <c r="M22" s="1"/>
  <c r="X22" i="33" l="1"/>
  <c r="Y22" s="1"/>
  <c r="R22"/>
  <c r="C23" s="1"/>
  <c r="K23" s="1"/>
  <c r="M23" s="1"/>
  <c r="X20" i="31"/>
  <c r="Y20" s="1"/>
  <c r="R20"/>
  <c r="C21" s="1"/>
  <c r="K21" s="1"/>
  <c r="M21" s="1"/>
  <c r="X22" i="32"/>
  <c r="Y22" s="1"/>
  <c r="R22"/>
  <c r="C23" s="1"/>
  <c r="K23" s="1"/>
  <c r="M23" s="1"/>
  <c r="X23" i="33" l="1"/>
  <c r="Y23" s="1"/>
  <c r="R23"/>
  <c r="C24" s="1"/>
  <c r="K24" s="1"/>
  <c r="M24" s="1"/>
  <c r="X21" i="31"/>
  <c r="Y21" s="1"/>
  <c r="R21"/>
  <c r="C22" s="1"/>
  <c r="K22" s="1"/>
  <c r="M22" s="1"/>
  <c r="X23" i="32"/>
  <c r="Y23" s="1"/>
  <c r="R23"/>
  <c r="C24" s="1"/>
  <c r="K24" s="1"/>
  <c r="M24" s="1"/>
  <c r="X24" i="33" l="1"/>
  <c r="Y24" s="1"/>
  <c r="R24"/>
  <c r="C25" s="1"/>
  <c r="K25" s="1"/>
  <c r="M25" s="1"/>
  <c r="X22" i="31"/>
  <c r="Y22" s="1"/>
  <c r="R22"/>
  <c r="C23" s="1"/>
  <c r="K23" s="1"/>
  <c r="M23" s="1"/>
  <c r="X24" i="32"/>
  <c r="Y24" s="1"/>
  <c r="R24"/>
  <c r="C25" s="1"/>
  <c r="K25" s="1"/>
  <c r="M25" s="1"/>
  <c r="X25" i="33" l="1"/>
  <c r="Y25" s="1"/>
  <c r="R25"/>
  <c r="C26" s="1"/>
  <c r="K26" s="1"/>
  <c r="M26" s="1"/>
  <c r="X23" i="31"/>
  <c r="Y23" s="1"/>
  <c r="R23"/>
  <c r="C24" s="1"/>
  <c r="K24" s="1"/>
  <c r="M24" s="1"/>
  <c r="X25" i="32"/>
  <c r="Y25" s="1"/>
  <c r="R25"/>
  <c r="C26" s="1"/>
  <c r="K26" s="1"/>
  <c r="M26" s="1"/>
  <c r="X26" i="33" l="1"/>
  <c r="Y26" s="1"/>
  <c r="R26"/>
  <c r="C27" s="1"/>
  <c r="K27" s="1"/>
  <c r="M27" s="1"/>
  <c r="X24" i="31"/>
  <c r="Y24" s="1"/>
  <c r="R24"/>
  <c r="C25" s="1"/>
  <c r="K25" s="1"/>
  <c r="M25" s="1"/>
  <c r="X26" i="32"/>
  <c r="Y26" s="1"/>
  <c r="R26"/>
  <c r="C27" s="1"/>
  <c r="K27" s="1"/>
  <c r="M27" s="1"/>
  <c r="X27" i="33" l="1"/>
  <c r="Y27" s="1"/>
  <c r="R27"/>
  <c r="C28" s="1"/>
  <c r="K28" s="1"/>
  <c r="M28" s="1"/>
  <c r="X25" i="31"/>
  <c r="Y25" s="1"/>
  <c r="R25"/>
  <c r="C26" s="1"/>
  <c r="K26" s="1"/>
  <c r="M26" s="1"/>
  <c r="X27" i="32"/>
  <c r="Y27" s="1"/>
  <c r="R27"/>
  <c r="C28" s="1"/>
  <c r="K28" s="1"/>
  <c r="M28" s="1"/>
  <c r="X28" i="33" l="1"/>
  <c r="Y28" s="1"/>
  <c r="R28"/>
  <c r="C29" s="1"/>
  <c r="K29" s="1"/>
  <c r="M29" s="1"/>
  <c r="X26" i="31"/>
  <c r="Y26" s="1"/>
  <c r="R26"/>
  <c r="C27" s="1"/>
  <c r="K27" s="1"/>
  <c r="M27" s="1"/>
  <c r="X28" i="32"/>
  <c r="Y28" s="1"/>
  <c r="R28"/>
  <c r="C29" s="1"/>
  <c r="K29" s="1"/>
  <c r="M29" s="1"/>
  <c r="X29" i="33" l="1"/>
  <c r="Y29" s="1"/>
  <c r="R29"/>
  <c r="C30" s="1"/>
  <c r="K30" s="1"/>
  <c r="M30" s="1"/>
  <c r="X27" i="31"/>
  <c r="Y27" s="1"/>
  <c r="R27"/>
  <c r="C28" s="1"/>
  <c r="K28" s="1"/>
  <c r="M28" s="1"/>
  <c r="X29" i="32"/>
  <c r="Y29" s="1"/>
  <c r="R29"/>
  <c r="C30" s="1"/>
  <c r="K30" s="1"/>
  <c r="M30" s="1"/>
  <c r="X30" i="33" l="1"/>
  <c r="Y30" s="1"/>
  <c r="R30"/>
  <c r="C31" s="1"/>
  <c r="K31" s="1"/>
  <c r="M31" s="1"/>
  <c r="X28" i="31"/>
  <c r="Y28" s="1"/>
  <c r="R28"/>
  <c r="C29" s="1"/>
  <c r="K29" s="1"/>
  <c r="M29" s="1"/>
  <c r="X30" i="32"/>
  <c r="Y30" s="1"/>
  <c r="R30"/>
  <c r="C31" s="1"/>
  <c r="K31" s="1"/>
  <c r="M31" s="1"/>
  <c r="X31" i="33" l="1"/>
  <c r="Y31" s="1"/>
  <c r="R31"/>
  <c r="C32" s="1"/>
  <c r="K32" s="1"/>
  <c r="M32" s="1"/>
  <c r="X29" i="31"/>
  <c r="Y29" s="1"/>
  <c r="R29"/>
  <c r="C30" s="1"/>
  <c r="K30" s="1"/>
  <c r="M30" s="1"/>
  <c r="X31" i="32"/>
  <c r="Y31" s="1"/>
  <c r="R31"/>
  <c r="C32" s="1"/>
  <c r="K32" s="1"/>
  <c r="M32" s="1"/>
  <c r="X32" i="33" l="1"/>
  <c r="Y32" s="1"/>
  <c r="R32"/>
  <c r="C33" s="1"/>
  <c r="K33" s="1"/>
  <c r="M33" s="1"/>
  <c r="X30" i="31"/>
  <c r="Y30" s="1"/>
  <c r="R30"/>
  <c r="C31" s="1"/>
  <c r="K31" s="1"/>
  <c r="M31" s="1"/>
  <c r="X32" i="32"/>
  <c r="Y32" s="1"/>
  <c r="R32"/>
  <c r="C33" s="1"/>
  <c r="K33" s="1"/>
  <c r="M33" s="1"/>
  <c r="X33" i="33" l="1"/>
  <c r="Y33" s="1"/>
  <c r="R33"/>
  <c r="C34" s="1"/>
  <c r="X31" i="31"/>
  <c r="Y31" s="1"/>
  <c r="R31"/>
  <c r="C32" s="1"/>
  <c r="K32" s="1"/>
  <c r="M32" s="1"/>
  <c r="X33" i="32"/>
  <c r="Y33" s="1"/>
  <c r="R33"/>
  <c r="C34" s="1"/>
  <c r="X34" i="33" l="1"/>
  <c r="Y34" s="1"/>
  <c r="R34"/>
  <c r="C35" s="1"/>
  <c r="K35" s="1"/>
  <c r="M35" s="1"/>
  <c r="X32" i="31"/>
  <c r="Y32" s="1"/>
  <c r="R32"/>
  <c r="C33" s="1"/>
  <c r="K33" s="1"/>
  <c r="M33" s="1"/>
  <c r="X34" i="32"/>
  <c r="Y34" s="1"/>
  <c r="R34"/>
  <c r="C35" s="1"/>
  <c r="K35" s="1"/>
  <c r="M35" s="1"/>
  <c r="X35" i="33" l="1"/>
  <c r="Y35" s="1"/>
  <c r="R35"/>
  <c r="C36" s="1"/>
  <c r="K36" s="1"/>
  <c r="M36" s="1"/>
  <c r="X33" i="31"/>
  <c r="Y33" s="1"/>
  <c r="R33"/>
  <c r="C34" s="1"/>
  <c r="X35" i="32"/>
  <c r="Y35" s="1"/>
  <c r="R35"/>
  <c r="C36" s="1"/>
  <c r="K36" s="1"/>
  <c r="M36" s="1"/>
  <c r="X36" i="33" l="1"/>
  <c r="Y36" s="1"/>
  <c r="R36"/>
  <c r="C37" s="1"/>
  <c r="K37" s="1"/>
  <c r="M37" s="1"/>
  <c r="X34" i="31"/>
  <c r="Y34" s="1"/>
  <c r="R34"/>
  <c r="C35" s="1"/>
  <c r="K35" s="1"/>
  <c r="M35" s="1"/>
  <c r="X36" i="32"/>
  <c r="Y36" s="1"/>
  <c r="R36"/>
  <c r="C37" s="1"/>
  <c r="K37" s="1"/>
  <c r="M37" s="1"/>
  <c r="X37" i="33" l="1"/>
  <c r="Y37" s="1"/>
  <c r="R37"/>
  <c r="C38" s="1"/>
  <c r="K38" s="1"/>
  <c r="M38" s="1"/>
  <c r="X35" i="31"/>
  <c r="Y35" s="1"/>
  <c r="R35"/>
  <c r="C36" s="1"/>
  <c r="K36" s="1"/>
  <c r="M36" s="1"/>
  <c r="X37" i="32"/>
  <c r="Y37" s="1"/>
  <c r="R37"/>
  <c r="C38" s="1"/>
  <c r="K38" s="1"/>
  <c r="M38" s="1"/>
  <c r="X38" i="33" l="1"/>
  <c r="Y38" s="1"/>
  <c r="R38"/>
  <c r="X36" i="31"/>
  <c r="Y36" s="1"/>
  <c r="R36"/>
  <c r="C37" s="1"/>
  <c r="K37" s="1"/>
  <c r="M37" s="1"/>
  <c r="X38" i="32"/>
  <c r="Y38" s="1"/>
  <c r="R38"/>
  <c r="C39" i="33" l="1"/>
  <c r="X37" i="31"/>
  <c r="Y37" s="1"/>
  <c r="R37"/>
  <c r="C38" s="1"/>
  <c r="K38" s="1"/>
  <c r="M38" s="1"/>
  <c r="C39" i="32"/>
  <c r="K39" s="1"/>
  <c r="M39" s="1"/>
  <c r="R39" s="1"/>
  <c r="C40" s="1"/>
  <c r="K40" l="1"/>
  <c r="M40" s="1"/>
  <c r="R40" s="1"/>
  <c r="C41" s="1"/>
  <c r="X39" i="33"/>
  <c r="Y39" s="1"/>
  <c r="K39"/>
  <c r="M39" s="1"/>
  <c r="R39" s="1"/>
  <c r="X38" i="31"/>
  <c r="Y38" s="1"/>
  <c r="R38"/>
  <c r="X39" i="32"/>
  <c r="Y39" s="1"/>
  <c r="K41" l="1"/>
  <c r="M41" s="1"/>
  <c r="R41" s="1"/>
  <c r="C42" s="1"/>
  <c r="X40"/>
  <c r="Y40" s="1"/>
  <c r="C40" i="33"/>
  <c r="C39" i="31"/>
  <c r="K39" s="1"/>
  <c r="M39" s="1"/>
  <c r="R39" s="1"/>
  <c r="C40" s="1"/>
  <c r="K40" l="1"/>
  <c r="M40" s="1"/>
  <c r="R40" s="1"/>
  <c r="X41" i="32"/>
  <c r="Y41" s="1"/>
  <c r="K42"/>
  <c r="M42" s="1"/>
  <c r="R42" s="1"/>
  <c r="C43" s="1"/>
  <c r="X40" i="33"/>
  <c r="Y40" s="1"/>
  <c r="K40"/>
  <c r="M40" s="1"/>
  <c r="R40" s="1"/>
  <c r="X39" i="31"/>
  <c r="Y39" s="1"/>
  <c r="C41" l="1"/>
  <c r="X40"/>
  <c r="Y40" s="1"/>
  <c r="K43" i="32"/>
  <c r="M43" s="1"/>
  <c r="R43" s="1"/>
  <c r="C44" s="1"/>
  <c r="X42"/>
  <c r="Y42" s="1"/>
  <c r="C41" i="33"/>
  <c r="X41" i="31" l="1"/>
  <c r="Y41" s="1"/>
  <c r="K41"/>
  <c r="M41" s="1"/>
  <c r="R41" s="1"/>
  <c r="K44" i="32"/>
  <c r="M44" s="1"/>
  <c r="R44" s="1"/>
  <c r="X43"/>
  <c r="Y43" s="1"/>
  <c r="X41" i="33"/>
  <c r="Y41" s="1"/>
  <c r="K41"/>
  <c r="M41" s="1"/>
  <c r="R41" s="1"/>
  <c r="C42" i="31" l="1"/>
  <c r="X44" i="32"/>
  <c r="Y44" s="1"/>
  <c r="C45"/>
  <c r="C42" i="33"/>
  <c r="X42" i="31" l="1"/>
  <c r="Y42" s="1"/>
  <c r="K42"/>
  <c r="M42" s="1"/>
  <c r="R42" s="1"/>
  <c r="X45" i="32"/>
  <c r="Y45" s="1"/>
  <c r="K45"/>
  <c r="M45" s="1"/>
  <c r="R45" s="1"/>
  <c r="C46" s="1"/>
  <c r="X42" i="33"/>
  <c r="Y42" s="1"/>
  <c r="K42"/>
  <c r="M42" s="1"/>
  <c r="R42" s="1"/>
  <c r="C43" i="31" l="1"/>
  <c r="X46" i="32"/>
  <c r="Y46" s="1"/>
  <c r="K46"/>
  <c r="M46" s="1"/>
  <c r="R46" s="1"/>
  <c r="C47" s="1"/>
  <c r="C43" i="33"/>
  <c r="X43" i="31" l="1"/>
  <c r="Y43" s="1"/>
  <c r="K43"/>
  <c r="M43" s="1"/>
  <c r="R43" s="1"/>
  <c r="X47" i="32"/>
  <c r="Y47" s="1"/>
  <c r="K47"/>
  <c r="M47" s="1"/>
  <c r="R47" s="1"/>
  <c r="C48" s="1"/>
  <c r="X43" i="33"/>
  <c r="Y43" s="1"/>
  <c r="K43"/>
  <c r="M43" s="1"/>
  <c r="R43" s="1"/>
  <c r="C44" i="31" l="1"/>
  <c r="X48" i="32"/>
  <c r="Y48" s="1"/>
  <c r="K48"/>
  <c r="M48" s="1"/>
  <c r="R48" s="1"/>
  <c r="C49" s="1"/>
  <c r="C44" i="33"/>
  <c r="X44" i="31" l="1"/>
  <c r="Y44" s="1"/>
  <c r="K44"/>
  <c r="M44" s="1"/>
  <c r="R44" s="1"/>
  <c r="X49" i="32"/>
  <c r="Y49" s="1"/>
  <c r="K49"/>
  <c r="M49" s="1"/>
  <c r="R49" s="1"/>
  <c r="C50" s="1"/>
  <c r="X44" i="33"/>
  <c r="Y44" s="1"/>
  <c r="K44"/>
  <c r="M44" s="1"/>
  <c r="R44" s="1"/>
  <c r="C45" s="1"/>
  <c r="C45" i="31" l="1"/>
  <c r="X50" i="32"/>
  <c r="Y50" s="1"/>
  <c r="K50"/>
  <c r="M50" s="1"/>
  <c r="R50" s="1"/>
  <c r="C51" s="1"/>
  <c r="X45" i="33"/>
  <c r="Y45" s="1"/>
  <c r="K45"/>
  <c r="M45" s="1"/>
  <c r="R45" s="1"/>
  <c r="C46" s="1"/>
  <c r="X45" i="31" l="1"/>
  <c r="Y45" s="1"/>
  <c r="K45"/>
  <c r="M45" s="1"/>
  <c r="R45" s="1"/>
  <c r="C46" s="1"/>
  <c r="X51" i="32"/>
  <c r="Y51" s="1"/>
  <c r="K51"/>
  <c r="M51" s="1"/>
  <c r="R51" s="1"/>
  <c r="C52" s="1"/>
  <c r="X46" i="33"/>
  <c r="Y46" s="1"/>
  <c r="K46"/>
  <c r="M46" s="1"/>
  <c r="R46" s="1"/>
  <c r="C47" s="1"/>
  <c r="X46" i="31" l="1"/>
  <c r="Y46" s="1"/>
  <c r="K46"/>
  <c r="M46" s="1"/>
  <c r="R46" s="1"/>
  <c r="C47" s="1"/>
  <c r="X52" i="32"/>
  <c r="Y52" s="1"/>
  <c r="K52"/>
  <c r="M52" s="1"/>
  <c r="R52" s="1"/>
  <c r="C53" s="1"/>
  <c r="X47" i="33"/>
  <c r="Y47" s="1"/>
  <c r="K47"/>
  <c r="M47" s="1"/>
  <c r="R47" s="1"/>
  <c r="C48" s="1"/>
  <c r="X47" i="31" l="1"/>
  <c r="Y47" s="1"/>
  <c r="K47"/>
  <c r="M47" s="1"/>
  <c r="R47" s="1"/>
  <c r="C48" s="1"/>
  <c r="X53" i="32"/>
  <c r="Y53" s="1"/>
  <c r="K53"/>
  <c r="M53" s="1"/>
  <c r="R53" s="1"/>
  <c r="C54" s="1"/>
  <c r="X48" i="33"/>
  <c r="Y48" s="1"/>
  <c r="K48"/>
  <c r="M48" s="1"/>
  <c r="R48" s="1"/>
  <c r="C49" s="1"/>
  <c r="X48" i="31" l="1"/>
  <c r="Y48" s="1"/>
  <c r="K48"/>
  <c r="M48" s="1"/>
  <c r="R48" s="1"/>
  <c r="C49" s="1"/>
  <c r="X54" i="32"/>
  <c r="Y54" s="1"/>
  <c r="K54"/>
  <c r="M54" s="1"/>
  <c r="R54" s="1"/>
  <c r="C55" s="1"/>
  <c r="X49" i="33"/>
  <c r="Y49" s="1"/>
  <c r="K49"/>
  <c r="M49" s="1"/>
  <c r="R49" s="1"/>
  <c r="C50" s="1"/>
  <c r="X49" i="31" l="1"/>
  <c r="Y49" s="1"/>
  <c r="K49"/>
  <c r="M49" s="1"/>
  <c r="R49" s="1"/>
  <c r="C50" s="1"/>
  <c r="X55" i="32"/>
  <c r="Y55" s="1"/>
  <c r="K55"/>
  <c r="M55" s="1"/>
  <c r="R55" s="1"/>
  <c r="C56" s="1"/>
  <c r="X50" i="33"/>
  <c r="Y50" s="1"/>
  <c r="K50"/>
  <c r="M50" s="1"/>
  <c r="R50" s="1"/>
  <c r="C51" s="1"/>
  <c r="X50" i="31" l="1"/>
  <c r="Y50" s="1"/>
  <c r="K50"/>
  <c r="M50" s="1"/>
  <c r="R50" s="1"/>
  <c r="C51" s="1"/>
  <c r="X56" i="32"/>
  <c r="Y56" s="1"/>
  <c r="K56"/>
  <c r="M56" s="1"/>
  <c r="R56" s="1"/>
  <c r="C57" s="1"/>
  <c r="X51" i="33"/>
  <c r="Y51" s="1"/>
  <c r="K51"/>
  <c r="M51" s="1"/>
  <c r="R51" s="1"/>
  <c r="C52" s="1"/>
  <c r="X51" i="31" l="1"/>
  <c r="Y51" s="1"/>
  <c r="K51"/>
  <c r="M51" s="1"/>
  <c r="R51" s="1"/>
  <c r="C52" s="1"/>
  <c r="X57" i="32"/>
  <c r="Y57" s="1"/>
  <c r="K57"/>
  <c r="M57" s="1"/>
  <c r="R57" s="1"/>
  <c r="C58" s="1"/>
  <c r="X52" i="33"/>
  <c r="Y52" s="1"/>
  <c r="K52"/>
  <c r="M52" s="1"/>
  <c r="R52" s="1"/>
  <c r="C53" s="1"/>
  <c r="X52" i="31" l="1"/>
  <c r="Y52" s="1"/>
  <c r="K52"/>
  <c r="M52" s="1"/>
  <c r="R52" s="1"/>
  <c r="C53" s="1"/>
  <c r="X58" i="32"/>
  <c r="Y58" s="1"/>
  <c r="K58"/>
  <c r="M58" s="1"/>
  <c r="R58" s="1"/>
  <c r="C59" s="1"/>
  <c r="X53" i="33"/>
  <c r="Y53" s="1"/>
  <c r="K53"/>
  <c r="M53" s="1"/>
  <c r="R53" s="1"/>
  <c r="C54" s="1"/>
  <c r="X53" i="31" l="1"/>
  <c r="Y53" s="1"/>
  <c r="K53"/>
  <c r="M53" s="1"/>
  <c r="R53" s="1"/>
  <c r="C54" s="1"/>
  <c r="X59" i="32"/>
  <c r="Y59" s="1"/>
  <c r="K59"/>
  <c r="M59" s="1"/>
  <c r="R59" s="1"/>
  <c r="C60" s="1"/>
  <c r="X54" i="33"/>
  <c r="Y54" s="1"/>
  <c r="K54"/>
  <c r="M54" s="1"/>
  <c r="R54" s="1"/>
  <c r="C55" s="1"/>
  <c r="X54" i="31" l="1"/>
  <c r="Y54" s="1"/>
  <c r="K54"/>
  <c r="M54" s="1"/>
  <c r="R54" s="1"/>
  <c r="C55" s="1"/>
  <c r="X60" i="32"/>
  <c r="Y60" s="1"/>
  <c r="K60"/>
  <c r="M60" s="1"/>
  <c r="R60" s="1"/>
  <c r="C61" s="1"/>
  <c r="X55" i="33"/>
  <c r="Y55" s="1"/>
  <c r="K55"/>
  <c r="M55" s="1"/>
  <c r="R55" s="1"/>
  <c r="C56" s="1"/>
  <c r="X55" i="31" l="1"/>
  <c r="Y55" s="1"/>
  <c r="K55"/>
  <c r="M55" s="1"/>
  <c r="R55" s="1"/>
  <c r="C56" s="1"/>
  <c r="X61" i="32"/>
  <c r="Y61" s="1"/>
  <c r="K61"/>
  <c r="M61" s="1"/>
  <c r="R61" s="1"/>
  <c r="C62" s="1"/>
  <c r="X56" i="33"/>
  <c r="Y56" s="1"/>
  <c r="K56"/>
  <c r="M56" s="1"/>
  <c r="R56" s="1"/>
  <c r="C57" s="1"/>
  <c r="X56" i="31" l="1"/>
  <c r="Y56" s="1"/>
  <c r="K56"/>
  <c r="M56" s="1"/>
  <c r="R56" s="1"/>
  <c r="C57" s="1"/>
  <c r="X62" i="32"/>
  <c r="Y62" s="1"/>
  <c r="K62"/>
  <c r="M62" s="1"/>
  <c r="R62" s="1"/>
  <c r="C63" s="1"/>
  <c r="X57" i="33"/>
  <c r="Y57" s="1"/>
  <c r="K57"/>
  <c r="M57" s="1"/>
  <c r="R57" s="1"/>
  <c r="C58" s="1"/>
  <c r="X57" i="31" l="1"/>
  <c r="Y57" s="1"/>
  <c r="K57"/>
  <c r="M57" s="1"/>
  <c r="R57" s="1"/>
  <c r="C58" s="1"/>
  <c r="X63" i="32"/>
  <c r="Y63" s="1"/>
  <c r="K63"/>
  <c r="M63" s="1"/>
  <c r="R63" s="1"/>
  <c r="X58" i="33"/>
  <c r="Y58" s="1"/>
  <c r="K58"/>
  <c r="M58" s="1"/>
  <c r="R58" s="1"/>
  <c r="C59" s="1"/>
  <c r="X58" i="31" l="1"/>
  <c r="Y58" s="1"/>
  <c r="K58"/>
  <c r="M58" s="1"/>
  <c r="R58" s="1"/>
  <c r="C59" s="1"/>
  <c r="C64" i="32"/>
  <c r="E5"/>
  <c r="D4"/>
  <c r="P2" s="1"/>
  <c r="C5"/>
  <c r="G5"/>
  <c r="X59" i="33"/>
  <c r="Y59" s="1"/>
  <c r="K59"/>
  <c r="M59" s="1"/>
  <c r="R59" s="1"/>
  <c r="C60" s="1"/>
  <c r="X59" i="31" l="1"/>
  <c r="Y59" s="1"/>
  <c r="K59"/>
  <c r="M59" s="1"/>
  <c r="R59" s="1"/>
  <c r="C60" s="1"/>
  <c r="X64" i="32"/>
  <c r="Y64" s="1"/>
  <c r="P4" s="1"/>
  <c r="L4"/>
  <c r="I5"/>
  <c r="X60" i="33"/>
  <c r="Y60" s="1"/>
  <c r="K60"/>
  <c r="M60" s="1"/>
  <c r="R60" s="1"/>
  <c r="C61" s="1"/>
  <c r="X60" i="31" l="1"/>
  <c r="Y60" s="1"/>
  <c r="K60"/>
  <c r="M60" s="1"/>
  <c r="R60" s="1"/>
  <c r="C61" s="1"/>
  <c r="X61" i="33"/>
  <c r="Y61" s="1"/>
  <c r="K61"/>
  <c r="M61" s="1"/>
  <c r="R61" s="1"/>
  <c r="C62" s="1"/>
  <c r="X61" i="31" l="1"/>
  <c r="Y61" s="1"/>
  <c r="K61"/>
  <c r="M61" s="1"/>
  <c r="R61" s="1"/>
  <c r="C62" s="1"/>
  <c r="X62" i="33"/>
  <c r="Y62" s="1"/>
  <c r="K62"/>
  <c r="M62" s="1"/>
  <c r="R62" s="1"/>
  <c r="C63" s="1"/>
  <c r="X62" i="31" l="1"/>
  <c r="Y62" s="1"/>
  <c r="K62"/>
  <c r="M62" s="1"/>
  <c r="R62" s="1"/>
  <c r="C63" s="1"/>
  <c r="X63" i="33"/>
  <c r="Y63" s="1"/>
  <c r="K63"/>
  <c r="M63" s="1"/>
  <c r="R63" s="1"/>
  <c r="X63" i="31" l="1"/>
  <c r="Y63" s="1"/>
  <c r="K63"/>
  <c r="M63" s="1"/>
  <c r="R63" s="1"/>
  <c r="C64" i="33"/>
  <c r="X64" s="1"/>
  <c r="Y64" s="1"/>
  <c r="P4" s="1"/>
  <c r="C5"/>
  <c r="D4"/>
  <c r="P2" s="1"/>
  <c r="E5"/>
  <c r="G5"/>
  <c r="C64" i="31" l="1"/>
  <c r="C5"/>
  <c r="I5" s="1"/>
  <c r="G5"/>
  <c r="E5"/>
  <c r="D4"/>
  <c r="P2" s="1"/>
  <c r="I5" i="33"/>
  <c r="X64" i="31" l="1"/>
  <c r="Y64" s="1"/>
  <c r="P4" s="1"/>
  <c r="L4"/>
</calcChain>
</file>

<file path=xl/sharedStrings.xml><?xml version="1.0" encoding="utf-8"?>
<sst xmlns="http://schemas.openxmlformats.org/spreadsheetml/2006/main" count="463" uniqueCount="80">
  <si>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</si>
  <si>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</si>
  <si>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</si>
  <si>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</si>
  <si>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</si>
  <si>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</si>
  <si>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</si>
  <si>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</si>
  <si>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</si>
  <si>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</si>
  <si>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</si>
  <si>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</si>
  <si>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</si>
  <si>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</si>
  <si>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</si>
  <si>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</si>
  <si>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</si>
  <si>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</si>
  <si>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</si>
  <si>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</si>
  <si>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</si>
  <si>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</si>
  <si>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</si>
  <si>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</si>
  <si>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</si>
  <si>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</si>
  <si>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</si>
  <si>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</si>
  <si>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</si>
  <si>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</si>
  <si>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</si>
  <si>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</si>
  <si>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</si>
  <si>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</si>
  <si>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</si>
  <si>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</si>
  <si>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</si>
  <si>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</si>
  <si>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</si>
  <si>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</si>
  <si>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</si>
  <si>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</si>
  <si>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</si>
  <si>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</si>
  <si>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</si>
  <si>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</si>
  <si>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</si>
  <si>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</si>
  <si>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</si>
  <si>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</si>
  <si>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</si>
  <si>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</si>
  <si>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</si>
  <si>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</si>
  <si>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</si>
  <si>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</si>
  <si>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</si>
  <si>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</si>
  <si>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</si>
  <si>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</si>
  <si>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</si>
  <si>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</si>
  <si>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</si>
  <si>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</si>
  <si>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</si>
  <si>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=MT4|TAB!660414</t>
  </si>
  <si>
    <t>EURJPY</t>
    <phoneticPr fontId="2"/>
  </si>
  <si>
    <t>４時間足</t>
    <rPh sb="1" eb="3">
      <t>ジカン</t>
    </rPh>
    <rPh sb="3" eb="4">
      <t>アシ</t>
    </rPh>
    <phoneticPr fontId="3"/>
  </si>
  <si>
    <t>　</t>
    <phoneticPr fontId="2"/>
  </si>
  <si>
    <t>EB</t>
    <phoneticPr fontId="2"/>
  </si>
  <si>
    <t>EUR/USD</t>
    <phoneticPr fontId="2"/>
  </si>
  <si>
    <t>USD/JPY</t>
    <phoneticPr fontId="2"/>
  </si>
  <si>
    <t>EUR/JPY</t>
    <phoneticPr fontId="2"/>
  </si>
  <si>
    <t>CHF/JPY</t>
    <phoneticPr fontId="2"/>
  </si>
  <si>
    <t>GBP/JPY</t>
    <phoneticPr fontId="2"/>
  </si>
  <si>
    <t>EB出現時、左に高値（安値）がある場合
サポートラインを引き、時間足を上にして
有効なラインである、かつ時間足上で流れが反対であればエントリー見送り</t>
    <rPh sb="2" eb="4">
      <t>シュツゲン</t>
    </rPh>
    <rPh sb="4" eb="5">
      <t>ジ</t>
    </rPh>
    <rPh sb="6" eb="7">
      <t>ヒダリ</t>
    </rPh>
    <rPh sb="8" eb="10">
      <t>タカネ</t>
    </rPh>
    <rPh sb="11" eb="13">
      <t>ヤスネ</t>
    </rPh>
    <rPh sb="17" eb="19">
      <t>バアイ</t>
    </rPh>
    <rPh sb="28" eb="29">
      <t>ヒ</t>
    </rPh>
    <rPh sb="31" eb="33">
      <t>ジカン</t>
    </rPh>
    <rPh sb="33" eb="34">
      <t>アシ</t>
    </rPh>
    <rPh sb="35" eb="36">
      <t>ウエ</t>
    </rPh>
    <rPh sb="40" eb="42">
      <t>ユウコウ</t>
    </rPh>
    <rPh sb="52" eb="54">
      <t>ジカン</t>
    </rPh>
    <rPh sb="54" eb="55">
      <t>アシ</t>
    </rPh>
    <rPh sb="55" eb="56">
      <t>ウエ</t>
    </rPh>
    <rPh sb="57" eb="58">
      <t>ナガ</t>
    </rPh>
    <rPh sb="60" eb="62">
      <t>ハンタイ</t>
    </rPh>
    <rPh sb="71" eb="73">
      <t>ミオク</t>
    </rPh>
    <phoneticPr fontId="2"/>
  </si>
  <si>
    <t>10MA・20MA・50MAの上側にキャンドルがあれば買い方向、下側なら売り方向。MAに触れてEB出現でエントリー待ち、EB高値or安値ブレイクでエントリー。</t>
    <phoneticPr fontId="2"/>
  </si>
  <si>
    <t>勝率向上のためサポートラインを考慮し検証を行ってみました。勝率は上がるようですがサポートラインがぶれると結果が変わってきます。サポートラインが正確に引けるようになるまで練習します</t>
    <rPh sb="0" eb="2">
      <t>ショウリツ</t>
    </rPh>
    <rPh sb="2" eb="4">
      <t>コウジョウ</t>
    </rPh>
    <rPh sb="15" eb="17">
      <t>コウリョ</t>
    </rPh>
    <rPh sb="18" eb="20">
      <t>ケンショウ</t>
    </rPh>
    <rPh sb="21" eb="22">
      <t>オコナ</t>
    </rPh>
    <rPh sb="29" eb="31">
      <t>ショウリツ</t>
    </rPh>
    <rPh sb="32" eb="33">
      <t>ア</t>
    </rPh>
    <rPh sb="52" eb="54">
      <t>ケッカ</t>
    </rPh>
    <rPh sb="55" eb="56">
      <t>カ</t>
    </rPh>
    <rPh sb="71" eb="73">
      <t>セイカク</t>
    </rPh>
    <rPh sb="74" eb="75">
      <t>ヒ</t>
    </rPh>
    <rPh sb="84" eb="86">
      <t>レンシュウ</t>
    </rPh>
    <phoneticPr fontId="2"/>
  </si>
  <si>
    <t>検証したい項目が増えてきます。優先順位を決めて検証を進めていきます。</t>
    <rPh sb="0" eb="2">
      <t>ケンショウ</t>
    </rPh>
    <rPh sb="5" eb="7">
      <t>コウモク</t>
    </rPh>
    <rPh sb="8" eb="9">
      <t>フ</t>
    </rPh>
    <rPh sb="15" eb="17">
      <t>ユウセン</t>
    </rPh>
    <rPh sb="17" eb="19">
      <t>ジュンイ</t>
    </rPh>
    <rPh sb="20" eb="21">
      <t>キ</t>
    </rPh>
    <rPh sb="23" eb="25">
      <t>ケンショウ</t>
    </rPh>
    <rPh sb="26" eb="27">
      <t>スス</t>
    </rPh>
    <phoneticPr fontId="2"/>
  </si>
  <si>
    <t>４時間足検証を進めます。</t>
    <rPh sb="1" eb="3">
      <t>ジカン</t>
    </rPh>
    <rPh sb="3" eb="4">
      <t>アシ</t>
    </rPh>
    <rPh sb="4" eb="6">
      <t>ケンショウ</t>
    </rPh>
    <rPh sb="7" eb="8">
      <t>スス</t>
    </rPh>
    <phoneticPr fontId="2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</si>
</sst>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434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423629</xdr:colOff>
      <xdr:row>30</xdr:row>
      <xdr:rowOff>126070</xdr:rowOff>
    </xdr:to>
    <xdr:pic>
      <xdr:nvPicPr>
        <xdr:cNvPr id="2" name="図 1" descr="2019-07-13_15h33_4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05929" cy="5555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16</xdr:col>
      <xdr:colOff>452216</xdr:colOff>
      <xdr:row>62</xdr:row>
      <xdr:rowOff>135599</xdr:rowOff>
    </xdr:to>
    <xdr:pic>
      <xdr:nvPicPr>
        <xdr:cNvPr id="3" name="図 2" descr="2019-07-13_15h40_2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791200"/>
          <a:ext cx="11234516" cy="5564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16</xdr:col>
      <xdr:colOff>423629</xdr:colOff>
      <xdr:row>94</xdr:row>
      <xdr:rowOff>145128</xdr:rowOff>
    </xdr:to>
    <xdr:pic>
      <xdr:nvPicPr>
        <xdr:cNvPr id="4" name="図 3" descr="2019-07-13_18h03_3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582400"/>
          <a:ext cx="11205929" cy="5574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16</xdr:col>
      <xdr:colOff>452216</xdr:colOff>
      <xdr:row>126</xdr:row>
      <xdr:rowOff>173715</xdr:rowOff>
    </xdr:to>
    <xdr:pic>
      <xdr:nvPicPr>
        <xdr:cNvPr id="5" name="図 4" descr="2019-07-13_18h10_37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73736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16</xdr:col>
      <xdr:colOff>452216</xdr:colOff>
      <xdr:row>158</xdr:row>
      <xdr:rowOff>173715</xdr:rowOff>
    </xdr:to>
    <xdr:pic>
      <xdr:nvPicPr>
        <xdr:cNvPr id="6" name="図 5" descr="2019-07-13_18h16_18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31648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16</xdr:col>
      <xdr:colOff>452216</xdr:colOff>
      <xdr:row>190</xdr:row>
      <xdr:rowOff>173715</xdr:rowOff>
    </xdr:to>
    <xdr:pic>
      <xdr:nvPicPr>
        <xdr:cNvPr id="7" name="図 6" descr="2019-07-13_18h27_14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89560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16</xdr:col>
      <xdr:colOff>452216</xdr:colOff>
      <xdr:row>222</xdr:row>
      <xdr:rowOff>173715</xdr:rowOff>
    </xdr:to>
    <xdr:pic>
      <xdr:nvPicPr>
        <xdr:cNvPr id="8" name="図 7" descr="2019-07-13_18h41_10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47472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16</xdr:col>
      <xdr:colOff>452216</xdr:colOff>
      <xdr:row>254</xdr:row>
      <xdr:rowOff>173715</xdr:rowOff>
    </xdr:to>
    <xdr:pic>
      <xdr:nvPicPr>
        <xdr:cNvPr id="10" name="図 9" descr="2019-07-13_18h55_39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05384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16</xdr:col>
      <xdr:colOff>452216</xdr:colOff>
      <xdr:row>286</xdr:row>
      <xdr:rowOff>173715</xdr:rowOff>
    </xdr:to>
    <xdr:pic>
      <xdr:nvPicPr>
        <xdr:cNvPr id="11" name="図 10" descr="2019-07-13_19h02_15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6329600"/>
          <a:ext cx="11234516" cy="56029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inorikazu&#65289;&#26908;&#35388;&#29992;&#12456;&#12463;&#12475;&#12523;EJ4-EB%20-%20&#12467;&#12500;&#125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数"/>
      <sheetName val="検証シート　FIB1.27"/>
      <sheetName val="検証シート　FIB1.5"/>
      <sheetName val="検証シート　FIB2.0"/>
      <sheetName val="画像"/>
      <sheetName val="気づき"/>
      <sheetName val="検証終了通貨"/>
      <sheetName val="テンプレ"/>
    </sheetNames>
    <sheetDataSet>
      <sheetData sheetId="0">
        <row r="6">
          <cell r="A6" t="str">
            <v>AUD</v>
          </cell>
          <cell r="B6">
            <v>90</v>
          </cell>
        </row>
        <row r="7">
          <cell r="A7" t="str">
            <v>CAD</v>
          </cell>
          <cell r="B7">
            <v>90</v>
          </cell>
        </row>
        <row r="8">
          <cell r="A8" t="str">
            <v>CHF</v>
          </cell>
          <cell r="B8">
            <v>110</v>
          </cell>
        </row>
        <row r="9">
          <cell r="A9" t="str">
            <v>EUR</v>
          </cell>
          <cell r="B9">
            <v>120</v>
          </cell>
        </row>
        <row r="10">
          <cell r="A10" t="str">
            <v>GBP</v>
          </cell>
          <cell r="B10">
            <v>150</v>
          </cell>
        </row>
        <row r="11">
          <cell r="A11" t="str">
            <v>JPY</v>
          </cell>
          <cell r="B11">
            <v>100</v>
          </cell>
        </row>
        <row r="12">
          <cell r="A12" t="str">
            <v>NZD</v>
          </cell>
          <cell r="B12">
            <v>80</v>
          </cell>
        </row>
        <row r="13">
          <cell r="A13" t="str">
            <v>USD</v>
          </cell>
          <cell r="B13">
            <v>120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A3" sqref="A3"/>
    </sheetView>
  </sheetViews>
  <sheetFormatPr defaultRowHeight="13.5"/>
  <sheetData>
    <row r="2" spans="1:2">
      <c r="A2" t="s">
        <v>46</v>
      </c>
    </row>
    <row r="3" spans="1:2">
      <c r="A3">
        <v>100000</v>
      </c>
    </row>
    <row r="5" spans="1:2">
      <c r="A5" t="s">
        <v>47</v>
      </c>
    </row>
    <row r="6" spans="1:2">
      <c r="A6" t="s">
        <v>54</v>
      </c>
      <c r="B6">
        <v>90</v>
      </c>
    </row>
    <row r="7" spans="1:2">
      <c r="A7" t="s">
        <v>53</v>
      </c>
      <c r="B7">
        <v>90</v>
      </c>
    </row>
    <row r="8" spans="1:2">
      <c r="A8" t="s">
        <v>51</v>
      </c>
      <c r="B8">
        <v>110</v>
      </c>
    </row>
    <row r="9" spans="1:2">
      <c r="A9" t="s">
        <v>49</v>
      </c>
      <c r="B9">
        <v>120</v>
      </c>
    </row>
    <row r="10" spans="1:2">
      <c r="A10" t="s">
        <v>50</v>
      </c>
      <c r="B10">
        <v>150</v>
      </c>
    </row>
    <row r="11" spans="1:2">
      <c r="A11" t="s">
        <v>55</v>
      </c>
      <c r="B11">
        <v>100</v>
      </c>
    </row>
    <row r="12" spans="1:2">
      <c r="A12" t="s">
        <v>52</v>
      </c>
      <c r="B12">
        <v>80</v>
      </c>
    </row>
    <row r="13" spans="1:2">
      <c r="A13" t="s">
        <v>48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Y109"/>
  <sheetViews>
    <sheetView tabSelected="1" topLeftCell="B1" zoomScale="115" zoomScaleNormal="115" workbookViewId="0">
      <pane ySplit="8" topLeftCell="A55" activePane="bottomLeft" state="frozen"/>
      <selection pane="bottomLeft" activeCell="E64" sqref="E64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47" t="s">
        <v>5</v>
      </c>
      <c r="C2" s="47"/>
      <c r="D2" s="49" t="s">
        <v>66</v>
      </c>
      <c r="E2" s="49"/>
      <c r="F2" s="47" t="s">
        <v>6</v>
      </c>
      <c r="G2" s="47"/>
      <c r="H2" s="51" t="s">
        <v>67</v>
      </c>
      <c r="I2" s="51"/>
      <c r="J2" s="47" t="s">
        <v>7</v>
      </c>
      <c r="K2" s="47"/>
      <c r="L2" s="48">
        <v>100000</v>
      </c>
      <c r="M2" s="49"/>
      <c r="N2" s="47" t="s">
        <v>8</v>
      </c>
      <c r="O2" s="47"/>
      <c r="P2" s="50">
        <f>SUM(L2,D4)</f>
        <v>295779.1799875322</v>
      </c>
      <c r="Q2" s="51"/>
      <c r="R2" s="1"/>
      <c r="S2" s="1" t="s">
        <v>68</v>
      </c>
      <c r="T2" s="1"/>
    </row>
    <row r="3" spans="2:25" ht="57" customHeight="1">
      <c r="B3" s="47" t="s">
        <v>9</v>
      </c>
      <c r="C3" s="47"/>
      <c r="D3" s="52" t="s">
        <v>76</v>
      </c>
      <c r="E3" s="52"/>
      <c r="F3" s="52"/>
      <c r="G3" s="52"/>
      <c r="H3" s="52"/>
      <c r="I3" s="52"/>
      <c r="J3" s="47" t="s">
        <v>10</v>
      </c>
      <c r="K3" s="47"/>
      <c r="L3" s="52" t="s">
        <v>60</v>
      </c>
      <c r="M3" s="53"/>
      <c r="N3" s="53"/>
      <c r="O3" s="53"/>
      <c r="P3" s="53"/>
      <c r="Q3" s="53"/>
      <c r="R3" s="45" t="s">
        <v>75</v>
      </c>
      <c r="S3" s="46"/>
      <c r="T3" s="46"/>
      <c r="U3" s="46"/>
    </row>
    <row r="4" spans="2:25">
      <c r="B4" s="47" t="s">
        <v>11</v>
      </c>
      <c r="C4" s="47"/>
      <c r="D4" s="54">
        <f>SUM($R$9:$S$993)</f>
        <v>195779.17998753223</v>
      </c>
      <c r="E4" s="54"/>
      <c r="F4" s="47" t="s">
        <v>12</v>
      </c>
      <c r="G4" s="47"/>
      <c r="H4" s="55">
        <f>SUM($T$9:$U$108)</f>
        <v>2450.9999999999891</v>
      </c>
      <c r="I4" s="51"/>
      <c r="J4" s="56"/>
      <c r="K4" s="56"/>
      <c r="L4" s="50"/>
      <c r="M4" s="50"/>
      <c r="N4" s="56" t="s">
        <v>57</v>
      </c>
      <c r="O4" s="56"/>
      <c r="P4" s="57">
        <f>MAX(Y:Y)</f>
        <v>6.1873024118740294E-2</v>
      </c>
      <c r="Q4" s="57"/>
      <c r="R4" s="1"/>
      <c r="S4" s="1"/>
      <c r="T4" s="1"/>
    </row>
    <row r="5" spans="2:25">
      <c r="B5" s="39" t="s">
        <v>15</v>
      </c>
      <c r="C5" s="2">
        <f>COUNTIF($R$9:$R$990,"&gt;0")</f>
        <v>41</v>
      </c>
      <c r="D5" s="38" t="s">
        <v>16</v>
      </c>
      <c r="E5" s="15">
        <f>COUNTIF($R$9:$R$990,"&lt;0")</f>
        <v>14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0.74545454545454548</v>
      </c>
      <c r="J5" s="58" t="s">
        <v>19</v>
      </c>
      <c r="K5" s="47"/>
      <c r="L5" s="59">
        <f>MAX(V9:V993)</f>
        <v>5</v>
      </c>
      <c r="M5" s="60"/>
      <c r="N5" s="17" t="s">
        <v>20</v>
      </c>
      <c r="O5" s="9"/>
      <c r="P5" s="59">
        <f>MAX(W9:W993)</f>
        <v>2</v>
      </c>
      <c r="Q5" s="60"/>
      <c r="R5" s="1"/>
      <c r="S5" s="1"/>
      <c r="T5" s="1"/>
    </row>
    <row r="6" spans="2:25">
      <c r="B6" s="11"/>
      <c r="C6" s="13"/>
      <c r="D6" s="14"/>
      <c r="E6" s="10"/>
      <c r="F6" s="11"/>
      <c r="G6" s="10" t="s">
        <v>65</v>
      </c>
      <c r="H6" s="11"/>
      <c r="I6" s="16"/>
      <c r="J6" s="11"/>
      <c r="K6" s="11"/>
      <c r="L6" s="10"/>
      <c r="M6" s="43" t="s">
        <v>63</v>
      </c>
      <c r="N6" s="12"/>
      <c r="O6" s="12"/>
      <c r="P6" s="10"/>
      <c r="Q6" s="7"/>
      <c r="R6" s="1"/>
      <c r="S6" s="1"/>
      <c r="T6" s="1"/>
    </row>
    <row r="7" spans="2:25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4" t="s">
        <v>26</v>
      </c>
      <c r="O7" s="75"/>
      <c r="P7" s="75"/>
      <c r="Q7" s="76"/>
      <c r="R7" s="77" t="s">
        <v>27</v>
      </c>
      <c r="S7" s="77"/>
      <c r="T7" s="77"/>
      <c r="U7" s="77"/>
    </row>
    <row r="8" spans="2:25">
      <c r="B8" s="62"/>
      <c r="C8" s="65"/>
      <c r="D8" s="66"/>
      <c r="E8" s="18" t="s">
        <v>28</v>
      </c>
      <c r="F8" s="18" t="s">
        <v>29</v>
      </c>
      <c r="G8" s="18" t="s">
        <v>30</v>
      </c>
      <c r="H8" s="78" t="s">
        <v>31</v>
      </c>
      <c r="I8" s="69"/>
      <c r="J8" s="4" t="s">
        <v>32</v>
      </c>
      <c r="K8" s="79" t="s">
        <v>33</v>
      </c>
      <c r="L8" s="72"/>
      <c r="M8" s="73"/>
      <c r="N8" s="5" t="s">
        <v>28</v>
      </c>
      <c r="O8" s="5" t="s">
        <v>29</v>
      </c>
      <c r="P8" s="80" t="s">
        <v>31</v>
      </c>
      <c r="Q8" s="76"/>
      <c r="R8" s="77" t="s">
        <v>34</v>
      </c>
      <c r="S8" s="77"/>
      <c r="T8" s="77" t="s">
        <v>32</v>
      </c>
      <c r="U8" s="77"/>
      <c r="Y8" t="s">
        <v>56</v>
      </c>
    </row>
    <row r="9" spans="2:25">
      <c r="B9" s="40">
        <v>1</v>
      </c>
      <c r="C9" s="81">
        <f>L2</f>
        <v>100000</v>
      </c>
      <c r="D9" s="81"/>
      <c r="E9" s="44">
        <v>2013</v>
      </c>
      <c r="F9" s="8">
        <v>43531</v>
      </c>
      <c r="G9" s="44" t="s">
        <v>4</v>
      </c>
      <c r="H9" s="82">
        <v>122.85</v>
      </c>
      <c r="I9" s="82"/>
      <c r="J9" s="44">
        <v>98</v>
      </c>
      <c r="K9" s="83">
        <f t="shared" ref="K9:K33" si="0">IF(J9="","",C9*0.03)</f>
        <v>3000</v>
      </c>
      <c r="L9" s="84"/>
      <c r="M9" s="6">
        <f>IF(J9="","",(K9/J9)/LOOKUP(RIGHT($D$2,3),[1]定数!$A$6:$A$13,[1]定数!$B$6:$B$13))</f>
        <v>0.30612244897959184</v>
      </c>
      <c r="N9" s="44">
        <v>2016</v>
      </c>
      <c r="O9" s="8">
        <v>43531</v>
      </c>
      <c r="P9" s="82">
        <v>124.09</v>
      </c>
      <c r="Q9" s="82"/>
      <c r="R9" s="85">
        <f>IF(P9="","",T9*M9*LOOKUP(RIGHT($D$2,3),定数!$A$6:$A$13,定数!$B$6:$B$13))</f>
        <v>3795.9183673469665</v>
      </c>
      <c r="S9" s="85"/>
      <c r="T9" s="86">
        <f>IF(P9="","",IF(G9="買",(P9-H9),(H9-P9))*IF(RIGHT($D$2,3)="JPY",100,10000))</f>
        <v>124.00000000000091</v>
      </c>
      <c r="U9" s="86"/>
      <c r="V9" s="1">
        <f>IF(T9&lt;&gt;"",IF(T9&gt;0,1+V8,0),"")</f>
        <v>1</v>
      </c>
      <c r="W9">
        <f>IF(T9&lt;&gt;"",IF(T9&lt;0,1+W8,0),"")</f>
        <v>0</v>
      </c>
    </row>
    <row r="10" spans="2:25">
      <c r="B10" s="40">
        <v>2</v>
      </c>
      <c r="C10" s="81">
        <f t="shared" ref="C10:C73" si="1">IF(R9="","",C9+R9)</f>
        <v>103795.91836734697</v>
      </c>
      <c r="D10" s="81"/>
      <c r="E10" s="44">
        <v>2014</v>
      </c>
      <c r="F10" s="8">
        <v>43496</v>
      </c>
      <c r="G10" s="44" t="s">
        <v>3</v>
      </c>
      <c r="H10" s="82">
        <v>138.66</v>
      </c>
      <c r="I10" s="82"/>
      <c r="J10" s="44">
        <v>83</v>
      </c>
      <c r="K10" s="83">
        <f t="shared" si="0"/>
        <v>3113.8775510204091</v>
      </c>
      <c r="L10" s="84"/>
      <c r="M10" s="6">
        <f>IF(J10="","",(K10/J10)/LOOKUP(RIGHT($D$2,3),[1]定数!$A$6:$A$13,[1]定数!$B$6:$B$13))</f>
        <v>0.37516597000245894</v>
      </c>
      <c r="N10" s="44">
        <v>2014</v>
      </c>
      <c r="O10" s="8">
        <v>43496</v>
      </c>
      <c r="P10" s="82">
        <v>137.61000000000001</v>
      </c>
      <c r="Q10" s="82"/>
      <c r="R10" s="85">
        <f>IF(P10="","",T10*M10*LOOKUP(RIGHT($D$2,3),定数!$A$6:$A$13,定数!$B$6:$B$13))</f>
        <v>3939.2426850257552</v>
      </c>
      <c r="S10" s="85"/>
      <c r="T10" s="86">
        <f>IF(P10="","",IF(G10="買",(P10-H10),(H10-P10))*IF(RIGHT($D$2,3)="JPY",100,10000))</f>
        <v>104.99999999999829</v>
      </c>
      <c r="U10" s="86"/>
      <c r="V10" s="22">
        <f t="shared" ref="V10:V22" si="2">IF(T10&lt;&gt;"",IF(T10&gt;0,1+V9,0),"")</f>
        <v>2</v>
      </c>
      <c r="W10">
        <f t="shared" ref="W10:W73" si="3">IF(T10&lt;&gt;"",IF(T10&lt;0,1+W9,0),"")</f>
        <v>0</v>
      </c>
      <c r="X10" s="41">
        <f>IF(C10&lt;&gt;"",MAX(C10,C9),"")</f>
        <v>103795.91836734697</v>
      </c>
    </row>
    <row r="11" spans="2:25">
      <c r="B11" s="40">
        <v>3</v>
      </c>
      <c r="C11" s="81">
        <f t="shared" si="1"/>
        <v>107735.16105237273</v>
      </c>
      <c r="D11" s="81"/>
      <c r="E11" s="44">
        <v>2014</v>
      </c>
      <c r="F11" s="8">
        <v>43530</v>
      </c>
      <c r="G11" s="44" t="s">
        <v>4</v>
      </c>
      <c r="H11" s="82">
        <v>140.87</v>
      </c>
      <c r="I11" s="82"/>
      <c r="J11" s="44">
        <v>46</v>
      </c>
      <c r="K11" s="83">
        <f t="shared" si="0"/>
        <v>3232.0548315711817</v>
      </c>
      <c r="L11" s="84"/>
      <c r="M11" s="6">
        <f>IF(J11="","",(K11/J11)/LOOKUP(RIGHT($D$2,3),[1]定数!$A$6:$A$13,[1]定数!$B$6:$B$13))</f>
        <v>0.70262061555895261</v>
      </c>
      <c r="N11" s="44">
        <v>2014</v>
      </c>
      <c r="O11" s="8">
        <v>43530</v>
      </c>
      <c r="P11" s="82">
        <v>141.44999999999999</v>
      </c>
      <c r="Q11" s="82"/>
      <c r="R11" s="85">
        <f>IF(P11="","",T11*M11*LOOKUP(RIGHT($D$2,3),定数!$A$6:$A$13,定数!$B$6:$B$13))</f>
        <v>4075.1995702418135</v>
      </c>
      <c r="S11" s="85"/>
      <c r="T11" s="86">
        <f>IF(P11="","",IF(G11="買",(P11-H11),(H11-P11))*IF(RIGHT($D$2,3)="JPY",100,10000))</f>
        <v>57.999999999998408</v>
      </c>
      <c r="U11" s="86"/>
      <c r="V11" s="22">
        <f t="shared" si="2"/>
        <v>3</v>
      </c>
      <c r="W11">
        <f t="shared" si="3"/>
        <v>0</v>
      </c>
      <c r="X11" s="41">
        <f>IF(C11&lt;&gt;"",MAX(X10,C11),"")</f>
        <v>107735.16105237273</v>
      </c>
      <c r="Y11" s="42">
        <f>IF(X11&lt;&gt;"",1-(C11/X11),"")</f>
        <v>0</v>
      </c>
    </row>
    <row r="12" spans="2:25">
      <c r="B12" s="40">
        <v>4</v>
      </c>
      <c r="C12" s="81">
        <f t="shared" si="1"/>
        <v>111810.36062261453</v>
      </c>
      <c r="D12" s="81"/>
      <c r="E12" s="44">
        <v>2014</v>
      </c>
      <c r="F12" s="8">
        <v>43563</v>
      </c>
      <c r="G12" s="44" t="s">
        <v>3</v>
      </c>
      <c r="H12" s="82">
        <v>141.13999999999999</v>
      </c>
      <c r="I12" s="82"/>
      <c r="J12" s="44">
        <v>46</v>
      </c>
      <c r="K12" s="83">
        <f t="shared" si="0"/>
        <v>3354.3108186784361</v>
      </c>
      <c r="L12" s="84"/>
      <c r="M12" s="6">
        <f>IF(J12="","",(K12/J12)/LOOKUP(RIGHT($D$2,3),[1]定数!$A$6:$A$13,[1]定数!$B$6:$B$13))</f>
        <v>0.72919800406052959</v>
      </c>
      <c r="N12" s="44">
        <v>2014</v>
      </c>
      <c r="O12" s="8">
        <v>43564</v>
      </c>
      <c r="P12" s="82">
        <v>140.57</v>
      </c>
      <c r="Q12" s="82"/>
      <c r="R12" s="85">
        <f>IF(P12="","",T12*M12*LOOKUP(RIGHT($D$2,3),定数!$A$6:$A$13,定数!$B$6:$B$13))</f>
        <v>4156.4286231449696</v>
      </c>
      <c r="S12" s="85"/>
      <c r="T12" s="86">
        <f t="shared" ref="T12:T75" si="4">IF(P12="","",IF(G12="買",(P12-H12),(H12-P12))*IF(RIGHT($D$2,3)="JPY",100,10000))</f>
        <v>56.999999999999318</v>
      </c>
      <c r="U12" s="86"/>
      <c r="V12" s="22">
        <f t="shared" si="2"/>
        <v>4</v>
      </c>
      <c r="W12">
        <f t="shared" si="3"/>
        <v>0</v>
      </c>
      <c r="X12" s="41">
        <f t="shared" ref="X12:X75" si="5">IF(C12&lt;&gt;"",MAX(X11,C12),"")</f>
        <v>111810.36062261453</v>
      </c>
      <c r="Y12" s="42">
        <f t="shared" ref="Y12:Y75" si="6">IF(X12&lt;&gt;"",1-(C12/X12),"")</f>
        <v>0</v>
      </c>
    </row>
    <row r="13" spans="2:25">
      <c r="B13" s="40">
        <v>5</v>
      </c>
      <c r="C13" s="81">
        <f t="shared" si="1"/>
        <v>115966.7892457595</v>
      </c>
      <c r="D13" s="81"/>
      <c r="E13" s="44">
        <v>2014</v>
      </c>
      <c r="F13" s="8">
        <v>43601</v>
      </c>
      <c r="G13" s="44" t="s">
        <v>3</v>
      </c>
      <c r="H13" s="82">
        <v>138.77000000000001</v>
      </c>
      <c r="I13" s="82"/>
      <c r="J13" s="44">
        <v>64</v>
      </c>
      <c r="K13" s="83">
        <f t="shared" si="0"/>
        <v>3479.0036773727848</v>
      </c>
      <c r="L13" s="84"/>
      <c r="M13" s="6">
        <f>IF(J13="","",(K13/J13)/LOOKUP(RIGHT($D$2,3),[1]定数!$A$6:$A$13,[1]定数!$B$6:$B$13))</f>
        <v>0.54359432458949764</v>
      </c>
      <c r="N13" s="44">
        <v>2014</v>
      </c>
      <c r="O13" s="8">
        <v>43619</v>
      </c>
      <c r="P13" s="82">
        <v>139.43</v>
      </c>
      <c r="Q13" s="82"/>
      <c r="R13" s="85">
        <f>IF(P13="","",T13*M13*LOOKUP(RIGHT($D$2,3),定数!$A$6:$A$13,定数!$B$6:$B$13))</f>
        <v>-3587.7225422906663</v>
      </c>
      <c r="S13" s="85"/>
      <c r="T13" s="86">
        <f t="shared" si="4"/>
        <v>-65.999999999999659</v>
      </c>
      <c r="U13" s="86"/>
      <c r="V13" s="22">
        <f t="shared" si="2"/>
        <v>0</v>
      </c>
      <c r="W13">
        <f t="shared" si="3"/>
        <v>1</v>
      </c>
      <c r="X13" s="41">
        <f t="shared" si="5"/>
        <v>115966.7892457595</v>
      </c>
      <c r="Y13" s="42">
        <f t="shared" si="6"/>
        <v>0</v>
      </c>
    </row>
    <row r="14" spans="2:25">
      <c r="B14" s="40">
        <v>6</v>
      </c>
      <c r="C14" s="81">
        <f t="shared" si="1"/>
        <v>112379.06670346884</v>
      </c>
      <c r="D14" s="81"/>
      <c r="E14" s="44">
        <v>2014</v>
      </c>
      <c r="F14" s="8">
        <v>43704</v>
      </c>
      <c r="G14" s="44" t="s">
        <v>3</v>
      </c>
      <c r="H14" s="82">
        <v>136.97999999999999</v>
      </c>
      <c r="I14" s="82"/>
      <c r="J14" s="44">
        <v>40</v>
      </c>
      <c r="K14" s="83">
        <f t="shared" si="0"/>
        <v>3371.372001104065</v>
      </c>
      <c r="L14" s="84"/>
      <c r="M14" s="6">
        <f>IF(J14="","",(K14/J14)/LOOKUP(RIGHT($D$2,3),[1]定数!$A$6:$A$13,[1]定数!$B$6:$B$13))</f>
        <v>0.84284300027601633</v>
      </c>
      <c r="N14" s="44">
        <v>2014</v>
      </c>
      <c r="O14" s="8">
        <v>43705</v>
      </c>
      <c r="P14" s="82">
        <v>136.47</v>
      </c>
      <c r="Q14" s="82"/>
      <c r="R14" s="85">
        <f>IF(P14="","",T14*M14*LOOKUP(RIGHT($D$2,3),定数!$A$6:$A$13,定数!$B$6:$B$13))</f>
        <v>4298.4993014076072</v>
      </c>
      <c r="S14" s="85"/>
      <c r="T14" s="86">
        <f t="shared" si="4"/>
        <v>50.999999999999091</v>
      </c>
      <c r="U14" s="86"/>
      <c r="V14" s="22">
        <f t="shared" si="2"/>
        <v>1</v>
      </c>
      <c r="W14">
        <f t="shared" si="3"/>
        <v>0</v>
      </c>
      <c r="X14" s="41">
        <f t="shared" si="5"/>
        <v>115966.7892457595</v>
      </c>
      <c r="Y14" s="42">
        <f t="shared" si="6"/>
        <v>3.093749999999984E-2</v>
      </c>
    </row>
    <row r="15" spans="2:25">
      <c r="B15" s="40">
        <v>7</v>
      </c>
      <c r="C15" s="81">
        <f t="shared" si="1"/>
        <v>116677.56600487644</v>
      </c>
      <c r="D15" s="81"/>
      <c r="E15" s="44">
        <v>2014</v>
      </c>
      <c r="F15" s="8">
        <v>43739</v>
      </c>
      <c r="G15" s="44" t="s">
        <v>3</v>
      </c>
      <c r="H15" s="82">
        <v>138.16999999999999</v>
      </c>
      <c r="I15" s="82"/>
      <c r="J15" s="44">
        <v>60</v>
      </c>
      <c r="K15" s="83">
        <f t="shared" si="0"/>
        <v>3500.326980146293</v>
      </c>
      <c r="L15" s="84"/>
      <c r="M15" s="6">
        <f>IF(J15="","",(K15/J15)/LOOKUP(RIGHT($D$2,3),[1]定数!$A$6:$A$13,[1]定数!$B$6:$B$13))</f>
        <v>0.5833878300243821</v>
      </c>
      <c r="N15" s="44">
        <v>2014</v>
      </c>
      <c r="O15" s="8">
        <v>43740</v>
      </c>
      <c r="P15" s="82">
        <v>137.41</v>
      </c>
      <c r="Q15" s="82"/>
      <c r="R15" s="85">
        <f>IF(P15="","",T15*M15*LOOKUP(RIGHT($D$2,3),定数!$A$6:$A$13,定数!$B$6:$B$13))</f>
        <v>4433.7475081852508</v>
      </c>
      <c r="S15" s="85"/>
      <c r="T15" s="86">
        <f t="shared" si="4"/>
        <v>75.999999999999091</v>
      </c>
      <c r="U15" s="86"/>
      <c r="V15" s="22">
        <f t="shared" si="2"/>
        <v>2</v>
      </c>
      <c r="W15">
        <f t="shared" si="3"/>
        <v>0</v>
      </c>
      <c r="X15" s="41">
        <f t="shared" si="5"/>
        <v>116677.56600487644</v>
      </c>
      <c r="Y15" s="42">
        <f t="shared" si="6"/>
        <v>0</v>
      </c>
    </row>
    <row r="16" spans="2:25">
      <c r="B16" s="40">
        <v>8</v>
      </c>
      <c r="C16" s="81">
        <f t="shared" si="1"/>
        <v>121111.31351306169</v>
      </c>
      <c r="D16" s="81"/>
      <c r="E16" s="44">
        <v>2014</v>
      </c>
      <c r="F16" s="8">
        <v>43752</v>
      </c>
      <c r="G16" s="44" t="s">
        <v>3</v>
      </c>
      <c r="H16" s="82">
        <v>138.16999999999999</v>
      </c>
      <c r="I16" s="82"/>
      <c r="J16" s="44">
        <v>60</v>
      </c>
      <c r="K16" s="83">
        <f t="shared" si="0"/>
        <v>3633.3394053918505</v>
      </c>
      <c r="L16" s="84"/>
      <c r="M16" s="6">
        <f>IF(J16="","",(K16/J16)/LOOKUP(RIGHT($D$2,3),[1]定数!$A$6:$A$13,[1]定数!$B$6:$B$13))</f>
        <v>0.6055565675653084</v>
      </c>
      <c r="N16" s="44">
        <v>2014</v>
      </c>
      <c r="O16" s="8">
        <v>43754</v>
      </c>
      <c r="P16" s="82">
        <v>137.41</v>
      </c>
      <c r="Q16" s="82"/>
      <c r="R16" s="85">
        <f>IF(P16="","",T16*M16*LOOKUP(RIGHT($D$2,3),定数!$A$6:$A$13,定数!$B$6:$B$13))</f>
        <v>4602.2299134962886</v>
      </c>
      <c r="S16" s="85"/>
      <c r="T16" s="86">
        <f t="shared" si="4"/>
        <v>75.999999999999091</v>
      </c>
      <c r="U16" s="86"/>
      <c r="V16" s="22">
        <f t="shared" si="2"/>
        <v>3</v>
      </c>
      <c r="W16">
        <f t="shared" si="3"/>
        <v>0</v>
      </c>
      <c r="X16" s="41">
        <f t="shared" si="5"/>
        <v>121111.31351306169</v>
      </c>
      <c r="Y16" s="42">
        <f t="shared" si="6"/>
        <v>0</v>
      </c>
    </row>
    <row r="17" spans="2:25">
      <c r="B17" s="40">
        <v>9</v>
      </c>
      <c r="C17" s="81">
        <f t="shared" si="1"/>
        <v>125713.54342655797</v>
      </c>
      <c r="D17" s="81"/>
      <c r="E17" s="44">
        <v>2014</v>
      </c>
      <c r="F17" s="8">
        <v>43782</v>
      </c>
      <c r="G17" s="44" t="s">
        <v>4</v>
      </c>
      <c r="H17" s="82">
        <v>144.59</v>
      </c>
      <c r="I17" s="82"/>
      <c r="J17" s="44">
        <v>83</v>
      </c>
      <c r="K17" s="83">
        <f t="shared" si="0"/>
        <v>3771.4063027967391</v>
      </c>
      <c r="L17" s="84"/>
      <c r="M17" s="6">
        <f>IF(J17="","",(K17/J17)/LOOKUP(RIGHT($D$2,3),[1]定数!$A$6:$A$13,[1]定数!$B$6:$B$13))</f>
        <v>0.45438630154177578</v>
      </c>
      <c r="N17" s="44">
        <v>2014</v>
      </c>
      <c r="O17" s="8">
        <v>43783</v>
      </c>
      <c r="P17" s="82">
        <v>145.65</v>
      </c>
      <c r="Q17" s="82"/>
      <c r="R17" s="85">
        <f>IF(P17="","",T17*M17*LOOKUP(RIGHT($D$2,3),定数!$A$6:$A$13,定数!$B$6:$B$13))</f>
        <v>4816.494796342834</v>
      </c>
      <c r="S17" s="85"/>
      <c r="T17" s="86">
        <f t="shared" si="4"/>
        <v>106.00000000000023</v>
      </c>
      <c r="U17" s="86"/>
      <c r="V17" s="22">
        <f t="shared" si="2"/>
        <v>4</v>
      </c>
      <c r="W17">
        <f t="shared" si="3"/>
        <v>0</v>
      </c>
      <c r="X17" s="41">
        <f t="shared" si="5"/>
        <v>125713.54342655797</v>
      </c>
      <c r="Y17" s="42">
        <f t="shared" si="6"/>
        <v>0</v>
      </c>
    </row>
    <row r="18" spans="2:25">
      <c r="B18" s="40">
        <v>10</v>
      </c>
      <c r="C18" s="81">
        <f t="shared" si="1"/>
        <v>130530.0382229008</v>
      </c>
      <c r="D18" s="81"/>
      <c r="E18" s="44">
        <v>2015</v>
      </c>
      <c r="F18" s="8">
        <v>43529</v>
      </c>
      <c r="G18" s="44" t="s">
        <v>3</v>
      </c>
      <c r="H18" s="82">
        <v>132.09</v>
      </c>
      <c r="I18" s="82"/>
      <c r="J18" s="44">
        <v>145</v>
      </c>
      <c r="K18" s="83">
        <f t="shared" si="0"/>
        <v>3915.9011466870238</v>
      </c>
      <c r="L18" s="84"/>
      <c r="M18" s="6">
        <f>IF(J18="","",(K18/J18)/LOOKUP(RIGHT($D$2,3),[1]定数!$A$6:$A$13,[1]定数!$B$6:$B$13))</f>
        <v>0.27006214804738099</v>
      </c>
      <c r="N18" s="44">
        <v>2015</v>
      </c>
      <c r="O18" s="8">
        <v>43534</v>
      </c>
      <c r="P18" s="82">
        <v>130.26</v>
      </c>
      <c r="Q18" s="82"/>
      <c r="R18" s="85">
        <f>IF(P18="","",T18*M18*LOOKUP(RIGHT($D$2,3),定数!$A$6:$A$13,定数!$B$6:$B$13))</f>
        <v>4942.1373092671065</v>
      </c>
      <c r="S18" s="85"/>
      <c r="T18" s="86">
        <f t="shared" si="4"/>
        <v>183.00000000000125</v>
      </c>
      <c r="U18" s="86"/>
      <c r="V18" s="22">
        <f t="shared" si="2"/>
        <v>5</v>
      </c>
      <c r="W18">
        <f t="shared" si="3"/>
        <v>0</v>
      </c>
      <c r="X18" s="41">
        <f t="shared" si="5"/>
        <v>130530.0382229008</v>
      </c>
      <c r="Y18" s="42">
        <f t="shared" si="6"/>
        <v>0</v>
      </c>
    </row>
    <row r="19" spans="2:25">
      <c r="B19" s="40">
        <v>11</v>
      </c>
      <c r="C19" s="81">
        <f t="shared" si="1"/>
        <v>135472.17553216789</v>
      </c>
      <c r="D19" s="81"/>
      <c r="E19" s="44">
        <v>2015</v>
      </c>
      <c r="F19" s="8">
        <v>43673</v>
      </c>
      <c r="G19" s="44" t="s">
        <v>4</v>
      </c>
      <c r="H19" s="82">
        <v>136.97999999999999</v>
      </c>
      <c r="I19" s="82"/>
      <c r="J19" s="44">
        <v>114</v>
      </c>
      <c r="K19" s="83">
        <f t="shared" si="0"/>
        <v>4064.1652659650367</v>
      </c>
      <c r="L19" s="84"/>
      <c r="M19" s="6">
        <f>IF(J19="","",(K19/J19)/LOOKUP(RIGHT($D$2,3),[1]定数!$A$6:$A$13,[1]定数!$B$6:$B$13))</f>
        <v>0.35650572508465234</v>
      </c>
      <c r="N19" s="44">
        <v>2015</v>
      </c>
      <c r="O19" s="8">
        <v>43676</v>
      </c>
      <c r="P19" s="82">
        <v>135.81</v>
      </c>
      <c r="Q19" s="82"/>
      <c r="R19" s="85">
        <f>IF(P19="","",T19*M19*LOOKUP(RIGHT($D$2,3),定数!$A$6:$A$13,定数!$B$6:$B$13))</f>
        <v>-4171.1169834903876</v>
      </c>
      <c r="S19" s="85"/>
      <c r="T19" s="86">
        <f t="shared" si="4"/>
        <v>-116.99999999999875</v>
      </c>
      <c r="U19" s="86"/>
      <c r="V19" s="22">
        <f t="shared" si="2"/>
        <v>0</v>
      </c>
      <c r="W19">
        <f t="shared" si="3"/>
        <v>1</v>
      </c>
      <c r="X19" s="41">
        <f t="shared" si="5"/>
        <v>135472.17553216789</v>
      </c>
      <c r="Y19" s="42">
        <f t="shared" si="6"/>
        <v>0</v>
      </c>
    </row>
    <row r="20" spans="2:25">
      <c r="B20" s="40">
        <v>12</v>
      </c>
      <c r="C20" s="81">
        <f t="shared" si="1"/>
        <v>131301.05854867751</v>
      </c>
      <c r="D20" s="81"/>
      <c r="E20" s="44">
        <v>2015</v>
      </c>
      <c r="F20" s="8">
        <v>43687</v>
      </c>
      <c r="G20" s="44" t="s">
        <v>4</v>
      </c>
      <c r="H20" s="82">
        <v>136.41</v>
      </c>
      <c r="I20" s="82"/>
      <c r="J20" s="44">
        <v>30</v>
      </c>
      <c r="K20" s="83">
        <f t="shared" si="0"/>
        <v>3939.0317564603251</v>
      </c>
      <c r="L20" s="84"/>
      <c r="M20" s="6">
        <f>IF(J20="","",(K20/J20)/LOOKUP(RIGHT($D$2,3),[1]定数!$A$6:$A$13,[1]定数!$B$6:$B$13))</f>
        <v>1.3130105854867751</v>
      </c>
      <c r="N20" s="44">
        <v>2015</v>
      </c>
      <c r="O20" s="8">
        <v>43687</v>
      </c>
      <c r="P20" s="82">
        <v>136.78</v>
      </c>
      <c r="Q20" s="82"/>
      <c r="R20" s="85">
        <f>IF(P20="","",T20*M20*LOOKUP(RIGHT($D$2,3),定数!$A$6:$A$13,定数!$B$6:$B$13))</f>
        <v>4858.1391663011273</v>
      </c>
      <c r="S20" s="85"/>
      <c r="T20" s="86">
        <f t="shared" si="4"/>
        <v>37.000000000000455</v>
      </c>
      <c r="U20" s="86"/>
      <c r="V20" s="22">
        <f t="shared" si="2"/>
        <v>1</v>
      </c>
      <c r="W20">
        <f t="shared" si="3"/>
        <v>0</v>
      </c>
      <c r="X20" s="41">
        <f t="shared" si="5"/>
        <v>135472.17553216789</v>
      </c>
      <c r="Y20" s="42">
        <f t="shared" si="6"/>
        <v>3.0789473684210145E-2</v>
      </c>
    </row>
    <row r="21" spans="2:25">
      <c r="B21" s="40">
        <v>13</v>
      </c>
      <c r="C21" s="81">
        <f t="shared" si="1"/>
        <v>136159.19771497863</v>
      </c>
      <c r="D21" s="81"/>
      <c r="E21" s="44">
        <v>2015</v>
      </c>
      <c r="F21" s="8">
        <v>43710</v>
      </c>
      <c r="G21" s="44" t="s">
        <v>3</v>
      </c>
      <c r="H21" s="82">
        <v>134.71</v>
      </c>
      <c r="I21" s="82"/>
      <c r="J21" s="44">
        <v>64</v>
      </c>
      <c r="K21" s="83">
        <f t="shared" si="0"/>
        <v>4084.7759314493587</v>
      </c>
      <c r="L21" s="84"/>
      <c r="M21" s="6">
        <f>IF(J21="","",(K21/J21)/LOOKUP(RIGHT($D$2,3),[1]定数!$A$6:$A$13,[1]定数!$B$6:$B$13))</f>
        <v>0.63824623928896229</v>
      </c>
      <c r="N21" s="44">
        <v>2015</v>
      </c>
      <c r="O21" s="8">
        <v>43711</v>
      </c>
      <c r="P21" s="82">
        <v>133.9</v>
      </c>
      <c r="Q21" s="82"/>
      <c r="R21" s="85">
        <f>IF(P21="","",T21*M21*LOOKUP(RIGHT($D$2,3),定数!$A$6:$A$13,定数!$B$6:$B$13))</f>
        <v>5169.7945382406087</v>
      </c>
      <c r="S21" s="85"/>
      <c r="T21" s="86">
        <f t="shared" si="4"/>
        <v>81.000000000000227</v>
      </c>
      <c r="U21" s="86"/>
      <c r="V21" s="22">
        <f t="shared" si="2"/>
        <v>2</v>
      </c>
      <c r="W21">
        <f t="shared" si="3"/>
        <v>0</v>
      </c>
      <c r="X21" s="41">
        <f t="shared" si="5"/>
        <v>136159.19771497863</v>
      </c>
      <c r="Y21" s="42">
        <f t="shared" si="6"/>
        <v>0</v>
      </c>
    </row>
    <row r="22" spans="2:25">
      <c r="B22" s="40">
        <v>14</v>
      </c>
      <c r="C22" s="81">
        <f t="shared" si="1"/>
        <v>141328.99225321924</v>
      </c>
      <c r="D22" s="81"/>
      <c r="E22" s="44">
        <v>2015</v>
      </c>
      <c r="F22" s="8">
        <v>43773</v>
      </c>
      <c r="G22" s="44" t="s">
        <v>3</v>
      </c>
      <c r="H22" s="82">
        <v>132.58000000000001</v>
      </c>
      <c r="I22" s="82"/>
      <c r="J22" s="44">
        <v>31</v>
      </c>
      <c r="K22" s="83">
        <f t="shared" si="0"/>
        <v>4239.8697675965768</v>
      </c>
      <c r="L22" s="84"/>
      <c r="M22" s="6">
        <f>IF(J22="","",(K22/J22)/LOOKUP(RIGHT($D$2,3),[1]定数!$A$6:$A$13,[1]定数!$B$6:$B$13))</f>
        <v>1.3676999250311539</v>
      </c>
      <c r="N22" s="44">
        <v>2015</v>
      </c>
      <c r="O22" s="8">
        <v>43773</v>
      </c>
      <c r="P22" s="82">
        <v>132.19</v>
      </c>
      <c r="Q22" s="82"/>
      <c r="R22" s="85">
        <f>IF(P22="","",T22*M22*LOOKUP(RIGHT($D$2,3),定数!$A$6:$A$13,定数!$B$6:$B$13))</f>
        <v>5334.0297076217021</v>
      </c>
      <c r="S22" s="85"/>
      <c r="T22" s="86">
        <f t="shared" si="4"/>
        <v>39.000000000001478</v>
      </c>
      <c r="U22" s="86"/>
      <c r="V22" s="22">
        <f t="shared" si="2"/>
        <v>3</v>
      </c>
      <c r="W22">
        <f t="shared" si="3"/>
        <v>0</v>
      </c>
      <c r="X22" s="41">
        <f t="shared" si="5"/>
        <v>141328.99225321924</v>
      </c>
      <c r="Y22" s="42">
        <f t="shared" si="6"/>
        <v>0</v>
      </c>
    </row>
    <row r="23" spans="2:25">
      <c r="B23" s="40">
        <v>15</v>
      </c>
      <c r="C23" s="81">
        <f t="shared" si="1"/>
        <v>146663.02196084094</v>
      </c>
      <c r="D23" s="81"/>
      <c r="E23" s="44">
        <v>2015</v>
      </c>
      <c r="F23" s="8">
        <v>43792</v>
      </c>
      <c r="G23" s="44" t="s">
        <v>3</v>
      </c>
      <c r="H23" s="82">
        <v>130.34</v>
      </c>
      <c r="I23" s="82"/>
      <c r="J23" s="44">
        <v>68</v>
      </c>
      <c r="K23" s="83">
        <f t="shared" si="0"/>
        <v>4399.8906588252285</v>
      </c>
      <c r="L23" s="84"/>
      <c r="M23" s="6">
        <f>IF(J23="","",(K23/J23)/LOOKUP(RIGHT($D$2,3),[1]定数!$A$6:$A$13,[1]定数!$B$6:$B$13))</f>
        <v>0.64704274394488648</v>
      </c>
      <c r="N23" s="44">
        <v>2015</v>
      </c>
      <c r="O23" s="8">
        <v>43802</v>
      </c>
      <c r="P23" s="82">
        <v>131.04</v>
      </c>
      <c r="Q23" s="82"/>
      <c r="R23" s="85">
        <f>IF(P23="","",T23*M23*LOOKUP(RIGHT($D$2,3),定数!$A$6:$A$13,定数!$B$6:$B$13))</f>
        <v>-4529.2992076141318</v>
      </c>
      <c r="S23" s="85"/>
      <c r="T23" s="86">
        <f t="shared" si="4"/>
        <v>-69.999999999998863</v>
      </c>
      <c r="U23" s="86"/>
      <c r="V23" t="str">
        <f t="shared" ref="V23:W74" si="7">IF(S23&lt;&gt;"",IF(S23&lt;0,1+V22,0),"")</f>
        <v/>
      </c>
      <c r="W23">
        <f t="shared" si="3"/>
        <v>1</v>
      </c>
      <c r="X23" s="41">
        <f t="shared" si="5"/>
        <v>146663.02196084094</v>
      </c>
      <c r="Y23" s="42">
        <f t="shared" si="6"/>
        <v>0</v>
      </c>
    </row>
    <row r="24" spans="2:25">
      <c r="B24" s="40">
        <v>16</v>
      </c>
      <c r="C24" s="81">
        <f t="shared" si="1"/>
        <v>142133.72275322682</v>
      </c>
      <c r="D24" s="81"/>
      <c r="E24" s="44">
        <v>2016</v>
      </c>
      <c r="F24" s="8">
        <v>43514</v>
      </c>
      <c r="G24" s="44" t="s">
        <v>3</v>
      </c>
      <c r="H24" s="82">
        <v>126.62</v>
      </c>
      <c r="I24" s="82"/>
      <c r="J24" s="44">
        <v>75</v>
      </c>
      <c r="K24" s="83">
        <f t="shared" si="0"/>
        <v>4264.0116825968043</v>
      </c>
      <c r="L24" s="84"/>
      <c r="M24" s="6">
        <f>IF(J24="","",(K24/J24)/LOOKUP(RIGHT($D$2,3),[1]定数!$A$6:$A$13,[1]定数!$B$6:$B$13))</f>
        <v>0.56853489101290722</v>
      </c>
      <c r="N24" s="44">
        <v>2016</v>
      </c>
      <c r="O24" s="8">
        <v>43515</v>
      </c>
      <c r="P24" s="82">
        <v>125.67</v>
      </c>
      <c r="Q24" s="82"/>
      <c r="R24" s="85">
        <f>IF(P24="","",T24*M24*LOOKUP(RIGHT($D$2,3),定数!$A$6:$A$13,定数!$B$6:$B$13))</f>
        <v>5401.0814646226354</v>
      </c>
      <c r="S24" s="85"/>
      <c r="T24" s="86">
        <f t="shared" si="4"/>
        <v>95.000000000000284</v>
      </c>
      <c r="U24" s="86"/>
      <c r="V24" t="str">
        <f t="shared" si="7"/>
        <v/>
      </c>
      <c r="W24">
        <f t="shared" si="3"/>
        <v>0</v>
      </c>
      <c r="X24" s="41">
        <f t="shared" si="5"/>
        <v>146663.02196084094</v>
      </c>
      <c r="Y24" s="42">
        <f t="shared" si="6"/>
        <v>3.0882352941175917E-2</v>
      </c>
    </row>
    <row r="25" spans="2:25">
      <c r="B25" s="40">
        <v>17</v>
      </c>
      <c r="C25" s="81">
        <f t="shared" si="1"/>
        <v>147534.80421784945</v>
      </c>
      <c r="D25" s="81"/>
      <c r="E25" s="44">
        <v>2016</v>
      </c>
      <c r="F25" s="8">
        <v>43518</v>
      </c>
      <c r="G25" s="44" t="s">
        <v>3</v>
      </c>
      <c r="H25" s="82">
        <v>124.98</v>
      </c>
      <c r="I25" s="82"/>
      <c r="J25" s="44">
        <v>55</v>
      </c>
      <c r="K25" s="83">
        <f t="shared" si="0"/>
        <v>4426.044126535483</v>
      </c>
      <c r="L25" s="84"/>
      <c r="M25" s="6">
        <f>IF(J25="","",(K25/J25)/LOOKUP(RIGHT($D$2,3),[1]定数!$A$6:$A$13,[1]定数!$B$6:$B$13))</f>
        <v>0.80473529573372415</v>
      </c>
      <c r="N25" s="44">
        <v>2016</v>
      </c>
      <c r="O25" s="8">
        <v>43519</v>
      </c>
      <c r="P25" s="82">
        <v>124.29</v>
      </c>
      <c r="Q25" s="82"/>
      <c r="R25" s="85">
        <f>IF(P25="","",T25*M25*LOOKUP(RIGHT($D$2,3),定数!$A$6:$A$13,定数!$B$6:$B$13))</f>
        <v>5552.6735405626778</v>
      </c>
      <c r="S25" s="85"/>
      <c r="T25" s="86">
        <f t="shared" si="4"/>
        <v>68.999999999999773</v>
      </c>
      <c r="U25" s="86"/>
      <c r="V25" t="str">
        <f t="shared" si="7"/>
        <v/>
      </c>
      <c r="W25">
        <f t="shared" si="3"/>
        <v>0</v>
      </c>
      <c r="X25" s="41">
        <f t="shared" si="5"/>
        <v>147534.80421784945</v>
      </c>
      <c r="Y25" s="42">
        <f t="shared" si="6"/>
        <v>0</v>
      </c>
    </row>
    <row r="26" spans="2:25">
      <c r="B26" s="40">
        <v>18</v>
      </c>
      <c r="C26" s="81">
        <f t="shared" si="1"/>
        <v>153087.47775841213</v>
      </c>
      <c r="D26" s="81"/>
      <c r="E26" s="44">
        <v>2016</v>
      </c>
      <c r="F26" s="8">
        <v>43554</v>
      </c>
      <c r="G26" s="44" t="s">
        <v>4</v>
      </c>
      <c r="H26" s="82">
        <v>127.47</v>
      </c>
      <c r="I26" s="82"/>
      <c r="J26" s="44">
        <v>68</v>
      </c>
      <c r="K26" s="83">
        <f t="shared" si="0"/>
        <v>4592.6243327523634</v>
      </c>
      <c r="L26" s="84"/>
      <c r="M26" s="6">
        <f>IF(J26="","",(K26/J26)/LOOKUP(RIGHT($D$2,3),[1]定数!$A$6:$A$13,[1]定数!$B$6:$B$13))</f>
        <v>0.67538593128711222</v>
      </c>
      <c r="N26" s="44">
        <v>2016</v>
      </c>
      <c r="O26" s="8">
        <v>43559</v>
      </c>
      <c r="P26" s="82">
        <v>126.77</v>
      </c>
      <c r="Q26" s="82"/>
      <c r="R26" s="85">
        <f>IF(P26="","",T26*M26*LOOKUP(RIGHT($D$2,3),定数!$A$6:$A$13,定数!$B$6:$B$13))</f>
        <v>-4727.7015190098045</v>
      </c>
      <c r="S26" s="85"/>
      <c r="T26" s="86">
        <f t="shared" si="4"/>
        <v>-70.000000000000284</v>
      </c>
      <c r="U26" s="86"/>
      <c r="V26" t="str">
        <f t="shared" si="7"/>
        <v/>
      </c>
      <c r="W26">
        <f t="shared" si="3"/>
        <v>1</v>
      </c>
      <c r="X26" s="41">
        <f t="shared" si="5"/>
        <v>153087.47775841213</v>
      </c>
      <c r="Y26" s="42">
        <f t="shared" si="6"/>
        <v>0</v>
      </c>
    </row>
    <row r="27" spans="2:25">
      <c r="B27" s="40">
        <v>19</v>
      </c>
      <c r="C27" s="81">
        <f t="shared" si="1"/>
        <v>148359.77623940233</v>
      </c>
      <c r="D27" s="81"/>
      <c r="E27" s="44">
        <v>2016</v>
      </c>
      <c r="F27" s="8">
        <v>43660</v>
      </c>
      <c r="G27" s="44" t="s">
        <v>4</v>
      </c>
      <c r="H27" s="82">
        <v>116.43</v>
      </c>
      <c r="I27" s="82"/>
      <c r="J27" s="44">
        <v>104</v>
      </c>
      <c r="K27" s="83">
        <f t="shared" si="0"/>
        <v>4450.7932871820694</v>
      </c>
      <c r="L27" s="84"/>
      <c r="M27" s="6">
        <f>IF(J27="","",(K27/J27)/LOOKUP(RIGHT($D$2,3),[1]定数!$A$6:$A$13,[1]定数!$B$6:$B$13))</f>
        <v>0.42796089299827594</v>
      </c>
      <c r="N27" s="44">
        <v>2016</v>
      </c>
      <c r="O27" s="8">
        <v>43660</v>
      </c>
      <c r="P27" s="82">
        <v>117.75</v>
      </c>
      <c r="Q27" s="82"/>
      <c r="R27" s="85">
        <f>IF(P27="","",T27*M27*LOOKUP(RIGHT($D$2,3),定数!$A$6:$A$13,定数!$B$6:$B$13))</f>
        <v>5649.0837875772131</v>
      </c>
      <c r="S27" s="85"/>
      <c r="T27" s="86">
        <f t="shared" si="4"/>
        <v>131.99999999999932</v>
      </c>
      <c r="U27" s="86"/>
      <c r="V27" t="str">
        <f t="shared" si="7"/>
        <v/>
      </c>
      <c r="W27">
        <f t="shared" si="3"/>
        <v>0</v>
      </c>
      <c r="X27" s="41">
        <f t="shared" si="5"/>
        <v>153087.47775841213</v>
      </c>
      <c r="Y27" s="42">
        <f t="shared" si="6"/>
        <v>3.0882352941176583E-2</v>
      </c>
    </row>
    <row r="28" spans="2:25">
      <c r="B28" s="40">
        <v>20</v>
      </c>
      <c r="C28" s="81">
        <f t="shared" si="1"/>
        <v>154008.86002697956</v>
      </c>
      <c r="D28" s="81"/>
      <c r="E28" s="44">
        <v>2016</v>
      </c>
      <c r="F28" s="8">
        <v>43679</v>
      </c>
      <c r="G28" s="44" t="s">
        <v>3</v>
      </c>
      <c r="H28" s="82">
        <v>113.62</v>
      </c>
      <c r="I28" s="82"/>
      <c r="J28" s="44">
        <v>117</v>
      </c>
      <c r="K28" s="83">
        <f t="shared" si="0"/>
        <v>4620.2658008093867</v>
      </c>
      <c r="L28" s="84"/>
      <c r="M28" s="6">
        <f>IF(J28="","",(K28/J28)/LOOKUP(RIGHT($D$2,3),[1]定数!$A$6:$A$13,[1]定数!$B$6:$B$13))</f>
        <v>0.39489451288969113</v>
      </c>
      <c r="N28" s="44">
        <v>2016</v>
      </c>
      <c r="O28" s="8">
        <v>43707</v>
      </c>
      <c r="P28" s="82">
        <v>114.82</v>
      </c>
      <c r="Q28" s="82"/>
      <c r="R28" s="85">
        <f>IF(P28="","",T28*M28*LOOKUP(RIGHT($D$2,3),定数!$A$6:$A$13,定数!$B$6:$B$13))</f>
        <v>-4738.7341546762482</v>
      </c>
      <c r="S28" s="85"/>
      <c r="T28" s="86">
        <f t="shared" si="4"/>
        <v>-119.99999999999886</v>
      </c>
      <c r="U28" s="86"/>
      <c r="V28" t="str">
        <f t="shared" si="7"/>
        <v/>
      </c>
      <c r="W28">
        <f t="shared" si="3"/>
        <v>1</v>
      </c>
      <c r="X28" s="41">
        <f t="shared" si="5"/>
        <v>154008.86002697956</v>
      </c>
      <c r="Y28" s="42">
        <f t="shared" si="6"/>
        <v>0</v>
      </c>
    </row>
    <row r="29" spans="2:25">
      <c r="B29" s="40">
        <v>21</v>
      </c>
      <c r="C29" s="81">
        <f t="shared" si="1"/>
        <v>149270.1258723033</v>
      </c>
      <c r="D29" s="81"/>
      <c r="E29" s="44">
        <v>2016</v>
      </c>
      <c r="F29" s="8">
        <v>43681</v>
      </c>
      <c r="G29" s="44" t="s">
        <v>3</v>
      </c>
      <c r="H29" s="82">
        <v>112.5</v>
      </c>
      <c r="I29" s="82"/>
      <c r="J29" s="44">
        <v>75</v>
      </c>
      <c r="K29" s="83">
        <f t="shared" si="0"/>
        <v>4478.1037761690986</v>
      </c>
      <c r="L29" s="84"/>
      <c r="M29" s="6">
        <f>IF(J29="","",(K29/J29)/LOOKUP(RIGHT($D$2,3),[1]定数!$A$6:$A$13,[1]定数!$B$6:$B$13))</f>
        <v>0.59708050348921315</v>
      </c>
      <c r="N29" s="44">
        <v>2016</v>
      </c>
      <c r="O29" s="8">
        <v>43685</v>
      </c>
      <c r="P29" s="82">
        <v>113.28</v>
      </c>
      <c r="Q29" s="82"/>
      <c r="R29" s="85">
        <f>IF(P29="","",T29*M29*LOOKUP(RIGHT($D$2,3),定数!$A$6:$A$13,定数!$B$6:$B$13))</f>
        <v>-4657.2279272158694</v>
      </c>
      <c r="S29" s="85"/>
      <c r="T29" s="86">
        <f t="shared" si="4"/>
        <v>-78.000000000000114</v>
      </c>
      <c r="U29" s="86"/>
      <c r="V29" t="str">
        <f t="shared" si="7"/>
        <v/>
      </c>
      <c r="W29">
        <f t="shared" si="3"/>
        <v>2</v>
      </c>
      <c r="X29" s="41">
        <f t="shared" si="5"/>
        <v>154008.86002697956</v>
      </c>
      <c r="Y29" s="42">
        <f t="shared" si="6"/>
        <v>3.0769230769230549E-2</v>
      </c>
    </row>
    <row r="30" spans="2:25">
      <c r="B30" s="40">
        <v>22</v>
      </c>
      <c r="C30" s="81">
        <f t="shared" si="1"/>
        <v>144612.89794508743</v>
      </c>
      <c r="D30" s="81"/>
      <c r="E30" s="44">
        <v>2016</v>
      </c>
      <c r="F30" s="8">
        <v>43728</v>
      </c>
      <c r="G30" s="44" t="s">
        <v>3</v>
      </c>
      <c r="H30" s="82">
        <v>113.49</v>
      </c>
      <c r="I30" s="82"/>
      <c r="J30" s="44">
        <v>49</v>
      </c>
      <c r="K30" s="83">
        <f t="shared" si="0"/>
        <v>4338.3869383526226</v>
      </c>
      <c r="L30" s="84"/>
      <c r="M30" s="6">
        <f>IF(J30="","",(K30/J30)/LOOKUP(RIGHT($D$2,3),[1]定数!$A$6:$A$13,[1]定数!$B$6:$B$13))</f>
        <v>0.88538508945971883</v>
      </c>
      <c r="N30" s="44">
        <v>2016</v>
      </c>
      <c r="O30" s="8">
        <v>43729</v>
      </c>
      <c r="P30" s="82">
        <v>112.88</v>
      </c>
      <c r="Q30" s="82"/>
      <c r="R30" s="85">
        <f>IF(P30="","",T30*M30*LOOKUP(RIGHT($D$2,3),定数!$A$6:$A$13,定数!$B$6:$B$13))</f>
        <v>5400.8490457042799</v>
      </c>
      <c r="S30" s="85"/>
      <c r="T30" s="86">
        <f t="shared" si="4"/>
        <v>60.999999999999943</v>
      </c>
      <c r="U30" s="86"/>
      <c r="V30" t="str">
        <f t="shared" si="7"/>
        <v/>
      </c>
      <c r="W30">
        <f t="shared" si="3"/>
        <v>0</v>
      </c>
      <c r="X30" s="41">
        <f t="shared" si="5"/>
        <v>154008.86002697956</v>
      </c>
      <c r="Y30" s="42">
        <f t="shared" si="6"/>
        <v>6.1009230769230594E-2</v>
      </c>
    </row>
    <row r="31" spans="2:25">
      <c r="B31" s="40">
        <v>23</v>
      </c>
      <c r="C31" s="81">
        <f t="shared" si="1"/>
        <v>150013.74699079173</v>
      </c>
      <c r="D31" s="81"/>
      <c r="E31" s="44">
        <v>2016</v>
      </c>
      <c r="F31" s="8">
        <v>43765</v>
      </c>
      <c r="G31" s="44" t="s">
        <v>4</v>
      </c>
      <c r="H31" s="82">
        <v>114.39</v>
      </c>
      <c r="I31" s="82"/>
      <c r="J31" s="44">
        <v>67</v>
      </c>
      <c r="K31" s="83">
        <f t="shared" si="0"/>
        <v>4500.4124097237518</v>
      </c>
      <c r="L31" s="84"/>
      <c r="M31" s="6">
        <f>IF(J31="","",(K31/J31)/LOOKUP(RIGHT($D$2,3),[1]定数!$A$6:$A$13,[1]定数!$B$6:$B$13))</f>
        <v>0.67170334473488835</v>
      </c>
      <c r="N31" s="44">
        <v>2016</v>
      </c>
      <c r="O31" s="8">
        <v>43766</v>
      </c>
      <c r="P31" s="82">
        <v>115.23</v>
      </c>
      <c r="Q31" s="82"/>
      <c r="R31" s="85">
        <f>IF(P31="","",T31*M31*LOOKUP(RIGHT($D$2,3),定数!$A$6:$A$13,定数!$B$6:$B$13))</f>
        <v>5642.3080957730854</v>
      </c>
      <c r="S31" s="85"/>
      <c r="T31" s="86">
        <f t="shared" si="4"/>
        <v>84.000000000000341</v>
      </c>
      <c r="U31" s="86"/>
      <c r="V31" t="str">
        <f t="shared" si="7"/>
        <v/>
      </c>
      <c r="W31">
        <f t="shared" si="3"/>
        <v>0</v>
      </c>
      <c r="X31" s="41">
        <f t="shared" si="5"/>
        <v>154008.86002697956</v>
      </c>
      <c r="Y31" s="42">
        <f t="shared" si="6"/>
        <v>2.5940799999999764E-2</v>
      </c>
    </row>
    <row r="32" spans="2:25">
      <c r="B32" s="40">
        <v>24</v>
      </c>
      <c r="C32" s="81">
        <f t="shared" si="1"/>
        <v>155656.0550865648</v>
      </c>
      <c r="D32" s="81"/>
      <c r="E32" s="44">
        <v>2016</v>
      </c>
      <c r="F32" s="8">
        <v>43791</v>
      </c>
      <c r="G32" s="44" t="s">
        <v>4</v>
      </c>
      <c r="H32" s="82">
        <v>118.01</v>
      </c>
      <c r="I32" s="82"/>
      <c r="J32" s="44">
        <v>32</v>
      </c>
      <c r="K32" s="83">
        <f t="shared" si="0"/>
        <v>4669.6816525969434</v>
      </c>
      <c r="L32" s="84"/>
      <c r="M32" s="6">
        <f>IF(J32="","",(K32/J32)/LOOKUP(RIGHT($D$2,3),[1]定数!$A$6:$A$13,[1]定数!$B$6:$B$13))</f>
        <v>1.4592755164365447</v>
      </c>
      <c r="N32" s="44">
        <v>2016</v>
      </c>
      <c r="O32" s="8">
        <v>43792</v>
      </c>
      <c r="P32" s="82">
        <v>118.41</v>
      </c>
      <c r="Q32" s="82"/>
      <c r="R32" s="85">
        <f>IF(P32="","",T32*M32*LOOKUP(RIGHT($D$2,3),定数!$A$6:$A$13,定数!$B$6:$B$13))</f>
        <v>5837.1020657460549</v>
      </c>
      <c r="S32" s="85"/>
      <c r="T32" s="86">
        <f t="shared" si="4"/>
        <v>39.999999999999147</v>
      </c>
      <c r="U32" s="86"/>
      <c r="V32" t="str">
        <f t="shared" si="7"/>
        <v/>
      </c>
      <c r="W32">
        <f t="shared" si="3"/>
        <v>0</v>
      </c>
      <c r="X32" s="41">
        <f t="shared" si="5"/>
        <v>155656.0550865648</v>
      </c>
      <c r="Y32" s="42">
        <f t="shared" si="6"/>
        <v>0</v>
      </c>
    </row>
    <row r="33" spans="2:25">
      <c r="B33" s="40">
        <v>25</v>
      </c>
      <c r="C33" s="81">
        <f t="shared" si="1"/>
        <v>161493.15715231086</v>
      </c>
      <c r="D33" s="81"/>
      <c r="E33" s="44">
        <v>2016</v>
      </c>
      <c r="F33" s="8">
        <v>43792</v>
      </c>
      <c r="G33" s="44" t="s">
        <v>4</v>
      </c>
      <c r="H33" s="82">
        <v>118.4</v>
      </c>
      <c r="I33" s="82"/>
      <c r="J33" s="44">
        <v>67</v>
      </c>
      <c r="K33" s="83">
        <f t="shared" si="0"/>
        <v>4844.7947145693252</v>
      </c>
      <c r="L33" s="84"/>
      <c r="M33" s="6">
        <f>IF(J33="","",(K33/J33)/LOOKUP(RIGHT($D$2,3),[1]定数!$A$6:$A$13,[1]定数!$B$6:$B$13))</f>
        <v>0.72310368874169029</v>
      </c>
      <c r="N33" s="44">
        <v>2016</v>
      </c>
      <c r="O33" s="8">
        <v>43793</v>
      </c>
      <c r="P33" s="82">
        <v>119.25</v>
      </c>
      <c r="Q33" s="82"/>
      <c r="R33" s="85">
        <f>IF(P33="","",T33*M33*LOOKUP(RIGHT($D$2,3),定数!$A$6:$A$13,定数!$B$6:$B$13))</f>
        <v>6146.3813543043261</v>
      </c>
      <c r="S33" s="85"/>
      <c r="T33" s="86">
        <f t="shared" si="4"/>
        <v>84.999999999999432</v>
      </c>
      <c r="U33" s="86"/>
      <c r="V33" t="str">
        <f t="shared" si="7"/>
        <v/>
      </c>
      <c r="W33">
        <f t="shared" si="3"/>
        <v>0</v>
      </c>
      <c r="X33" s="41">
        <f t="shared" si="5"/>
        <v>161493.15715231086</v>
      </c>
      <c r="Y33" s="42">
        <f t="shared" si="6"/>
        <v>0</v>
      </c>
    </row>
    <row r="34" spans="2:25">
      <c r="B34" s="40">
        <v>26</v>
      </c>
      <c r="C34" s="81">
        <f t="shared" si="1"/>
        <v>167639.53850661518</v>
      </c>
      <c r="D34" s="81"/>
      <c r="E34" s="44">
        <v>2017</v>
      </c>
      <c r="F34" s="8">
        <v>43476</v>
      </c>
      <c r="G34" s="44" t="s">
        <v>3</v>
      </c>
      <c r="H34" s="82">
        <v>122</v>
      </c>
      <c r="I34" s="82"/>
      <c r="J34" s="44">
        <v>58</v>
      </c>
      <c r="K34" s="81">
        <f>IF(J34="","",C34*0.03)</f>
        <v>5029.1861551984548</v>
      </c>
      <c r="L34" s="81"/>
      <c r="M34" s="6">
        <f>IF(J34="","",(K34/J34)/LOOKUP(RIGHT($D$2,3),[1]定数!$A$6:$A$13,[1]定数!$B$6:$B$13))</f>
        <v>0.86710106124111297</v>
      </c>
      <c r="N34" s="44">
        <v>2017</v>
      </c>
      <c r="O34" s="8">
        <v>43477</v>
      </c>
      <c r="P34" s="82">
        <v>121.27</v>
      </c>
      <c r="Q34" s="82"/>
      <c r="R34" s="85">
        <f>IF(P34="","",T34*M34*LOOKUP(RIGHT($D$2,3),定数!$A$6:$A$13,定数!$B$6:$B$13))</f>
        <v>6329.837747060159</v>
      </c>
      <c r="S34" s="85"/>
      <c r="T34" s="86">
        <f t="shared" si="4"/>
        <v>73.000000000000398</v>
      </c>
      <c r="U34" s="86"/>
      <c r="V34" t="str">
        <f t="shared" si="7"/>
        <v/>
      </c>
      <c r="W34">
        <f t="shared" si="3"/>
        <v>0</v>
      </c>
      <c r="X34" s="41">
        <f t="shared" si="5"/>
        <v>167639.53850661518</v>
      </c>
      <c r="Y34" s="42">
        <f t="shared" si="6"/>
        <v>0</v>
      </c>
    </row>
    <row r="35" spans="2:25">
      <c r="B35" s="40">
        <v>27</v>
      </c>
      <c r="C35" s="81">
        <f t="shared" si="1"/>
        <v>173969.37625367535</v>
      </c>
      <c r="D35" s="81"/>
      <c r="E35" s="44">
        <v>2017</v>
      </c>
      <c r="F35" s="8">
        <v>43498</v>
      </c>
      <c r="G35" s="44" t="s">
        <v>3</v>
      </c>
      <c r="H35" s="82">
        <v>121.41</v>
      </c>
      <c r="I35" s="82"/>
      <c r="J35" s="44">
        <v>62</v>
      </c>
      <c r="K35" s="83">
        <f>IF(J35="","",C35*0.03)</f>
        <v>5219.08128761026</v>
      </c>
      <c r="L35" s="84"/>
      <c r="M35" s="6">
        <f>IF(J35="","",(K35/J35)/LOOKUP(RIGHT($D$2,3),[1]定数!$A$6:$A$13,[1]定数!$B$6:$B$13))</f>
        <v>0.84178730445326777</v>
      </c>
      <c r="N35" s="44">
        <v>2017</v>
      </c>
      <c r="O35" s="8">
        <v>43502</v>
      </c>
      <c r="P35" s="82">
        <v>120.63</v>
      </c>
      <c r="Q35" s="82"/>
      <c r="R35" s="85">
        <f>IF(P35="","",T35*M35*LOOKUP(RIGHT($D$2,3),定数!$A$6:$A$13,定数!$B$6:$B$13))</f>
        <v>6565.9409747354985</v>
      </c>
      <c r="S35" s="85"/>
      <c r="T35" s="86">
        <f t="shared" si="4"/>
        <v>78.000000000000114</v>
      </c>
      <c r="U35" s="86"/>
      <c r="V35" t="str">
        <f t="shared" si="7"/>
        <v/>
      </c>
      <c r="W35">
        <f t="shared" si="3"/>
        <v>0</v>
      </c>
      <c r="X35" s="41">
        <f t="shared" si="5"/>
        <v>173969.37625367535</v>
      </c>
      <c r="Y35" s="42">
        <f t="shared" si="6"/>
        <v>0</v>
      </c>
    </row>
    <row r="36" spans="2:25">
      <c r="B36" s="40">
        <v>28</v>
      </c>
      <c r="C36" s="81">
        <f t="shared" si="1"/>
        <v>180535.31722841086</v>
      </c>
      <c r="D36" s="81"/>
      <c r="E36" s="44">
        <v>2017</v>
      </c>
      <c r="F36" s="8">
        <v>43504</v>
      </c>
      <c r="G36" s="44" t="s">
        <v>3</v>
      </c>
      <c r="H36" s="82">
        <v>119.36</v>
      </c>
      <c r="I36" s="82"/>
      <c r="J36" s="44">
        <v>61</v>
      </c>
      <c r="K36" s="83">
        <f t="shared" ref="K36:K63" si="8">IF(J36="","",C36*0.03)</f>
        <v>5416.0595168523259</v>
      </c>
      <c r="L36" s="84"/>
      <c r="M36" s="6">
        <f>IF(J36="","",(K36/J36)/LOOKUP(RIGHT($D$2,3),[1]定数!$A$6:$A$13,[1]定数!$B$6:$B$13))</f>
        <v>0.88787860932005347</v>
      </c>
      <c r="N36" s="44">
        <v>2017</v>
      </c>
      <c r="O36" s="8">
        <v>43505</v>
      </c>
      <c r="P36" s="82">
        <v>119.99</v>
      </c>
      <c r="Q36" s="82"/>
      <c r="R36" s="85">
        <f>IF(P36="","",T36*M36*LOOKUP(RIGHT($D$2,3),定数!$A$6:$A$13,定数!$B$6:$B$13))</f>
        <v>-5593.635238716296</v>
      </c>
      <c r="S36" s="85"/>
      <c r="T36" s="86">
        <f t="shared" si="4"/>
        <v>-62.999999999999545</v>
      </c>
      <c r="U36" s="86"/>
      <c r="V36" t="str">
        <f t="shared" si="7"/>
        <v/>
      </c>
      <c r="W36">
        <f t="shared" si="3"/>
        <v>1</v>
      </c>
      <c r="X36" s="41">
        <f t="shared" si="5"/>
        <v>180535.31722841086</v>
      </c>
      <c r="Y36" s="42">
        <f t="shared" si="6"/>
        <v>0</v>
      </c>
    </row>
    <row r="37" spans="2:25">
      <c r="B37" s="40">
        <v>29</v>
      </c>
      <c r="C37" s="81">
        <f t="shared" si="1"/>
        <v>174941.68198969457</v>
      </c>
      <c r="D37" s="81"/>
      <c r="E37" s="44">
        <v>2017</v>
      </c>
      <c r="F37" s="8">
        <v>43517</v>
      </c>
      <c r="G37" s="44" t="s">
        <v>3</v>
      </c>
      <c r="H37" s="82">
        <v>119.79</v>
      </c>
      <c r="I37" s="82"/>
      <c r="J37" s="44">
        <v>48</v>
      </c>
      <c r="K37" s="83">
        <f t="shared" si="8"/>
        <v>5248.2504596908366</v>
      </c>
      <c r="L37" s="84"/>
      <c r="M37" s="6">
        <f>IF(J37="","",(K37/J37)/LOOKUP(RIGHT($D$2,3),[1]定数!$A$6:$A$13,[1]定数!$B$6:$B$13))</f>
        <v>1.0933855124355909</v>
      </c>
      <c r="N37" s="44">
        <v>2017</v>
      </c>
      <c r="O37" s="8">
        <v>43518</v>
      </c>
      <c r="P37" s="82">
        <v>119.18</v>
      </c>
      <c r="Q37" s="82"/>
      <c r="R37" s="85">
        <f>IF(P37="","",T37*M37*LOOKUP(RIGHT($D$2,3),定数!$A$6:$A$13,定数!$B$6:$B$13))</f>
        <v>6669.6516258570982</v>
      </c>
      <c r="S37" s="85"/>
      <c r="T37" s="86">
        <f t="shared" si="4"/>
        <v>60.999999999999943</v>
      </c>
      <c r="U37" s="86"/>
      <c r="V37" t="str">
        <f t="shared" si="7"/>
        <v/>
      </c>
      <c r="W37">
        <f t="shared" si="3"/>
        <v>0</v>
      </c>
      <c r="X37" s="41">
        <f t="shared" si="5"/>
        <v>180535.31722841086</v>
      </c>
      <c r="Y37" s="42">
        <f t="shared" si="6"/>
        <v>3.0983606557376753E-2</v>
      </c>
    </row>
    <row r="38" spans="2:25">
      <c r="B38" s="40">
        <v>30</v>
      </c>
      <c r="C38" s="81">
        <f t="shared" si="1"/>
        <v>181611.33361555167</v>
      </c>
      <c r="D38" s="81"/>
      <c r="E38" s="44">
        <v>2017</v>
      </c>
      <c r="F38" s="8">
        <v>43533</v>
      </c>
      <c r="G38" s="44" t="s">
        <v>4</v>
      </c>
      <c r="H38" s="82">
        <v>121.44</v>
      </c>
      <c r="I38" s="82"/>
      <c r="J38" s="44">
        <v>92</v>
      </c>
      <c r="K38" s="83">
        <f t="shared" si="8"/>
        <v>5448.34000846655</v>
      </c>
      <c r="L38" s="84"/>
      <c r="M38" s="6">
        <f>IF(J38="","",(K38/J38)/LOOKUP(RIGHT($D$2,3),[1]定数!$A$6:$A$13,[1]定数!$B$6:$B$13))</f>
        <v>0.59221087048549459</v>
      </c>
      <c r="N38" s="44">
        <v>2017</v>
      </c>
      <c r="O38" s="8">
        <v>43534</v>
      </c>
      <c r="P38" s="82">
        <v>122.6</v>
      </c>
      <c r="Q38" s="82"/>
      <c r="R38" s="85">
        <f>IF(P38="","",T38*M38*LOOKUP(RIGHT($D$2,3),定数!$A$6:$A$13,定数!$B$6:$B$13))</f>
        <v>6869.6460976317167</v>
      </c>
      <c r="S38" s="85"/>
      <c r="T38" s="86">
        <f t="shared" si="4"/>
        <v>115.99999999999966</v>
      </c>
      <c r="U38" s="86"/>
      <c r="V38" t="str">
        <f t="shared" si="7"/>
        <v/>
      </c>
      <c r="W38">
        <f t="shared" si="3"/>
        <v>0</v>
      </c>
      <c r="X38" s="41">
        <f t="shared" si="5"/>
        <v>181611.33361555167</v>
      </c>
      <c r="Y38" s="42">
        <f t="shared" si="6"/>
        <v>0</v>
      </c>
    </row>
    <row r="39" spans="2:25">
      <c r="B39" s="40">
        <v>31</v>
      </c>
      <c r="C39" s="81">
        <f t="shared" si="1"/>
        <v>188480.97971318339</v>
      </c>
      <c r="D39" s="81"/>
      <c r="E39" s="44">
        <v>2017</v>
      </c>
      <c r="F39" s="8">
        <v>43565</v>
      </c>
      <c r="G39" s="44" t="s">
        <v>3</v>
      </c>
      <c r="H39" s="82">
        <v>117.49</v>
      </c>
      <c r="I39" s="82"/>
      <c r="J39" s="44">
        <v>44</v>
      </c>
      <c r="K39" s="83">
        <f t="shared" si="8"/>
        <v>5654.4293913955016</v>
      </c>
      <c r="L39" s="84"/>
      <c r="M39" s="6">
        <f>IF(J39="","",(K39/J39)/LOOKUP(RIGHT($D$2,3),[1]定数!$A$6:$A$13,[1]定数!$B$6:$B$13))</f>
        <v>1.2850975889535232</v>
      </c>
      <c r="N39" s="44">
        <v>2017</v>
      </c>
      <c r="O39" s="8">
        <v>43566</v>
      </c>
      <c r="P39" s="82">
        <v>116.93</v>
      </c>
      <c r="Q39" s="82"/>
      <c r="R39" s="85">
        <f>IF(P39="","",T39*M39*LOOKUP(RIGHT($D$2,3),定数!$A$6:$A$13,定数!$B$6:$B$13))</f>
        <v>7196.5464981395771</v>
      </c>
      <c r="S39" s="85"/>
      <c r="T39" s="86">
        <f t="shared" si="4"/>
        <v>55.999999999998806</v>
      </c>
      <c r="U39" s="86"/>
      <c r="V39" t="str">
        <f t="shared" si="7"/>
        <v/>
      </c>
      <c r="W39">
        <f t="shared" si="3"/>
        <v>0</v>
      </c>
      <c r="X39" s="41">
        <f t="shared" si="5"/>
        <v>188480.97971318339</v>
      </c>
      <c r="Y39" s="42">
        <f t="shared" si="6"/>
        <v>0</v>
      </c>
    </row>
    <row r="40" spans="2:25">
      <c r="B40" s="40">
        <v>32</v>
      </c>
      <c r="C40" s="81">
        <f t="shared" si="1"/>
        <v>195677.52621132295</v>
      </c>
      <c r="D40" s="81"/>
      <c r="E40" s="44">
        <v>2017</v>
      </c>
      <c r="F40" s="8">
        <v>43588</v>
      </c>
      <c r="G40" s="44" t="s">
        <v>4</v>
      </c>
      <c r="H40" s="82">
        <v>122.68</v>
      </c>
      <c r="I40" s="82"/>
      <c r="J40" s="44">
        <v>36</v>
      </c>
      <c r="K40" s="83">
        <f t="shared" si="8"/>
        <v>5870.3257863396884</v>
      </c>
      <c r="L40" s="84"/>
      <c r="M40" s="6">
        <f>IF(J40="","",(K40/J40)/LOOKUP(RIGHT($D$2,3),[1]定数!$A$6:$A$13,[1]定数!$B$6:$B$13))</f>
        <v>1.6306460517610244</v>
      </c>
      <c r="N40" s="44">
        <v>2017</v>
      </c>
      <c r="O40" s="8">
        <v>43589</v>
      </c>
      <c r="P40" s="82">
        <v>123.13</v>
      </c>
      <c r="Q40" s="82"/>
      <c r="R40" s="85">
        <f>IF(P40="","",T40*M40*LOOKUP(RIGHT($D$2,3),定数!$A$6:$A$13,定数!$B$6:$B$13))</f>
        <v>7337.9072329244236</v>
      </c>
      <c r="S40" s="85"/>
      <c r="T40" s="86">
        <f t="shared" si="4"/>
        <v>44.999999999998863</v>
      </c>
      <c r="U40" s="86"/>
      <c r="V40" t="str">
        <f t="shared" si="7"/>
        <v/>
      </c>
      <c r="W40">
        <f t="shared" si="3"/>
        <v>0</v>
      </c>
      <c r="X40" s="41">
        <f t="shared" si="5"/>
        <v>195677.52621132295</v>
      </c>
      <c r="Y40" s="42">
        <f t="shared" si="6"/>
        <v>0</v>
      </c>
    </row>
    <row r="41" spans="2:25">
      <c r="B41" s="40">
        <v>33</v>
      </c>
      <c r="C41" s="81">
        <f t="shared" si="1"/>
        <v>203015.43344424738</v>
      </c>
      <c r="D41" s="81"/>
      <c r="E41" s="44">
        <v>2017</v>
      </c>
      <c r="F41" s="8">
        <v>43644</v>
      </c>
      <c r="G41" s="44" t="s">
        <v>4</v>
      </c>
      <c r="H41" s="82">
        <v>127.78</v>
      </c>
      <c r="I41" s="82"/>
      <c r="J41" s="44">
        <v>129</v>
      </c>
      <c r="K41" s="83">
        <f t="shared" si="8"/>
        <v>6090.4630033274207</v>
      </c>
      <c r="L41" s="84"/>
      <c r="M41" s="6">
        <f>IF(J41="","",(K41/J41)/LOOKUP(RIGHT($D$2,3),[1]定数!$A$6:$A$13,[1]定数!$B$6:$B$13))</f>
        <v>0.47212891498662174</v>
      </c>
      <c r="N41" s="44">
        <v>2017</v>
      </c>
      <c r="O41" s="8">
        <v>43653</v>
      </c>
      <c r="P41" s="82">
        <v>129.41</v>
      </c>
      <c r="Q41" s="82"/>
      <c r="R41" s="85">
        <f>IF(P41="","",T41*M41*LOOKUP(RIGHT($D$2,3),定数!$A$6:$A$13,定数!$B$6:$B$13))</f>
        <v>7695.7013142819123</v>
      </c>
      <c r="S41" s="85"/>
      <c r="T41" s="86">
        <f t="shared" si="4"/>
        <v>162.99999999999955</v>
      </c>
      <c r="U41" s="86"/>
      <c r="V41" t="str">
        <f t="shared" si="7"/>
        <v/>
      </c>
      <c r="W41">
        <f t="shared" si="3"/>
        <v>0</v>
      </c>
      <c r="X41" s="41">
        <f t="shared" si="5"/>
        <v>203015.43344424738</v>
      </c>
      <c r="Y41" s="42">
        <f t="shared" si="6"/>
        <v>0</v>
      </c>
    </row>
    <row r="42" spans="2:25">
      <c r="B42" s="40">
        <v>34</v>
      </c>
      <c r="C42" s="81">
        <f t="shared" si="1"/>
        <v>210711.13475852928</v>
      </c>
      <c r="D42" s="81"/>
      <c r="E42" s="44">
        <v>2017</v>
      </c>
      <c r="F42" s="8">
        <v>43702</v>
      </c>
      <c r="G42" s="44" t="s">
        <v>4</v>
      </c>
      <c r="H42" s="82">
        <v>129.36000000000001</v>
      </c>
      <c r="I42" s="82"/>
      <c r="J42" s="44">
        <v>56</v>
      </c>
      <c r="K42" s="83">
        <f t="shared" si="8"/>
        <v>6321.3340427558778</v>
      </c>
      <c r="L42" s="84"/>
      <c r="M42" s="6">
        <f>IF(J42="","",(K42/J42)/LOOKUP(RIGHT($D$2,3),[1]定数!$A$6:$A$13,[1]定数!$B$6:$B$13))</f>
        <v>1.128809650492121</v>
      </c>
      <c r="N42" s="44">
        <v>2017</v>
      </c>
      <c r="O42" s="8">
        <v>43703</v>
      </c>
      <c r="P42" s="82">
        <v>130.07</v>
      </c>
      <c r="Q42" s="82"/>
      <c r="R42" s="85">
        <f>IF(P42="","",T42*M42*LOOKUP(RIGHT($D$2,3),定数!$A$6:$A$13,定数!$B$6:$B$13))</f>
        <v>8014.5485184938279</v>
      </c>
      <c r="S42" s="85"/>
      <c r="T42" s="86">
        <f t="shared" si="4"/>
        <v>70.999999999997954</v>
      </c>
      <c r="U42" s="86"/>
      <c r="V42" t="str">
        <f t="shared" si="7"/>
        <v/>
      </c>
      <c r="W42">
        <f t="shared" si="3"/>
        <v>0</v>
      </c>
      <c r="X42" s="41">
        <f t="shared" si="5"/>
        <v>210711.13475852928</v>
      </c>
      <c r="Y42" s="42">
        <f t="shared" si="6"/>
        <v>0</v>
      </c>
    </row>
    <row r="43" spans="2:25">
      <c r="B43" s="40">
        <v>35</v>
      </c>
      <c r="C43" s="81">
        <f t="shared" si="1"/>
        <v>218725.68327702311</v>
      </c>
      <c r="D43" s="81"/>
      <c r="E43" s="44">
        <v>2017</v>
      </c>
      <c r="F43" s="8">
        <v>43749</v>
      </c>
      <c r="G43" s="44" t="s">
        <v>4</v>
      </c>
      <c r="H43" s="82">
        <v>132.87</v>
      </c>
      <c r="I43" s="82"/>
      <c r="J43" s="44">
        <v>61</v>
      </c>
      <c r="K43" s="83">
        <f t="shared" si="8"/>
        <v>6561.7704983106933</v>
      </c>
      <c r="L43" s="84"/>
      <c r="M43" s="6">
        <f>IF(J43="","",(K43/J43)/LOOKUP(RIGHT($D$2,3),[1]定数!$A$6:$A$13,[1]定数!$B$6:$B$13))</f>
        <v>1.0757000816902775</v>
      </c>
      <c r="N43" s="44">
        <v>2017</v>
      </c>
      <c r="O43" s="8">
        <v>43751</v>
      </c>
      <c r="P43" s="82">
        <v>132.22999999999999</v>
      </c>
      <c r="Q43" s="82"/>
      <c r="R43" s="85">
        <f>IF(P43="","",T43*M43*LOOKUP(RIGHT($D$2,3),定数!$A$6:$A$13,定数!$B$6:$B$13))</f>
        <v>-6884.4805228179357</v>
      </c>
      <c r="S43" s="85"/>
      <c r="T43" s="86">
        <f t="shared" si="4"/>
        <v>-64.000000000001478</v>
      </c>
      <c r="U43" s="86"/>
      <c r="V43" t="str">
        <f t="shared" si="7"/>
        <v/>
      </c>
      <c r="W43">
        <f t="shared" si="3"/>
        <v>1</v>
      </c>
      <c r="X43" s="41">
        <f t="shared" si="5"/>
        <v>218725.68327702311</v>
      </c>
      <c r="Y43" s="42">
        <f t="shared" si="6"/>
        <v>0</v>
      </c>
    </row>
    <row r="44" spans="2:25">
      <c r="B44" s="40">
        <v>36</v>
      </c>
      <c r="C44" s="81">
        <f t="shared" si="1"/>
        <v>211841.20275420518</v>
      </c>
      <c r="D44" s="81"/>
      <c r="E44" s="44">
        <v>2018</v>
      </c>
      <c r="F44" s="8">
        <v>43503</v>
      </c>
      <c r="G44" s="44" t="s">
        <v>3</v>
      </c>
      <c r="H44" s="82">
        <v>135.19</v>
      </c>
      <c r="I44" s="82"/>
      <c r="J44" s="44">
        <v>63</v>
      </c>
      <c r="K44" s="83">
        <f t="shared" si="8"/>
        <v>6355.2360826261556</v>
      </c>
      <c r="L44" s="84"/>
      <c r="M44" s="6">
        <f>IF(J44="","",(K44/J44)/LOOKUP(RIGHT($D$2,3),[1]定数!$A$6:$A$13,[1]定数!$B$6:$B$13))</f>
        <v>1.0087676321628818</v>
      </c>
      <c r="N44" s="44">
        <v>2018</v>
      </c>
      <c r="O44" s="8">
        <v>43503</v>
      </c>
      <c r="P44" s="82">
        <v>134.38999999999999</v>
      </c>
      <c r="Q44" s="82"/>
      <c r="R44" s="85">
        <f>IF(P44="","",T44*M44*LOOKUP(RIGHT($D$2,3),定数!$A$6:$A$13,定数!$B$6:$B$13))</f>
        <v>8070.1410573031699</v>
      </c>
      <c r="S44" s="85"/>
      <c r="T44" s="86">
        <f t="shared" si="4"/>
        <v>80.000000000001137</v>
      </c>
      <c r="U44" s="86"/>
      <c r="V44" t="str">
        <f t="shared" si="7"/>
        <v/>
      </c>
      <c r="W44">
        <f t="shared" si="3"/>
        <v>0</v>
      </c>
      <c r="X44" s="41">
        <f t="shared" si="5"/>
        <v>218725.68327702311</v>
      </c>
      <c r="Y44" s="42">
        <f t="shared" si="6"/>
        <v>3.1475409836066337E-2</v>
      </c>
    </row>
    <row r="45" spans="2:25">
      <c r="B45" s="40">
        <v>37</v>
      </c>
      <c r="C45" s="81">
        <f t="shared" si="1"/>
        <v>219911.34381150836</v>
      </c>
      <c r="D45" s="81"/>
      <c r="E45" s="44">
        <v>2018</v>
      </c>
      <c r="F45" s="8">
        <v>43504</v>
      </c>
      <c r="G45" s="44" t="s">
        <v>3</v>
      </c>
      <c r="H45" s="82">
        <v>132.93</v>
      </c>
      <c r="I45" s="82"/>
      <c r="J45" s="44">
        <v>170</v>
      </c>
      <c r="K45" s="83">
        <f t="shared" si="8"/>
        <v>6597.3403143452506</v>
      </c>
      <c r="L45" s="84"/>
      <c r="M45" s="6">
        <f>IF(J45="","",(K45/J45)/LOOKUP(RIGHT($D$2,3),[1]定数!$A$6:$A$13,[1]定数!$B$6:$B$13))</f>
        <v>0.38807884202030885</v>
      </c>
      <c r="N45" s="44">
        <v>2018</v>
      </c>
      <c r="O45" s="8">
        <v>43524</v>
      </c>
      <c r="P45" s="82">
        <v>130.77000000000001</v>
      </c>
      <c r="Q45" s="82"/>
      <c r="R45" s="85">
        <f>IF(P45="","",T45*M45*LOOKUP(RIGHT($D$2,3),定数!$A$6:$A$13,定数!$B$6:$B$13))</f>
        <v>8382.5029876386579</v>
      </c>
      <c r="S45" s="85"/>
      <c r="T45" s="86">
        <f t="shared" si="4"/>
        <v>215.99999999999966</v>
      </c>
      <c r="U45" s="86"/>
      <c r="V45" t="str">
        <f t="shared" si="7"/>
        <v/>
      </c>
      <c r="W45">
        <f t="shared" si="3"/>
        <v>0</v>
      </c>
      <c r="X45" s="41">
        <f t="shared" si="5"/>
        <v>219911.34381150836</v>
      </c>
      <c r="Y45" s="42">
        <f t="shared" si="6"/>
        <v>0</v>
      </c>
    </row>
    <row r="46" spans="2:25">
      <c r="B46" s="40">
        <v>38</v>
      </c>
      <c r="C46" s="81">
        <f t="shared" si="1"/>
        <v>228293.84679914702</v>
      </c>
      <c r="D46" s="81"/>
      <c r="E46" s="44">
        <v>2018</v>
      </c>
      <c r="F46" s="8">
        <v>43505</v>
      </c>
      <c r="G46" s="44" t="s">
        <v>3</v>
      </c>
      <c r="H46" s="82">
        <v>132.06</v>
      </c>
      <c r="I46" s="82"/>
      <c r="J46" s="44">
        <v>186</v>
      </c>
      <c r="K46" s="83">
        <f t="shared" si="8"/>
        <v>6848.8154039744104</v>
      </c>
      <c r="L46" s="84"/>
      <c r="M46" s="6">
        <f>IF(J46="","",(K46/J46)/LOOKUP(RIGHT($D$2,3),[1]定数!$A$6:$A$13,[1]定数!$B$6:$B$13))</f>
        <v>0.36821588193410809</v>
      </c>
      <c r="N46" s="44">
        <v>2018</v>
      </c>
      <c r="O46" s="8">
        <v>43526</v>
      </c>
      <c r="P46" s="82">
        <v>129.69999999999999</v>
      </c>
      <c r="Q46" s="82"/>
      <c r="R46" s="85">
        <f>IF(P46="","",T46*M46*LOOKUP(RIGHT($D$2,3),定数!$A$6:$A$13,定数!$B$6:$B$13))</f>
        <v>8689.8948136450017</v>
      </c>
      <c r="S46" s="85"/>
      <c r="T46" s="86">
        <f t="shared" si="4"/>
        <v>236.00000000000136</v>
      </c>
      <c r="U46" s="86"/>
      <c r="V46" t="str">
        <f t="shared" si="7"/>
        <v/>
      </c>
      <c r="W46">
        <f t="shared" si="3"/>
        <v>0</v>
      </c>
      <c r="X46" s="41">
        <f t="shared" si="5"/>
        <v>228293.84679914702</v>
      </c>
      <c r="Y46" s="42">
        <f t="shared" si="6"/>
        <v>0</v>
      </c>
    </row>
    <row r="47" spans="2:25">
      <c r="B47" s="40">
        <v>39</v>
      </c>
      <c r="C47" s="81">
        <f t="shared" si="1"/>
        <v>236983.74161279202</v>
      </c>
      <c r="D47" s="81"/>
      <c r="E47" s="44">
        <v>2018</v>
      </c>
      <c r="F47" s="8">
        <v>43532</v>
      </c>
      <c r="G47" s="44" t="s">
        <v>4</v>
      </c>
      <c r="H47" s="82">
        <v>131.75</v>
      </c>
      <c r="I47" s="82"/>
      <c r="J47" s="44">
        <v>55</v>
      </c>
      <c r="K47" s="83">
        <f t="shared" si="8"/>
        <v>7109.5122483837604</v>
      </c>
      <c r="L47" s="84"/>
      <c r="M47" s="6">
        <f>IF(J47="","",(K47/J47)/LOOKUP(RIGHT($D$2,3),[1]定数!$A$6:$A$13,[1]定数!$B$6:$B$13))</f>
        <v>1.2926385906152291</v>
      </c>
      <c r="N47" s="44">
        <v>2018</v>
      </c>
      <c r="O47" s="8">
        <v>43532</v>
      </c>
      <c r="P47" s="82">
        <v>131.16999999999999</v>
      </c>
      <c r="Q47" s="82"/>
      <c r="R47" s="85">
        <f>IF(P47="","",T47*M47*LOOKUP(RIGHT($D$2,3),定数!$A$6:$A$13,定数!$B$6:$B$13))</f>
        <v>-7497.3038255684914</v>
      </c>
      <c r="S47" s="85"/>
      <c r="T47" s="86">
        <f t="shared" si="4"/>
        <v>-58.000000000001251</v>
      </c>
      <c r="U47" s="86"/>
      <c r="V47" t="str">
        <f t="shared" si="7"/>
        <v/>
      </c>
      <c r="W47">
        <f t="shared" si="3"/>
        <v>1</v>
      </c>
      <c r="X47" s="41">
        <f t="shared" si="5"/>
        <v>236983.74161279202</v>
      </c>
      <c r="Y47" s="42">
        <f t="shared" si="6"/>
        <v>0</v>
      </c>
    </row>
    <row r="48" spans="2:25">
      <c r="B48" s="40">
        <v>40</v>
      </c>
      <c r="C48" s="81">
        <f t="shared" si="1"/>
        <v>229486.43778722352</v>
      </c>
      <c r="D48" s="81"/>
      <c r="E48" s="44">
        <v>2018</v>
      </c>
      <c r="F48" s="8">
        <v>43548</v>
      </c>
      <c r="G48" s="44" t="s">
        <v>3</v>
      </c>
      <c r="H48" s="82">
        <v>129.41999999999999</v>
      </c>
      <c r="I48" s="82"/>
      <c r="J48" s="44">
        <v>49</v>
      </c>
      <c r="K48" s="83">
        <f t="shared" si="8"/>
        <v>6884.593133616705</v>
      </c>
      <c r="L48" s="84"/>
      <c r="M48" s="6">
        <f>IF(J48="","",(K48/J48)/LOOKUP(RIGHT($D$2,3),[1]定数!$A$6:$A$13,[1]定数!$B$6:$B$13))</f>
        <v>1.4050190068605519</v>
      </c>
      <c r="N48" s="44">
        <v>2018</v>
      </c>
      <c r="O48" s="8">
        <v>43550</v>
      </c>
      <c r="P48" s="82">
        <v>129.93</v>
      </c>
      <c r="Q48" s="82"/>
      <c r="R48" s="85">
        <f>IF(P48="","",T48*M48*LOOKUP(RIGHT($D$2,3),定数!$A$6:$A$13,定数!$B$6:$B$13))</f>
        <v>-7165.5969349890865</v>
      </c>
      <c r="S48" s="85"/>
      <c r="T48" s="86">
        <f t="shared" si="4"/>
        <v>-51.000000000001933</v>
      </c>
      <c r="U48" s="86"/>
      <c r="V48" t="str">
        <f t="shared" si="7"/>
        <v/>
      </c>
      <c r="W48">
        <f t="shared" si="3"/>
        <v>2</v>
      </c>
      <c r="X48" s="41">
        <f t="shared" si="5"/>
        <v>236983.74161279202</v>
      </c>
      <c r="Y48" s="42">
        <f t="shared" si="6"/>
        <v>3.1636363636364351E-2</v>
      </c>
    </row>
    <row r="49" spans="2:25">
      <c r="B49" s="40">
        <v>41</v>
      </c>
      <c r="C49" s="81">
        <f t="shared" si="1"/>
        <v>222320.84085223443</v>
      </c>
      <c r="D49" s="81"/>
      <c r="E49" s="44">
        <v>2018</v>
      </c>
      <c r="F49" s="8">
        <v>43565</v>
      </c>
      <c r="G49" s="44" t="s">
        <v>4</v>
      </c>
      <c r="H49" s="82">
        <v>132.04</v>
      </c>
      <c r="I49" s="82"/>
      <c r="J49" s="44">
        <v>60</v>
      </c>
      <c r="K49" s="83">
        <f t="shared" si="8"/>
        <v>6669.6252255670324</v>
      </c>
      <c r="L49" s="84"/>
      <c r="M49" s="6">
        <f>IF(J49="","",(K49/J49)/LOOKUP(RIGHT($D$2,3),[1]定数!$A$6:$A$13,[1]定数!$B$6:$B$13))</f>
        <v>1.1116042042611722</v>
      </c>
      <c r="N49" s="44">
        <v>2018</v>
      </c>
      <c r="O49" s="8">
        <v>43568</v>
      </c>
      <c r="P49" s="82">
        <v>132.80000000000001</v>
      </c>
      <c r="Q49" s="82"/>
      <c r="R49" s="85">
        <f>IF(P49="","",T49*M49*LOOKUP(RIGHT($D$2,3),定数!$A$6:$A$13,定数!$B$6:$B$13))</f>
        <v>8448.1919523851229</v>
      </c>
      <c r="S49" s="85"/>
      <c r="T49" s="86">
        <f t="shared" si="4"/>
        <v>76.000000000001933</v>
      </c>
      <c r="U49" s="86"/>
      <c r="V49" t="str">
        <f t="shared" si="7"/>
        <v/>
      </c>
      <c r="W49">
        <f t="shared" si="3"/>
        <v>0</v>
      </c>
      <c r="X49" s="41">
        <f t="shared" si="5"/>
        <v>236983.74161279202</v>
      </c>
      <c r="Y49" s="42">
        <f t="shared" si="6"/>
        <v>6.1873024118740294E-2</v>
      </c>
    </row>
    <row r="50" spans="2:25">
      <c r="B50" s="40">
        <v>42</v>
      </c>
      <c r="C50" s="81">
        <f t="shared" si="1"/>
        <v>230769.03280461955</v>
      </c>
      <c r="D50" s="81"/>
      <c r="E50" s="44">
        <v>2018</v>
      </c>
      <c r="F50" s="8">
        <v>43587</v>
      </c>
      <c r="G50" s="44" t="s">
        <v>3</v>
      </c>
      <c r="H50" s="82">
        <v>131.44</v>
      </c>
      <c r="I50" s="82"/>
      <c r="J50" s="44">
        <v>45</v>
      </c>
      <c r="K50" s="83">
        <f t="shared" si="8"/>
        <v>6923.070984138586</v>
      </c>
      <c r="L50" s="84"/>
      <c r="M50" s="6">
        <f>IF(J50="","",(K50/J50)/LOOKUP(RIGHT($D$2,3),[1]定数!$A$6:$A$13,[1]定数!$B$6:$B$13))</f>
        <v>1.5384602186974634</v>
      </c>
      <c r="N50" s="44">
        <v>2018</v>
      </c>
      <c r="O50" s="8">
        <v>43588</v>
      </c>
      <c r="P50" s="82">
        <v>130.87</v>
      </c>
      <c r="Q50" s="82"/>
      <c r="R50" s="85">
        <f>IF(P50="","",T50*M50*LOOKUP(RIGHT($D$2,3),定数!$A$6:$A$13,定数!$B$6:$B$13))</f>
        <v>8769.223246575435</v>
      </c>
      <c r="S50" s="85"/>
      <c r="T50" s="86">
        <f t="shared" si="4"/>
        <v>56.999999999999318</v>
      </c>
      <c r="U50" s="86"/>
      <c r="V50" t="str">
        <f t="shared" si="7"/>
        <v/>
      </c>
      <c r="W50">
        <f t="shared" si="3"/>
        <v>0</v>
      </c>
      <c r="X50" s="41">
        <f t="shared" si="5"/>
        <v>236983.74161279202</v>
      </c>
      <c r="Y50" s="42">
        <f t="shared" si="6"/>
        <v>2.6224199035251528E-2</v>
      </c>
    </row>
    <row r="51" spans="2:25">
      <c r="B51" s="40">
        <v>43</v>
      </c>
      <c r="C51" s="81">
        <f t="shared" si="1"/>
        <v>239538.25605119497</v>
      </c>
      <c r="D51" s="81"/>
      <c r="E51" s="44">
        <v>2018</v>
      </c>
      <c r="F51" s="8">
        <v>43659</v>
      </c>
      <c r="G51" s="44" t="s">
        <v>4</v>
      </c>
      <c r="H51" s="82">
        <v>131.30000000000001</v>
      </c>
      <c r="I51" s="82"/>
      <c r="J51" s="44">
        <v>49</v>
      </c>
      <c r="K51" s="83">
        <f t="shared" si="8"/>
        <v>7186.1476815358492</v>
      </c>
      <c r="L51" s="84"/>
      <c r="M51" s="6">
        <f>IF(J51="","",(K51/J51)/LOOKUP(RIGHT($D$2,3),[1]定数!$A$6:$A$13,[1]定数!$B$6:$B$13))</f>
        <v>1.466560751333847</v>
      </c>
      <c r="N51" s="44">
        <v>2018</v>
      </c>
      <c r="O51" s="8">
        <v>43663</v>
      </c>
      <c r="P51" s="82">
        <v>131.91999999999999</v>
      </c>
      <c r="Q51" s="82"/>
      <c r="R51" s="85">
        <f>IF(P51="","",T51*M51*LOOKUP(RIGHT($D$2,3),定数!$A$6:$A$13,定数!$B$6:$B$13))</f>
        <v>9092.6766582695018</v>
      </c>
      <c r="S51" s="85"/>
      <c r="T51" s="86">
        <f t="shared" si="4"/>
        <v>61.999999999997613</v>
      </c>
      <c r="U51" s="86"/>
      <c r="V51" t="str">
        <f t="shared" si="7"/>
        <v/>
      </c>
      <c r="W51">
        <f t="shared" si="3"/>
        <v>0</v>
      </c>
      <c r="X51" s="41">
        <f t="shared" si="5"/>
        <v>239538.25605119497</v>
      </c>
      <c r="Y51" s="42">
        <f t="shared" si="6"/>
        <v>0</v>
      </c>
    </row>
    <row r="52" spans="2:25">
      <c r="B52" s="40">
        <v>44</v>
      </c>
      <c r="C52" s="81">
        <f t="shared" si="1"/>
        <v>248630.93270946448</v>
      </c>
      <c r="D52" s="81"/>
      <c r="E52" s="44">
        <v>2018</v>
      </c>
      <c r="F52" s="8">
        <v>43672</v>
      </c>
      <c r="G52" s="44" t="s">
        <v>3</v>
      </c>
      <c r="H52" s="82">
        <v>129.63999999999999</v>
      </c>
      <c r="I52" s="82"/>
      <c r="J52" s="44">
        <v>46</v>
      </c>
      <c r="K52" s="83">
        <f t="shared" si="8"/>
        <v>7458.9279812839341</v>
      </c>
      <c r="L52" s="84"/>
      <c r="M52" s="6">
        <f>IF(J52="","",(K52/J52)/LOOKUP(RIGHT($D$2,3),[1]定数!$A$6:$A$13,[1]定数!$B$6:$B$13))</f>
        <v>1.6215060828878116</v>
      </c>
      <c r="N52" s="44">
        <v>2018</v>
      </c>
      <c r="O52" s="8">
        <v>43677</v>
      </c>
      <c r="P52" s="82">
        <v>130.12</v>
      </c>
      <c r="Q52" s="82"/>
      <c r="R52" s="85">
        <f>IF(P52="","",T52*M52*LOOKUP(RIGHT($D$2,3),定数!$A$6:$A$13,定数!$B$6:$B$13))</f>
        <v>-7783.2291978617905</v>
      </c>
      <c r="S52" s="85"/>
      <c r="T52" s="86">
        <f t="shared" si="4"/>
        <v>-48.000000000001819</v>
      </c>
      <c r="U52" s="86"/>
      <c r="V52" t="str">
        <f t="shared" si="7"/>
        <v/>
      </c>
      <c r="W52">
        <f t="shared" si="3"/>
        <v>1</v>
      </c>
      <c r="X52" s="41">
        <f t="shared" si="5"/>
        <v>248630.93270946448</v>
      </c>
      <c r="Y52" s="42">
        <f t="shared" si="6"/>
        <v>0</v>
      </c>
    </row>
    <row r="53" spans="2:25">
      <c r="B53" s="40">
        <v>45</v>
      </c>
      <c r="C53" s="81">
        <f t="shared" si="1"/>
        <v>240847.70351160268</v>
      </c>
      <c r="D53" s="81"/>
      <c r="E53" s="44">
        <v>2018</v>
      </c>
      <c r="F53" s="8">
        <v>43726</v>
      </c>
      <c r="G53" s="44" t="s">
        <v>4</v>
      </c>
      <c r="H53" s="82">
        <v>131.03</v>
      </c>
      <c r="I53" s="82"/>
      <c r="J53" s="44">
        <v>72</v>
      </c>
      <c r="K53" s="83">
        <f t="shared" si="8"/>
        <v>7225.4311053480806</v>
      </c>
      <c r="L53" s="84"/>
      <c r="M53" s="6">
        <f>IF(J53="","",(K53/J53)/LOOKUP(RIGHT($D$2,3),[1]定数!$A$6:$A$13,[1]定数!$B$6:$B$13))</f>
        <v>1.0035320979650111</v>
      </c>
      <c r="N53" s="44">
        <v>2018</v>
      </c>
      <c r="O53" s="8">
        <v>43728</v>
      </c>
      <c r="P53" s="82">
        <v>131.94</v>
      </c>
      <c r="Q53" s="82"/>
      <c r="R53" s="85">
        <f>IF(P53="","",T53*M53*LOOKUP(RIGHT($D$2,3),定数!$A$6:$A$13,定数!$B$6:$B$13))</f>
        <v>9132.1420914815662</v>
      </c>
      <c r="S53" s="85"/>
      <c r="T53" s="86">
        <f t="shared" si="4"/>
        <v>90.999999999999659</v>
      </c>
      <c r="U53" s="86"/>
      <c r="V53" t="str">
        <f t="shared" si="7"/>
        <v/>
      </c>
      <c r="W53">
        <f t="shared" si="3"/>
        <v>0</v>
      </c>
      <c r="X53" s="41">
        <f t="shared" si="5"/>
        <v>248630.93270946448</v>
      </c>
      <c r="Y53" s="42">
        <f t="shared" si="6"/>
        <v>3.1304347826088152E-2</v>
      </c>
    </row>
    <row r="54" spans="2:25">
      <c r="B54" s="40">
        <v>46</v>
      </c>
      <c r="C54" s="81">
        <f t="shared" si="1"/>
        <v>249979.84560308425</v>
      </c>
      <c r="D54" s="81"/>
      <c r="E54" s="44">
        <v>2018</v>
      </c>
      <c r="F54" s="8">
        <v>43736</v>
      </c>
      <c r="G54" s="44" t="s">
        <v>3</v>
      </c>
      <c r="H54" s="82">
        <v>131.63</v>
      </c>
      <c r="I54" s="82"/>
      <c r="J54" s="44">
        <v>66</v>
      </c>
      <c r="K54" s="83">
        <f t="shared" si="8"/>
        <v>7499.395368092527</v>
      </c>
      <c r="L54" s="84"/>
      <c r="M54" s="6">
        <f>IF(J54="","",(K54/J54)/LOOKUP(RIGHT($D$2,3),[1]定数!$A$6:$A$13,[1]定数!$B$6:$B$13))</f>
        <v>1.1362720254685648</v>
      </c>
      <c r="N54" s="44">
        <v>2018</v>
      </c>
      <c r="O54" s="8">
        <v>43739</v>
      </c>
      <c r="P54" s="82">
        <v>132.21</v>
      </c>
      <c r="Q54" s="82"/>
      <c r="R54" s="85">
        <f>IF(P54="","",T54*M54*LOOKUP(RIGHT($D$2,3),定数!$A$6:$A$13,定数!$B$6:$B$13))</f>
        <v>-6590.3777477178182</v>
      </c>
      <c r="S54" s="85"/>
      <c r="T54" s="86">
        <f t="shared" si="4"/>
        <v>-58.000000000001251</v>
      </c>
      <c r="U54" s="86"/>
      <c r="V54" t="str">
        <f t="shared" si="7"/>
        <v/>
      </c>
      <c r="W54">
        <f t="shared" si="3"/>
        <v>1</v>
      </c>
      <c r="X54" s="41">
        <f t="shared" si="5"/>
        <v>249979.84560308425</v>
      </c>
      <c r="Y54" s="42">
        <f t="shared" si="6"/>
        <v>0</v>
      </c>
    </row>
    <row r="55" spans="2:25">
      <c r="B55" s="40">
        <v>47</v>
      </c>
      <c r="C55" s="81">
        <f t="shared" si="1"/>
        <v>243389.46785536644</v>
      </c>
      <c r="D55" s="81"/>
      <c r="E55" s="44">
        <v>2018</v>
      </c>
      <c r="F55" s="8">
        <v>43740</v>
      </c>
      <c r="G55" s="44" t="s">
        <v>3</v>
      </c>
      <c r="H55" s="82">
        <v>131.75</v>
      </c>
      <c r="I55" s="82"/>
      <c r="J55" s="44">
        <v>23</v>
      </c>
      <c r="K55" s="83">
        <f t="shared" si="8"/>
        <v>7301.6840356609928</v>
      </c>
      <c r="L55" s="84"/>
      <c r="M55" s="6">
        <f>IF(J55="","",(K55/J55)/LOOKUP(RIGHT($D$2,3),[1]定数!$A$6:$A$13,[1]定数!$B$6:$B$13))</f>
        <v>3.1746452328960841</v>
      </c>
      <c r="N55" s="44">
        <v>2018</v>
      </c>
      <c r="O55" s="8">
        <v>43740</v>
      </c>
      <c r="P55" s="82">
        <v>131.47</v>
      </c>
      <c r="Q55" s="82"/>
      <c r="R55" s="85">
        <f>IF(P55="","",T55*M55*LOOKUP(RIGHT($D$2,3),定数!$A$6:$A$13,定数!$B$6:$B$13))</f>
        <v>8889.0066521090721</v>
      </c>
      <c r="S55" s="85"/>
      <c r="T55" s="86">
        <f t="shared" si="4"/>
        <v>28.000000000000114</v>
      </c>
      <c r="U55" s="86"/>
      <c r="V55" t="str">
        <f t="shared" si="7"/>
        <v/>
      </c>
      <c r="W55">
        <f t="shared" si="3"/>
        <v>0</v>
      </c>
      <c r="X55" s="41">
        <f t="shared" si="5"/>
        <v>249979.84560308425</v>
      </c>
      <c r="Y55" s="42">
        <f t="shared" si="6"/>
        <v>2.6363636363636922E-2</v>
      </c>
    </row>
    <row r="56" spans="2:25">
      <c r="B56" s="40">
        <v>48</v>
      </c>
      <c r="C56" s="81">
        <f t="shared" si="1"/>
        <v>252278.4745074755</v>
      </c>
      <c r="D56" s="81"/>
      <c r="E56" s="44">
        <v>2018</v>
      </c>
      <c r="F56" s="8">
        <v>43743</v>
      </c>
      <c r="G56" s="44" t="s">
        <v>3</v>
      </c>
      <c r="H56" s="82">
        <v>131.02000000000001</v>
      </c>
      <c r="I56" s="82"/>
      <c r="J56" s="44">
        <v>32</v>
      </c>
      <c r="K56" s="83">
        <f t="shared" si="8"/>
        <v>7568.3542352242648</v>
      </c>
      <c r="L56" s="84"/>
      <c r="M56" s="6">
        <f>IF(J56="","",(K56/J56)/LOOKUP(RIGHT($D$2,3),[1]定数!$A$6:$A$13,[1]定数!$B$6:$B$13))</f>
        <v>2.3651106985075829</v>
      </c>
      <c r="N56" s="44">
        <v>2018</v>
      </c>
      <c r="O56" s="8">
        <v>43746</v>
      </c>
      <c r="P56" s="82">
        <v>130.62</v>
      </c>
      <c r="Q56" s="82"/>
      <c r="R56" s="85">
        <f>IF(P56="","",T56*M56*LOOKUP(RIGHT($D$2,3),定数!$A$6:$A$13,定数!$B$6:$B$13))</f>
        <v>9460.4427940304668</v>
      </c>
      <c r="S56" s="85"/>
      <c r="T56" s="86">
        <f t="shared" si="4"/>
        <v>40.000000000000568</v>
      </c>
      <c r="U56" s="86"/>
      <c r="V56" t="str">
        <f t="shared" si="7"/>
        <v/>
      </c>
      <c r="W56">
        <f t="shared" si="3"/>
        <v>0</v>
      </c>
      <c r="X56" s="41">
        <f t="shared" si="5"/>
        <v>252278.4745074755</v>
      </c>
      <c r="Y56" s="42">
        <f t="shared" si="6"/>
        <v>0</v>
      </c>
    </row>
    <row r="57" spans="2:25">
      <c r="B57" s="40">
        <v>49</v>
      </c>
      <c r="C57" s="81">
        <f t="shared" si="1"/>
        <v>261738.91730150598</v>
      </c>
      <c r="D57" s="81"/>
      <c r="E57" s="44">
        <v>2018</v>
      </c>
      <c r="F57" s="8">
        <v>43746</v>
      </c>
      <c r="G57" s="44" t="s">
        <v>3</v>
      </c>
      <c r="H57" s="82">
        <v>130.91</v>
      </c>
      <c r="I57" s="82"/>
      <c r="J57" s="44">
        <v>32</v>
      </c>
      <c r="K57" s="83">
        <f t="shared" si="8"/>
        <v>7852.1675190451788</v>
      </c>
      <c r="L57" s="84"/>
      <c r="M57" s="6">
        <f>IF(J57="","",(K57/J57)/LOOKUP(RIGHT($D$2,3),[1]定数!$A$6:$A$13,[1]定数!$B$6:$B$13))</f>
        <v>2.4538023497016184</v>
      </c>
      <c r="N57" s="44">
        <v>2018</v>
      </c>
      <c r="O57" s="8">
        <v>43746</v>
      </c>
      <c r="P57" s="82">
        <v>130.51</v>
      </c>
      <c r="Q57" s="82"/>
      <c r="R57" s="85">
        <f>IF(P57="","",T57*M57*LOOKUP(RIGHT($D$2,3),定数!$A$6:$A$13,定数!$B$6:$B$13))</f>
        <v>9815.2093988066135</v>
      </c>
      <c r="S57" s="85"/>
      <c r="T57" s="86">
        <f t="shared" si="4"/>
        <v>40.000000000000568</v>
      </c>
      <c r="U57" s="86"/>
      <c r="V57" t="str">
        <f t="shared" si="7"/>
        <v/>
      </c>
      <c r="W57">
        <f t="shared" si="3"/>
        <v>0</v>
      </c>
      <c r="X57" s="41">
        <f t="shared" si="5"/>
        <v>261738.91730150598</v>
      </c>
      <c r="Y57" s="42">
        <f t="shared" si="6"/>
        <v>0</v>
      </c>
    </row>
    <row r="58" spans="2:25">
      <c r="B58" s="40">
        <v>50</v>
      </c>
      <c r="C58" s="81">
        <f t="shared" si="1"/>
        <v>271554.1267003126</v>
      </c>
      <c r="D58" s="81"/>
      <c r="E58" s="44">
        <v>2019</v>
      </c>
      <c r="F58" s="8">
        <v>43494</v>
      </c>
      <c r="G58" s="44" t="s">
        <v>4</v>
      </c>
      <c r="H58" s="82">
        <v>124.99</v>
      </c>
      <c r="I58" s="82"/>
      <c r="J58" s="44">
        <v>24</v>
      </c>
      <c r="K58" s="83">
        <f t="shared" si="8"/>
        <v>8146.6238010093775</v>
      </c>
      <c r="L58" s="84"/>
      <c r="M58" s="6">
        <f>IF(J58="","",(K58/J58)/LOOKUP(RIGHT($D$2,3),[1]定数!$A$6:$A$13,[1]定数!$B$6:$B$13))</f>
        <v>3.3944265837539076</v>
      </c>
      <c r="N58" s="44">
        <v>2019</v>
      </c>
      <c r="O58" s="8">
        <v>43496</v>
      </c>
      <c r="P58" s="82">
        <v>125.3</v>
      </c>
      <c r="Q58" s="82"/>
      <c r="R58" s="85">
        <f>IF(P58="","",T58*M58*LOOKUP(RIGHT($D$2,3),定数!$A$6:$A$13,定数!$B$6:$B$13))</f>
        <v>10522.722409637192</v>
      </c>
      <c r="S58" s="85"/>
      <c r="T58" s="86">
        <f t="shared" si="4"/>
        <v>31.000000000000227</v>
      </c>
      <c r="U58" s="86"/>
      <c r="V58" t="str">
        <f t="shared" si="7"/>
        <v/>
      </c>
      <c r="W58">
        <f t="shared" si="3"/>
        <v>0</v>
      </c>
      <c r="X58" s="41">
        <f t="shared" si="5"/>
        <v>271554.1267003126</v>
      </c>
      <c r="Y58" s="42">
        <f t="shared" si="6"/>
        <v>0</v>
      </c>
    </row>
    <row r="59" spans="2:25">
      <c r="B59" s="40">
        <v>51</v>
      </c>
      <c r="C59" s="81">
        <f t="shared" si="1"/>
        <v>282076.84910994978</v>
      </c>
      <c r="D59" s="81"/>
      <c r="E59" s="44">
        <v>2019</v>
      </c>
      <c r="F59" s="8">
        <v>43495</v>
      </c>
      <c r="G59" s="44" t="s">
        <v>4</v>
      </c>
      <c r="H59" s="82">
        <v>125.23</v>
      </c>
      <c r="I59" s="82"/>
      <c r="J59" s="44">
        <v>33</v>
      </c>
      <c r="K59" s="83">
        <f t="shared" si="8"/>
        <v>8462.3054732984929</v>
      </c>
      <c r="L59" s="84"/>
      <c r="M59" s="6">
        <f>IF(J59="","",(K59/J59)/LOOKUP(RIGHT($D$2,3),[1]定数!$A$6:$A$13,[1]定数!$B$6:$B$13))</f>
        <v>2.564334991908634</v>
      </c>
      <c r="N59" s="44">
        <v>2019</v>
      </c>
      <c r="O59" s="8">
        <v>43496</v>
      </c>
      <c r="P59" s="82">
        <v>124.87</v>
      </c>
      <c r="Q59" s="82"/>
      <c r="R59" s="85">
        <f>IF(P59="","",T59*M59*LOOKUP(RIGHT($D$2,3),定数!$A$6:$A$13,定数!$B$6:$B$13))</f>
        <v>-9231.6059708710691</v>
      </c>
      <c r="S59" s="85"/>
      <c r="T59" s="86">
        <f t="shared" si="4"/>
        <v>-35.999999999999943</v>
      </c>
      <c r="U59" s="86"/>
      <c r="V59" t="str">
        <f t="shared" si="7"/>
        <v/>
      </c>
      <c r="W59">
        <f t="shared" si="3"/>
        <v>1</v>
      </c>
      <c r="X59" s="41">
        <f t="shared" si="5"/>
        <v>282076.84910994978</v>
      </c>
      <c r="Y59" s="42">
        <f t="shared" si="6"/>
        <v>0</v>
      </c>
    </row>
    <row r="60" spans="2:25">
      <c r="B60" s="40">
        <v>52</v>
      </c>
      <c r="C60" s="81">
        <f t="shared" si="1"/>
        <v>272845.24313907872</v>
      </c>
      <c r="D60" s="81"/>
      <c r="E60" s="44">
        <v>2019</v>
      </c>
      <c r="F60" s="8">
        <v>43515</v>
      </c>
      <c r="G60" s="44" t="s">
        <v>4</v>
      </c>
      <c r="H60" s="82">
        <v>125.54</v>
      </c>
      <c r="I60" s="82"/>
      <c r="J60" s="44">
        <v>65</v>
      </c>
      <c r="K60" s="83">
        <f t="shared" si="8"/>
        <v>8185.3572941723614</v>
      </c>
      <c r="L60" s="84"/>
      <c r="M60" s="6">
        <f>IF(J60="","",(K60/J60)/LOOKUP(RIGHT($D$2,3),[1]定数!$A$6:$A$13,[1]定数!$B$6:$B$13))</f>
        <v>1.2592857375649786</v>
      </c>
      <c r="N60" s="44">
        <v>2019</v>
      </c>
      <c r="O60" s="8">
        <v>43524</v>
      </c>
      <c r="P60" s="82">
        <v>126.37</v>
      </c>
      <c r="Q60" s="82"/>
      <c r="R60" s="85">
        <f>IF(P60="","",T60*M60*LOOKUP(RIGHT($D$2,3),定数!$A$6:$A$13,定数!$B$6:$B$13))</f>
        <v>10452.0716217893</v>
      </c>
      <c r="S60" s="85"/>
      <c r="T60" s="86">
        <f t="shared" si="4"/>
        <v>82.999999999999829</v>
      </c>
      <c r="U60" s="86"/>
      <c r="V60" t="str">
        <f t="shared" si="7"/>
        <v/>
      </c>
      <c r="W60">
        <f t="shared" si="3"/>
        <v>0</v>
      </c>
      <c r="X60" s="41">
        <f t="shared" si="5"/>
        <v>282076.84910994978</v>
      </c>
      <c r="Y60" s="42">
        <f t="shared" si="6"/>
        <v>3.2727272727272605E-2</v>
      </c>
    </row>
    <row r="61" spans="2:25">
      <c r="B61" s="40">
        <v>53</v>
      </c>
      <c r="C61" s="81">
        <f t="shared" si="1"/>
        <v>283297.31476086803</v>
      </c>
      <c r="D61" s="81"/>
      <c r="E61" s="44">
        <v>2019</v>
      </c>
      <c r="F61" s="8">
        <v>43531</v>
      </c>
      <c r="G61" s="44" t="s">
        <v>3</v>
      </c>
      <c r="H61" s="82">
        <v>125.73</v>
      </c>
      <c r="I61" s="82"/>
      <c r="J61" s="44">
        <v>68</v>
      </c>
      <c r="K61" s="83">
        <f t="shared" si="8"/>
        <v>8498.9194428260398</v>
      </c>
      <c r="L61" s="84"/>
      <c r="M61" s="6">
        <f>IF(J61="","",(K61/J61)/LOOKUP(RIGHT($D$2,3),[1]定数!$A$6:$A$13,[1]定数!$B$6:$B$13))</f>
        <v>1.249841094533241</v>
      </c>
      <c r="N61" s="44">
        <v>2019</v>
      </c>
      <c r="O61" s="8">
        <v>43532</v>
      </c>
      <c r="P61" s="82">
        <v>124.87</v>
      </c>
      <c r="Q61" s="82"/>
      <c r="R61" s="85">
        <f>IF(P61="","",T61*M61*LOOKUP(RIGHT($D$2,3),定数!$A$6:$A$13,定数!$B$6:$B$13))</f>
        <v>10748.633412985864</v>
      </c>
      <c r="S61" s="85"/>
      <c r="T61" s="86">
        <f t="shared" si="4"/>
        <v>85.999999999999943</v>
      </c>
      <c r="U61" s="86"/>
      <c r="V61" t="str">
        <f t="shared" si="7"/>
        <v/>
      </c>
      <c r="W61">
        <f t="shared" si="3"/>
        <v>0</v>
      </c>
      <c r="X61" s="41">
        <f t="shared" si="5"/>
        <v>283297.31476086803</v>
      </c>
      <c r="Y61" s="42">
        <f t="shared" si="6"/>
        <v>0</v>
      </c>
    </row>
    <row r="62" spans="2:25">
      <c r="B62" s="40">
        <v>54</v>
      </c>
      <c r="C62" s="81">
        <f t="shared" si="1"/>
        <v>294045.94817385392</v>
      </c>
      <c r="D62" s="81"/>
      <c r="E62" s="44">
        <v>2019</v>
      </c>
      <c r="F62" s="8">
        <v>43616</v>
      </c>
      <c r="G62" s="44" t="s">
        <v>3</v>
      </c>
      <c r="H62" s="82">
        <v>121.89</v>
      </c>
      <c r="I62" s="82"/>
      <c r="J62" s="44">
        <v>35</v>
      </c>
      <c r="K62" s="83">
        <f t="shared" si="8"/>
        <v>8821.3784452156178</v>
      </c>
      <c r="L62" s="84"/>
      <c r="M62" s="6">
        <f>IF(J62="","",(K62/J62)/LOOKUP(RIGHT($D$2,3),[1]定数!$A$6:$A$13,[1]定数!$B$6:$B$13))</f>
        <v>2.5203938414901765</v>
      </c>
      <c r="N62" s="44">
        <v>2019</v>
      </c>
      <c r="O62" s="8">
        <v>43616</v>
      </c>
      <c r="P62" s="82">
        <v>121.44</v>
      </c>
      <c r="Q62" s="82"/>
      <c r="R62" s="85">
        <f>IF(P62="","",T62*M62*LOOKUP(RIGHT($D$2,3),定数!$A$6:$A$13,定数!$B$6:$B$13))</f>
        <v>11341.772286705866</v>
      </c>
      <c r="S62" s="85"/>
      <c r="T62" s="86">
        <f t="shared" si="4"/>
        <v>45.000000000000284</v>
      </c>
      <c r="U62" s="86"/>
      <c r="V62" t="str">
        <f t="shared" si="7"/>
        <v/>
      </c>
      <c r="W62">
        <f t="shared" si="3"/>
        <v>0</v>
      </c>
      <c r="X62" s="41">
        <f t="shared" si="5"/>
        <v>294045.94817385392</v>
      </c>
      <c r="Y62" s="42">
        <f t="shared" si="6"/>
        <v>0</v>
      </c>
    </row>
    <row r="63" spans="2:25">
      <c r="B63" s="40">
        <v>55</v>
      </c>
      <c r="C63" s="81">
        <f t="shared" si="1"/>
        <v>305387.72046055977</v>
      </c>
      <c r="D63" s="81"/>
      <c r="E63" s="44">
        <v>2019</v>
      </c>
      <c r="F63" s="8">
        <v>43635</v>
      </c>
      <c r="G63" s="44" t="s">
        <v>3</v>
      </c>
      <c r="H63" s="82">
        <v>121.21</v>
      </c>
      <c r="I63" s="82"/>
      <c r="J63" s="44">
        <v>41</v>
      </c>
      <c r="K63" s="83">
        <f t="shared" si="8"/>
        <v>9161.6316138167931</v>
      </c>
      <c r="L63" s="84"/>
      <c r="M63" s="6">
        <f>IF(J63="","",(K63/J63)/LOOKUP(RIGHT($D$2,3),[1]定数!$A$6:$A$13,[1]定数!$B$6:$B$13))</f>
        <v>2.2345442960528761</v>
      </c>
      <c r="N63" s="44">
        <v>2019</v>
      </c>
      <c r="O63" s="8">
        <v>43636</v>
      </c>
      <c r="P63" s="82">
        <v>121.64</v>
      </c>
      <c r="Q63" s="82"/>
      <c r="R63" s="85">
        <f>IF(P63="","",T63*M63*LOOKUP(RIGHT($D$2,3),定数!$A$6:$A$13,定数!$B$6:$B$13))</f>
        <v>-9608.5404730275204</v>
      </c>
      <c r="S63" s="85"/>
      <c r="T63" s="86">
        <f t="shared" si="4"/>
        <v>-43.000000000000682</v>
      </c>
      <c r="U63" s="86"/>
      <c r="V63" t="str">
        <f t="shared" si="7"/>
        <v/>
      </c>
      <c r="W63">
        <f t="shared" si="3"/>
        <v>1</v>
      </c>
      <c r="X63" s="41">
        <f t="shared" si="5"/>
        <v>305387.72046055977</v>
      </c>
      <c r="Y63" s="42">
        <f t="shared" si="6"/>
        <v>0</v>
      </c>
    </row>
    <row r="64" spans="2:25">
      <c r="B64" s="40">
        <v>56</v>
      </c>
      <c r="C64" s="81">
        <f t="shared" si="1"/>
        <v>295779.17998753226</v>
      </c>
      <c r="D64" s="81"/>
      <c r="E64" s="40"/>
      <c r="F64" s="8"/>
      <c r="G64" s="40"/>
      <c r="H64" s="82"/>
      <c r="I64" s="82"/>
      <c r="J64" s="40"/>
      <c r="K64" s="83" t="str">
        <f t="shared" ref="K64:K74" si="9">IF(J64="","",C64*0.03)</f>
        <v/>
      </c>
      <c r="L64" s="84"/>
      <c r="M64" s="6" t="str">
        <f>IF(J64="","",(K64/J64)/LOOKUP(RIGHT($D$2,3),定数!$A$6:$A$13,定数!$B$6:$B$13))</f>
        <v/>
      </c>
      <c r="N64" s="40"/>
      <c r="O64" s="8"/>
      <c r="P64" s="82"/>
      <c r="Q64" s="82"/>
      <c r="R64" s="85" t="str">
        <f>IF(P64="","",T64*M64*LOOKUP(RIGHT($D$2,3),定数!$A$6:$A$13,定数!$B$6:$B$13))</f>
        <v/>
      </c>
      <c r="S64" s="85"/>
      <c r="T64" s="86" t="str">
        <f t="shared" si="4"/>
        <v/>
      </c>
      <c r="U64" s="86"/>
      <c r="V64" t="str">
        <f t="shared" si="7"/>
        <v/>
      </c>
      <c r="W64" t="str">
        <f t="shared" si="3"/>
        <v/>
      </c>
      <c r="X64" s="41">
        <f t="shared" si="5"/>
        <v>305387.72046055977</v>
      </c>
      <c r="Y64" s="42">
        <f t="shared" si="6"/>
        <v>3.1463414634146813E-2</v>
      </c>
    </row>
    <row r="65" spans="2:25">
      <c r="B65" s="40">
        <v>57</v>
      </c>
      <c r="C65" s="81" t="str">
        <f t="shared" si="1"/>
        <v/>
      </c>
      <c r="D65" s="81"/>
      <c r="E65" s="40"/>
      <c r="F65" s="8"/>
      <c r="G65" s="40"/>
      <c r="H65" s="82"/>
      <c r="I65" s="82"/>
      <c r="J65" s="40"/>
      <c r="K65" s="83" t="str">
        <f t="shared" si="9"/>
        <v/>
      </c>
      <c r="L65" s="84"/>
      <c r="M65" s="6" t="str">
        <f>IF(J65="","",(K65/J65)/LOOKUP(RIGHT($D$2,3),定数!$A$6:$A$13,定数!$B$6:$B$13))</f>
        <v/>
      </c>
      <c r="N65" s="40"/>
      <c r="O65" s="8"/>
      <c r="P65" s="82"/>
      <c r="Q65" s="82"/>
      <c r="R65" s="85" t="str">
        <f>IF(P65="","",T65*M65*LOOKUP(RIGHT($D$2,3),定数!$A$6:$A$13,定数!$B$6:$B$13))</f>
        <v/>
      </c>
      <c r="S65" s="85"/>
      <c r="T65" s="86" t="str">
        <f t="shared" si="4"/>
        <v/>
      </c>
      <c r="U65" s="86"/>
      <c r="V65" t="str">
        <f t="shared" si="7"/>
        <v/>
      </c>
      <c r="W65" t="str">
        <f t="shared" si="3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81" t="str">
        <f t="shared" si="1"/>
        <v/>
      </c>
      <c r="D66" s="81"/>
      <c r="E66" s="40"/>
      <c r="F66" s="8"/>
      <c r="G66" s="40"/>
      <c r="H66" s="82"/>
      <c r="I66" s="82"/>
      <c r="J66" s="40"/>
      <c r="K66" s="83" t="str">
        <f t="shared" si="9"/>
        <v/>
      </c>
      <c r="L66" s="84"/>
      <c r="M66" s="6" t="str">
        <f>IF(J66="","",(K66/J66)/LOOKUP(RIGHT($D$2,3),定数!$A$6:$A$13,定数!$B$6:$B$13))</f>
        <v/>
      </c>
      <c r="N66" s="40"/>
      <c r="O66" s="8"/>
      <c r="P66" s="82"/>
      <c r="Q66" s="82"/>
      <c r="R66" s="85" t="str">
        <f>IF(P66="","",T66*M66*LOOKUP(RIGHT($D$2,3),定数!$A$6:$A$13,定数!$B$6:$B$13))</f>
        <v/>
      </c>
      <c r="S66" s="85"/>
      <c r="T66" s="86" t="str">
        <f t="shared" si="4"/>
        <v/>
      </c>
      <c r="U66" s="86"/>
      <c r="V66" t="str">
        <f t="shared" si="7"/>
        <v/>
      </c>
      <c r="W66" t="str">
        <f t="shared" si="3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81" t="str">
        <f t="shared" si="1"/>
        <v/>
      </c>
      <c r="D67" s="81"/>
      <c r="E67" s="40"/>
      <c r="F67" s="8"/>
      <c r="G67" s="40"/>
      <c r="H67" s="82"/>
      <c r="I67" s="82"/>
      <c r="J67" s="40"/>
      <c r="K67" s="83" t="str">
        <f t="shared" si="9"/>
        <v/>
      </c>
      <c r="L67" s="84"/>
      <c r="M67" s="6" t="str">
        <f>IF(J67="","",(K67/J67)/LOOKUP(RIGHT($D$2,3),定数!$A$6:$A$13,定数!$B$6:$B$13))</f>
        <v/>
      </c>
      <c r="N67" s="40"/>
      <c r="O67" s="8"/>
      <c r="P67" s="82"/>
      <c r="Q67" s="82"/>
      <c r="R67" s="85" t="str">
        <f>IF(P67="","",T67*M67*LOOKUP(RIGHT($D$2,3),定数!$A$6:$A$13,定数!$B$6:$B$13))</f>
        <v/>
      </c>
      <c r="S67" s="85"/>
      <c r="T67" s="86" t="str">
        <f t="shared" si="4"/>
        <v/>
      </c>
      <c r="U67" s="86"/>
      <c r="V67" t="str">
        <f t="shared" si="7"/>
        <v/>
      </c>
      <c r="W67" t="str">
        <f t="shared" si="3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81" t="str">
        <f t="shared" si="1"/>
        <v/>
      </c>
      <c r="D68" s="81"/>
      <c r="E68" s="40"/>
      <c r="F68" s="8"/>
      <c r="G68" s="40"/>
      <c r="H68" s="82"/>
      <c r="I68" s="82"/>
      <c r="J68" s="40"/>
      <c r="K68" s="83" t="str">
        <f t="shared" si="9"/>
        <v/>
      </c>
      <c r="L68" s="84"/>
      <c r="M68" s="6" t="str">
        <f>IF(J68="","",(K68/J68)/LOOKUP(RIGHT($D$2,3),定数!$A$6:$A$13,定数!$B$6:$B$13))</f>
        <v/>
      </c>
      <c r="N68" s="40"/>
      <c r="O68" s="8"/>
      <c r="P68" s="82"/>
      <c r="Q68" s="82"/>
      <c r="R68" s="85" t="str">
        <f>IF(P68="","",T68*M68*LOOKUP(RIGHT($D$2,3),定数!$A$6:$A$13,定数!$B$6:$B$13))</f>
        <v/>
      </c>
      <c r="S68" s="85"/>
      <c r="T68" s="86" t="str">
        <f t="shared" si="4"/>
        <v/>
      </c>
      <c r="U68" s="86"/>
      <c r="V68" t="str">
        <f t="shared" si="7"/>
        <v/>
      </c>
      <c r="W68" t="str">
        <f t="shared" si="3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81" t="str">
        <f t="shared" si="1"/>
        <v/>
      </c>
      <c r="D69" s="81"/>
      <c r="E69" s="40"/>
      <c r="F69" s="8"/>
      <c r="G69" s="40"/>
      <c r="H69" s="82"/>
      <c r="I69" s="82"/>
      <c r="J69" s="40"/>
      <c r="K69" s="83" t="str">
        <f t="shared" si="9"/>
        <v/>
      </c>
      <c r="L69" s="84"/>
      <c r="M69" s="6" t="str">
        <f>IF(J69="","",(K69/J69)/LOOKUP(RIGHT($D$2,3),定数!$A$6:$A$13,定数!$B$6:$B$13))</f>
        <v/>
      </c>
      <c r="N69" s="40"/>
      <c r="O69" s="8"/>
      <c r="P69" s="82"/>
      <c r="Q69" s="82"/>
      <c r="R69" s="85" t="str">
        <f>IF(P69="","",T69*M69*LOOKUP(RIGHT($D$2,3),定数!$A$6:$A$13,定数!$B$6:$B$13))</f>
        <v/>
      </c>
      <c r="S69" s="85"/>
      <c r="T69" s="86" t="str">
        <f t="shared" si="4"/>
        <v/>
      </c>
      <c r="U69" s="86"/>
      <c r="V69" t="str">
        <f t="shared" si="7"/>
        <v/>
      </c>
      <c r="W69" t="str">
        <f t="shared" si="3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81" t="str">
        <f t="shared" si="1"/>
        <v/>
      </c>
      <c r="D70" s="81"/>
      <c r="E70" s="40"/>
      <c r="F70" s="8"/>
      <c r="G70" s="40"/>
      <c r="H70" s="82"/>
      <c r="I70" s="82"/>
      <c r="J70" s="40"/>
      <c r="K70" s="83" t="str">
        <f t="shared" si="9"/>
        <v/>
      </c>
      <c r="L70" s="84"/>
      <c r="M70" s="6" t="str">
        <f>IF(J70="","",(K70/J70)/LOOKUP(RIGHT($D$2,3),定数!$A$6:$A$13,定数!$B$6:$B$13))</f>
        <v/>
      </c>
      <c r="N70" s="40"/>
      <c r="O70" s="8"/>
      <c r="P70" s="82"/>
      <c r="Q70" s="82"/>
      <c r="R70" s="85" t="str">
        <f>IF(P70="","",T70*M70*LOOKUP(RIGHT($D$2,3),定数!$A$6:$A$13,定数!$B$6:$B$13))</f>
        <v/>
      </c>
      <c r="S70" s="85"/>
      <c r="T70" s="86" t="str">
        <f t="shared" si="4"/>
        <v/>
      </c>
      <c r="U70" s="86"/>
      <c r="V70" t="str">
        <f t="shared" si="7"/>
        <v/>
      </c>
      <c r="W70" t="str">
        <f t="shared" si="3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81" t="str">
        <f t="shared" si="1"/>
        <v/>
      </c>
      <c r="D71" s="81"/>
      <c r="E71" s="40"/>
      <c r="F71" s="8"/>
      <c r="G71" s="40"/>
      <c r="H71" s="82"/>
      <c r="I71" s="82"/>
      <c r="J71" s="40"/>
      <c r="K71" s="83" t="str">
        <f t="shared" si="9"/>
        <v/>
      </c>
      <c r="L71" s="84"/>
      <c r="M71" s="6" t="str">
        <f>IF(J71="","",(K71/J71)/LOOKUP(RIGHT($D$2,3),定数!$A$6:$A$13,定数!$B$6:$B$13))</f>
        <v/>
      </c>
      <c r="N71" s="40"/>
      <c r="O71" s="8"/>
      <c r="P71" s="82"/>
      <c r="Q71" s="82"/>
      <c r="R71" s="85" t="str">
        <f>IF(P71="","",T71*M71*LOOKUP(RIGHT($D$2,3),定数!$A$6:$A$13,定数!$B$6:$B$13))</f>
        <v/>
      </c>
      <c r="S71" s="85"/>
      <c r="T71" s="86" t="str">
        <f t="shared" si="4"/>
        <v/>
      </c>
      <c r="U71" s="86"/>
      <c r="V71" t="str">
        <f t="shared" si="7"/>
        <v/>
      </c>
      <c r="W71" t="str">
        <f t="shared" si="3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81" t="str">
        <f t="shared" si="1"/>
        <v/>
      </c>
      <c r="D72" s="81"/>
      <c r="E72" s="40"/>
      <c r="F72" s="8"/>
      <c r="G72" s="40"/>
      <c r="H72" s="82"/>
      <c r="I72" s="82"/>
      <c r="J72" s="40"/>
      <c r="K72" s="83" t="str">
        <f t="shared" si="9"/>
        <v/>
      </c>
      <c r="L72" s="84"/>
      <c r="M72" s="6" t="str">
        <f>IF(J72="","",(K72/J72)/LOOKUP(RIGHT($D$2,3),定数!$A$6:$A$13,定数!$B$6:$B$13))</f>
        <v/>
      </c>
      <c r="N72" s="40"/>
      <c r="O72" s="8"/>
      <c r="P72" s="82"/>
      <c r="Q72" s="82"/>
      <c r="R72" s="85" t="str">
        <f>IF(P72="","",T72*M72*LOOKUP(RIGHT($D$2,3),定数!$A$6:$A$13,定数!$B$6:$B$13))</f>
        <v/>
      </c>
      <c r="S72" s="85"/>
      <c r="T72" s="86" t="str">
        <f t="shared" si="4"/>
        <v/>
      </c>
      <c r="U72" s="86"/>
      <c r="V72" t="str">
        <f t="shared" si="7"/>
        <v/>
      </c>
      <c r="W72" t="str">
        <f t="shared" si="3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81" t="str">
        <f t="shared" si="1"/>
        <v/>
      </c>
      <c r="D73" s="81"/>
      <c r="E73" s="40"/>
      <c r="F73" s="8"/>
      <c r="G73" s="40"/>
      <c r="H73" s="82"/>
      <c r="I73" s="82"/>
      <c r="J73" s="40"/>
      <c r="K73" s="83" t="str">
        <f t="shared" si="9"/>
        <v/>
      </c>
      <c r="L73" s="84"/>
      <c r="M73" s="6" t="str">
        <f>IF(J73="","",(K73/J73)/LOOKUP(RIGHT($D$2,3),定数!$A$6:$A$13,定数!$B$6:$B$13))</f>
        <v/>
      </c>
      <c r="N73" s="40"/>
      <c r="O73" s="8"/>
      <c r="P73" s="82"/>
      <c r="Q73" s="82"/>
      <c r="R73" s="85" t="str">
        <f>IF(P73="","",T73*M73*LOOKUP(RIGHT($D$2,3),定数!$A$6:$A$13,定数!$B$6:$B$13))</f>
        <v/>
      </c>
      <c r="S73" s="85"/>
      <c r="T73" s="86" t="str">
        <f t="shared" si="4"/>
        <v/>
      </c>
      <c r="U73" s="86"/>
      <c r="V73" t="str">
        <f t="shared" si="7"/>
        <v/>
      </c>
      <c r="W73" t="str">
        <f t="shared" si="3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81" t="str">
        <f t="shared" ref="C74:C108" si="10">IF(R73="","",C73+R73)</f>
        <v/>
      </c>
      <c r="D74" s="81"/>
      <c r="E74" s="40"/>
      <c r="F74" s="8"/>
      <c r="G74" s="40"/>
      <c r="H74" s="82"/>
      <c r="I74" s="82"/>
      <c r="J74" s="40"/>
      <c r="K74" s="83" t="str">
        <f t="shared" si="9"/>
        <v/>
      </c>
      <c r="L74" s="84"/>
      <c r="M74" s="6" t="str">
        <f>IF(J74="","",(K74/J74)/LOOKUP(RIGHT($D$2,3),定数!$A$6:$A$13,定数!$B$6:$B$13))</f>
        <v/>
      </c>
      <c r="N74" s="40"/>
      <c r="O74" s="8"/>
      <c r="P74" s="82"/>
      <c r="Q74" s="82"/>
      <c r="R74" s="85" t="str">
        <f>IF(P74="","",T74*M74*LOOKUP(RIGHT($D$2,3),定数!$A$6:$A$13,定数!$B$6:$B$13))</f>
        <v/>
      </c>
      <c r="S74" s="85"/>
      <c r="T74" s="86" t="str">
        <f t="shared" si="4"/>
        <v/>
      </c>
      <c r="U74" s="86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81" t="str">
        <f t="shared" si="10"/>
        <v/>
      </c>
      <c r="D75" s="81"/>
      <c r="E75" s="40"/>
      <c r="F75" s="8"/>
      <c r="G75" s="40"/>
      <c r="H75" s="82"/>
      <c r="I75" s="82"/>
      <c r="J75" s="40"/>
      <c r="K75" s="83" t="str">
        <f t="shared" ref="K75:K108" si="11">IF(J75="","",C75*0.03)</f>
        <v/>
      </c>
      <c r="L75" s="84"/>
      <c r="M75" s="6" t="str">
        <f>IF(J75="","",(K75/J75)/LOOKUP(RIGHT($D$2,3),定数!$A$6:$A$13,定数!$B$6:$B$13))</f>
        <v/>
      </c>
      <c r="N75" s="40"/>
      <c r="O75" s="8"/>
      <c r="P75" s="82"/>
      <c r="Q75" s="82"/>
      <c r="R75" s="85" t="str">
        <f>IF(P75="","",T75*M75*LOOKUP(RIGHT($D$2,3),定数!$A$6:$A$13,定数!$B$6:$B$13))</f>
        <v/>
      </c>
      <c r="S75" s="85"/>
      <c r="T75" s="86" t="str">
        <f t="shared" si="4"/>
        <v/>
      </c>
      <c r="U75" s="86"/>
      <c r="V75" t="str">
        <f t="shared" ref="V75:W90" si="12">IF(S75&lt;&gt;"",IF(S75&lt;0,1+V74,0),"")</f>
        <v/>
      </c>
      <c r="W75" t="str">
        <f t="shared" si="12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81" t="str">
        <f t="shared" si="10"/>
        <v/>
      </c>
      <c r="D76" s="81"/>
      <c r="E76" s="40"/>
      <c r="F76" s="8"/>
      <c r="G76" s="40"/>
      <c r="H76" s="82"/>
      <c r="I76" s="82"/>
      <c r="J76" s="40"/>
      <c r="K76" s="83" t="str">
        <f t="shared" si="11"/>
        <v/>
      </c>
      <c r="L76" s="84"/>
      <c r="M76" s="6" t="str">
        <f>IF(J76="","",(K76/J76)/LOOKUP(RIGHT($D$2,3),定数!$A$6:$A$13,定数!$B$6:$B$13))</f>
        <v/>
      </c>
      <c r="N76" s="40"/>
      <c r="O76" s="8"/>
      <c r="P76" s="82"/>
      <c r="Q76" s="82"/>
      <c r="R76" s="85" t="str">
        <f>IF(P76="","",T76*M76*LOOKUP(RIGHT($D$2,3),定数!$A$6:$A$13,定数!$B$6:$B$13))</f>
        <v/>
      </c>
      <c r="S76" s="85"/>
      <c r="T76" s="86" t="str">
        <f t="shared" ref="T76:T108" si="13">IF(P76="","",IF(G76="買",(P76-H76),(H76-P76))*IF(RIGHT($D$2,3)="JPY",100,10000))</f>
        <v/>
      </c>
      <c r="U76" s="86"/>
      <c r="V76" t="str">
        <f t="shared" si="12"/>
        <v/>
      </c>
      <c r="W76" t="str">
        <f t="shared" si="12"/>
        <v/>
      </c>
      <c r="X76" s="41" t="str">
        <f t="shared" ref="X76:X108" si="14">IF(C76&lt;&gt;"",MAX(X75,C76),"")</f>
        <v/>
      </c>
      <c r="Y76" s="42" t="str">
        <f t="shared" ref="Y76:Y108" si="15">IF(X76&lt;&gt;"",1-(C76/X76),"")</f>
        <v/>
      </c>
    </row>
    <row r="77" spans="2:25">
      <c r="B77" s="40">
        <v>69</v>
      </c>
      <c r="C77" s="81" t="str">
        <f t="shared" si="10"/>
        <v/>
      </c>
      <c r="D77" s="81"/>
      <c r="E77" s="40"/>
      <c r="F77" s="8"/>
      <c r="G77" s="40"/>
      <c r="H77" s="82"/>
      <c r="I77" s="82"/>
      <c r="J77" s="40"/>
      <c r="K77" s="83" t="str">
        <f t="shared" si="11"/>
        <v/>
      </c>
      <c r="L77" s="84"/>
      <c r="M77" s="6" t="str">
        <f>IF(J77="","",(K77/J77)/LOOKUP(RIGHT($D$2,3),定数!$A$6:$A$13,定数!$B$6:$B$13))</f>
        <v/>
      </c>
      <c r="N77" s="40"/>
      <c r="O77" s="8"/>
      <c r="P77" s="82"/>
      <c r="Q77" s="82"/>
      <c r="R77" s="85" t="str">
        <f>IF(P77="","",T77*M77*LOOKUP(RIGHT($D$2,3),定数!$A$6:$A$13,定数!$B$6:$B$13))</f>
        <v/>
      </c>
      <c r="S77" s="85"/>
      <c r="T77" s="86" t="str">
        <f t="shared" si="13"/>
        <v/>
      </c>
      <c r="U77" s="86"/>
      <c r="V77" t="str">
        <f t="shared" si="12"/>
        <v/>
      </c>
      <c r="W77" t="str">
        <f t="shared" si="12"/>
        <v/>
      </c>
      <c r="X77" s="41" t="str">
        <f t="shared" si="14"/>
        <v/>
      </c>
      <c r="Y77" s="42" t="str">
        <f t="shared" si="15"/>
        <v/>
      </c>
    </row>
    <row r="78" spans="2:25">
      <c r="B78" s="40">
        <v>70</v>
      </c>
      <c r="C78" s="81" t="str">
        <f t="shared" si="10"/>
        <v/>
      </c>
      <c r="D78" s="81"/>
      <c r="E78" s="40"/>
      <c r="F78" s="8"/>
      <c r="G78" s="40"/>
      <c r="H78" s="82"/>
      <c r="I78" s="82"/>
      <c r="J78" s="40"/>
      <c r="K78" s="83" t="str">
        <f t="shared" si="11"/>
        <v/>
      </c>
      <c r="L78" s="84"/>
      <c r="M78" s="6" t="str">
        <f>IF(J78="","",(K78/J78)/LOOKUP(RIGHT($D$2,3),定数!$A$6:$A$13,定数!$B$6:$B$13))</f>
        <v/>
      </c>
      <c r="N78" s="40"/>
      <c r="O78" s="8"/>
      <c r="P78" s="82"/>
      <c r="Q78" s="82"/>
      <c r="R78" s="85" t="str">
        <f>IF(P78="","",T78*M78*LOOKUP(RIGHT($D$2,3),定数!$A$6:$A$13,定数!$B$6:$B$13))</f>
        <v/>
      </c>
      <c r="S78" s="85"/>
      <c r="T78" s="86" t="str">
        <f t="shared" si="13"/>
        <v/>
      </c>
      <c r="U78" s="86"/>
      <c r="V78" t="str">
        <f t="shared" si="12"/>
        <v/>
      </c>
      <c r="W78" t="str">
        <f t="shared" si="12"/>
        <v/>
      </c>
      <c r="X78" s="41" t="str">
        <f t="shared" si="14"/>
        <v/>
      </c>
      <c r="Y78" s="42" t="str">
        <f t="shared" si="15"/>
        <v/>
      </c>
    </row>
    <row r="79" spans="2:25">
      <c r="B79" s="40">
        <v>71</v>
      </c>
      <c r="C79" s="81" t="str">
        <f t="shared" si="10"/>
        <v/>
      </c>
      <c r="D79" s="81"/>
      <c r="E79" s="40"/>
      <c r="F79" s="8"/>
      <c r="G79" s="40"/>
      <c r="H79" s="82"/>
      <c r="I79" s="82"/>
      <c r="J79" s="40"/>
      <c r="K79" s="83" t="str">
        <f t="shared" si="11"/>
        <v/>
      </c>
      <c r="L79" s="84"/>
      <c r="M79" s="6" t="str">
        <f>IF(J79="","",(K79/J79)/LOOKUP(RIGHT($D$2,3),定数!$A$6:$A$13,定数!$B$6:$B$13))</f>
        <v/>
      </c>
      <c r="N79" s="40"/>
      <c r="O79" s="8"/>
      <c r="P79" s="82"/>
      <c r="Q79" s="82"/>
      <c r="R79" s="85" t="str">
        <f>IF(P79="","",T79*M79*LOOKUP(RIGHT($D$2,3),定数!$A$6:$A$13,定数!$B$6:$B$13))</f>
        <v/>
      </c>
      <c r="S79" s="85"/>
      <c r="T79" s="86" t="str">
        <f t="shared" si="13"/>
        <v/>
      </c>
      <c r="U79" s="86"/>
      <c r="V79" t="str">
        <f t="shared" si="12"/>
        <v/>
      </c>
      <c r="W79" t="str">
        <f t="shared" si="12"/>
        <v/>
      </c>
      <c r="X79" s="41" t="str">
        <f t="shared" si="14"/>
        <v/>
      </c>
      <c r="Y79" s="42" t="str">
        <f t="shared" si="15"/>
        <v/>
      </c>
    </row>
    <row r="80" spans="2:25">
      <c r="B80" s="40">
        <v>72</v>
      </c>
      <c r="C80" s="81" t="str">
        <f t="shared" si="10"/>
        <v/>
      </c>
      <c r="D80" s="81"/>
      <c r="E80" s="40"/>
      <c r="F80" s="8"/>
      <c r="G80" s="40"/>
      <c r="H80" s="82"/>
      <c r="I80" s="82"/>
      <c r="J80" s="40"/>
      <c r="K80" s="83" t="str">
        <f t="shared" si="11"/>
        <v/>
      </c>
      <c r="L80" s="84"/>
      <c r="M80" s="6" t="str">
        <f>IF(J80="","",(K80/J80)/LOOKUP(RIGHT($D$2,3),定数!$A$6:$A$13,定数!$B$6:$B$13))</f>
        <v/>
      </c>
      <c r="N80" s="40"/>
      <c r="O80" s="8"/>
      <c r="P80" s="82"/>
      <c r="Q80" s="82"/>
      <c r="R80" s="85" t="str">
        <f>IF(P80="","",T80*M80*LOOKUP(RIGHT($D$2,3),定数!$A$6:$A$13,定数!$B$6:$B$13))</f>
        <v/>
      </c>
      <c r="S80" s="85"/>
      <c r="T80" s="86" t="str">
        <f t="shared" si="13"/>
        <v/>
      </c>
      <c r="U80" s="86"/>
      <c r="V80" t="str">
        <f t="shared" si="12"/>
        <v/>
      </c>
      <c r="W80" t="str">
        <f t="shared" si="12"/>
        <v/>
      </c>
      <c r="X80" s="41" t="str">
        <f t="shared" si="14"/>
        <v/>
      </c>
      <c r="Y80" s="42" t="str">
        <f t="shared" si="15"/>
        <v/>
      </c>
    </row>
    <row r="81" spans="2:25">
      <c r="B81" s="40">
        <v>73</v>
      </c>
      <c r="C81" s="81" t="str">
        <f t="shared" si="10"/>
        <v/>
      </c>
      <c r="D81" s="81"/>
      <c r="E81" s="40"/>
      <c r="F81" s="8"/>
      <c r="G81" s="40"/>
      <c r="H81" s="82"/>
      <c r="I81" s="82"/>
      <c r="J81" s="40"/>
      <c r="K81" s="83" t="str">
        <f t="shared" si="11"/>
        <v/>
      </c>
      <c r="L81" s="84"/>
      <c r="M81" s="6" t="str">
        <f>IF(J81="","",(K81/J81)/LOOKUP(RIGHT($D$2,3),定数!$A$6:$A$13,定数!$B$6:$B$13))</f>
        <v/>
      </c>
      <c r="N81" s="40"/>
      <c r="O81" s="8"/>
      <c r="P81" s="82"/>
      <c r="Q81" s="82"/>
      <c r="R81" s="85" t="str">
        <f>IF(P81="","",T81*M81*LOOKUP(RIGHT($D$2,3),定数!$A$6:$A$13,定数!$B$6:$B$13))</f>
        <v/>
      </c>
      <c r="S81" s="85"/>
      <c r="T81" s="86" t="str">
        <f t="shared" si="13"/>
        <v/>
      </c>
      <c r="U81" s="86"/>
      <c r="V81" t="str">
        <f t="shared" si="12"/>
        <v/>
      </c>
      <c r="W81" t="str">
        <f t="shared" si="12"/>
        <v/>
      </c>
      <c r="X81" s="41" t="str">
        <f t="shared" si="14"/>
        <v/>
      </c>
      <c r="Y81" s="42" t="str">
        <f t="shared" si="15"/>
        <v/>
      </c>
    </row>
    <row r="82" spans="2:25">
      <c r="B82" s="40">
        <v>74</v>
      </c>
      <c r="C82" s="81" t="str">
        <f t="shared" si="10"/>
        <v/>
      </c>
      <c r="D82" s="81"/>
      <c r="E82" s="40"/>
      <c r="F82" s="8"/>
      <c r="G82" s="40"/>
      <c r="H82" s="82"/>
      <c r="I82" s="82"/>
      <c r="J82" s="40"/>
      <c r="K82" s="83" t="str">
        <f t="shared" si="11"/>
        <v/>
      </c>
      <c r="L82" s="84"/>
      <c r="M82" s="6" t="str">
        <f>IF(J82="","",(K82/J82)/LOOKUP(RIGHT($D$2,3),定数!$A$6:$A$13,定数!$B$6:$B$13))</f>
        <v/>
      </c>
      <c r="N82" s="40"/>
      <c r="O82" s="8"/>
      <c r="P82" s="82"/>
      <c r="Q82" s="82"/>
      <c r="R82" s="85" t="str">
        <f>IF(P82="","",T82*M82*LOOKUP(RIGHT($D$2,3),定数!$A$6:$A$13,定数!$B$6:$B$13))</f>
        <v/>
      </c>
      <c r="S82" s="85"/>
      <c r="T82" s="86" t="str">
        <f t="shared" si="13"/>
        <v/>
      </c>
      <c r="U82" s="86"/>
      <c r="V82" t="str">
        <f t="shared" si="12"/>
        <v/>
      </c>
      <c r="W82" t="str">
        <f t="shared" si="12"/>
        <v/>
      </c>
      <c r="X82" s="41" t="str">
        <f t="shared" si="14"/>
        <v/>
      </c>
      <c r="Y82" s="42" t="str">
        <f t="shared" si="15"/>
        <v/>
      </c>
    </row>
    <row r="83" spans="2:25">
      <c r="B83" s="40">
        <v>75</v>
      </c>
      <c r="C83" s="81" t="str">
        <f t="shared" si="10"/>
        <v/>
      </c>
      <c r="D83" s="81"/>
      <c r="E83" s="40"/>
      <c r="F83" s="8"/>
      <c r="G83" s="40"/>
      <c r="H83" s="82"/>
      <c r="I83" s="82"/>
      <c r="J83" s="40"/>
      <c r="K83" s="83" t="str">
        <f t="shared" si="11"/>
        <v/>
      </c>
      <c r="L83" s="84"/>
      <c r="M83" s="6" t="str">
        <f>IF(J83="","",(K83/J83)/LOOKUP(RIGHT($D$2,3),定数!$A$6:$A$13,定数!$B$6:$B$13))</f>
        <v/>
      </c>
      <c r="N83" s="40"/>
      <c r="O83" s="8"/>
      <c r="P83" s="82"/>
      <c r="Q83" s="82"/>
      <c r="R83" s="85" t="str">
        <f>IF(P83="","",T83*M83*LOOKUP(RIGHT($D$2,3),定数!$A$6:$A$13,定数!$B$6:$B$13))</f>
        <v/>
      </c>
      <c r="S83" s="85"/>
      <c r="T83" s="86" t="str">
        <f t="shared" si="13"/>
        <v/>
      </c>
      <c r="U83" s="86"/>
      <c r="V83" t="str">
        <f t="shared" si="12"/>
        <v/>
      </c>
      <c r="W83" t="str">
        <f t="shared" si="12"/>
        <v/>
      </c>
      <c r="X83" s="41" t="str">
        <f t="shared" si="14"/>
        <v/>
      </c>
      <c r="Y83" s="42" t="str">
        <f t="shared" si="15"/>
        <v/>
      </c>
    </row>
    <row r="84" spans="2:25">
      <c r="B84" s="40">
        <v>76</v>
      </c>
      <c r="C84" s="81" t="str">
        <f t="shared" si="10"/>
        <v/>
      </c>
      <c r="D84" s="81"/>
      <c r="E84" s="40"/>
      <c r="F84" s="8"/>
      <c r="G84" s="40"/>
      <c r="H84" s="82"/>
      <c r="I84" s="82"/>
      <c r="J84" s="40"/>
      <c r="K84" s="83" t="str">
        <f t="shared" si="11"/>
        <v/>
      </c>
      <c r="L84" s="84"/>
      <c r="M84" s="6" t="str">
        <f>IF(J84="","",(K84/J84)/LOOKUP(RIGHT($D$2,3),定数!$A$6:$A$13,定数!$B$6:$B$13))</f>
        <v/>
      </c>
      <c r="N84" s="40"/>
      <c r="O84" s="8"/>
      <c r="P84" s="82"/>
      <c r="Q84" s="82"/>
      <c r="R84" s="85" t="str">
        <f>IF(P84="","",T84*M84*LOOKUP(RIGHT($D$2,3),定数!$A$6:$A$13,定数!$B$6:$B$13))</f>
        <v/>
      </c>
      <c r="S84" s="85"/>
      <c r="T84" s="86" t="str">
        <f t="shared" si="13"/>
        <v/>
      </c>
      <c r="U84" s="86"/>
      <c r="V84" t="str">
        <f t="shared" si="12"/>
        <v/>
      </c>
      <c r="W84" t="str">
        <f t="shared" si="12"/>
        <v/>
      </c>
      <c r="X84" s="41" t="str">
        <f t="shared" si="14"/>
        <v/>
      </c>
      <c r="Y84" s="42" t="str">
        <f t="shared" si="15"/>
        <v/>
      </c>
    </row>
    <row r="85" spans="2:25">
      <c r="B85" s="40">
        <v>77</v>
      </c>
      <c r="C85" s="81" t="str">
        <f t="shared" si="10"/>
        <v/>
      </c>
      <c r="D85" s="81"/>
      <c r="E85" s="40"/>
      <c r="F85" s="8"/>
      <c r="G85" s="40"/>
      <c r="H85" s="82"/>
      <c r="I85" s="82"/>
      <c r="J85" s="40"/>
      <c r="K85" s="83" t="str">
        <f t="shared" si="11"/>
        <v/>
      </c>
      <c r="L85" s="84"/>
      <c r="M85" s="6" t="str">
        <f>IF(J85="","",(K85/J85)/LOOKUP(RIGHT($D$2,3),定数!$A$6:$A$13,定数!$B$6:$B$13))</f>
        <v/>
      </c>
      <c r="N85" s="40"/>
      <c r="O85" s="8"/>
      <c r="P85" s="82"/>
      <c r="Q85" s="82"/>
      <c r="R85" s="85" t="str">
        <f>IF(P85="","",T85*M85*LOOKUP(RIGHT($D$2,3),定数!$A$6:$A$13,定数!$B$6:$B$13))</f>
        <v/>
      </c>
      <c r="S85" s="85"/>
      <c r="T85" s="86" t="str">
        <f t="shared" si="13"/>
        <v/>
      </c>
      <c r="U85" s="86"/>
      <c r="V85" t="str">
        <f t="shared" si="12"/>
        <v/>
      </c>
      <c r="W85" t="str">
        <f t="shared" si="12"/>
        <v/>
      </c>
      <c r="X85" s="41" t="str">
        <f t="shared" si="14"/>
        <v/>
      </c>
      <c r="Y85" s="42" t="str">
        <f t="shared" si="15"/>
        <v/>
      </c>
    </row>
    <row r="86" spans="2:25">
      <c r="B86" s="40">
        <v>78</v>
      </c>
      <c r="C86" s="81" t="str">
        <f t="shared" si="10"/>
        <v/>
      </c>
      <c r="D86" s="81"/>
      <c r="E86" s="40"/>
      <c r="F86" s="8"/>
      <c r="G86" s="40"/>
      <c r="H86" s="82"/>
      <c r="I86" s="82"/>
      <c r="J86" s="40"/>
      <c r="K86" s="83" t="str">
        <f t="shared" si="11"/>
        <v/>
      </c>
      <c r="L86" s="84"/>
      <c r="M86" s="6" t="str">
        <f>IF(J86="","",(K86/J86)/LOOKUP(RIGHT($D$2,3),定数!$A$6:$A$13,定数!$B$6:$B$13))</f>
        <v/>
      </c>
      <c r="N86" s="40"/>
      <c r="O86" s="8"/>
      <c r="P86" s="82"/>
      <c r="Q86" s="82"/>
      <c r="R86" s="85" t="str">
        <f>IF(P86="","",T86*M86*LOOKUP(RIGHT($D$2,3),定数!$A$6:$A$13,定数!$B$6:$B$13))</f>
        <v/>
      </c>
      <c r="S86" s="85"/>
      <c r="T86" s="86" t="str">
        <f t="shared" si="13"/>
        <v/>
      </c>
      <c r="U86" s="86"/>
      <c r="V86" t="str">
        <f t="shared" si="12"/>
        <v/>
      </c>
      <c r="W86" t="str">
        <f t="shared" si="12"/>
        <v/>
      </c>
      <c r="X86" s="41" t="str">
        <f t="shared" si="14"/>
        <v/>
      </c>
      <c r="Y86" s="42" t="str">
        <f t="shared" si="15"/>
        <v/>
      </c>
    </row>
    <row r="87" spans="2:25">
      <c r="B87" s="40">
        <v>79</v>
      </c>
      <c r="C87" s="81" t="str">
        <f t="shared" si="10"/>
        <v/>
      </c>
      <c r="D87" s="81"/>
      <c r="E87" s="40"/>
      <c r="F87" s="8"/>
      <c r="G87" s="40"/>
      <c r="H87" s="82"/>
      <c r="I87" s="82"/>
      <c r="J87" s="40"/>
      <c r="K87" s="83" t="str">
        <f t="shared" si="11"/>
        <v/>
      </c>
      <c r="L87" s="84"/>
      <c r="M87" s="6" t="str">
        <f>IF(J87="","",(K87/J87)/LOOKUP(RIGHT($D$2,3),定数!$A$6:$A$13,定数!$B$6:$B$13))</f>
        <v/>
      </c>
      <c r="N87" s="40"/>
      <c r="O87" s="8"/>
      <c r="P87" s="82"/>
      <c r="Q87" s="82"/>
      <c r="R87" s="85" t="str">
        <f>IF(P87="","",T87*M87*LOOKUP(RIGHT($D$2,3),定数!$A$6:$A$13,定数!$B$6:$B$13))</f>
        <v/>
      </c>
      <c r="S87" s="85"/>
      <c r="T87" s="86" t="str">
        <f t="shared" si="13"/>
        <v/>
      </c>
      <c r="U87" s="86"/>
      <c r="V87" t="str">
        <f t="shared" si="12"/>
        <v/>
      </c>
      <c r="W87" t="str">
        <f t="shared" si="12"/>
        <v/>
      </c>
      <c r="X87" s="41" t="str">
        <f t="shared" si="14"/>
        <v/>
      </c>
      <c r="Y87" s="42" t="str">
        <f t="shared" si="15"/>
        <v/>
      </c>
    </row>
    <row r="88" spans="2:25">
      <c r="B88" s="40">
        <v>80</v>
      </c>
      <c r="C88" s="81" t="str">
        <f t="shared" si="10"/>
        <v/>
      </c>
      <c r="D88" s="81"/>
      <c r="E88" s="40"/>
      <c r="F88" s="8"/>
      <c r="G88" s="40"/>
      <c r="H88" s="82"/>
      <c r="I88" s="82"/>
      <c r="J88" s="40"/>
      <c r="K88" s="83" t="str">
        <f t="shared" si="11"/>
        <v/>
      </c>
      <c r="L88" s="84"/>
      <c r="M88" s="6" t="str">
        <f>IF(J88="","",(K88/J88)/LOOKUP(RIGHT($D$2,3),定数!$A$6:$A$13,定数!$B$6:$B$13))</f>
        <v/>
      </c>
      <c r="N88" s="40"/>
      <c r="O88" s="8"/>
      <c r="P88" s="82"/>
      <c r="Q88" s="82"/>
      <c r="R88" s="85" t="str">
        <f>IF(P88="","",T88*M88*LOOKUP(RIGHT($D$2,3),定数!$A$6:$A$13,定数!$B$6:$B$13))</f>
        <v/>
      </c>
      <c r="S88" s="85"/>
      <c r="T88" s="86" t="str">
        <f t="shared" si="13"/>
        <v/>
      </c>
      <c r="U88" s="86"/>
      <c r="V88" t="str">
        <f t="shared" si="12"/>
        <v/>
      </c>
      <c r="W88" t="str">
        <f t="shared" si="12"/>
        <v/>
      </c>
      <c r="X88" s="41" t="str">
        <f t="shared" si="14"/>
        <v/>
      </c>
      <c r="Y88" s="42" t="str">
        <f t="shared" si="15"/>
        <v/>
      </c>
    </row>
    <row r="89" spans="2:25">
      <c r="B89" s="40">
        <v>81</v>
      </c>
      <c r="C89" s="81" t="str">
        <f t="shared" si="10"/>
        <v/>
      </c>
      <c r="D89" s="81"/>
      <c r="E89" s="40"/>
      <c r="F89" s="8"/>
      <c r="G89" s="40"/>
      <c r="H89" s="82"/>
      <c r="I89" s="82"/>
      <c r="J89" s="40"/>
      <c r="K89" s="83" t="str">
        <f t="shared" si="11"/>
        <v/>
      </c>
      <c r="L89" s="84"/>
      <c r="M89" s="6" t="str">
        <f>IF(J89="","",(K89/J89)/LOOKUP(RIGHT($D$2,3),定数!$A$6:$A$13,定数!$B$6:$B$13))</f>
        <v/>
      </c>
      <c r="N89" s="40"/>
      <c r="O89" s="8"/>
      <c r="P89" s="82"/>
      <c r="Q89" s="82"/>
      <c r="R89" s="85" t="str">
        <f>IF(P89="","",T89*M89*LOOKUP(RIGHT($D$2,3),定数!$A$6:$A$13,定数!$B$6:$B$13))</f>
        <v/>
      </c>
      <c r="S89" s="85"/>
      <c r="T89" s="86" t="str">
        <f t="shared" si="13"/>
        <v/>
      </c>
      <c r="U89" s="86"/>
      <c r="V89" t="str">
        <f t="shared" si="12"/>
        <v/>
      </c>
      <c r="W89" t="str">
        <f t="shared" si="12"/>
        <v/>
      </c>
      <c r="X89" s="41" t="str">
        <f t="shared" si="14"/>
        <v/>
      </c>
      <c r="Y89" s="42" t="str">
        <f t="shared" si="15"/>
        <v/>
      </c>
    </row>
    <row r="90" spans="2:25">
      <c r="B90" s="40">
        <v>82</v>
      </c>
      <c r="C90" s="81" t="str">
        <f t="shared" si="10"/>
        <v/>
      </c>
      <c r="D90" s="81"/>
      <c r="E90" s="40"/>
      <c r="F90" s="8"/>
      <c r="G90" s="40"/>
      <c r="H90" s="82"/>
      <c r="I90" s="82"/>
      <c r="J90" s="40"/>
      <c r="K90" s="83" t="str">
        <f t="shared" si="11"/>
        <v/>
      </c>
      <c r="L90" s="84"/>
      <c r="M90" s="6" t="str">
        <f>IF(J90="","",(K90/J90)/LOOKUP(RIGHT($D$2,3),定数!$A$6:$A$13,定数!$B$6:$B$13))</f>
        <v/>
      </c>
      <c r="N90" s="40"/>
      <c r="O90" s="8"/>
      <c r="P90" s="82"/>
      <c r="Q90" s="82"/>
      <c r="R90" s="85" t="str">
        <f>IF(P90="","",T90*M90*LOOKUP(RIGHT($D$2,3),定数!$A$6:$A$13,定数!$B$6:$B$13))</f>
        <v/>
      </c>
      <c r="S90" s="85"/>
      <c r="T90" s="86" t="str">
        <f t="shared" si="13"/>
        <v/>
      </c>
      <c r="U90" s="86"/>
      <c r="V90" t="str">
        <f t="shared" si="12"/>
        <v/>
      </c>
      <c r="W90" t="str">
        <f t="shared" si="12"/>
        <v/>
      </c>
      <c r="X90" s="41" t="str">
        <f t="shared" si="14"/>
        <v/>
      </c>
      <c r="Y90" s="42" t="str">
        <f t="shared" si="15"/>
        <v/>
      </c>
    </row>
    <row r="91" spans="2:25">
      <c r="B91" s="40">
        <v>83</v>
      </c>
      <c r="C91" s="81" t="str">
        <f t="shared" si="10"/>
        <v/>
      </c>
      <c r="D91" s="81"/>
      <c r="E91" s="40"/>
      <c r="F91" s="8"/>
      <c r="G91" s="40"/>
      <c r="H91" s="82"/>
      <c r="I91" s="82"/>
      <c r="J91" s="40"/>
      <c r="K91" s="83" t="str">
        <f t="shared" si="11"/>
        <v/>
      </c>
      <c r="L91" s="84"/>
      <c r="M91" s="6" t="str">
        <f>IF(J91="","",(K91/J91)/LOOKUP(RIGHT($D$2,3),定数!$A$6:$A$13,定数!$B$6:$B$13))</f>
        <v/>
      </c>
      <c r="N91" s="40"/>
      <c r="O91" s="8"/>
      <c r="P91" s="82"/>
      <c r="Q91" s="82"/>
      <c r="R91" s="85" t="str">
        <f>IF(P91="","",T91*M91*LOOKUP(RIGHT($D$2,3),定数!$A$6:$A$13,定数!$B$6:$B$13))</f>
        <v/>
      </c>
      <c r="S91" s="85"/>
      <c r="T91" s="86" t="str">
        <f t="shared" si="13"/>
        <v/>
      </c>
      <c r="U91" s="86"/>
      <c r="V91" t="str">
        <f t="shared" ref="V91:W106" si="16">IF(S91&lt;&gt;"",IF(S91&lt;0,1+V90,0),"")</f>
        <v/>
      </c>
      <c r="W91" t="str">
        <f t="shared" si="16"/>
        <v/>
      </c>
      <c r="X91" s="41" t="str">
        <f t="shared" si="14"/>
        <v/>
      </c>
      <c r="Y91" s="42" t="str">
        <f t="shared" si="15"/>
        <v/>
      </c>
    </row>
    <row r="92" spans="2:25">
      <c r="B92" s="40">
        <v>84</v>
      </c>
      <c r="C92" s="81" t="str">
        <f t="shared" si="10"/>
        <v/>
      </c>
      <c r="D92" s="81"/>
      <c r="E92" s="40"/>
      <c r="F92" s="8"/>
      <c r="G92" s="40"/>
      <c r="H92" s="82"/>
      <c r="I92" s="82"/>
      <c r="J92" s="40"/>
      <c r="K92" s="83" t="str">
        <f t="shared" si="11"/>
        <v/>
      </c>
      <c r="L92" s="84"/>
      <c r="M92" s="6" t="str">
        <f>IF(J92="","",(K92/J92)/LOOKUP(RIGHT($D$2,3),定数!$A$6:$A$13,定数!$B$6:$B$13))</f>
        <v/>
      </c>
      <c r="N92" s="40"/>
      <c r="O92" s="8"/>
      <c r="P92" s="82"/>
      <c r="Q92" s="82"/>
      <c r="R92" s="85" t="str">
        <f>IF(P92="","",T92*M92*LOOKUP(RIGHT($D$2,3),定数!$A$6:$A$13,定数!$B$6:$B$13))</f>
        <v/>
      </c>
      <c r="S92" s="85"/>
      <c r="T92" s="86" t="str">
        <f t="shared" si="13"/>
        <v/>
      </c>
      <c r="U92" s="86"/>
      <c r="V92" t="str">
        <f t="shared" si="16"/>
        <v/>
      </c>
      <c r="W92" t="str">
        <f t="shared" si="16"/>
        <v/>
      </c>
      <c r="X92" s="41" t="str">
        <f t="shared" si="14"/>
        <v/>
      </c>
      <c r="Y92" s="42" t="str">
        <f t="shared" si="15"/>
        <v/>
      </c>
    </row>
    <row r="93" spans="2:25">
      <c r="B93" s="40">
        <v>85</v>
      </c>
      <c r="C93" s="81" t="str">
        <f t="shared" si="10"/>
        <v/>
      </c>
      <c r="D93" s="81"/>
      <c r="E93" s="40"/>
      <c r="F93" s="8"/>
      <c r="G93" s="40"/>
      <c r="H93" s="82"/>
      <c r="I93" s="82"/>
      <c r="J93" s="40"/>
      <c r="K93" s="83" t="str">
        <f t="shared" si="11"/>
        <v/>
      </c>
      <c r="L93" s="84"/>
      <c r="M93" s="6" t="str">
        <f>IF(J93="","",(K93/J93)/LOOKUP(RIGHT($D$2,3),定数!$A$6:$A$13,定数!$B$6:$B$13))</f>
        <v/>
      </c>
      <c r="N93" s="40"/>
      <c r="O93" s="8"/>
      <c r="P93" s="82"/>
      <c r="Q93" s="82"/>
      <c r="R93" s="85" t="str">
        <f>IF(P93="","",T93*M93*LOOKUP(RIGHT($D$2,3),定数!$A$6:$A$13,定数!$B$6:$B$13))</f>
        <v/>
      </c>
      <c r="S93" s="85"/>
      <c r="T93" s="86" t="str">
        <f t="shared" si="13"/>
        <v/>
      </c>
      <c r="U93" s="86"/>
      <c r="V93" t="str">
        <f t="shared" si="16"/>
        <v/>
      </c>
      <c r="W93" t="str">
        <f t="shared" si="16"/>
        <v/>
      </c>
      <c r="X93" s="41" t="str">
        <f t="shared" si="14"/>
        <v/>
      </c>
      <c r="Y93" s="42" t="str">
        <f t="shared" si="15"/>
        <v/>
      </c>
    </row>
    <row r="94" spans="2:25">
      <c r="B94" s="40">
        <v>86</v>
      </c>
      <c r="C94" s="81" t="str">
        <f t="shared" si="10"/>
        <v/>
      </c>
      <c r="D94" s="81"/>
      <c r="E94" s="40"/>
      <c r="F94" s="8"/>
      <c r="G94" s="40"/>
      <c r="H94" s="82"/>
      <c r="I94" s="82"/>
      <c r="J94" s="40"/>
      <c r="K94" s="83" t="str">
        <f t="shared" si="11"/>
        <v/>
      </c>
      <c r="L94" s="84"/>
      <c r="M94" s="6" t="str">
        <f>IF(J94="","",(K94/J94)/LOOKUP(RIGHT($D$2,3),定数!$A$6:$A$13,定数!$B$6:$B$13))</f>
        <v/>
      </c>
      <c r="N94" s="40"/>
      <c r="O94" s="8"/>
      <c r="P94" s="82"/>
      <c r="Q94" s="82"/>
      <c r="R94" s="85" t="str">
        <f>IF(P94="","",T94*M94*LOOKUP(RIGHT($D$2,3),定数!$A$6:$A$13,定数!$B$6:$B$13))</f>
        <v/>
      </c>
      <c r="S94" s="85"/>
      <c r="T94" s="86" t="str">
        <f t="shared" si="13"/>
        <v/>
      </c>
      <c r="U94" s="86"/>
      <c r="V94" t="str">
        <f t="shared" si="16"/>
        <v/>
      </c>
      <c r="W94" t="str">
        <f t="shared" si="16"/>
        <v/>
      </c>
      <c r="X94" s="41" t="str">
        <f t="shared" si="14"/>
        <v/>
      </c>
      <c r="Y94" s="42" t="str">
        <f t="shared" si="15"/>
        <v/>
      </c>
    </row>
    <row r="95" spans="2:25">
      <c r="B95" s="40">
        <v>87</v>
      </c>
      <c r="C95" s="81" t="str">
        <f t="shared" si="10"/>
        <v/>
      </c>
      <c r="D95" s="81"/>
      <c r="E95" s="40"/>
      <c r="F95" s="8"/>
      <c r="G95" s="40"/>
      <c r="H95" s="82"/>
      <c r="I95" s="82"/>
      <c r="J95" s="40"/>
      <c r="K95" s="83" t="str">
        <f t="shared" si="11"/>
        <v/>
      </c>
      <c r="L95" s="84"/>
      <c r="M95" s="6" t="str">
        <f>IF(J95="","",(K95/J95)/LOOKUP(RIGHT($D$2,3),定数!$A$6:$A$13,定数!$B$6:$B$13))</f>
        <v/>
      </c>
      <c r="N95" s="40"/>
      <c r="O95" s="8"/>
      <c r="P95" s="82"/>
      <c r="Q95" s="82"/>
      <c r="R95" s="85" t="str">
        <f>IF(P95="","",T95*M95*LOOKUP(RIGHT($D$2,3),定数!$A$6:$A$13,定数!$B$6:$B$13))</f>
        <v/>
      </c>
      <c r="S95" s="85"/>
      <c r="T95" s="86" t="str">
        <f t="shared" si="13"/>
        <v/>
      </c>
      <c r="U95" s="86"/>
      <c r="V95" t="str">
        <f t="shared" si="16"/>
        <v/>
      </c>
      <c r="W95" t="str">
        <f t="shared" si="16"/>
        <v/>
      </c>
      <c r="X95" s="41" t="str">
        <f t="shared" si="14"/>
        <v/>
      </c>
      <c r="Y95" s="42" t="str">
        <f t="shared" si="15"/>
        <v/>
      </c>
    </row>
    <row r="96" spans="2:25">
      <c r="B96" s="40">
        <v>88</v>
      </c>
      <c r="C96" s="81" t="str">
        <f t="shared" si="10"/>
        <v/>
      </c>
      <c r="D96" s="81"/>
      <c r="E96" s="40"/>
      <c r="F96" s="8"/>
      <c r="G96" s="40"/>
      <c r="H96" s="82"/>
      <c r="I96" s="82"/>
      <c r="J96" s="40"/>
      <c r="K96" s="83" t="str">
        <f t="shared" si="11"/>
        <v/>
      </c>
      <c r="L96" s="84"/>
      <c r="M96" s="6" t="str">
        <f>IF(J96="","",(K96/J96)/LOOKUP(RIGHT($D$2,3),定数!$A$6:$A$13,定数!$B$6:$B$13))</f>
        <v/>
      </c>
      <c r="N96" s="40"/>
      <c r="O96" s="8"/>
      <c r="P96" s="82"/>
      <c r="Q96" s="82"/>
      <c r="R96" s="85" t="str">
        <f>IF(P96="","",T96*M96*LOOKUP(RIGHT($D$2,3),定数!$A$6:$A$13,定数!$B$6:$B$13))</f>
        <v/>
      </c>
      <c r="S96" s="85"/>
      <c r="T96" s="86" t="str">
        <f t="shared" si="13"/>
        <v/>
      </c>
      <c r="U96" s="86"/>
      <c r="V96" t="str">
        <f t="shared" si="16"/>
        <v/>
      </c>
      <c r="W96" t="str">
        <f t="shared" si="16"/>
        <v/>
      </c>
      <c r="X96" s="41" t="str">
        <f t="shared" si="14"/>
        <v/>
      </c>
      <c r="Y96" s="42" t="str">
        <f t="shared" si="15"/>
        <v/>
      </c>
    </row>
    <row r="97" spans="2:25">
      <c r="B97" s="40">
        <v>89</v>
      </c>
      <c r="C97" s="81" t="str">
        <f t="shared" si="10"/>
        <v/>
      </c>
      <c r="D97" s="81"/>
      <c r="E97" s="40"/>
      <c r="F97" s="8"/>
      <c r="G97" s="40"/>
      <c r="H97" s="82"/>
      <c r="I97" s="82"/>
      <c r="J97" s="40"/>
      <c r="K97" s="83" t="str">
        <f t="shared" si="11"/>
        <v/>
      </c>
      <c r="L97" s="84"/>
      <c r="M97" s="6" t="str">
        <f>IF(J97="","",(K97/J97)/LOOKUP(RIGHT($D$2,3),定数!$A$6:$A$13,定数!$B$6:$B$13))</f>
        <v/>
      </c>
      <c r="N97" s="40"/>
      <c r="O97" s="8"/>
      <c r="P97" s="82"/>
      <c r="Q97" s="82"/>
      <c r="R97" s="85" t="str">
        <f>IF(P97="","",T97*M97*LOOKUP(RIGHT($D$2,3),定数!$A$6:$A$13,定数!$B$6:$B$13))</f>
        <v/>
      </c>
      <c r="S97" s="85"/>
      <c r="T97" s="86" t="str">
        <f t="shared" si="13"/>
        <v/>
      </c>
      <c r="U97" s="86"/>
      <c r="V97" t="str">
        <f t="shared" si="16"/>
        <v/>
      </c>
      <c r="W97" t="str">
        <f t="shared" si="16"/>
        <v/>
      </c>
      <c r="X97" s="41" t="str">
        <f t="shared" si="14"/>
        <v/>
      </c>
      <c r="Y97" s="42" t="str">
        <f t="shared" si="15"/>
        <v/>
      </c>
    </row>
    <row r="98" spans="2:25">
      <c r="B98" s="40">
        <v>90</v>
      </c>
      <c r="C98" s="81" t="str">
        <f t="shared" si="10"/>
        <v/>
      </c>
      <c r="D98" s="81"/>
      <c r="E98" s="40"/>
      <c r="F98" s="8"/>
      <c r="G98" s="40"/>
      <c r="H98" s="82"/>
      <c r="I98" s="82"/>
      <c r="J98" s="40"/>
      <c r="K98" s="83" t="str">
        <f t="shared" si="11"/>
        <v/>
      </c>
      <c r="L98" s="84"/>
      <c r="M98" s="6" t="str">
        <f>IF(J98="","",(K98/J98)/LOOKUP(RIGHT($D$2,3),定数!$A$6:$A$13,定数!$B$6:$B$13))</f>
        <v/>
      </c>
      <c r="N98" s="40"/>
      <c r="O98" s="8"/>
      <c r="P98" s="82"/>
      <c r="Q98" s="82"/>
      <c r="R98" s="85" t="str">
        <f>IF(P98="","",T98*M98*LOOKUP(RIGHT($D$2,3),定数!$A$6:$A$13,定数!$B$6:$B$13))</f>
        <v/>
      </c>
      <c r="S98" s="85"/>
      <c r="T98" s="86" t="str">
        <f t="shared" si="13"/>
        <v/>
      </c>
      <c r="U98" s="86"/>
      <c r="V98" t="str">
        <f t="shared" si="16"/>
        <v/>
      </c>
      <c r="W98" t="str">
        <f t="shared" si="16"/>
        <v/>
      </c>
      <c r="X98" s="41" t="str">
        <f t="shared" si="14"/>
        <v/>
      </c>
      <c r="Y98" s="42" t="str">
        <f t="shared" si="15"/>
        <v/>
      </c>
    </row>
    <row r="99" spans="2:25">
      <c r="B99" s="40">
        <v>91</v>
      </c>
      <c r="C99" s="81" t="str">
        <f t="shared" si="10"/>
        <v/>
      </c>
      <c r="D99" s="81"/>
      <c r="E99" s="40"/>
      <c r="F99" s="8"/>
      <c r="G99" s="40"/>
      <c r="H99" s="82"/>
      <c r="I99" s="82"/>
      <c r="J99" s="40"/>
      <c r="K99" s="83" t="str">
        <f t="shared" si="11"/>
        <v/>
      </c>
      <c r="L99" s="84"/>
      <c r="M99" s="6" t="str">
        <f>IF(J99="","",(K99/J99)/LOOKUP(RIGHT($D$2,3),定数!$A$6:$A$13,定数!$B$6:$B$13))</f>
        <v/>
      </c>
      <c r="N99" s="40"/>
      <c r="O99" s="8"/>
      <c r="P99" s="82"/>
      <c r="Q99" s="82"/>
      <c r="R99" s="85" t="str">
        <f>IF(P99="","",T99*M99*LOOKUP(RIGHT($D$2,3),定数!$A$6:$A$13,定数!$B$6:$B$13))</f>
        <v/>
      </c>
      <c r="S99" s="85"/>
      <c r="T99" s="86" t="str">
        <f t="shared" si="13"/>
        <v/>
      </c>
      <c r="U99" s="86"/>
      <c r="V99" t="str">
        <f t="shared" si="16"/>
        <v/>
      </c>
      <c r="W99" t="str">
        <f t="shared" si="16"/>
        <v/>
      </c>
      <c r="X99" s="41" t="str">
        <f t="shared" si="14"/>
        <v/>
      </c>
      <c r="Y99" s="42" t="str">
        <f t="shared" si="15"/>
        <v/>
      </c>
    </row>
    <row r="100" spans="2:25">
      <c r="B100" s="40">
        <v>92</v>
      </c>
      <c r="C100" s="81" t="str">
        <f t="shared" si="10"/>
        <v/>
      </c>
      <c r="D100" s="81"/>
      <c r="E100" s="40"/>
      <c r="F100" s="8"/>
      <c r="G100" s="40"/>
      <c r="H100" s="82"/>
      <c r="I100" s="82"/>
      <c r="J100" s="40"/>
      <c r="K100" s="83" t="str">
        <f t="shared" si="11"/>
        <v/>
      </c>
      <c r="L100" s="84"/>
      <c r="M100" s="6" t="str">
        <f>IF(J100="","",(K100/J100)/LOOKUP(RIGHT($D$2,3),定数!$A$6:$A$13,定数!$B$6:$B$13))</f>
        <v/>
      </c>
      <c r="N100" s="40"/>
      <c r="O100" s="8"/>
      <c r="P100" s="82"/>
      <c r="Q100" s="82"/>
      <c r="R100" s="85" t="str">
        <f>IF(P100="","",T100*M100*LOOKUP(RIGHT($D$2,3),定数!$A$6:$A$13,定数!$B$6:$B$13))</f>
        <v/>
      </c>
      <c r="S100" s="85"/>
      <c r="T100" s="86" t="str">
        <f t="shared" si="13"/>
        <v/>
      </c>
      <c r="U100" s="86"/>
      <c r="V100" t="str">
        <f t="shared" si="16"/>
        <v/>
      </c>
      <c r="W100" t="str">
        <f t="shared" si="16"/>
        <v/>
      </c>
      <c r="X100" s="41" t="str">
        <f t="shared" si="14"/>
        <v/>
      </c>
      <c r="Y100" s="42" t="str">
        <f t="shared" si="15"/>
        <v/>
      </c>
    </row>
    <row r="101" spans="2:25">
      <c r="B101" s="40">
        <v>93</v>
      </c>
      <c r="C101" s="81" t="str">
        <f t="shared" si="10"/>
        <v/>
      </c>
      <c r="D101" s="81"/>
      <c r="E101" s="40"/>
      <c r="F101" s="8"/>
      <c r="G101" s="40"/>
      <c r="H101" s="82"/>
      <c r="I101" s="82"/>
      <c r="J101" s="40"/>
      <c r="K101" s="83" t="str">
        <f t="shared" si="11"/>
        <v/>
      </c>
      <c r="L101" s="84"/>
      <c r="M101" s="6" t="str">
        <f>IF(J101="","",(K101/J101)/LOOKUP(RIGHT($D$2,3),定数!$A$6:$A$13,定数!$B$6:$B$13))</f>
        <v/>
      </c>
      <c r="N101" s="40"/>
      <c r="O101" s="8"/>
      <c r="P101" s="82"/>
      <c r="Q101" s="82"/>
      <c r="R101" s="85" t="str">
        <f>IF(P101="","",T101*M101*LOOKUP(RIGHT($D$2,3),定数!$A$6:$A$13,定数!$B$6:$B$13))</f>
        <v/>
      </c>
      <c r="S101" s="85"/>
      <c r="T101" s="86" t="str">
        <f t="shared" si="13"/>
        <v/>
      </c>
      <c r="U101" s="86"/>
      <c r="V101" t="str">
        <f t="shared" si="16"/>
        <v/>
      </c>
      <c r="W101" t="str">
        <f t="shared" si="16"/>
        <v/>
      </c>
      <c r="X101" s="41" t="str">
        <f t="shared" si="14"/>
        <v/>
      </c>
      <c r="Y101" s="42" t="str">
        <f t="shared" si="15"/>
        <v/>
      </c>
    </row>
    <row r="102" spans="2:25">
      <c r="B102" s="40">
        <v>94</v>
      </c>
      <c r="C102" s="81" t="str">
        <f t="shared" si="10"/>
        <v/>
      </c>
      <c r="D102" s="81"/>
      <c r="E102" s="40"/>
      <c r="F102" s="8"/>
      <c r="G102" s="40"/>
      <c r="H102" s="82"/>
      <c r="I102" s="82"/>
      <c r="J102" s="40"/>
      <c r="K102" s="83" t="str">
        <f t="shared" si="11"/>
        <v/>
      </c>
      <c r="L102" s="84"/>
      <c r="M102" s="6" t="str">
        <f>IF(J102="","",(K102/J102)/LOOKUP(RIGHT($D$2,3),定数!$A$6:$A$13,定数!$B$6:$B$13))</f>
        <v/>
      </c>
      <c r="N102" s="40"/>
      <c r="O102" s="8"/>
      <c r="P102" s="82"/>
      <c r="Q102" s="82"/>
      <c r="R102" s="85" t="str">
        <f>IF(P102="","",T102*M102*LOOKUP(RIGHT($D$2,3),定数!$A$6:$A$13,定数!$B$6:$B$13))</f>
        <v/>
      </c>
      <c r="S102" s="85"/>
      <c r="T102" s="86" t="str">
        <f t="shared" si="13"/>
        <v/>
      </c>
      <c r="U102" s="86"/>
      <c r="V102" t="str">
        <f t="shared" si="16"/>
        <v/>
      </c>
      <c r="W102" t="str">
        <f t="shared" si="16"/>
        <v/>
      </c>
      <c r="X102" s="41" t="str">
        <f t="shared" si="14"/>
        <v/>
      </c>
      <c r="Y102" s="42" t="str">
        <f t="shared" si="15"/>
        <v/>
      </c>
    </row>
    <row r="103" spans="2:25">
      <c r="B103" s="40">
        <v>95</v>
      </c>
      <c r="C103" s="81" t="str">
        <f t="shared" si="10"/>
        <v/>
      </c>
      <c r="D103" s="81"/>
      <c r="E103" s="40"/>
      <c r="F103" s="8"/>
      <c r="G103" s="40"/>
      <c r="H103" s="82"/>
      <c r="I103" s="82"/>
      <c r="J103" s="40"/>
      <c r="K103" s="83" t="str">
        <f t="shared" si="11"/>
        <v/>
      </c>
      <c r="L103" s="84"/>
      <c r="M103" s="6" t="str">
        <f>IF(J103="","",(K103/J103)/LOOKUP(RIGHT($D$2,3),定数!$A$6:$A$13,定数!$B$6:$B$13))</f>
        <v/>
      </c>
      <c r="N103" s="40"/>
      <c r="O103" s="8"/>
      <c r="P103" s="82"/>
      <c r="Q103" s="82"/>
      <c r="R103" s="85" t="str">
        <f>IF(P103="","",T103*M103*LOOKUP(RIGHT($D$2,3),定数!$A$6:$A$13,定数!$B$6:$B$13))</f>
        <v/>
      </c>
      <c r="S103" s="85"/>
      <c r="T103" s="86" t="str">
        <f t="shared" si="13"/>
        <v/>
      </c>
      <c r="U103" s="86"/>
      <c r="V103" t="str">
        <f t="shared" si="16"/>
        <v/>
      </c>
      <c r="W103" t="str">
        <f t="shared" si="16"/>
        <v/>
      </c>
      <c r="X103" s="41" t="str">
        <f t="shared" si="14"/>
        <v/>
      </c>
      <c r="Y103" s="42" t="str">
        <f t="shared" si="15"/>
        <v/>
      </c>
    </row>
    <row r="104" spans="2:25">
      <c r="B104" s="40">
        <v>96</v>
      </c>
      <c r="C104" s="81" t="str">
        <f t="shared" si="10"/>
        <v/>
      </c>
      <c r="D104" s="81"/>
      <c r="E104" s="40"/>
      <c r="F104" s="8"/>
      <c r="G104" s="40"/>
      <c r="H104" s="82"/>
      <c r="I104" s="82"/>
      <c r="J104" s="40"/>
      <c r="K104" s="83" t="str">
        <f t="shared" si="11"/>
        <v/>
      </c>
      <c r="L104" s="84"/>
      <c r="M104" s="6" t="str">
        <f>IF(J104="","",(K104/J104)/LOOKUP(RIGHT($D$2,3),定数!$A$6:$A$13,定数!$B$6:$B$13))</f>
        <v/>
      </c>
      <c r="N104" s="40"/>
      <c r="O104" s="8"/>
      <c r="P104" s="82"/>
      <c r="Q104" s="82"/>
      <c r="R104" s="85" t="str">
        <f>IF(P104="","",T104*M104*LOOKUP(RIGHT($D$2,3),定数!$A$6:$A$13,定数!$B$6:$B$13))</f>
        <v/>
      </c>
      <c r="S104" s="85"/>
      <c r="T104" s="86" t="str">
        <f t="shared" si="13"/>
        <v/>
      </c>
      <c r="U104" s="86"/>
      <c r="V104" t="str">
        <f t="shared" si="16"/>
        <v/>
      </c>
      <c r="W104" t="str">
        <f t="shared" si="16"/>
        <v/>
      </c>
      <c r="X104" s="41" t="str">
        <f t="shared" si="14"/>
        <v/>
      </c>
      <c r="Y104" s="42" t="str">
        <f t="shared" si="15"/>
        <v/>
      </c>
    </row>
    <row r="105" spans="2:25">
      <c r="B105" s="40">
        <v>97</v>
      </c>
      <c r="C105" s="81" t="str">
        <f t="shared" si="10"/>
        <v/>
      </c>
      <c r="D105" s="81"/>
      <c r="E105" s="40"/>
      <c r="F105" s="8"/>
      <c r="G105" s="40"/>
      <c r="H105" s="82"/>
      <c r="I105" s="82"/>
      <c r="J105" s="40"/>
      <c r="K105" s="83" t="str">
        <f t="shared" si="11"/>
        <v/>
      </c>
      <c r="L105" s="84"/>
      <c r="M105" s="6" t="str">
        <f>IF(J105="","",(K105/J105)/LOOKUP(RIGHT($D$2,3),定数!$A$6:$A$13,定数!$B$6:$B$13))</f>
        <v/>
      </c>
      <c r="N105" s="40"/>
      <c r="O105" s="8"/>
      <c r="P105" s="82"/>
      <c r="Q105" s="82"/>
      <c r="R105" s="85" t="str">
        <f>IF(P105="","",T105*M105*LOOKUP(RIGHT($D$2,3),定数!$A$6:$A$13,定数!$B$6:$B$13))</f>
        <v/>
      </c>
      <c r="S105" s="85"/>
      <c r="T105" s="86" t="str">
        <f t="shared" si="13"/>
        <v/>
      </c>
      <c r="U105" s="86"/>
      <c r="V105" t="str">
        <f t="shared" si="16"/>
        <v/>
      </c>
      <c r="W105" t="str">
        <f t="shared" si="16"/>
        <v/>
      </c>
      <c r="X105" s="41" t="str">
        <f t="shared" si="14"/>
        <v/>
      </c>
      <c r="Y105" s="42" t="str">
        <f t="shared" si="15"/>
        <v/>
      </c>
    </row>
    <row r="106" spans="2:25">
      <c r="B106" s="40">
        <v>98</v>
      </c>
      <c r="C106" s="81" t="str">
        <f t="shared" si="10"/>
        <v/>
      </c>
      <c r="D106" s="81"/>
      <c r="E106" s="40"/>
      <c r="F106" s="8"/>
      <c r="G106" s="40"/>
      <c r="H106" s="82"/>
      <c r="I106" s="82"/>
      <c r="J106" s="40"/>
      <c r="K106" s="83" t="str">
        <f t="shared" si="11"/>
        <v/>
      </c>
      <c r="L106" s="84"/>
      <c r="M106" s="6" t="str">
        <f>IF(J106="","",(K106/J106)/LOOKUP(RIGHT($D$2,3),定数!$A$6:$A$13,定数!$B$6:$B$13))</f>
        <v/>
      </c>
      <c r="N106" s="40"/>
      <c r="O106" s="8"/>
      <c r="P106" s="82"/>
      <c r="Q106" s="82"/>
      <c r="R106" s="85" t="str">
        <f>IF(P106="","",T106*M106*LOOKUP(RIGHT($D$2,3),定数!$A$6:$A$13,定数!$B$6:$B$13))</f>
        <v/>
      </c>
      <c r="S106" s="85"/>
      <c r="T106" s="86" t="str">
        <f t="shared" si="13"/>
        <v/>
      </c>
      <c r="U106" s="86"/>
      <c r="V106" t="str">
        <f t="shared" si="16"/>
        <v/>
      </c>
      <c r="W106" t="str">
        <f t="shared" si="16"/>
        <v/>
      </c>
      <c r="X106" s="41" t="str">
        <f t="shared" si="14"/>
        <v/>
      </c>
      <c r="Y106" s="42" t="str">
        <f t="shared" si="15"/>
        <v/>
      </c>
    </row>
    <row r="107" spans="2:25">
      <c r="B107" s="40">
        <v>99</v>
      </c>
      <c r="C107" s="81" t="str">
        <f t="shared" si="10"/>
        <v/>
      </c>
      <c r="D107" s="81"/>
      <c r="E107" s="40"/>
      <c r="F107" s="8"/>
      <c r="G107" s="40"/>
      <c r="H107" s="82"/>
      <c r="I107" s="82"/>
      <c r="J107" s="40"/>
      <c r="K107" s="83" t="str">
        <f t="shared" si="11"/>
        <v/>
      </c>
      <c r="L107" s="84"/>
      <c r="M107" s="6" t="str">
        <f>IF(J107="","",(K107/J107)/LOOKUP(RIGHT($D$2,3),定数!$A$6:$A$13,定数!$B$6:$B$13))</f>
        <v/>
      </c>
      <c r="N107" s="40"/>
      <c r="O107" s="8"/>
      <c r="P107" s="82"/>
      <c r="Q107" s="82"/>
      <c r="R107" s="85" t="str">
        <f>IF(P107="","",T107*M107*LOOKUP(RIGHT($D$2,3),定数!$A$6:$A$13,定数!$B$6:$B$13))</f>
        <v/>
      </c>
      <c r="S107" s="85"/>
      <c r="T107" s="86" t="str">
        <f t="shared" si="13"/>
        <v/>
      </c>
      <c r="U107" s="86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4"/>
        <v/>
      </c>
      <c r="Y107" s="42" t="str">
        <f t="shared" si="15"/>
        <v/>
      </c>
    </row>
    <row r="108" spans="2:25">
      <c r="B108" s="40">
        <v>100</v>
      </c>
      <c r="C108" s="81" t="str">
        <f t="shared" si="10"/>
        <v/>
      </c>
      <c r="D108" s="81"/>
      <c r="E108" s="40"/>
      <c r="F108" s="8"/>
      <c r="G108" s="40"/>
      <c r="H108" s="82"/>
      <c r="I108" s="82"/>
      <c r="J108" s="40"/>
      <c r="K108" s="83" t="str">
        <f t="shared" si="11"/>
        <v/>
      </c>
      <c r="L108" s="84"/>
      <c r="M108" s="6" t="str">
        <f>IF(J108="","",(K108/J108)/LOOKUP(RIGHT($D$2,3),定数!$A$6:$A$13,定数!$B$6:$B$13))</f>
        <v/>
      </c>
      <c r="N108" s="40"/>
      <c r="O108" s="8"/>
      <c r="P108" s="82"/>
      <c r="Q108" s="82"/>
      <c r="R108" s="85" t="str">
        <f>IF(P108="","",T108*M108*LOOKUP(RIGHT($D$2,3),定数!$A$6:$A$13,定数!$B$6:$B$13))</f>
        <v/>
      </c>
      <c r="S108" s="85"/>
      <c r="T108" s="86" t="str">
        <f t="shared" si="13"/>
        <v/>
      </c>
      <c r="U108" s="86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4"/>
        <v/>
      </c>
      <c r="Y108" s="42" t="str">
        <f t="shared" si="15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6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R3:U3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9:G108">
    <cfRule type="cellIs" dxfId="433" priority="11" stopIfTrue="1" operator="equal">
      <formula>"買"</formula>
    </cfRule>
    <cfRule type="cellIs" dxfId="432" priority="12" stopIfTrue="1" operator="equal">
      <formula>"売"</formula>
    </cfRule>
  </conditionalFormatting>
  <conditionalFormatting sqref="G9:G17">
    <cfRule type="cellIs" dxfId="431" priority="5" stopIfTrue="1" operator="equal">
      <formula>"買"</formula>
    </cfRule>
    <cfRule type="cellIs" dxfId="430" priority="6" stopIfTrue="1" operator="equal">
      <formula>"売"</formula>
    </cfRule>
  </conditionalFormatting>
  <conditionalFormatting sqref="G18:G33">
    <cfRule type="cellIs" dxfId="429" priority="3" stopIfTrue="1" operator="equal">
      <formula>"買"</formula>
    </cfRule>
    <cfRule type="cellIs" dxfId="428" priority="4" stopIfTrue="1" operator="equal">
      <formula>"売"</formula>
    </cfRule>
  </conditionalFormatting>
  <conditionalFormatting sqref="G34:G63">
    <cfRule type="cellIs" dxfId="427" priority="1" stopIfTrue="1" operator="equal">
      <formula>"買"</formula>
    </cfRule>
    <cfRule type="cellIs" dxfId="426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09"/>
  <sheetViews>
    <sheetView topLeftCell="B1" zoomScale="115" zoomScaleNormal="115" workbookViewId="0">
      <pane ySplit="8" topLeftCell="A60" activePane="bottomLeft" state="frozen"/>
      <selection pane="bottomLeft" activeCell="R70" sqref="R70:S70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47" t="s">
        <v>5</v>
      </c>
      <c r="C2" s="47"/>
      <c r="D2" s="49" t="s">
        <v>66</v>
      </c>
      <c r="E2" s="49"/>
      <c r="F2" s="47" t="s">
        <v>6</v>
      </c>
      <c r="G2" s="47"/>
      <c r="H2" s="51" t="s">
        <v>67</v>
      </c>
      <c r="I2" s="51"/>
      <c r="J2" s="47" t="s">
        <v>7</v>
      </c>
      <c r="K2" s="47"/>
      <c r="L2" s="48">
        <v>100000</v>
      </c>
      <c r="M2" s="49"/>
      <c r="N2" s="47" t="s">
        <v>8</v>
      </c>
      <c r="O2" s="47"/>
      <c r="P2" s="50">
        <f>SUM(L2,D4)</f>
        <v>332935.6213143784</v>
      </c>
      <c r="Q2" s="51"/>
      <c r="R2" s="1"/>
      <c r="S2" s="1"/>
      <c r="T2" s="1"/>
    </row>
    <row r="3" spans="2:25" ht="57" customHeight="1">
      <c r="B3" s="47" t="s">
        <v>9</v>
      </c>
      <c r="C3" s="47"/>
      <c r="D3" s="52" t="s">
        <v>76</v>
      </c>
      <c r="E3" s="52"/>
      <c r="F3" s="52"/>
      <c r="G3" s="52"/>
      <c r="H3" s="52"/>
      <c r="I3" s="52"/>
      <c r="J3" s="47" t="s">
        <v>10</v>
      </c>
      <c r="K3" s="47"/>
      <c r="L3" s="52" t="s">
        <v>59</v>
      </c>
      <c r="M3" s="53"/>
      <c r="N3" s="53"/>
      <c r="O3" s="53"/>
      <c r="P3" s="53"/>
      <c r="Q3" s="53"/>
      <c r="R3" s="45" t="s">
        <v>75</v>
      </c>
      <c r="S3" s="46"/>
      <c r="T3" s="46"/>
      <c r="U3" s="46"/>
    </row>
    <row r="4" spans="2:25">
      <c r="B4" s="47" t="s">
        <v>11</v>
      </c>
      <c r="C4" s="47"/>
      <c r="D4" s="54">
        <f>SUM($R$9:$S$993)</f>
        <v>232935.6213143784</v>
      </c>
      <c r="E4" s="54"/>
      <c r="F4" s="47" t="s">
        <v>12</v>
      </c>
      <c r="G4" s="47"/>
      <c r="H4" s="55">
        <f>SUM($T$9:$U$108)</f>
        <v>2839.9999999999836</v>
      </c>
      <c r="I4" s="51"/>
      <c r="J4" s="56" t="s">
        <v>58</v>
      </c>
      <c r="K4" s="56"/>
      <c r="L4" s="50">
        <f>MAX($C$9:$D$990)-C9</f>
        <v>243751.20810600655</v>
      </c>
      <c r="M4" s="50"/>
      <c r="N4" s="56" t="s">
        <v>57</v>
      </c>
      <c r="O4" s="56"/>
      <c r="P4" s="57">
        <f>MAX(Y:Y)</f>
        <v>6.2189765625000337E-2</v>
      </c>
      <c r="Q4" s="57"/>
      <c r="R4" s="1"/>
      <c r="S4" s="1"/>
      <c r="T4" s="1"/>
    </row>
    <row r="5" spans="2:25">
      <c r="B5" s="39" t="s">
        <v>15</v>
      </c>
      <c r="C5" s="2">
        <f>COUNTIF($R$9:$R$990,"&gt;0")</f>
        <v>39</v>
      </c>
      <c r="D5" s="38" t="s">
        <v>16</v>
      </c>
      <c r="E5" s="15">
        <f>COUNTIF($R$9:$R$990,"&lt;0")</f>
        <v>16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0.70909090909090911</v>
      </c>
      <c r="J5" s="58" t="s">
        <v>19</v>
      </c>
      <c r="K5" s="47"/>
      <c r="L5" s="59">
        <f>MAX(V9:V993)</f>
        <v>4</v>
      </c>
      <c r="M5" s="60"/>
      <c r="N5" s="17" t="s">
        <v>20</v>
      </c>
      <c r="O5" s="9"/>
      <c r="P5" s="59">
        <f>MAX(W9:W993)</f>
        <v>2</v>
      </c>
      <c r="Q5" s="60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64</v>
      </c>
      <c r="N6" s="12"/>
      <c r="O6" s="12"/>
      <c r="P6" s="10"/>
      <c r="Q6" s="7"/>
      <c r="R6" s="1"/>
      <c r="S6" s="1"/>
      <c r="T6" s="1"/>
    </row>
    <row r="7" spans="2:25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/>
      <c r="K7" s="71"/>
      <c r="L7" s="72"/>
      <c r="M7" s="73" t="s">
        <v>25</v>
      </c>
      <c r="N7" s="74" t="s">
        <v>26</v>
      </c>
      <c r="O7" s="75"/>
      <c r="P7" s="75"/>
      <c r="Q7" s="76"/>
      <c r="R7" s="77" t="s">
        <v>27</v>
      </c>
      <c r="S7" s="77"/>
      <c r="T7" s="77"/>
      <c r="U7" s="77"/>
    </row>
    <row r="8" spans="2:25">
      <c r="B8" s="62"/>
      <c r="C8" s="65"/>
      <c r="D8" s="66"/>
      <c r="E8" s="18" t="s">
        <v>28</v>
      </c>
      <c r="F8" s="18" t="s">
        <v>29</v>
      </c>
      <c r="G8" s="18" t="s">
        <v>30</v>
      </c>
      <c r="H8" s="78" t="s">
        <v>31</v>
      </c>
      <c r="I8" s="69"/>
      <c r="J8" s="4" t="s">
        <v>32</v>
      </c>
      <c r="K8" s="79" t="s">
        <v>33</v>
      </c>
      <c r="L8" s="72"/>
      <c r="M8" s="73"/>
      <c r="N8" s="5" t="s">
        <v>28</v>
      </c>
      <c r="O8" s="5" t="s">
        <v>29</v>
      </c>
      <c r="P8" s="80" t="s">
        <v>31</v>
      </c>
      <c r="Q8" s="76"/>
      <c r="R8" s="77" t="s">
        <v>34</v>
      </c>
      <c r="S8" s="77"/>
      <c r="T8" s="77" t="s">
        <v>32</v>
      </c>
      <c r="U8" s="77"/>
      <c r="Y8" t="s">
        <v>56</v>
      </c>
    </row>
    <row r="9" spans="2:25">
      <c r="B9" s="40">
        <v>1</v>
      </c>
      <c r="C9" s="81">
        <f>L2</f>
        <v>100000</v>
      </c>
      <c r="D9" s="81"/>
      <c r="E9" s="44">
        <v>2013</v>
      </c>
      <c r="F9" s="8">
        <v>43531</v>
      </c>
      <c r="G9" s="44" t="s">
        <v>4</v>
      </c>
      <c r="H9" s="82">
        <v>122.85</v>
      </c>
      <c r="I9" s="82"/>
      <c r="J9" s="44">
        <v>98</v>
      </c>
      <c r="K9" s="83">
        <f t="shared" ref="K9:K33" si="0">IF(J9="","",C9*0.03)</f>
        <v>3000</v>
      </c>
      <c r="L9" s="84"/>
      <c r="M9" s="6">
        <f>IF(J9="","",(K9/J9)/LOOKUP(RIGHT($D$2,3),[1]定数!$A$6:$A$13,[1]定数!$B$6:$B$13))</f>
        <v>0.30612244897959184</v>
      </c>
      <c r="N9" s="44">
        <v>2016</v>
      </c>
      <c r="O9" s="8">
        <v>43531</v>
      </c>
      <c r="P9" s="82">
        <v>124.32</v>
      </c>
      <c r="Q9" s="82"/>
      <c r="R9" s="85">
        <f>IF(P9="","",T9*M9*LOOKUP(RIGHT($D$2,3),定数!$A$6:$A$13,定数!$B$6:$B$13))</f>
        <v>4499.9999999999964</v>
      </c>
      <c r="S9" s="85"/>
      <c r="T9" s="86">
        <f>IF(P9="","",IF(G9="買",(P9-H9),(H9-P9))*IF(RIGHT($D$2,3)="JPY",100,10000))</f>
        <v>146.99999999999989</v>
      </c>
      <c r="U9" s="86"/>
      <c r="V9" s="1">
        <f>IF(T9&lt;&gt;"",IF(T9&gt;0,1+V8,0),"")</f>
        <v>1</v>
      </c>
      <c r="W9">
        <f>IF(T9&lt;&gt;"",IF(T9&lt;0,1+W8,0),"")</f>
        <v>0</v>
      </c>
    </row>
    <row r="10" spans="2:25">
      <c r="B10" s="40">
        <v>2</v>
      </c>
      <c r="C10" s="81">
        <f t="shared" ref="C10:C73" si="1">IF(R9="","",C9+R9)</f>
        <v>104500</v>
      </c>
      <c r="D10" s="81"/>
      <c r="E10" s="44">
        <v>2014</v>
      </c>
      <c r="F10" s="8">
        <v>43496</v>
      </c>
      <c r="G10" s="44" t="s">
        <v>3</v>
      </c>
      <c r="H10" s="82">
        <v>138.66</v>
      </c>
      <c r="I10" s="82"/>
      <c r="J10" s="44">
        <v>83</v>
      </c>
      <c r="K10" s="83">
        <f t="shared" si="0"/>
        <v>3135</v>
      </c>
      <c r="L10" s="84"/>
      <c r="M10" s="6">
        <f>IF(J10="","",(K10/J10)/LOOKUP(RIGHT($D$2,3),[1]定数!$A$6:$A$13,[1]定数!$B$6:$B$13))</f>
        <v>0.37771084337349398</v>
      </c>
      <c r="N10" s="44">
        <v>2014</v>
      </c>
      <c r="O10" s="8">
        <v>43499</v>
      </c>
      <c r="P10" s="82">
        <v>137.41999999999999</v>
      </c>
      <c r="Q10" s="82"/>
      <c r="R10" s="85">
        <f>IF(P10="","",T10*M10*LOOKUP(RIGHT($D$2,3),定数!$A$6:$A$13,定数!$B$6:$B$13))</f>
        <v>4683.6144578313597</v>
      </c>
      <c r="S10" s="85"/>
      <c r="T10" s="86">
        <f>IF(P10="","",IF(G10="買",(P10-H10),(H10-P10))*IF(RIGHT($D$2,3)="JPY",100,10000))</f>
        <v>124.00000000000091</v>
      </c>
      <c r="U10" s="86"/>
      <c r="V10" s="22">
        <f t="shared" ref="V10:V22" si="2">IF(T10&lt;&gt;"",IF(T10&gt;0,1+V9,0),"")</f>
        <v>2</v>
      </c>
      <c r="W10">
        <f t="shared" ref="W10:W73" si="3">IF(T10&lt;&gt;"",IF(T10&lt;0,1+W9,0),"")</f>
        <v>0</v>
      </c>
      <c r="X10" s="41">
        <f>IF(C10&lt;&gt;"",MAX(C10,C9),"")</f>
        <v>104500</v>
      </c>
    </row>
    <row r="11" spans="2:25">
      <c r="B11" s="40">
        <v>3</v>
      </c>
      <c r="C11" s="81">
        <f t="shared" si="1"/>
        <v>109183.61445783135</v>
      </c>
      <c r="D11" s="81"/>
      <c r="E11" s="44">
        <v>2014</v>
      </c>
      <c r="F11" s="8">
        <v>43530</v>
      </c>
      <c r="G11" s="44" t="s">
        <v>4</v>
      </c>
      <c r="H11" s="82">
        <v>140.87</v>
      </c>
      <c r="I11" s="82"/>
      <c r="J11" s="44">
        <v>46</v>
      </c>
      <c r="K11" s="83">
        <f t="shared" si="0"/>
        <v>3275.5084337349404</v>
      </c>
      <c r="L11" s="84"/>
      <c r="M11" s="6">
        <f>IF(J11="","",(K11/J11)/LOOKUP(RIGHT($D$2,3),[1]定数!$A$6:$A$13,[1]定数!$B$6:$B$13))</f>
        <v>0.71206705081194355</v>
      </c>
      <c r="N11" s="44">
        <v>2014</v>
      </c>
      <c r="O11" s="8">
        <v>43530</v>
      </c>
      <c r="P11" s="82">
        <v>141.56</v>
      </c>
      <c r="Q11" s="82"/>
      <c r="R11" s="85">
        <f>IF(P11="","",T11*M11*LOOKUP(RIGHT($D$2,3),定数!$A$6:$A$13,定数!$B$6:$B$13))</f>
        <v>4913.2626506023935</v>
      </c>
      <c r="S11" s="85"/>
      <c r="T11" s="86">
        <f>IF(P11="","",IF(G11="買",(P11-H11),(H11-P11))*IF(RIGHT($D$2,3)="JPY",100,10000))</f>
        <v>68.999999999999773</v>
      </c>
      <c r="U11" s="86"/>
      <c r="V11" s="22">
        <f t="shared" si="2"/>
        <v>3</v>
      </c>
      <c r="W11">
        <f t="shared" si="3"/>
        <v>0</v>
      </c>
      <c r="X11" s="41">
        <f>IF(C11&lt;&gt;"",MAX(X10,C11),"")</f>
        <v>109183.61445783135</v>
      </c>
      <c r="Y11" s="42">
        <f>IF(X11&lt;&gt;"",1-(C11/X11),"")</f>
        <v>0</v>
      </c>
    </row>
    <row r="12" spans="2:25">
      <c r="B12" s="40">
        <v>4</v>
      </c>
      <c r="C12" s="81">
        <f t="shared" si="1"/>
        <v>114096.87710843375</v>
      </c>
      <c r="D12" s="81"/>
      <c r="E12" s="44">
        <v>2014</v>
      </c>
      <c r="F12" s="8">
        <v>43563</v>
      </c>
      <c r="G12" s="44" t="s">
        <v>3</v>
      </c>
      <c r="H12" s="82">
        <v>141.13999999999999</v>
      </c>
      <c r="I12" s="82"/>
      <c r="J12" s="44">
        <v>46</v>
      </c>
      <c r="K12" s="83">
        <f t="shared" si="0"/>
        <v>3422.9063132530123</v>
      </c>
      <c r="L12" s="84"/>
      <c r="M12" s="6">
        <f>IF(J12="","",(K12/J12)/LOOKUP(RIGHT($D$2,3),[1]定数!$A$6:$A$13,[1]定数!$B$6:$B$13))</f>
        <v>0.7441100680984809</v>
      </c>
      <c r="N12" s="44">
        <v>2014</v>
      </c>
      <c r="O12" s="8">
        <v>43564</v>
      </c>
      <c r="P12" s="82">
        <v>140.46</v>
      </c>
      <c r="Q12" s="82"/>
      <c r="R12" s="85">
        <f>IF(P12="","",T12*M12*LOOKUP(RIGHT($D$2,3),定数!$A$6:$A$13,定数!$B$6:$B$13))</f>
        <v>5059.9484630695097</v>
      </c>
      <c r="S12" s="85"/>
      <c r="T12" s="86">
        <f t="shared" ref="T12:T75" si="4">IF(P12="","",IF(G12="買",(P12-H12),(H12-P12))*IF(RIGHT($D$2,3)="JPY",100,10000))</f>
        <v>67.99999999999784</v>
      </c>
      <c r="U12" s="86"/>
      <c r="V12" s="22">
        <f t="shared" si="2"/>
        <v>4</v>
      </c>
      <c r="W12">
        <f t="shared" si="3"/>
        <v>0</v>
      </c>
      <c r="X12" s="41">
        <f t="shared" ref="X12:X75" si="5">IF(C12&lt;&gt;"",MAX(X11,C12),"")</f>
        <v>114096.87710843375</v>
      </c>
      <c r="Y12" s="42">
        <f t="shared" ref="Y12:Y75" si="6">IF(X12&lt;&gt;"",1-(C12/X12),"")</f>
        <v>0</v>
      </c>
    </row>
    <row r="13" spans="2:25">
      <c r="B13" s="40">
        <v>5</v>
      </c>
      <c r="C13" s="81">
        <f t="shared" si="1"/>
        <v>119156.82557150326</v>
      </c>
      <c r="D13" s="81"/>
      <c r="E13" s="44">
        <v>2014</v>
      </c>
      <c r="F13" s="8">
        <v>43601</v>
      </c>
      <c r="G13" s="44" t="s">
        <v>3</v>
      </c>
      <c r="H13" s="82">
        <v>138.77000000000001</v>
      </c>
      <c r="I13" s="82"/>
      <c r="J13" s="44">
        <v>64</v>
      </c>
      <c r="K13" s="83">
        <f t="shared" si="0"/>
        <v>3574.7047671450978</v>
      </c>
      <c r="L13" s="84"/>
      <c r="M13" s="6">
        <f>IF(J13="","",(K13/J13)/LOOKUP(RIGHT($D$2,3),[1]定数!$A$6:$A$13,[1]定数!$B$6:$B$13))</f>
        <v>0.55854761986642154</v>
      </c>
      <c r="N13" s="44">
        <v>2014</v>
      </c>
      <c r="O13" s="8">
        <v>43619</v>
      </c>
      <c r="P13" s="82">
        <v>139.43</v>
      </c>
      <c r="Q13" s="82"/>
      <c r="R13" s="85">
        <f>IF(P13="","",T13*M13*LOOKUP(RIGHT($D$2,3),定数!$A$6:$A$13,定数!$B$6:$B$13))</f>
        <v>-3686.4142911183635</v>
      </c>
      <c r="S13" s="85"/>
      <c r="T13" s="86">
        <f t="shared" si="4"/>
        <v>-65.999999999999659</v>
      </c>
      <c r="U13" s="86"/>
      <c r="V13" s="22">
        <f t="shared" si="2"/>
        <v>0</v>
      </c>
      <c r="W13">
        <f t="shared" si="3"/>
        <v>1</v>
      </c>
      <c r="X13" s="41">
        <f t="shared" si="5"/>
        <v>119156.82557150326</v>
      </c>
      <c r="Y13" s="42">
        <f t="shared" si="6"/>
        <v>0</v>
      </c>
    </row>
    <row r="14" spans="2:25">
      <c r="B14" s="40">
        <v>6</v>
      </c>
      <c r="C14" s="81">
        <f t="shared" si="1"/>
        <v>115470.4112803849</v>
      </c>
      <c r="D14" s="81"/>
      <c r="E14" s="44">
        <v>2014</v>
      </c>
      <c r="F14" s="8">
        <v>43704</v>
      </c>
      <c r="G14" s="44" t="s">
        <v>3</v>
      </c>
      <c r="H14" s="82">
        <v>136.97999999999999</v>
      </c>
      <c r="I14" s="82"/>
      <c r="J14" s="44">
        <v>40</v>
      </c>
      <c r="K14" s="83">
        <f t="shared" si="0"/>
        <v>3464.1123384115467</v>
      </c>
      <c r="L14" s="84"/>
      <c r="M14" s="6">
        <f>IF(J14="","",(K14/J14)/LOOKUP(RIGHT($D$2,3),[1]定数!$A$6:$A$13,[1]定数!$B$6:$B$13))</f>
        <v>0.86602808460288672</v>
      </c>
      <c r="N14" s="44">
        <v>2014</v>
      </c>
      <c r="O14" s="8">
        <v>43710</v>
      </c>
      <c r="P14" s="82">
        <v>137.41</v>
      </c>
      <c r="Q14" s="82"/>
      <c r="R14" s="85">
        <f>IF(P14="","",T14*M14*LOOKUP(RIGHT($D$2,3),定数!$A$6:$A$13,定数!$B$6:$B$13))</f>
        <v>-3723.9207637924719</v>
      </c>
      <c r="S14" s="85"/>
      <c r="T14" s="86">
        <f t="shared" si="4"/>
        <v>-43.000000000000682</v>
      </c>
      <c r="U14" s="86"/>
      <c r="V14" s="22">
        <f t="shared" si="2"/>
        <v>0</v>
      </c>
      <c r="W14">
        <f t="shared" si="3"/>
        <v>2</v>
      </c>
      <c r="X14" s="41">
        <f t="shared" si="5"/>
        <v>119156.82557150326</v>
      </c>
      <c r="Y14" s="42">
        <f t="shared" si="6"/>
        <v>3.093749999999984E-2</v>
      </c>
    </row>
    <row r="15" spans="2:25">
      <c r="B15" s="40">
        <v>7</v>
      </c>
      <c r="C15" s="81">
        <f t="shared" si="1"/>
        <v>111746.49051659243</v>
      </c>
      <c r="D15" s="81"/>
      <c r="E15" s="44">
        <v>2014</v>
      </c>
      <c r="F15" s="8">
        <v>43739</v>
      </c>
      <c r="G15" s="44" t="s">
        <v>3</v>
      </c>
      <c r="H15" s="82">
        <v>138.16999999999999</v>
      </c>
      <c r="I15" s="82"/>
      <c r="J15" s="44">
        <v>60</v>
      </c>
      <c r="K15" s="83">
        <f t="shared" si="0"/>
        <v>3352.3947154977727</v>
      </c>
      <c r="L15" s="84"/>
      <c r="M15" s="6">
        <f>IF(J15="","",(K15/J15)/LOOKUP(RIGHT($D$2,3),[1]定数!$A$6:$A$13,[1]定数!$B$6:$B$13))</f>
        <v>0.55873245258296211</v>
      </c>
      <c r="N15" s="44">
        <v>2014</v>
      </c>
      <c r="O15" s="8">
        <v>43740</v>
      </c>
      <c r="P15" s="82">
        <v>137.27000000000001</v>
      </c>
      <c r="Q15" s="82"/>
      <c r="R15" s="85">
        <f>IF(P15="","",T15*M15*LOOKUP(RIGHT($D$2,3),定数!$A$6:$A$13,定数!$B$6:$B$13))</f>
        <v>5028.592073246532</v>
      </c>
      <c r="S15" s="85"/>
      <c r="T15" s="86">
        <f t="shared" si="4"/>
        <v>89.999999999997726</v>
      </c>
      <c r="U15" s="86"/>
      <c r="V15" s="22">
        <f t="shared" si="2"/>
        <v>1</v>
      </c>
      <c r="W15">
        <f t="shared" si="3"/>
        <v>0</v>
      </c>
      <c r="X15" s="41">
        <f t="shared" si="5"/>
        <v>119156.82557150326</v>
      </c>
      <c r="Y15" s="42">
        <f t="shared" si="6"/>
        <v>6.2189765625000337E-2</v>
      </c>
    </row>
    <row r="16" spans="2:25">
      <c r="B16" s="40">
        <v>8</v>
      </c>
      <c r="C16" s="81">
        <f t="shared" si="1"/>
        <v>116775.08258983896</v>
      </c>
      <c r="D16" s="81"/>
      <c r="E16" s="44">
        <v>2014</v>
      </c>
      <c r="F16" s="8">
        <v>43752</v>
      </c>
      <c r="G16" s="44" t="s">
        <v>3</v>
      </c>
      <c r="H16" s="82">
        <v>138.16999999999999</v>
      </c>
      <c r="I16" s="82"/>
      <c r="J16" s="44">
        <v>60</v>
      </c>
      <c r="K16" s="83">
        <f t="shared" si="0"/>
        <v>3503.2524776951686</v>
      </c>
      <c r="L16" s="84"/>
      <c r="M16" s="6">
        <f>IF(J16="","",(K16/J16)/LOOKUP(RIGHT($D$2,3),[1]定数!$A$6:$A$13,[1]定数!$B$6:$B$13))</f>
        <v>0.58387541294919476</v>
      </c>
      <c r="N16" s="44">
        <v>2014</v>
      </c>
      <c r="O16" s="8">
        <v>43754</v>
      </c>
      <c r="P16" s="82">
        <v>137.27000000000001</v>
      </c>
      <c r="Q16" s="82"/>
      <c r="R16" s="85">
        <f>IF(P16="","",T16*M16*LOOKUP(RIGHT($D$2,3),定数!$A$6:$A$13,定数!$B$6:$B$13))</f>
        <v>5254.8787165426202</v>
      </c>
      <c r="S16" s="85"/>
      <c r="T16" s="86">
        <f t="shared" si="4"/>
        <v>89.999999999997726</v>
      </c>
      <c r="U16" s="86"/>
      <c r="V16" s="22">
        <f t="shared" si="2"/>
        <v>2</v>
      </c>
      <c r="W16">
        <f t="shared" si="3"/>
        <v>0</v>
      </c>
      <c r="X16" s="41">
        <f t="shared" si="5"/>
        <v>119156.82557150326</v>
      </c>
      <c r="Y16" s="42">
        <f t="shared" si="6"/>
        <v>1.9988305078126434E-2</v>
      </c>
    </row>
    <row r="17" spans="2:25">
      <c r="B17" s="40">
        <v>9</v>
      </c>
      <c r="C17" s="81">
        <f t="shared" si="1"/>
        <v>122029.96130638158</v>
      </c>
      <c r="D17" s="81"/>
      <c r="E17" s="44">
        <v>2014</v>
      </c>
      <c r="F17" s="8">
        <v>43782</v>
      </c>
      <c r="G17" s="44" t="s">
        <v>4</v>
      </c>
      <c r="H17" s="82">
        <v>144.59</v>
      </c>
      <c r="I17" s="82"/>
      <c r="J17" s="44">
        <v>83</v>
      </c>
      <c r="K17" s="83">
        <f t="shared" si="0"/>
        <v>3660.8988391914472</v>
      </c>
      <c r="L17" s="84"/>
      <c r="M17" s="6">
        <f>IF(J17="","",(K17/J17)/LOOKUP(RIGHT($D$2,3),[1]定数!$A$6:$A$13,[1]定数!$B$6:$B$13))</f>
        <v>0.44107214930017435</v>
      </c>
      <c r="N17" s="44">
        <v>2014</v>
      </c>
      <c r="O17" s="8">
        <v>43786</v>
      </c>
      <c r="P17" s="82">
        <v>145.84</v>
      </c>
      <c r="Q17" s="82"/>
      <c r="R17" s="85">
        <f>IF(P17="","",T17*M17*LOOKUP(RIGHT($D$2,3),定数!$A$6:$A$13,定数!$B$6:$B$13))</f>
        <v>5513.4018662521794</v>
      </c>
      <c r="S17" s="85"/>
      <c r="T17" s="86">
        <f t="shared" si="4"/>
        <v>125</v>
      </c>
      <c r="U17" s="86"/>
      <c r="V17" s="22">
        <f t="shared" si="2"/>
        <v>3</v>
      </c>
      <c r="W17">
        <f t="shared" si="3"/>
        <v>0</v>
      </c>
      <c r="X17" s="41">
        <f t="shared" si="5"/>
        <v>122029.96130638158</v>
      </c>
      <c r="Y17" s="42">
        <f t="shared" si="6"/>
        <v>0</v>
      </c>
    </row>
    <row r="18" spans="2:25">
      <c r="B18" s="40">
        <v>10</v>
      </c>
      <c r="C18" s="81">
        <f t="shared" si="1"/>
        <v>127543.36317263376</v>
      </c>
      <c r="D18" s="81"/>
      <c r="E18" s="44">
        <v>2015</v>
      </c>
      <c r="F18" s="8">
        <v>43529</v>
      </c>
      <c r="G18" s="44" t="s">
        <v>3</v>
      </c>
      <c r="H18" s="82">
        <v>132.09</v>
      </c>
      <c r="I18" s="82"/>
      <c r="J18" s="44">
        <v>145</v>
      </c>
      <c r="K18" s="83">
        <f t="shared" si="0"/>
        <v>3826.3008951790125</v>
      </c>
      <c r="L18" s="84"/>
      <c r="M18" s="6">
        <f>IF(J18="","",(K18/J18)/LOOKUP(RIGHT($D$2,3),[1]定数!$A$6:$A$13,[1]定数!$B$6:$B$13))</f>
        <v>0.26388282035717325</v>
      </c>
      <c r="N18" s="44">
        <v>2015</v>
      </c>
      <c r="O18" s="8">
        <v>43534</v>
      </c>
      <c r="P18" s="82">
        <v>129.91999999999999</v>
      </c>
      <c r="Q18" s="82"/>
      <c r="R18" s="85">
        <f>IF(P18="","",T18*M18*LOOKUP(RIGHT($D$2,3),定数!$A$6:$A$13,定数!$B$6:$B$13))</f>
        <v>5726.2572017507018</v>
      </c>
      <c r="S18" s="85"/>
      <c r="T18" s="86">
        <f t="shared" si="4"/>
        <v>217.00000000000159</v>
      </c>
      <c r="U18" s="86"/>
      <c r="V18" s="22">
        <f t="shared" si="2"/>
        <v>4</v>
      </c>
      <c r="W18">
        <f t="shared" si="3"/>
        <v>0</v>
      </c>
      <c r="X18" s="41">
        <f t="shared" si="5"/>
        <v>127543.36317263376</v>
      </c>
      <c r="Y18" s="42">
        <f t="shared" si="6"/>
        <v>0</v>
      </c>
    </row>
    <row r="19" spans="2:25">
      <c r="B19" s="40">
        <v>11</v>
      </c>
      <c r="C19" s="81">
        <f t="shared" si="1"/>
        <v>133269.62037438445</v>
      </c>
      <c r="D19" s="81"/>
      <c r="E19" s="44">
        <v>2015</v>
      </c>
      <c r="F19" s="8">
        <v>43673</v>
      </c>
      <c r="G19" s="44" t="s">
        <v>4</v>
      </c>
      <c r="H19" s="82">
        <v>136.97999999999999</v>
      </c>
      <c r="I19" s="82"/>
      <c r="J19" s="44">
        <v>114</v>
      </c>
      <c r="K19" s="83">
        <f t="shared" si="0"/>
        <v>3998.0886112315334</v>
      </c>
      <c r="L19" s="84"/>
      <c r="M19" s="6">
        <f>IF(J19="","",(K19/J19)/LOOKUP(RIGHT($D$2,3),[1]定数!$A$6:$A$13,[1]定数!$B$6:$B$13))</f>
        <v>0.35070952730101168</v>
      </c>
      <c r="N19" s="44">
        <v>2015</v>
      </c>
      <c r="O19" s="8">
        <v>43676</v>
      </c>
      <c r="P19" s="82">
        <v>135.81</v>
      </c>
      <c r="Q19" s="82"/>
      <c r="R19" s="85">
        <f>IF(P19="","",T19*M19*LOOKUP(RIGHT($D$2,3),定数!$A$6:$A$13,定数!$B$6:$B$13))</f>
        <v>-4103.3014694217927</v>
      </c>
      <c r="S19" s="85"/>
      <c r="T19" s="86">
        <f t="shared" si="4"/>
        <v>-116.99999999999875</v>
      </c>
      <c r="U19" s="86"/>
      <c r="V19" s="22">
        <f t="shared" si="2"/>
        <v>0</v>
      </c>
      <c r="W19">
        <f t="shared" si="3"/>
        <v>1</v>
      </c>
      <c r="X19" s="41">
        <f t="shared" si="5"/>
        <v>133269.62037438445</v>
      </c>
      <c r="Y19" s="42">
        <f t="shared" si="6"/>
        <v>0</v>
      </c>
    </row>
    <row r="20" spans="2:25">
      <c r="B20" s="40">
        <v>12</v>
      </c>
      <c r="C20" s="81">
        <f t="shared" si="1"/>
        <v>129166.31890496265</v>
      </c>
      <c r="D20" s="81"/>
      <c r="E20" s="44">
        <v>2015</v>
      </c>
      <c r="F20" s="8">
        <v>43687</v>
      </c>
      <c r="G20" s="44" t="s">
        <v>4</v>
      </c>
      <c r="H20" s="82">
        <v>136.41</v>
      </c>
      <c r="I20" s="82"/>
      <c r="J20" s="44">
        <v>30</v>
      </c>
      <c r="K20" s="83">
        <f t="shared" si="0"/>
        <v>3874.9895671488794</v>
      </c>
      <c r="L20" s="84"/>
      <c r="M20" s="6">
        <f>IF(J20="","",(K20/J20)/LOOKUP(RIGHT($D$2,3),[1]定数!$A$6:$A$13,[1]定数!$B$6:$B$13))</f>
        <v>1.2916631890496264</v>
      </c>
      <c r="N20" s="44">
        <v>2015</v>
      </c>
      <c r="O20" s="8">
        <v>43687</v>
      </c>
      <c r="P20" s="82">
        <v>136.85</v>
      </c>
      <c r="Q20" s="82"/>
      <c r="R20" s="85">
        <f>IF(P20="","",T20*M20*LOOKUP(RIGHT($D$2,3),定数!$A$6:$A$13,定数!$B$6:$B$13))</f>
        <v>5683.3180318183267</v>
      </c>
      <c r="S20" s="85"/>
      <c r="T20" s="86">
        <f t="shared" si="4"/>
        <v>43.999999999999773</v>
      </c>
      <c r="U20" s="86"/>
      <c r="V20" s="22">
        <f t="shared" si="2"/>
        <v>1</v>
      </c>
      <c r="W20">
        <f t="shared" si="3"/>
        <v>0</v>
      </c>
      <c r="X20" s="41">
        <f t="shared" si="5"/>
        <v>133269.62037438445</v>
      </c>
      <c r="Y20" s="42">
        <f t="shared" si="6"/>
        <v>3.0789473684210256E-2</v>
      </c>
    </row>
    <row r="21" spans="2:25">
      <c r="B21" s="40">
        <v>13</v>
      </c>
      <c r="C21" s="81">
        <f t="shared" si="1"/>
        <v>134849.63693678097</v>
      </c>
      <c r="D21" s="81"/>
      <c r="E21" s="44">
        <v>2015</v>
      </c>
      <c r="F21" s="8">
        <v>43710</v>
      </c>
      <c r="G21" s="44" t="s">
        <v>3</v>
      </c>
      <c r="H21" s="82">
        <v>134.71</v>
      </c>
      <c r="I21" s="82"/>
      <c r="J21" s="44">
        <v>64</v>
      </c>
      <c r="K21" s="83">
        <f t="shared" si="0"/>
        <v>4045.4891081034289</v>
      </c>
      <c r="L21" s="84"/>
      <c r="M21" s="6">
        <f>IF(J21="","",(K21/J21)/LOOKUP(RIGHT($D$2,3),[1]定数!$A$6:$A$13,[1]定数!$B$6:$B$13))</f>
        <v>0.63210767314116079</v>
      </c>
      <c r="N21" s="44">
        <v>2015</v>
      </c>
      <c r="O21" s="8">
        <v>43711</v>
      </c>
      <c r="P21" s="82">
        <v>133.75</v>
      </c>
      <c r="Q21" s="82"/>
      <c r="R21" s="85">
        <f>IF(P21="","",T21*M21*LOOKUP(RIGHT($D$2,3),定数!$A$6:$A$13,定数!$B$6:$B$13))</f>
        <v>6068.233662155194</v>
      </c>
      <c r="S21" s="85"/>
      <c r="T21" s="86">
        <f t="shared" si="4"/>
        <v>96.000000000000796</v>
      </c>
      <c r="U21" s="86"/>
      <c r="V21" s="22">
        <f t="shared" si="2"/>
        <v>2</v>
      </c>
      <c r="W21">
        <f t="shared" si="3"/>
        <v>0</v>
      </c>
      <c r="X21" s="41">
        <f t="shared" si="5"/>
        <v>134849.63693678097</v>
      </c>
      <c r="Y21" s="42">
        <f t="shared" si="6"/>
        <v>0</v>
      </c>
    </row>
    <row r="22" spans="2:25">
      <c r="B22" s="40">
        <v>14</v>
      </c>
      <c r="C22" s="81">
        <f t="shared" si="1"/>
        <v>140917.87059893616</v>
      </c>
      <c r="D22" s="81"/>
      <c r="E22" s="44">
        <v>2015</v>
      </c>
      <c r="F22" s="8">
        <v>43773</v>
      </c>
      <c r="G22" s="44" t="s">
        <v>3</v>
      </c>
      <c r="H22" s="82">
        <v>132.58000000000001</v>
      </c>
      <c r="I22" s="82"/>
      <c r="J22" s="44">
        <v>31</v>
      </c>
      <c r="K22" s="83">
        <f t="shared" si="0"/>
        <v>4227.5361179680849</v>
      </c>
      <c r="L22" s="84"/>
      <c r="M22" s="6">
        <f>IF(J22="","",(K22/J22)/LOOKUP(RIGHT($D$2,3),[1]定数!$A$6:$A$13,[1]定数!$B$6:$B$13))</f>
        <v>1.3637213283768017</v>
      </c>
      <c r="N22" s="44">
        <v>2015</v>
      </c>
      <c r="O22" s="8">
        <v>43773</v>
      </c>
      <c r="P22" s="82">
        <v>132.12</v>
      </c>
      <c r="Q22" s="82"/>
      <c r="R22" s="85">
        <f>IF(P22="","",T22*M22*LOOKUP(RIGHT($D$2,3),定数!$A$6:$A$13,定数!$B$6:$B$13))</f>
        <v>6273.1181105333962</v>
      </c>
      <c r="S22" s="85"/>
      <c r="T22" s="86">
        <f t="shared" si="4"/>
        <v>46.000000000000796</v>
      </c>
      <c r="U22" s="86"/>
      <c r="V22" s="22">
        <f t="shared" si="2"/>
        <v>3</v>
      </c>
      <c r="W22">
        <f t="shared" si="3"/>
        <v>0</v>
      </c>
      <c r="X22" s="41">
        <f t="shared" si="5"/>
        <v>140917.87059893616</v>
      </c>
      <c r="Y22" s="42">
        <f t="shared" si="6"/>
        <v>0</v>
      </c>
    </row>
    <row r="23" spans="2:25">
      <c r="B23" s="40">
        <v>15</v>
      </c>
      <c r="C23" s="81">
        <f t="shared" si="1"/>
        <v>147190.98870946956</v>
      </c>
      <c r="D23" s="81"/>
      <c r="E23" s="44">
        <v>2015</v>
      </c>
      <c r="F23" s="8">
        <v>43792</v>
      </c>
      <c r="G23" s="44" t="s">
        <v>3</v>
      </c>
      <c r="H23" s="82">
        <v>130.34</v>
      </c>
      <c r="I23" s="82"/>
      <c r="J23" s="44">
        <v>68</v>
      </c>
      <c r="K23" s="83">
        <f t="shared" si="0"/>
        <v>4415.7296612840864</v>
      </c>
      <c r="L23" s="84"/>
      <c r="M23" s="6">
        <f>IF(J23="","",(K23/J23)/LOOKUP(RIGHT($D$2,3),[1]定数!$A$6:$A$13,[1]定数!$B$6:$B$13))</f>
        <v>0.64937200901236569</v>
      </c>
      <c r="N23" s="44">
        <v>2015</v>
      </c>
      <c r="O23" s="8">
        <v>43802</v>
      </c>
      <c r="P23" s="82">
        <v>131.04</v>
      </c>
      <c r="Q23" s="82"/>
      <c r="R23" s="85">
        <f>IF(P23="","",T23*M23*LOOKUP(RIGHT($D$2,3),定数!$A$6:$A$13,定数!$B$6:$B$13))</f>
        <v>-4545.6040630864863</v>
      </c>
      <c r="S23" s="85"/>
      <c r="T23" s="86">
        <f t="shared" si="4"/>
        <v>-69.999999999998863</v>
      </c>
      <c r="U23" s="86"/>
      <c r="V23" t="str">
        <f t="shared" ref="V23:W74" si="7">IF(S23&lt;&gt;"",IF(S23&lt;0,1+V22,0),"")</f>
        <v/>
      </c>
      <c r="W23">
        <f t="shared" si="3"/>
        <v>1</v>
      </c>
      <c r="X23" s="41">
        <f t="shared" si="5"/>
        <v>147190.98870946956</v>
      </c>
      <c r="Y23" s="42">
        <f t="shared" si="6"/>
        <v>0</v>
      </c>
    </row>
    <row r="24" spans="2:25">
      <c r="B24" s="40">
        <v>16</v>
      </c>
      <c r="C24" s="81">
        <f t="shared" si="1"/>
        <v>142645.38464638309</v>
      </c>
      <c r="D24" s="81"/>
      <c r="E24" s="44">
        <v>2016</v>
      </c>
      <c r="F24" s="8">
        <v>43514</v>
      </c>
      <c r="G24" s="44" t="s">
        <v>3</v>
      </c>
      <c r="H24" s="82">
        <v>126.62</v>
      </c>
      <c r="I24" s="82"/>
      <c r="J24" s="44">
        <v>75</v>
      </c>
      <c r="K24" s="83">
        <f t="shared" si="0"/>
        <v>4279.3615393914924</v>
      </c>
      <c r="L24" s="84"/>
      <c r="M24" s="6">
        <f>IF(J24="","",(K24/J24)/LOOKUP(RIGHT($D$2,3),[1]定数!$A$6:$A$13,[1]定数!$B$6:$B$13))</f>
        <v>0.57058153858553229</v>
      </c>
      <c r="N24" s="44">
        <v>2016</v>
      </c>
      <c r="O24" s="8">
        <v>43515</v>
      </c>
      <c r="P24" s="82">
        <v>125.5</v>
      </c>
      <c r="Q24" s="82"/>
      <c r="R24" s="85">
        <f>IF(P24="","",T24*M24*LOOKUP(RIGHT($D$2,3),定数!$A$6:$A$13,定数!$B$6:$B$13))</f>
        <v>6390.5132321579877</v>
      </c>
      <c r="S24" s="85"/>
      <c r="T24" s="86">
        <f t="shared" si="4"/>
        <v>112.00000000000045</v>
      </c>
      <c r="U24" s="86"/>
      <c r="V24" t="str">
        <f t="shared" si="7"/>
        <v/>
      </c>
      <c r="W24">
        <f t="shared" si="3"/>
        <v>0</v>
      </c>
      <c r="X24" s="41">
        <f t="shared" si="5"/>
        <v>147190.98870946956</v>
      </c>
      <c r="Y24" s="42">
        <f t="shared" si="6"/>
        <v>3.0882352941175917E-2</v>
      </c>
    </row>
    <row r="25" spans="2:25">
      <c r="B25" s="40">
        <v>17</v>
      </c>
      <c r="C25" s="81">
        <f t="shared" si="1"/>
        <v>149035.89787854109</v>
      </c>
      <c r="D25" s="81"/>
      <c r="E25" s="44">
        <v>2016</v>
      </c>
      <c r="F25" s="8">
        <v>43518</v>
      </c>
      <c r="G25" s="44" t="s">
        <v>3</v>
      </c>
      <c r="H25" s="82">
        <v>124.98</v>
      </c>
      <c r="I25" s="82"/>
      <c r="J25" s="44">
        <v>55</v>
      </c>
      <c r="K25" s="83">
        <f t="shared" si="0"/>
        <v>4471.0769363562322</v>
      </c>
      <c r="L25" s="84"/>
      <c r="M25" s="6">
        <f>IF(J25="","",(K25/J25)/LOOKUP(RIGHT($D$2,3),[1]定数!$A$6:$A$13,[1]定数!$B$6:$B$13))</f>
        <v>0.81292307933749686</v>
      </c>
      <c r="N25" s="44">
        <v>2016</v>
      </c>
      <c r="O25" s="8">
        <v>43519</v>
      </c>
      <c r="P25" s="82">
        <v>124.16</v>
      </c>
      <c r="Q25" s="82"/>
      <c r="R25" s="85">
        <f>IF(P25="","",T25*M25*LOOKUP(RIGHT($D$2,3),定数!$A$6:$A$13,定数!$B$6:$B$13))</f>
        <v>6665.9692505675339</v>
      </c>
      <c r="S25" s="85"/>
      <c r="T25" s="86">
        <f t="shared" si="4"/>
        <v>82.000000000000739</v>
      </c>
      <c r="U25" s="86"/>
      <c r="V25" t="str">
        <f t="shared" si="7"/>
        <v/>
      </c>
      <c r="W25">
        <f t="shared" si="3"/>
        <v>0</v>
      </c>
      <c r="X25" s="41">
        <f t="shared" si="5"/>
        <v>149035.89787854109</v>
      </c>
      <c r="Y25" s="42">
        <f t="shared" si="6"/>
        <v>0</v>
      </c>
    </row>
    <row r="26" spans="2:25">
      <c r="B26" s="40">
        <v>18</v>
      </c>
      <c r="C26" s="81">
        <f t="shared" si="1"/>
        <v>155701.86712910864</v>
      </c>
      <c r="D26" s="81"/>
      <c r="E26" s="44">
        <v>2016</v>
      </c>
      <c r="F26" s="8">
        <v>43554</v>
      </c>
      <c r="G26" s="44" t="s">
        <v>4</v>
      </c>
      <c r="H26" s="82">
        <v>127.47</v>
      </c>
      <c r="I26" s="82"/>
      <c r="J26" s="44">
        <v>68</v>
      </c>
      <c r="K26" s="83">
        <f t="shared" si="0"/>
        <v>4671.056013873259</v>
      </c>
      <c r="L26" s="84"/>
      <c r="M26" s="6">
        <f>IF(J26="","",(K26/J26)/LOOKUP(RIGHT($D$2,3),[1]定数!$A$6:$A$13,[1]定数!$B$6:$B$13))</f>
        <v>0.68692000204018511</v>
      </c>
      <c r="N26" s="44">
        <v>2016</v>
      </c>
      <c r="O26" s="8">
        <v>43559</v>
      </c>
      <c r="P26" s="82">
        <v>126.77</v>
      </c>
      <c r="Q26" s="82"/>
      <c r="R26" s="85">
        <f>IF(P26="","",T26*M26*LOOKUP(RIGHT($D$2,3),定数!$A$6:$A$13,定数!$B$6:$B$13))</f>
        <v>-4808.4400142813156</v>
      </c>
      <c r="S26" s="85"/>
      <c r="T26" s="86">
        <f t="shared" si="4"/>
        <v>-70.000000000000284</v>
      </c>
      <c r="U26" s="86"/>
      <c r="V26" t="str">
        <f t="shared" si="7"/>
        <v/>
      </c>
      <c r="W26">
        <f t="shared" si="3"/>
        <v>1</v>
      </c>
      <c r="X26" s="41">
        <f t="shared" si="5"/>
        <v>155701.86712910864</v>
      </c>
      <c r="Y26" s="42">
        <f t="shared" si="6"/>
        <v>0</v>
      </c>
    </row>
    <row r="27" spans="2:25">
      <c r="B27" s="40">
        <v>19</v>
      </c>
      <c r="C27" s="81">
        <f t="shared" si="1"/>
        <v>150893.42711482733</v>
      </c>
      <c r="D27" s="81"/>
      <c r="E27" s="44">
        <v>2016</v>
      </c>
      <c r="F27" s="8">
        <v>43660</v>
      </c>
      <c r="G27" s="44" t="s">
        <v>4</v>
      </c>
      <c r="H27" s="82">
        <v>116.43</v>
      </c>
      <c r="I27" s="82"/>
      <c r="J27" s="44">
        <v>104</v>
      </c>
      <c r="K27" s="83">
        <f t="shared" si="0"/>
        <v>4526.8028134448195</v>
      </c>
      <c r="L27" s="84"/>
      <c r="M27" s="6">
        <f>IF(J27="","",(K27/J27)/LOOKUP(RIGHT($D$2,3),[1]定数!$A$6:$A$13,[1]定数!$B$6:$B$13))</f>
        <v>0.43526950129277109</v>
      </c>
      <c r="N27" s="44">
        <v>2016</v>
      </c>
      <c r="O27" s="8">
        <v>43660</v>
      </c>
      <c r="P27" s="82">
        <v>117.99</v>
      </c>
      <c r="Q27" s="82"/>
      <c r="R27" s="85">
        <f>IF(P27="","",T27*M27*LOOKUP(RIGHT($D$2,3),定数!$A$6:$A$13,定数!$B$6:$B$13))</f>
        <v>6790.2042201671775</v>
      </c>
      <c r="S27" s="85"/>
      <c r="T27" s="86">
        <f t="shared" si="4"/>
        <v>155.99999999999881</v>
      </c>
      <c r="U27" s="86"/>
      <c r="V27" t="str">
        <f t="shared" si="7"/>
        <v/>
      </c>
      <c r="W27">
        <f t="shared" si="3"/>
        <v>0</v>
      </c>
      <c r="X27" s="41">
        <f t="shared" si="5"/>
        <v>155701.86712910864</v>
      </c>
      <c r="Y27" s="42">
        <f t="shared" si="6"/>
        <v>3.0882352941176583E-2</v>
      </c>
    </row>
    <row r="28" spans="2:25">
      <c r="B28" s="40">
        <v>20</v>
      </c>
      <c r="C28" s="81">
        <f t="shared" si="1"/>
        <v>157683.63133499451</v>
      </c>
      <c r="D28" s="81"/>
      <c r="E28" s="44">
        <v>2016</v>
      </c>
      <c r="F28" s="8">
        <v>43679</v>
      </c>
      <c r="G28" s="44" t="s">
        <v>3</v>
      </c>
      <c r="H28" s="82">
        <v>113.62</v>
      </c>
      <c r="I28" s="82"/>
      <c r="J28" s="44">
        <v>117</v>
      </c>
      <c r="K28" s="83">
        <f t="shared" si="0"/>
        <v>4730.5089400498355</v>
      </c>
      <c r="L28" s="84"/>
      <c r="M28" s="6">
        <f>IF(J28="","",(K28/J28)/LOOKUP(RIGHT($D$2,3),[1]定数!$A$6:$A$13,[1]定数!$B$6:$B$13))</f>
        <v>0.40431700342306287</v>
      </c>
      <c r="N28" s="44">
        <v>2016</v>
      </c>
      <c r="O28" s="8">
        <v>43707</v>
      </c>
      <c r="P28" s="82">
        <v>114.82</v>
      </c>
      <c r="Q28" s="82"/>
      <c r="R28" s="85">
        <f>IF(P28="","",T28*M28*LOOKUP(RIGHT($D$2,3),定数!$A$6:$A$13,定数!$B$6:$B$13))</f>
        <v>-4851.8040410767089</v>
      </c>
      <c r="S28" s="85"/>
      <c r="T28" s="86">
        <f t="shared" si="4"/>
        <v>-119.99999999999886</v>
      </c>
      <c r="U28" s="86"/>
      <c r="V28" t="str">
        <f t="shared" si="7"/>
        <v/>
      </c>
      <c r="W28">
        <f t="shared" si="3"/>
        <v>1</v>
      </c>
      <c r="X28" s="41">
        <f t="shared" si="5"/>
        <v>157683.63133499451</v>
      </c>
      <c r="Y28" s="42">
        <f t="shared" si="6"/>
        <v>0</v>
      </c>
    </row>
    <row r="29" spans="2:25">
      <c r="B29" s="40">
        <v>21</v>
      </c>
      <c r="C29" s="81">
        <f t="shared" si="1"/>
        <v>152831.8272939178</v>
      </c>
      <c r="D29" s="81"/>
      <c r="E29" s="44">
        <v>2016</v>
      </c>
      <c r="F29" s="8">
        <v>43681</v>
      </c>
      <c r="G29" s="44" t="s">
        <v>3</v>
      </c>
      <c r="H29" s="82">
        <v>112.5</v>
      </c>
      <c r="I29" s="82"/>
      <c r="J29" s="44">
        <v>75</v>
      </c>
      <c r="K29" s="83">
        <f t="shared" si="0"/>
        <v>4584.954818817534</v>
      </c>
      <c r="L29" s="84"/>
      <c r="M29" s="6">
        <f>IF(J29="","",(K29/J29)/LOOKUP(RIGHT($D$2,3),[1]定数!$A$6:$A$13,[1]定数!$B$6:$B$13))</f>
        <v>0.61132730917567124</v>
      </c>
      <c r="N29" s="44">
        <v>2016</v>
      </c>
      <c r="O29" s="8">
        <v>43685</v>
      </c>
      <c r="P29" s="82">
        <v>113.28</v>
      </c>
      <c r="Q29" s="82"/>
      <c r="R29" s="85">
        <f>IF(P29="","",T29*M29*LOOKUP(RIGHT($D$2,3),定数!$A$6:$A$13,定数!$B$6:$B$13))</f>
        <v>-4768.3530115702424</v>
      </c>
      <c r="S29" s="85"/>
      <c r="T29" s="86">
        <f t="shared" si="4"/>
        <v>-78.000000000000114</v>
      </c>
      <c r="U29" s="86"/>
      <c r="V29" t="str">
        <f t="shared" si="7"/>
        <v/>
      </c>
      <c r="W29">
        <f t="shared" si="3"/>
        <v>2</v>
      </c>
      <c r="X29" s="41">
        <f t="shared" si="5"/>
        <v>157683.63133499451</v>
      </c>
      <c r="Y29" s="42">
        <f t="shared" si="6"/>
        <v>3.0769230769230549E-2</v>
      </c>
    </row>
    <row r="30" spans="2:25">
      <c r="B30" s="40">
        <v>22</v>
      </c>
      <c r="C30" s="81">
        <f t="shared" si="1"/>
        <v>148063.47428234757</v>
      </c>
      <c r="D30" s="81"/>
      <c r="E30" s="44">
        <v>2016</v>
      </c>
      <c r="F30" s="8">
        <v>43728</v>
      </c>
      <c r="G30" s="44" t="s">
        <v>3</v>
      </c>
      <c r="H30" s="82">
        <v>113.49</v>
      </c>
      <c r="I30" s="82"/>
      <c r="J30" s="44">
        <v>49</v>
      </c>
      <c r="K30" s="83">
        <f t="shared" si="0"/>
        <v>4441.9042284704265</v>
      </c>
      <c r="L30" s="84"/>
      <c r="M30" s="6">
        <f>IF(J30="","",(K30/J30)/LOOKUP(RIGHT($D$2,3),[1]定数!$A$6:$A$13,[1]定数!$B$6:$B$13))</f>
        <v>0.9065110670347809</v>
      </c>
      <c r="N30" s="44">
        <v>2016</v>
      </c>
      <c r="O30" s="8">
        <v>43729</v>
      </c>
      <c r="P30" s="82">
        <v>112.77</v>
      </c>
      <c r="Q30" s="82"/>
      <c r="R30" s="85">
        <f>IF(P30="","",T30*M30*LOOKUP(RIGHT($D$2,3),定数!$A$6:$A$13,定数!$B$6:$B$13))</f>
        <v>6526.8796826504113</v>
      </c>
      <c r="S30" s="85"/>
      <c r="T30" s="86">
        <f t="shared" si="4"/>
        <v>71.999999999999886</v>
      </c>
      <c r="U30" s="86"/>
      <c r="V30" t="str">
        <f t="shared" si="7"/>
        <v/>
      </c>
      <c r="W30">
        <f t="shared" si="3"/>
        <v>0</v>
      </c>
      <c r="X30" s="41">
        <f t="shared" si="5"/>
        <v>157683.63133499451</v>
      </c>
      <c r="Y30" s="42">
        <f t="shared" si="6"/>
        <v>6.1009230769230482E-2</v>
      </c>
    </row>
    <row r="31" spans="2:25">
      <c r="B31" s="40">
        <v>23</v>
      </c>
      <c r="C31" s="81">
        <f t="shared" si="1"/>
        <v>154590.35396499798</v>
      </c>
      <c r="D31" s="81"/>
      <c r="E31" s="44">
        <v>2016</v>
      </c>
      <c r="F31" s="8">
        <v>43765</v>
      </c>
      <c r="G31" s="44" t="s">
        <v>4</v>
      </c>
      <c r="H31" s="82">
        <v>114.39</v>
      </c>
      <c r="I31" s="82"/>
      <c r="J31" s="44">
        <v>67</v>
      </c>
      <c r="K31" s="83">
        <f t="shared" si="0"/>
        <v>4637.7106189499391</v>
      </c>
      <c r="L31" s="84"/>
      <c r="M31" s="6">
        <f>IF(J31="","",(K31/J31)/LOOKUP(RIGHT($D$2,3),[1]定数!$A$6:$A$13,[1]定数!$B$6:$B$13))</f>
        <v>0.69219561476864766</v>
      </c>
      <c r="N31" s="44">
        <v>2016</v>
      </c>
      <c r="O31" s="8">
        <v>43770</v>
      </c>
      <c r="P31" s="82">
        <v>115.39</v>
      </c>
      <c r="Q31" s="82"/>
      <c r="R31" s="85">
        <f>IF(P31="","",T31*M31*LOOKUP(RIGHT($D$2,3),定数!$A$6:$A$13,定数!$B$6:$B$13))</f>
        <v>6921.9561476864765</v>
      </c>
      <c r="S31" s="85"/>
      <c r="T31" s="86">
        <f t="shared" si="4"/>
        <v>100</v>
      </c>
      <c r="U31" s="86"/>
      <c r="V31" t="str">
        <f t="shared" si="7"/>
        <v/>
      </c>
      <c r="W31">
        <f t="shared" si="3"/>
        <v>0</v>
      </c>
      <c r="X31" s="41">
        <f t="shared" si="5"/>
        <v>157683.63133499451</v>
      </c>
      <c r="Y31" s="42">
        <f t="shared" si="6"/>
        <v>1.9616984615384414E-2</v>
      </c>
    </row>
    <row r="32" spans="2:25">
      <c r="B32" s="40">
        <v>24</v>
      </c>
      <c r="C32" s="81">
        <f t="shared" si="1"/>
        <v>161512.31011268444</v>
      </c>
      <c r="D32" s="81"/>
      <c r="E32" s="44">
        <v>2016</v>
      </c>
      <c r="F32" s="8">
        <v>43791</v>
      </c>
      <c r="G32" s="44" t="s">
        <v>4</v>
      </c>
      <c r="H32" s="82">
        <v>118.01</v>
      </c>
      <c r="I32" s="82"/>
      <c r="J32" s="44">
        <v>32</v>
      </c>
      <c r="K32" s="83">
        <f t="shared" si="0"/>
        <v>4845.369303380533</v>
      </c>
      <c r="L32" s="84"/>
      <c r="M32" s="6">
        <f>IF(J32="","",(K32/J32)/LOOKUP(RIGHT($D$2,3),[1]定数!$A$6:$A$13,[1]定数!$B$6:$B$13))</f>
        <v>1.5141779073064165</v>
      </c>
      <c r="N32" s="44">
        <v>2016</v>
      </c>
      <c r="O32" s="8">
        <v>43792</v>
      </c>
      <c r="P32" s="82">
        <v>118.48</v>
      </c>
      <c r="Q32" s="82"/>
      <c r="R32" s="85">
        <f>IF(P32="","",T32*M32*LOOKUP(RIGHT($D$2,3),定数!$A$6:$A$13,定数!$B$6:$B$13))</f>
        <v>7116.6361643401406</v>
      </c>
      <c r="S32" s="85"/>
      <c r="T32" s="86">
        <f t="shared" si="4"/>
        <v>46.999999999999886</v>
      </c>
      <c r="U32" s="86"/>
      <c r="V32" t="str">
        <f t="shared" si="7"/>
        <v/>
      </c>
      <c r="W32">
        <f t="shared" si="3"/>
        <v>0</v>
      </c>
      <c r="X32" s="41">
        <f t="shared" si="5"/>
        <v>161512.31011268444</v>
      </c>
      <c r="Y32" s="42">
        <f t="shared" si="6"/>
        <v>0</v>
      </c>
    </row>
    <row r="33" spans="2:25">
      <c r="B33" s="40">
        <v>25</v>
      </c>
      <c r="C33" s="81">
        <f t="shared" si="1"/>
        <v>168628.94627702457</v>
      </c>
      <c r="D33" s="81"/>
      <c r="E33" s="44">
        <v>2016</v>
      </c>
      <c r="F33" s="8">
        <v>43792</v>
      </c>
      <c r="G33" s="44" t="s">
        <v>4</v>
      </c>
      <c r="H33" s="82">
        <v>118.4</v>
      </c>
      <c r="I33" s="82"/>
      <c r="J33" s="44">
        <v>67</v>
      </c>
      <c r="K33" s="83">
        <f t="shared" si="0"/>
        <v>5058.8683883107369</v>
      </c>
      <c r="L33" s="84"/>
      <c r="M33" s="6">
        <f>IF(J33="","",(K33/J33)/LOOKUP(RIGHT($D$2,3),[1]定数!$A$6:$A$13,[1]定数!$B$6:$B$13))</f>
        <v>0.75505498332996068</v>
      </c>
      <c r="N33" s="44">
        <v>2016</v>
      </c>
      <c r="O33" s="8">
        <v>43793</v>
      </c>
      <c r="P33" s="82">
        <v>119.4</v>
      </c>
      <c r="Q33" s="82"/>
      <c r="R33" s="85">
        <f>IF(P33="","",T33*M33*LOOKUP(RIGHT($D$2,3),定数!$A$6:$A$13,定数!$B$6:$B$13))</f>
        <v>7550.5498332996067</v>
      </c>
      <c r="S33" s="85"/>
      <c r="T33" s="86">
        <f t="shared" si="4"/>
        <v>100</v>
      </c>
      <c r="U33" s="86"/>
      <c r="V33" t="str">
        <f t="shared" si="7"/>
        <v/>
      </c>
      <c r="W33">
        <f t="shared" si="3"/>
        <v>0</v>
      </c>
      <c r="X33" s="41">
        <f t="shared" si="5"/>
        <v>168628.94627702457</v>
      </c>
      <c r="Y33" s="42">
        <f t="shared" si="6"/>
        <v>0</v>
      </c>
    </row>
    <row r="34" spans="2:25">
      <c r="B34" s="40">
        <v>26</v>
      </c>
      <c r="C34" s="81">
        <f t="shared" si="1"/>
        <v>176179.49611032417</v>
      </c>
      <c r="D34" s="81"/>
      <c r="E34" s="44">
        <v>2017</v>
      </c>
      <c r="F34" s="8">
        <v>43476</v>
      </c>
      <c r="G34" s="44" t="s">
        <v>3</v>
      </c>
      <c r="H34" s="82">
        <v>122</v>
      </c>
      <c r="I34" s="82"/>
      <c r="J34" s="44">
        <v>58</v>
      </c>
      <c r="K34" s="81">
        <f>IF(J34="","",C34*0.03)</f>
        <v>5285.3848833097245</v>
      </c>
      <c r="L34" s="81"/>
      <c r="M34" s="6">
        <f>IF(J34="","",(K34/J34)/LOOKUP(RIGHT($D$2,3),[1]定数!$A$6:$A$13,[1]定数!$B$6:$B$13))</f>
        <v>0.91127325574305607</v>
      </c>
      <c r="N34" s="44">
        <v>2017</v>
      </c>
      <c r="O34" s="8">
        <v>43481</v>
      </c>
      <c r="P34" s="82">
        <v>121.14</v>
      </c>
      <c r="Q34" s="82"/>
      <c r="R34" s="85">
        <f>IF(P34="","",T34*M34*LOOKUP(RIGHT($D$2,3),定数!$A$6:$A$13,定数!$B$6:$B$13))</f>
        <v>7836.9499993902764</v>
      </c>
      <c r="S34" s="85"/>
      <c r="T34" s="86">
        <f t="shared" si="4"/>
        <v>85.999999999999943</v>
      </c>
      <c r="U34" s="86"/>
      <c r="V34" t="str">
        <f t="shared" si="7"/>
        <v/>
      </c>
      <c r="W34">
        <f t="shared" si="3"/>
        <v>0</v>
      </c>
      <c r="X34" s="41">
        <f t="shared" si="5"/>
        <v>176179.49611032417</v>
      </c>
      <c r="Y34" s="42">
        <f t="shared" si="6"/>
        <v>0</v>
      </c>
    </row>
    <row r="35" spans="2:25">
      <c r="B35" s="40">
        <v>27</v>
      </c>
      <c r="C35" s="81">
        <f t="shared" si="1"/>
        <v>184016.44610971445</v>
      </c>
      <c r="D35" s="81"/>
      <c r="E35" s="44">
        <v>2017</v>
      </c>
      <c r="F35" s="8">
        <v>43498</v>
      </c>
      <c r="G35" s="44" t="s">
        <v>3</v>
      </c>
      <c r="H35" s="82">
        <v>121.41</v>
      </c>
      <c r="I35" s="82"/>
      <c r="J35" s="44">
        <v>62</v>
      </c>
      <c r="K35" s="83">
        <f>IF(J35="","",C35*0.03)</f>
        <v>5520.493383291433</v>
      </c>
      <c r="L35" s="84"/>
      <c r="M35" s="6">
        <f>IF(J35="","",(K35/J35)/LOOKUP(RIGHT($D$2,3),[1]定数!$A$6:$A$13,[1]定数!$B$6:$B$13))</f>
        <v>0.8904021585953924</v>
      </c>
      <c r="N35" s="44">
        <v>2017</v>
      </c>
      <c r="O35" s="8">
        <v>43502</v>
      </c>
      <c r="P35" s="82">
        <v>120.48</v>
      </c>
      <c r="Q35" s="82"/>
      <c r="R35" s="85">
        <f>IF(P35="","",T35*M35*LOOKUP(RIGHT($D$2,3),定数!$A$6:$A$13,定数!$B$6:$B$13))</f>
        <v>8280.7400749370845</v>
      </c>
      <c r="S35" s="85"/>
      <c r="T35" s="86">
        <f t="shared" si="4"/>
        <v>92.999999999999261</v>
      </c>
      <c r="U35" s="86"/>
      <c r="V35" t="str">
        <f t="shared" si="7"/>
        <v/>
      </c>
      <c r="W35">
        <f t="shared" si="3"/>
        <v>0</v>
      </c>
      <c r="X35" s="41">
        <f t="shared" si="5"/>
        <v>184016.44610971445</v>
      </c>
      <c r="Y35" s="42">
        <f t="shared" si="6"/>
        <v>0</v>
      </c>
    </row>
    <row r="36" spans="2:25">
      <c r="B36" s="40">
        <v>28</v>
      </c>
      <c r="C36" s="81">
        <f t="shared" si="1"/>
        <v>192297.18618465154</v>
      </c>
      <c r="D36" s="81"/>
      <c r="E36" s="44">
        <v>2017</v>
      </c>
      <c r="F36" s="8">
        <v>43504</v>
      </c>
      <c r="G36" s="44" t="s">
        <v>3</v>
      </c>
      <c r="H36" s="82">
        <v>119.36</v>
      </c>
      <c r="I36" s="82"/>
      <c r="J36" s="44">
        <v>61</v>
      </c>
      <c r="K36" s="83">
        <f t="shared" ref="K36:K63" si="8">IF(J36="","",C36*0.03)</f>
        <v>5768.9155855395456</v>
      </c>
      <c r="L36" s="84"/>
      <c r="M36" s="6">
        <f>IF(J36="","",(K36/J36)/LOOKUP(RIGHT($D$2,3),[1]定数!$A$6:$A$13,[1]定数!$B$6:$B$13))</f>
        <v>0.94572386648189277</v>
      </c>
      <c r="N36" s="44">
        <v>2017</v>
      </c>
      <c r="O36" s="8">
        <v>43505</v>
      </c>
      <c r="P36" s="82">
        <v>119.99</v>
      </c>
      <c r="Q36" s="82"/>
      <c r="R36" s="85">
        <f>IF(P36="","",T36*M36*LOOKUP(RIGHT($D$2,3),定数!$A$6:$A$13,定数!$B$6:$B$13))</f>
        <v>-5958.0603588358808</v>
      </c>
      <c r="S36" s="85"/>
      <c r="T36" s="86">
        <f t="shared" si="4"/>
        <v>-62.999999999999545</v>
      </c>
      <c r="U36" s="86"/>
      <c r="V36" t="str">
        <f t="shared" si="7"/>
        <v/>
      </c>
      <c r="W36">
        <f t="shared" si="3"/>
        <v>1</v>
      </c>
      <c r="X36" s="41">
        <f t="shared" si="5"/>
        <v>192297.18618465154</v>
      </c>
      <c r="Y36" s="42">
        <f t="shared" si="6"/>
        <v>0</v>
      </c>
    </row>
    <row r="37" spans="2:25">
      <c r="B37" s="40">
        <v>29</v>
      </c>
      <c r="C37" s="81">
        <f t="shared" si="1"/>
        <v>186339.12582581566</v>
      </c>
      <c r="D37" s="81"/>
      <c r="E37" s="44">
        <v>2017</v>
      </c>
      <c r="F37" s="8">
        <v>43517</v>
      </c>
      <c r="G37" s="44" t="s">
        <v>3</v>
      </c>
      <c r="H37" s="82">
        <v>119.79</v>
      </c>
      <c r="I37" s="82"/>
      <c r="J37" s="44">
        <v>48</v>
      </c>
      <c r="K37" s="83">
        <f t="shared" si="8"/>
        <v>5590.1737747744692</v>
      </c>
      <c r="L37" s="84"/>
      <c r="M37" s="6">
        <f>IF(J37="","",(K37/J37)/LOOKUP(RIGHT($D$2,3),[1]定数!$A$6:$A$13,[1]定数!$B$6:$B$13))</f>
        <v>1.1646195364113476</v>
      </c>
      <c r="N37" s="44">
        <v>2017</v>
      </c>
      <c r="O37" s="8">
        <v>43518</v>
      </c>
      <c r="P37" s="82">
        <v>119.07</v>
      </c>
      <c r="Q37" s="82"/>
      <c r="R37" s="85">
        <f>IF(P37="","",T37*M37*LOOKUP(RIGHT($D$2,3),定数!$A$6:$A$13,定数!$B$6:$B$13))</f>
        <v>8385.2606621618543</v>
      </c>
      <c r="S37" s="85"/>
      <c r="T37" s="86">
        <f t="shared" si="4"/>
        <v>72.000000000001307</v>
      </c>
      <c r="U37" s="86"/>
      <c r="V37" t="str">
        <f t="shared" si="7"/>
        <v/>
      </c>
      <c r="W37">
        <f t="shared" si="3"/>
        <v>0</v>
      </c>
      <c r="X37" s="41">
        <f t="shared" si="5"/>
        <v>192297.18618465154</v>
      </c>
      <c r="Y37" s="42">
        <f t="shared" si="6"/>
        <v>3.0983606557376864E-2</v>
      </c>
    </row>
    <row r="38" spans="2:25">
      <c r="B38" s="40">
        <v>30</v>
      </c>
      <c r="C38" s="81">
        <f t="shared" si="1"/>
        <v>194724.38648797752</v>
      </c>
      <c r="D38" s="81"/>
      <c r="E38" s="44">
        <v>2017</v>
      </c>
      <c r="F38" s="8">
        <v>43533</v>
      </c>
      <c r="G38" s="44" t="s">
        <v>4</v>
      </c>
      <c r="H38" s="82">
        <v>121.44</v>
      </c>
      <c r="I38" s="82"/>
      <c r="J38" s="44">
        <v>92</v>
      </c>
      <c r="K38" s="83">
        <f t="shared" si="8"/>
        <v>5841.7315946393255</v>
      </c>
      <c r="L38" s="84"/>
      <c r="M38" s="6">
        <f>IF(J38="","",(K38/J38)/LOOKUP(RIGHT($D$2,3),[1]定数!$A$6:$A$13,[1]定数!$B$6:$B$13))</f>
        <v>0.63497082550427453</v>
      </c>
      <c r="N38" s="44">
        <v>2017</v>
      </c>
      <c r="O38" s="8">
        <v>43534</v>
      </c>
      <c r="P38" s="82">
        <v>122.81</v>
      </c>
      <c r="Q38" s="82"/>
      <c r="R38" s="85">
        <f>IF(P38="","",T38*M38*LOOKUP(RIGHT($D$2,3),定数!$A$6:$A$13,定数!$B$6:$B$13))</f>
        <v>8699.10030940859</v>
      </c>
      <c r="S38" s="85"/>
      <c r="T38" s="86">
        <f t="shared" si="4"/>
        <v>137.00000000000045</v>
      </c>
      <c r="U38" s="86"/>
      <c r="V38" t="str">
        <f t="shared" si="7"/>
        <v/>
      </c>
      <c r="W38">
        <f t="shared" si="3"/>
        <v>0</v>
      </c>
      <c r="X38" s="41">
        <f t="shared" si="5"/>
        <v>194724.38648797752</v>
      </c>
      <c r="Y38" s="42">
        <f t="shared" si="6"/>
        <v>0</v>
      </c>
    </row>
    <row r="39" spans="2:25">
      <c r="B39" s="40">
        <v>31</v>
      </c>
      <c r="C39" s="81">
        <f t="shared" si="1"/>
        <v>203423.48679738611</v>
      </c>
      <c r="D39" s="81"/>
      <c r="E39" s="44">
        <v>2017</v>
      </c>
      <c r="F39" s="8">
        <v>43565</v>
      </c>
      <c r="G39" s="44" t="s">
        <v>3</v>
      </c>
      <c r="H39" s="82">
        <v>117.49</v>
      </c>
      <c r="I39" s="82"/>
      <c r="J39" s="44">
        <v>44</v>
      </c>
      <c r="K39" s="83">
        <f t="shared" si="8"/>
        <v>6102.7046039215829</v>
      </c>
      <c r="L39" s="84"/>
      <c r="M39" s="6">
        <f>IF(J39="","",(K39/J39)/LOOKUP(RIGHT($D$2,3),[1]定数!$A$6:$A$13,[1]定数!$B$6:$B$13))</f>
        <v>1.3869783190730871</v>
      </c>
      <c r="N39" s="44">
        <v>2017</v>
      </c>
      <c r="O39" s="8">
        <v>43566</v>
      </c>
      <c r="P39" s="82">
        <v>116.83</v>
      </c>
      <c r="Q39" s="82"/>
      <c r="R39" s="85">
        <f>IF(P39="","",T39*M39*LOOKUP(RIGHT($D$2,3),定数!$A$6:$A$13,定数!$B$6:$B$13))</f>
        <v>9154.0569058823276</v>
      </c>
      <c r="S39" s="85"/>
      <c r="T39" s="86">
        <f t="shared" si="4"/>
        <v>65.999999999999659</v>
      </c>
      <c r="U39" s="86"/>
      <c r="V39" t="str">
        <f t="shared" si="7"/>
        <v/>
      </c>
      <c r="W39">
        <f t="shared" si="3"/>
        <v>0</v>
      </c>
      <c r="X39" s="41">
        <f t="shared" si="5"/>
        <v>203423.48679738611</v>
      </c>
      <c r="Y39" s="42">
        <f t="shared" si="6"/>
        <v>0</v>
      </c>
    </row>
    <row r="40" spans="2:25">
      <c r="B40" s="40">
        <v>32</v>
      </c>
      <c r="C40" s="81">
        <f t="shared" si="1"/>
        <v>212577.54370326843</v>
      </c>
      <c r="D40" s="81"/>
      <c r="E40" s="44">
        <v>2017</v>
      </c>
      <c r="F40" s="8">
        <v>43588</v>
      </c>
      <c r="G40" s="44" t="s">
        <v>4</v>
      </c>
      <c r="H40" s="82">
        <v>122.68</v>
      </c>
      <c r="I40" s="82"/>
      <c r="J40" s="44">
        <v>36</v>
      </c>
      <c r="K40" s="83">
        <f t="shared" si="8"/>
        <v>6377.3263110980524</v>
      </c>
      <c r="L40" s="84"/>
      <c r="M40" s="6">
        <f>IF(J40="","",(K40/J40)/LOOKUP(RIGHT($D$2,3),[1]定数!$A$6:$A$13,[1]定数!$B$6:$B$13))</f>
        <v>1.7714795308605702</v>
      </c>
      <c r="N40" s="44">
        <v>2017</v>
      </c>
      <c r="O40" s="8">
        <v>43589</v>
      </c>
      <c r="P40" s="82">
        <v>123.21</v>
      </c>
      <c r="Q40" s="82"/>
      <c r="R40" s="85">
        <f>IF(P40="","",T40*M40*LOOKUP(RIGHT($D$2,3),定数!$A$6:$A$13,定数!$B$6:$B$13))</f>
        <v>9388.8415135607902</v>
      </c>
      <c r="S40" s="85"/>
      <c r="T40" s="86">
        <f t="shared" si="4"/>
        <v>52.999999999998693</v>
      </c>
      <c r="U40" s="86"/>
      <c r="V40" t="str">
        <f t="shared" si="7"/>
        <v/>
      </c>
      <c r="W40">
        <f t="shared" si="3"/>
        <v>0</v>
      </c>
      <c r="X40" s="41">
        <f t="shared" si="5"/>
        <v>212577.54370326843</v>
      </c>
      <c r="Y40" s="42">
        <f t="shared" si="6"/>
        <v>0</v>
      </c>
    </row>
    <row r="41" spans="2:25">
      <c r="B41" s="40">
        <v>33</v>
      </c>
      <c r="C41" s="81">
        <f t="shared" si="1"/>
        <v>221966.38521682922</v>
      </c>
      <c r="D41" s="81"/>
      <c r="E41" s="44">
        <v>2017</v>
      </c>
      <c r="F41" s="8">
        <v>43644</v>
      </c>
      <c r="G41" s="44" t="s">
        <v>4</v>
      </c>
      <c r="H41" s="82">
        <v>127.78</v>
      </c>
      <c r="I41" s="82"/>
      <c r="J41" s="44">
        <v>129</v>
      </c>
      <c r="K41" s="83">
        <f t="shared" si="8"/>
        <v>6658.9915565048768</v>
      </c>
      <c r="L41" s="84"/>
      <c r="M41" s="6">
        <f>IF(J41="","",(K41/J41)/LOOKUP(RIGHT($D$2,3),[1]定数!$A$6:$A$13,[1]定数!$B$6:$B$13))</f>
        <v>0.51620089585309126</v>
      </c>
      <c r="N41" s="44">
        <v>2017</v>
      </c>
      <c r="O41" s="8">
        <v>43653</v>
      </c>
      <c r="P41" s="82">
        <v>129.69999999999999</v>
      </c>
      <c r="Q41" s="82"/>
      <c r="R41" s="85">
        <f>IF(P41="","",T41*M41*LOOKUP(RIGHT($D$2,3),定数!$A$6:$A$13,定数!$B$6:$B$13))</f>
        <v>9911.0572003792877</v>
      </c>
      <c r="S41" s="85"/>
      <c r="T41" s="86">
        <f t="shared" si="4"/>
        <v>191.99999999999875</v>
      </c>
      <c r="U41" s="86"/>
      <c r="V41" t="str">
        <f t="shared" si="7"/>
        <v/>
      </c>
      <c r="W41">
        <f t="shared" si="3"/>
        <v>0</v>
      </c>
      <c r="X41" s="41">
        <f t="shared" si="5"/>
        <v>221966.38521682922</v>
      </c>
      <c r="Y41" s="42">
        <f t="shared" si="6"/>
        <v>0</v>
      </c>
    </row>
    <row r="42" spans="2:25">
      <c r="B42" s="40">
        <v>34</v>
      </c>
      <c r="C42" s="81">
        <f t="shared" si="1"/>
        <v>231877.44241720851</v>
      </c>
      <c r="D42" s="81"/>
      <c r="E42" s="44">
        <v>2017</v>
      </c>
      <c r="F42" s="8">
        <v>43702</v>
      </c>
      <c r="G42" s="44" t="s">
        <v>4</v>
      </c>
      <c r="H42" s="82">
        <v>129.36000000000001</v>
      </c>
      <c r="I42" s="82"/>
      <c r="J42" s="44">
        <v>56</v>
      </c>
      <c r="K42" s="83">
        <f t="shared" si="8"/>
        <v>6956.3232725162552</v>
      </c>
      <c r="L42" s="84"/>
      <c r="M42" s="6">
        <f>IF(J42="","",(K42/J42)/LOOKUP(RIGHT($D$2,3),[1]定数!$A$6:$A$13,[1]定数!$B$6:$B$13))</f>
        <v>1.2422005843779027</v>
      </c>
      <c r="N42" s="44">
        <v>2017</v>
      </c>
      <c r="O42" s="8">
        <v>43703</v>
      </c>
      <c r="P42" s="82">
        <v>130.19999999999999</v>
      </c>
      <c r="Q42" s="82"/>
      <c r="R42" s="85">
        <f>IF(P42="","",T42*M42*LOOKUP(RIGHT($D$2,3),定数!$A$6:$A$13,定数!$B$6:$B$13))</f>
        <v>10434.484908774073</v>
      </c>
      <c r="S42" s="85"/>
      <c r="T42" s="86">
        <f t="shared" si="4"/>
        <v>83.999999999997499</v>
      </c>
      <c r="U42" s="86"/>
      <c r="V42" t="str">
        <f t="shared" si="7"/>
        <v/>
      </c>
      <c r="W42">
        <f t="shared" si="3"/>
        <v>0</v>
      </c>
      <c r="X42" s="41">
        <f t="shared" si="5"/>
        <v>231877.44241720851</v>
      </c>
      <c r="Y42" s="42">
        <f t="shared" si="6"/>
        <v>0</v>
      </c>
    </row>
    <row r="43" spans="2:25">
      <c r="B43" s="40">
        <v>35</v>
      </c>
      <c r="C43" s="81">
        <f t="shared" si="1"/>
        <v>242311.9273259826</v>
      </c>
      <c r="D43" s="81"/>
      <c r="E43" s="44">
        <v>2017</v>
      </c>
      <c r="F43" s="8">
        <v>43749</v>
      </c>
      <c r="G43" s="44" t="s">
        <v>4</v>
      </c>
      <c r="H43" s="82">
        <v>132.87</v>
      </c>
      <c r="I43" s="82"/>
      <c r="J43" s="44">
        <v>61</v>
      </c>
      <c r="K43" s="83">
        <f t="shared" si="8"/>
        <v>7269.3578197794777</v>
      </c>
      <c r="L43" s="84"/>
      <c r="M43" s="6">
        <f>IF(J43="","",(K43/J43)/LOOKUP(RIGHT($D$2,3),[1]定数!$A$6:$A$13,[1]定数!$B$6:$B$13))</f>
        <v>1.1916980032425373</v>
      </c>
      <c r="N43" s="44">
        <v>2017</v>
      </c>
      <c r="O43" s="8">
        <v>43751</v>
      </c>
      <c r="P43" s="82">
        <v>132.22999999999999</v>
      </c>
      <c r="Q43" s="82"/>
      <c r="R43" s="85">
        <f>IF(P43="","",T43*M43*LOOKUP(RIGHT($D$2,3),定数!$A$6:$A$13,定数!$B$6:$B$13))</f>
        <v>-7626.8672207524151</v>
      </c>
      <c r="S43" s="85"/>
      <c r="T43" s="86">
        <f t="shared" si="4"/>
        <v>-64.000000000001478</v>
      </c>
      <c r="U43" s="86"/>
      <c r="V43" t="str">
        <f t="shared" si="7"/>
        <v/>
      </c>
      <c r="W43">
        <f t="shared" si="3"/>
        <v>1</v>
      </c>
      <c r="X43" s="41">
        <f t="shared" si="5"/>
        <v>242311.9273259826</v>
      </c>
      <c r="Y43" s="42">
        <f t="shared" si="6"/>
        <v>0</v>
      </c>
    </row>
    <row r="44" spans="2:25">
      <c r="B44" s="40">
        <v>36</v>
      </c>
      <c r="C44" s="81">
        <f t="shared" si="1"/>
        <v>234685.06010523019</v>
      </c>
      <c r="D44" s="81"/>
      <c r="E44" s="44">
        <v>2018</v>
      </c>
      <c r="F44" s="8">
        <v>43503</v>
      </c>
      <c r="G44" s="44" t="s">
        <v>3</v>
      </c>
      <c r="H44" s="82">
        <v>135.19</v>
      </c>
      <c r="I44" s="82"/>
      <c r="J44" s="44">
        <v>63</v>
      </c>
      <c r="K44" s="83">
        <f t="shared" si="8"/>
        <v>7040.5518031569054</v>
      </c>
      <c r="L44" s="84"/>
      <c r="M44" s="6">
        <f>IF(J44="","",(K44/J44)/LOOKUP(RIGHT($D$2,3),[1]定数!$A$6:$A$13,[1]定数!$B$6:$B$13))</f>
        <v>1.1175479052630009</v>
      </c>
      <c r="N44" s="44">
        <v>2018</v>
      </c>
      <c r="O44" s="8">
        <v>43504</v>
      </c>
      <c r="P44" s="82">
        <v>134.25</v>
      </c>
      <c r="Q44" s="82"/>
      <c r="R44" s="85">
        <f>IF(P44="","",T44*M44*LOOKUP(RIGHT($D$2,3),定数!$A$6:$A$13,定数!$B$6:$B$13))</f>
        <v>10504.950309472182</v>
      </c>
      <c r="S44" s="85"/>
      <c r="T44" s="86">
        <f t="shared" si="4"/>
        <v>93.999999999999773</v>
      </c>
      <c r="U44" s="86"/>
      <c r="V44" t="str">
        <f t="shared" si="7"/>
        <v/>
      </c>
      <c r="W44">
        <f t="shared" si="3"/>
        <v>0</v>
      </c>
      <c r="X44" s="41">
        <f t="shared" si="5"/>
        <v>242311.9273259826</v>
      </c>
      <c r="Y44" s="42">
        <f t="shared" si="6"/>
        <v>3.1475409836066226E-2</v>
      </c>
    </row>
    <row r="45" spans="2:25">
      <c r="B45" s="40">
        <v>37</v>
      </c>
      <c r="C45" s="81">
        <f t="shared" si="1"/>
        <v>245190.01041470238</v>
      </c>
      <c r="D45" s="81"/>
      <c r="E45" s="44">
        <v>2018</v>
      </c>
      <c r="F45" s="8">
        <v>43504</v>
      </c>
      <c r="G45" s="44" t="s">
        <v>3</v>
      </c>
      <c r="H45" s="82">
        <v>132.93</v>
      </c>
      <c r="I45" s="82"/>
      <c r="J45" s="44">
        <v>170</v>
      </c>
      <c r="K45" s="83">
        <f t="shared" si="8"/>
        <v>7355.7003124410712</v>
      </c>
      <c r="L45" s="84"/>
      <c r="M45" s="6">
        <f>IF(J45="","",(K45/J45)/LOOKUP(RIGHT($D$2,3),[1]定数!$A$6:$A$13,[1]定数!$B$6:$B$13))</f>
        <v>0.43268825367300418</v>
      </c>
      <c r="N45" s="44">
        <v>2018</v>
      </c>
      <c r="O45" s="8">
        <v>43524</v>
      </c>
      <c r="P45" s="82">
        <v>130.38</v>
      </c>
      <c r="Q45" s="82"/>
      <c r="R45" s="85">
        <f>IF(P45="","",T45*M45*LOOKUP(RIGHT($D$2,3),定数!$A$6:$A$13,定数!$B$6:$B$13))</f>
        <v>11033.550468661655</v>
      </c>
      <c r="S45" s="85"/>
      <c r="T45" s="86">
        <f t="shared" si="4"/>
        <v>255.00000000000114</v>
      </c>
      <c r="U45" s="86"/>
      <c r="V45" t="str">
        <f t="shared" si="7"/>
        <v/>
      </c>
      <c r="W45">
        <f t="shared" si="3"/>
        <v>0</v>
      </c>
      <c r="X45" s="41">
        <f t="shared" si="5"/>
        <v>245190.01041470238</v>
      </c>
      <c r="Y45" s="42">
        <f t="shared" si="6"/>
        <v>0</v>
      </c>
    </row>
    <row r="46" spans="2:25">
      <c r="B46" s="40">
        <v>38</v>
      </c>
      <c r="C46" s="81">
        <f t="shared" si="1"/>
        <v>256223.56088336403</v>
      </c>
      <c r="D46" s="81"/>
      <c r="E46" s="44">
        <v>2018</v>
      </c>
      <c r="F46" s="8">
        <v>43505</v>
      </c>
      <c r="G46" s="44" t="s">
        <v>3</v>
      </c>
      <c r="H46" s="82">
        <v>132.06</v>
      </c>
      <c r="I46" s="82"/>
      <c r="J46" s="44">
        <v>186</v>
      </c>
      <c r="K46" s="83">
        <f t="shared" si="8"/>
        <v>7686.7068265009202</v>
      </c>
      <c r="L46" s="84"/>
      <c r="M46" s="6">
        <f>IF(J46="","",(K46/J46)/LOOKUP(RIGHT($D$2,3),[1]定数!$A$6:$A$13,[1]定数!$B$6:$B$13))</f>
        <v>0.41326380787639361</v>
      </c>
      <c r="N46" s="44">
        <v>2018</v>
      </c>
      <c r="O46" s="8">
        <v>43547</v>
      </c>
      <c r="P46" s="82">
        <v>129.27000000000001</v>
      </c>
      <c r="Q46" s="82"/>
      <c r="R46" s="85">
        <f>IF(P46="","",T46*M46*LOOKUP(RIGHT($D$2,3),定数!$A$6:$A$13,定数!$B$6:$B$13))</f>
        <v>11530.060239751348</v>
      </c>
      <c r="S46" s="85"/>
      <c r="T46" s="86">
        <f t="shared" si="4"/>
        <v>278.9999999999992</v>
      </c>
      <c r="U46" s="86"/>
      <c r="V46" t="str">
        <f t="shared" si="7"/>
        <v/>
      </c>
      <c r="W46">
        <f t="shared" si="3"/>
        <v>0</v>
      </c>
      <c r="X46" s="41">
        <f t="shared" si="5"/>
        <v>256223.56088336403</v>
      </c>
      <c r="Y46" s="42">
        <f t="shared" si="6"/>
        <v>0</v>
      </c>
    </row>
    <row r="47" spans="2:25">
      <c r="B47" s="40">
        <v>39</v>
      </c>
      <c r="C47" s="81">
        <f t="shared" si="1"/>
        <v>267753.62112311536</v>
      </c>
      <c r="D47" s="81"/>
      <c r="E47" s="44">
        <v>2018</v>
      </c>
      <c r="F47" s="8">
        <v>43532</v>
      </c>
      <c r="G47" s="44" t="s">
        <v>4</v>
      </c>
      <c r="H47" s="82">
        <v>131.75</v>
      </c>
      <c r="I47" s="82"/>
      <c r="J47" s="44">
        <v>55</v>
      </c>
      <c r="K47" s="83">
        <f t="shared" si="8"/>
        <v>8032.6086336934604</v>
      </c>
      <c r="L47" s="84"/>
      <c r="M47" s="6">
        <f>IF(J47="","",(K47/J47)/LOOKUP(RIGHT($D$2,3),[1]定数!$A$6:$A$13,[1]定数!$B$6:$B$13))</f>
        <v>1.4604742970351745</v>
      </c>
      <c r="N47" s="44">
        <v>2018</v>
      </c>
      <c r="O47" s="8">
        <v>43532</v>
      </c>
      <c r="P47" s="82">
        <v>131.16999999999999</v>
      </c>
      <c r="Q47" s="82"/>
      <c r="R47" s="85">
        <f>IF(P47="","",T47*M47*LOOKUP(RIGHT($D$2,3),定数!$A$6:$A$13,定数!$B$6:$B$13))</f>
        <v>-8470.7509228041945</v>
      </c>
      <c r="S47" s="85"/>
      <c r="T47" s="86">
        <f t="shared" si="4"/>
        <v>-58.000000000001251</v>
      </c>
      <c r="U47" s="86"/>
      <c r="V47" t="str">
        <f t="shared" si="7"/>
        <v/>
      </c>
      <c r="W47">
        <f t="shared" si="3"/>
        <v>1</v>
      </c>
      <c r="X47" s="41">
        <f t="shared" si="5"/>
        <v>267753.62112311536</v>
      </c>
      <c r="Y47" s="42">
        <f t="shared" si="6"/>
        <v>0</v>
      </c>
    </row>
    <row r="48" spans="2:25">
      <c r="B48" s="40">
        <v>40</v>
      </c>
      <c r="C48" s="81">
        <f t="shared" si="1"/>
        <v>259282.87020031115</v>
      </c>
      <c r="D48" s="81"/>
      <c r="E48" s="44">
        <v>2018</v>
      </c>
      <c r="F48" s="8">
        <v>43548</v>
      </c>
      <c r="G48" s="44" t="s">
        <v>3</v>
      </c>
      <c r="H48" s="82">
        <v>129.41999999999999</v>
      </c>
      <c r="I48" s="82"/>
      <c r="J48" s="44">
        <v>49</v>
      </c>
      <c r="K48" s="83">
        <f t="shared" si="8"/>
        <v>7778.4861060093344</v>
      </c>
      <c r="L48" s="84"/>
      <c r="M48" s="6">
        <f>IF(J48="","",(K48/J48)/LOOKUP(RIGHT($D$2,3),[1]定数!$A$6:$A$13,[1]定数!$B$6:$B$13))</f>
        <v>1.5874461440835375</v>
      </c>
      <c r="N48" s="44">
        <v>2018</v>
      </c>
      <c r="O48" s="8">
        <v>43550</v>
      </c>
      <c r="P48" s="82">
        <v>129.93</v>
      </c>
      <c r="Q48" s="82"/>
      <c r="R48" s="85">
        <f>IF(P48="","",T48*M48*LOOKUP(RIGHT($D$2,3),定数!$A$6:$A$13,定数!$B$6:$B$13))</f>
        <v>-8095.9753348263475</v>
      </c>
      <c r="S48" s="85"/>
      <c r="T48" s="86">
        <f t="shared" si="4"/>
        <v>-51.000000000001933</v>
      </c>
      <c r="U48" s="86"/>
      <c r="V48" t="str">
        <f t="shared" si="7"/>
        <v/>
      </c>
      <c r="W48">
        <f t="shared" si="3"/>
        <v>2</v>
      </c>
      <c r="X48" s="41">
        <f t="shared" si="5"/>
        <v>267753.62112311536</v>
      </c>
      <c r="Y48" s="42">
        <f t="shared" si="6"/>
        <v>3.1636363636364351E-2</v>
      </c>
    </row>
    <row r="49" spans="2:25">
      <c r="B49" s="40">
        <v>41</v>
      </c>
      <c r="C49" s="81">
        <f t="shared" si="1"/>
        <v>251186.89486548479</v>
      </c>
      <c r="D49" s="81"/>
      <c r="E49" s="44">
        <v>2018</v>
      </c>
      <c r="F49" s="8">
        <v>43565</v>
      </c>
      <c r="G49" s="44" t="s">
        <v>4</v>
      </c>
      <c r="H49" s="82">
        <v>132.04</v>
      </c>
      <c r="I49" s="82"/>
      <c r="J49" s="44">
        <v>60</v>
      </c>
      <c r="K49" s="83">
        <f t="shared" si="8"/>
        <v>7535.606845964543</v>
      </c>
      <c r="L49" s="84"/>
      <c r="M49" s="6">
        <f>IF(J49="","",(K49/J49)/LOOKUP(RIGHT($D$2,3),[1]定数!$A$6:$A$13,[1]定数!$B$6:$B$13))</f>
        <v>1.2559344743274239</v>
      </c>
      <c r="N49" s="44">
        <v>2018</v>
      </c>
      <c r="O49" s="8">
        <v>43571</v>
      </c>
      <c r="P49" s="82">
        <v>132.94</v>
      </c>
      <c r="Q49" s="82"/>
      <c r="R49" s="85">
        <f>IF(P49="","",T49*M49*LOOKUP(RIGHT($D$2,3),定数!$A$6:$A$13,定数!$B$6:$B$13))</f>
        <v>11303.410268946887</v>
      </c>
      <c r="S49" s="85"/>
      <c r="T49" s="86">
        <f t="shared" si="4"/>
        <v>90.000000000000568</v>
      </c>
      <c r="U49" s="86"/>
      <c r="V49" t="str">
        <f t="shared" si="7"/>
        <v/>
      </c>
      <c r="W49">
        <f t="shared" si="3"/>
        <v>0</v>
      </c>
      <c r="X49" s="41">
        <f t="shared" si="5"/>
        <v>267753.62112311536</v>
      </c>
      <c r="Y49" s="42">
        <f t="shared" si="6"/>
        <v>6.1873024118740294E-2</v>
      </c>
    </row>
    <row r="50" spans="2:25">
      <c r="B50" s="40">
        <v>42</v>
      </c>
      <c r="C50" s="81">
        <f t="shared" si="1"/>
        <v>262490.30513443169</v>
      </c>
      <c r="D50" s="81"/>
      <c r="E50" s="44">
        <v>2018</v>
      </c>
      <c r="F50" s="8">
        <v>43587</v>
      </c>
      <c r="G50" s="44" t="s">
        <v>3</v>
      </c>
      <c r="H50" s="82">
        <v>131.44</v>
      </c>
      <c r="I50" s="82"/>
      <c r="J50" s="44">
        <v>45</v>
      </c>
      <c r="K50" s="83">
        <f t="shared" si="8"/>
        <v>7874.7091540329502</v>
      </c>
      <c r="L50" s="84"/>
      <c r="M50" s="6">
        <f>IF(J50="","",(K50/J50)/LOOKUP(RIGHT($D$2,3),[1]定数!$A$6:$A$13,[1]定数!$B$6:$B$13))</f>
        <v>1.7499353675628779</v>
      </c>
      <c r="N50" s="44">
        <v>2018</v>
      </c>
      <c r="O50" s="8">
        <v>43588</v>
      </c>
      <c r="P50" s="82">
        <v>130.77000000000001</v>
      </c>
      <c r="Q50" s="82"/>
      <c r="R50" s="85">
        <f>IF(P50="","",T50*M50*LOOKUP(RIGHT($D$2,3),定数!$A$6:$A$13,定数!$B$6:$B$13))</f>
        <v>11724.566962671064</v>
      </c>
      <c r="S50" s="85"/>
      <c r="T50" s="86">
        <f t="shared" si="4"/>
        <v>66.999999999998749</v>
      </c>
      <c r="U50" s="86"/>
      <c r="V50" t="str">
        <f t="shared" si="7"/>
        <v/>
      </c>
      <c r="W50">
        <f t="shared" si="3"/>
        <v>0</v>
      </c>
      <c r="X50" s="41">
        <f t="shared" si="5"/>
        <v>267753.62112311536</v>
      </c>
      <c r="Y50" s="42">
        <f t="shared" si="6"/>
        <v>1.9657310204083234E-2</v>
      </c>
    </row>
    <row r="51" spans="2:25">
      <c r="B51" s="40">
        <v>43</v>
      </c>
      <c r="C51" s="81">
        <f t="shared" si="1"/>
        <v>274214.87209710275</v>
      </c>
      <c r="D51" s="81"/>
      <c r="E51" s="44">
        <v>2018</v>
      </c>
      <c r="F51" s="8">
        <v>43659</v>
      </c>
      <c r="G51" s="44" t="s">
        <v>4</v>
      </c>
      <c r="H51" s="82">
        <v>131.30000000000001</v>
      </c>
      <c r="I51" s="82"/>
      <c r="J51" s="44">
        <v>49</v>
      </c>
      <c r="K51" s="83">
        <f t="shared" si="8"/>
        <v>8226.4461629130819</v>
      </c>
      <c r="L51" s="84"/>
      <c r="M51" s="6">
        <f>IF(J51="","",(K51/J51)/LOOKUP(RIGHT($D$2,3),[1]定数!$A$6:$A$13,[1]定数!$B$6:$B$13))</f>
        <v>1.6788665638598126</v>
      </c>
      <c r="N51" s="44">
        <v>2018</v>
      </c>
      <c r="O51" s="8">
        <v>43666</v>
      </c>
      <c r="P51" s="82">
        <v>130.79</v>
      </c>
      <c r="Q51" s="82"/>
      <c r="R51" s="85">
        <f>IF(P51="","",T51*M51*LOOKUP(RIGHT($D$2,3),定数!$A$6:$A$13,定数!$B$6:$B$13))</f>
        <v>-8562.2194756853696</v>
      </c>
      <c r="S51" s="85"/>
      <c r="T51" s="86">
        <f t="shared" si="4"/>
        <v>-51.000000000001933</v>
      </c>
      <c r="U51" s="86"/>
      <c r="V51" t="str">
        <f t="shared" si="7"/>
        <v/>
      </c>
      <c r="W51">
        <f t="shared" si="3"/>
        <v>1</v>
      </c>
      <c r="X51" s="41">
        <f t="shared" si="5"/>
        <v>274214.87209710275</v>
      </c>
      <c r="Y51" s="42">
        <f t="shared" si="6"/>
        <v>0</v>
      </c>
    </row>
    <row r="52" spans="2:25">
      <c r="B52" s="40">
        <v>44</v>
      </c>
      <c r="C52" s="81">
        <f t="shared" si="1"/>
        <v>265652.65262141736</v>
      </c>
      <c r="D52" s="81"/>
      <c r="E52" s="44">
        <v>2018</v>
      </c>
      <c r="F52" s="8">
        <v>43672</v>
      </c>
      <c r="G52" s="44" t="s">
        <v>3</v>
      </c>
      <c r="H52" s="82">
        <v>129.63999999999999</v>
      </c>
      <c r="I52" s="82"/>
      <c r="J52" s="44">
        <v>46</v>
      </c>
      <c r="K52" s="83">
        <f t="shared" si="8"/>
        <v>7969.5795786425206</v>
      </c>
      <c r="L52" s="84"/>
      <c r="M52" s="6">
        <f>IF(J52="","",(K52/J52)/LOOKUP(RIGHT($D$2,3),[1]定数!$A$6:$A$13,[1]定数!$B$6:$B$13))</f>
        <v>1.7325172997048959</v>
      </c>
      <c r="N52" s="44">
        <v>2018</v>
      </c>
      <c r="O52" s="8">
        <v>43677</v>
      </c>
      <c r="P52" s="82">
        <v>130.12</v>
      </c>
      <c r="Q52" s="82"/>
      <c r="R52" s="85">
        <f>IF(P52="","",T52*M52*LOOKUP(RIGHT($D$2,3),定数!$A$6:$A$13,定数!$B$6:$B$13))</f>
        <v>-8316.0830385838162</v>
      </c>
      <c r="S52" s="85"/>
      <c r="T52" s="86">
        <f t="shared" si="4"/>
        <v>-48.000000000001819</v>
      </c>
      <c r="U52" s="86"/>
      <c r="V52" t="str">
        <f t="shared" si="7"/>
        <v/>
      </c>
      <c r="W52">
        <f t="shared" si="3"/>
        <v>2</v>
      </c>
      <c r="X52" s="41">
        <f t="shared" si="5"/>
        <v>274214.87209710275</v>
      </c>
      <c r="Y52" s="42">
        <f t="shared" si="6"/>
        <v>3.122448979591963E-2</v>
      </c>
    </row>
    <row r="53" spans="2:25">
      <c r="B53" s="40">
        <v>45</v>
      </c>
      <c r="C53" s="81">
        <f t="shared" si="1"/>
        <v>257336.56958283356</v>
      </c>
      <c r="D53" s="81"/>
      <c r="E53" s="44">
        <v>2018</v>
      </c>
      <c r="F53" s="8">
        <v>43726</v>
      </c>
      <c r="G53" s="44" t="s">
        <v>4</v>
      </c>
      <c r="H53" s="82">
        <v>131.03</v>
      </c>
      <c r="I53" s="82"/>
      <c r="J53" s="44">
        <v>72</v>
      </c>
      <c r="K53" s="83">
        <f t="shared" si="8"/>
        <v>7720.0970874850063</v>
      </c>
      <c r="L53" s="84"/>
      <c r="M53" s="6">
        <f>IF(J53="","",(K53/J53)/LOOKUP(RIGHT($D$2,3),[1]定数!$A$6:$A$13,[1]定数!$B$6:$B$13))</f>
        <v>1.0722357065951398</v>
      </c>
      <c r="N53" s="44">
        <v>2018</v>
      </c>
      <c r="O53" s="8">
        <v>43729</v>
      </c>
      <c r="P53" s="82">
        <v>132.1</v>
      </c>
      <c r="Q53" s="82"/>
      <c r="R53" s="85">
        <f>IF(P53="","",T53*M53*LOOKUP(RIGHT($D$2,3),定数!$A$6:$A$13,定数!$B$6:$B$13))</f>
        <v>11472.922060567924</v>
      </c>
      <c r="S53" s="85"/>
      <c r="T53" s="86">
        <f t="shared" si="4"/>
        <v>106.99999999999932</v>
      </c>
      <c r="U53" s="86"/>
      <c r="V53" t="str">
        <f t="shared" si="7"/>
        <v/>
      </c>
      <c r="W53">
        <f t="shared" si="3"/>
        <v>0</v>
      </c>
      <c r="X53" s="41">
        <f t="shared" si="5"/>
        <v>274214.87209710275</v>
      </c>
      <c r="Y53" s="42">
        <f t="shared" si="6"/>
        <v>6.1551375332744129E-2</v>
      </c>
    </row>
    <row r="54" spans="2:25">
      <c r="B54" s="40">
        <v>46</v>
      </c>
      <c r="C54" s="81">
        <f t="shared" si="1"/>
        <v>268809.4916434015</v>
      </c>
      <c r="D54" s="81"/>
      <c r="E54" s="44">
        <v>2018</v>
      </c>
      <c r="F54" s="8">
        <v>43736</v>
      </c>
      <c r="G54" s="44" t="s">
        <v>3</v>
      </c>
      <c r="H54" s="82">
        <v>131.63</v>
      </c>
      <c r="I54" s="82"/>
      <c r="J54" s="44">
        <v>66</v>
      </c>
      <c r="K54" s="83">
        <f t="shared" si="8"/>
        <v>8064.2847493020445</v>
      </c>
      <c r="L54" s="84"/>
      <c r="M54" s="6">
        <f>IF(J54="","",(K54/J54)/LOOKUP(RIGHT($D$2,3),[1]定数!$A$6:$A$13,[1]定数!$B$6:$B$13))</f>
        <v>1.2218613256518249</v>
      </c>
      <c r="N54" s="44">
        <v>2018</v>
      </c>
      <c r="O54" s="8">
        <v>43739</v>
      </c>
      <c r="P54" s="82">
        <v>132.21</v>
      </c>
      <c r="Q54" s="82"/>
      <c r="R54" s="85">
        <f>IF(P54="","",T54*M54*LOOKUP(RIGHT($D$2,3),定数!$A$6:$A$13,定数!$B$6:$B$13))</f>
        <v>-7086.7956887807368</v>
      </c>
      <c r="S54" s="85"/>
      <c r="T54" s="86">
        <f t="shared" si="4"/>
        <v>-58.000000000001251</v>
      </c>
      <c r="U54" s="86"/>
      <c r="V54" t="str">
        <f t="shared" si="7"/>
        <v/>
      </c>
      <c r="W54">
        <f t="shared" si="3"/>
        <v>1</v>
      </c>
      <c r="X54" s="41">
        <f t="shared" si="5"/>
        <v>274214.87209710275</v>
      </c>
      <c r="Y54" s="42">
        <f t="shared" si="6"/>
        <v>1.9712207482995847E-2</v>
      </c>
    </row>
    <row r="55" spans="2:25">
      <c r="B55" s="40">
        <v>47</v>
      </c>
      <c r="C55" s="81">
        <f t="shared" si="1"/>
        <v>261722.69595462078</v>
      </c>
      <c r="D55" s="81"/>
      <c r="E55" s="44">
        <v>2018</v>
      </c>
      <c r="F55" s="8">
        <v>43740</v>
      </c>
      <c r="G55" s="44" t="s">
        <v>3</v>
      </c>
      <c r="H55" s="82">
        <v>131.75</v>
      </c>
      <c r="I55" s="82"/>
      <c r="J55" s="44">
        <v>23</v>
      </c>
      <c r="K55" s="83">
        <f t="shared" si="8"/>
        <v>7851.6808786386227</v>
      </c>
      <c r="L55" s="84"/>
      <c r="M55" s="6">
        <f>IF(J55="","",(K55/J55)/LOOKUP(RIGHT($D$2,3),[1]定数!$A$6:$A$13,[1]定数!$B$6:$B$13))</f>
        <v>3.4137742950602705</v>
      </c>
      <c r="N55" s="44">
        <v>2018</v>
      </c>
      <c r="O55" s="8">
        <v>43740</v>
      </c>
      <c r="P55" s="82">
        <v>131.41</v>
      </c>
      <c r="Q55" s="82"/>
      <c r="R55" s="85">
        <f>IF(P55="","",T55*M55*LOOKUP(RIGHT($D$2,3),定数!$A$6:$A$13,定数!$B$6:$B$13))</f>
        <v>11606.832603205037</v>
      </c>
      <c r="S55" s="85"/>
      <c r="T55" s="86">
        <f t="shared" si="4"/>
        <v>34.000000000000341</v>
      </c>
      <c r="U55" s="86"/>
      <c r="V55" t="str">
        <f t="shared" si="7"/>
        <v/>
      </c>
      <c r="W55">
        <f t="shared" si="3"/>
        <v>0</v>
      </c>
      <c r="X55" s="41">
        <f t="shared" si="5"/>
        <v>274214.87209710275</v>
      </c>
      <c r="Y55" s="42">
        <f t="shared" si="6"/>
        <v>4.555615837662641E-2</v>
      </c>
    </row>
    <row r="56" spans="2:25">
      <c r="B56" s="40">
        <v>48</v>
      </c>
      <c r="C56" s="81">
        <f t="shared" si="1"/>
        <v>273329.52855782583</v>
      </c>
      <c r="D56" s="81"/>
      <c r="E56" s="44">
        <v>2018</v>
      </c>
      <c r="F56" s="8">
        <v>43743</v>
      </c>
      <c r="G56" s="44" t="s">
        <v>3</v>
      </c>
      <c r="H56" s="82">
        <v>131.02000000000001</v>
      </c>
      <c r="I56" s="82"/>
      <c r="J56" s="44">
        <v>32</v>
      </c>
      <c r="K56" s="83">
        <f t="shared" si="8"/>
        <v>8199.8858567347743</v>
      </c>
      <c r="L56" s="84"/>
      <c r="M56" s="6">
        <f>IF(J56="","",(K56/J56)/LOOKUP(RIGHT($D$2,3),[1]定数!$A$6:$A$13,[1]定数!$B$6:$B$13))</f>
        <v>2.5624643302296168</v>
      </c>
      <c r="N56" s="44">
        <v>2018</v>
      </c>
      <c r="O56" s="8">
        <v>43746</v>
      </c>
      <c r="P56" s="82">
        <v>130.55000000000001</v>
      </c>
      <c r="Q56" s="82"/>
      <c r="R56" s="85">
        <f>IF(P56="","",T56*M56*LOOKUP(RIGHT($D$2,3),定数!$A$6:$A$13,定数!$B$6:$B$13))</f>
        <v>12043.582352079171</v>
      </c>
      <c r="S56" s="85"/>
      <c r="T56" s="86">
        <f t="shared" si="4"/>
        <v>46.999999999999886</v>
      </c>
      <c r="U56" s="86"/>
      <c r="V56" t="str">
        <f t="shared" si="7"/>
        <v/>
      </c>
      <c r="W56">
        <f t="shared" si="3"/>
        <v>0</v>
      </c>
      <c r="X56" s="41">
        <f t="shared" si="5"/>
        <v>274214.87209710275</v>
      </c>
      <c r="Y56" s="42">
        <f t="shared" si="6"/>
        <v>3.2286488785459033E-3</v>
      </c>
    </row>
    <row r="57" spans="2:25">
      <c r="B57" s="40">
        <v>49</v>
      </c>
      <c r="C57" s="81">
        <f t="shared" si="1"/>
        <v>285373.11090990499</v>
      </c>
      <c r="D57" s="81"/>
      <c r="E57" s="44">
        <v>2018</v>
      </c>
      <c r="F57" s="8">
        <v>43746</v>
      </c>
      <c r="G57" s="44" t="s">
        <v>3</v>
      </c>
      <c r="H57" s="82">
        <v>130.91</v>
      </c>
      <c r="I57" s="82"/>
      <c r="J57" s="44">
        <v>32</v>
      </c>
      <c r="K57" s="83">
        <f t="shared" si="8"/>
        <v>8561.1933272971492</v>
      </c>
      <c r="L57" s="84"/>
      <c r="M57" s="6">
        <f>IF(J57="","",(K57/J57)/LOOKUP(RIGHT($D$2,3),[1]定数!$A$6:$A$13,[1]定数!$B$6:$B$13))</f>
        <v>2.6753729147803593</v>
      </c>
      <c r="N57" s="44">
        <v>2018</v>
      </c>
      <c r="O57" s="8">
        <v>43746</v>
      </c>
      <c r="P57" s="82">
        <v>130.44</v>
      </c>
      <c r="Q57" s="82"/>
      <c r="R57" s="85">
        <f>IF(P57="","",T57*M57*LOOKUP(RIGHT($D$2,3),定数!$A$6:$A$13,定数!$B$6:$B$13))</f>
        <v>12574.252699467657</v>
      </c>
      <c r="S57" s="85"/>
      <c r="T57" s="86">
        <f t="shared" si="4"/>
        <v>46.999999999999886</v>
      </c>
      <c r="U57" s="86"/>
      <c r="V57" t="str">
        <f t="shared" si="7"/>
        <v/>
      </c>
      <c r="W57">
        <f t="shared" si="3"/>
        <v>0</v>
      </c>
      <c r="X57" s="41">
        <f t="shared" si="5"/>
        <v>285373.11090990499</v>
      </c>
      <c r="Y57" s="42">
        <f t="shared" si="6"/>
        <v>0</v>
      </c>
    </row>
    <row r="58" spans="2:25">
      <c r="B58" s="40">
        <v>50</v>
      </c>
      <c r="C58" s="81">
        <f t="shared" si="1"/>
        <v>297947.36360937264</v>
      </c>
      <c r="D58" s="81"/>
      <c r="E58" s="44">
        <v>2019</v>
      </c>
      <c r="F58" s="8">
        <v>43494</v>
      </c>
      <c r="G58" s="44" t="s">
        <v>4</v>
      </c>
      <c r="H58" s="82">
        <v>124.99</v>
      </c>
      <c r="I58" s="82"/>
      <c r="J58" s="44">
        <v>24</v>
      </c>
      <c r="K58" s="83">
        <f t="shared" si="8"/>
        <v>8938.4209082811794</v>
      </c>
      <c r="L58" s="84"/>
      <c r="M58" s="6">
        <f>IF(J58="","",(K58/J58)/LOOKUP(RIGHT($D$2,3),[1]定数!$A$6:$A$13,[1]定数!$B$6:$B$13))</f>
        <v>3.7243420451171581</v>
      </c>
      <c r="N58" s="44">
        <v>2019</v>
      </c>
      <c r="O58" s="8">
        <v>43496</v>
      </c>
      <c r="P58" s="82">
        <v>125.35</v>
      </c>
      <c r="Q58" s="82"/>
      <c r="R58" s="85">
        <f>IF(P58="","",T58*M58*LOOKUP(RIGHT($D$2,3),定数!$A$6:$A$13,定数!$B$6:$B$13))</f>
        <v>13407.631362421747</v>
      </c>
      <c r="S58" s="85"/>
      <c r="T58" s="86">
        <f t="shared" si="4"/>
        <v>35.999999999999943</v>
      </c>
      <c r="U58" s="86"/>
      <c r="V58" t="str">
        <f t="shared" si="7"/>
        <v/>
      </c>
      <c r="W58">
        <f t="shared" si="3"/>
        <v>0</v>
      </c>
      <c r="X58" s="41">
        <f t="shared" si="5"/>
        <v>297947.36360937264</v>
      </c>
      <c r="Y58" s="42">
        <f t="shared" si="6"/>
        <v>0</v>
      </c>
    </row>
    <row r="59" spans="2:25">
      <c r="B59" s="40">
        <v>51</v>
      </c>
      <c r="C59" s="81">
        <f t="shared" si="1"/>
        <v>311354.99497179437</v>
      </c>
      <c r="D59" s="81"/>
      <c r="E59" s="44">
        <v>2019</v>
      </c>
      <c r="F59" s="8">
        <v>43495</v>
      </c>
      <c r="G59" s="44" t="s">
        <v>4</v>
      </c>
      <c r="H59" s="82">
        <v>125.23</v>
      </c>
      <c r="I59" s="82"/>
      <c r="J59" s="44">
        <v>33</v>
      </c>
      <c r="K59" s="83">
        <f t="shared" si="8"/>
        <v>9340.6498491538314</v>
      </c>
      <c r="L59" s="84"/>
      <c r="M59" s="6">
        <f>IF(J59="","",(K59/J59)/LOOKUP(RIGHT($D$2,3),[1]定数!$A$6:$A$13,[1]定数!$B$6:$B$13))</f>
        <v>2.8304999542890399</v>
      </c>
      <c r="N59" s="44">
        <v>2019</v>
      </c>
      <c r="O59" s="8">
        <v>43496</v>
      </c>
      <c r="P59" s="82">
        <v>124.87</v>
      </c>
      <c r="Q59" s="82"/>
      <c r="R59" s="85">
        <f>IF(P59="","",T59*M59*LOOKUP(RIGHT($D$2,3),定数!$A$6:$A$13,定数!$B$6:$B$13))</f>
        <v>-10189.799835440528</v>
      </c>
      <c r="S59" s="85"/>
      <c r="T59" s="86">
        <f t="shared" si="4"/>
        <v>-35.999999999999943</v>
      </c>
      <c r="U59" s="86"/>
      <c r="V59" t="str">
        <f t="shared" si="7"/>
        <v/>
      </c>
      <c r="W59">
        <f t="shared" si="3"/>
        <v>1</v>
      </c>
      <c r="X59" s="41">
        <f t="shared" si="5"/>
        <v>311354.99497179437</v>
      </c>
      <c r="Y59" s="42">
        <f t="shared" si="6"/>
        <v>0</v>
      </c>
    </row>
    <row r="60" spans="2:25">
      <c r="B60" s="40">
        <v>52</v>
      </c>
      <c r="C60" s="81">
        <f t="shared" si="1"/>
        <v>301165.19513635384</v>
      </c>
      <c r="D60" s="81"/>
      <c r="E60" s="44">
        <v>2019</v>
      </c>
      <c r="F60" s="8">
        <v>43515</v>
      </c>
      <c r="G60" s="44" t="s">
        <v>4</v>
      </c>
      <c r="H60" s="82">
        <v>125.54</v>
      </c>
      <c r="I60" s="82"/>
      <c r="J60" s="44">
        <v>65</v>
      </c>
      <c r="K60" s="83">
        <f t="shared" si="8"/>
        <v>9034.9558540906146</v>
      </c>
      <c r="L60" s="84"/>
      <c r="M60" s="6">
        <f>IF(J60="","",(K60/J60)/LOOKUP(RIGHT($D$2,3),[1]定数!$A$6:$A$13,[1]定数!$B$6:$B$13))</f>
        <v>1.3899932083216331</v>
      </c>
      <c r="N60" s="44">
        <v>2019</v>
      </c>
      <c r="O60" s="8">
        <v>43524</v>
      </c>
      <c r="P60" s="82">
        <v>126.52</v>
      </c>
      <c r="Q60" s="82"/>
      <c r="R60" s="85">
        <f>IF(P60="","",T60*M60*LOOKUP(RIGHT($D$2,3),定数!$A$6:$A$13,定数!$B$6:$B$13))</f>
        <v>13621.933441551862</v>
      </c>
      <c r="S60" s="85"/>
      <c r="T60" s="86">
        <f t="shared" si="4"/>
        <v>97.999999999998977</v>
      </c>
      <c r="U60" s="86"/>
      <c r="V60" t="str">
        <f t="shared" si="7"/>
        <v/>
      </c>
      <c r="W60">
        <f t="shared" si="3"/>
        <v>0</v>
      </c>
      <c r="X60" s="41">
        <f t="shared" si="5"/>
        <v>311354.99497179437</v>
      </c>
      <c r="Y60" s="42">
        <f t="shared" si="6"/>
        <v>3.2727272727272716E-2</v>
      </c>
    </row>
    <row r="61" spans="2:25">
      <c r="B61" s="40">
        <v>53</v>
      </c>
      <c r="C61" s="81">
        <f t="shared" si="1"/>
        <v>314787.12857790571</v>
      </c>
      <c r="D61" s="81"/>
      <c r="E61" s="44">
        <v>2019</v>
      </c>
      <c r="F61" s="8">
        <v>43531</v>
      </c>
      <c r="G61" s="44" t="s">
        <v>3</v>
      </c>
      <c r="H61" s="82">
        <v>125.73</v>
      </c>
      <c r="I61" s="82"/>
      <c r="J61" s="44">
        <v>68</v>
      </c>
      <c r="K61" s="83">
        <f t="shared" si="8"/>
        <v>9443.61385733717</v>
      </c>
      <c r="L61" s="84"/>
      <c r="M61" s="6">
        <f>IF(J61="","",(K61/J61)/LOOKUP(RIGHT($D$2,3),[1]定数!$A$6:$A$13,[1]定数!$B$6:$B$13))</f>
        <v>1.3887667437260545</v>
      </c>
      <c r="N61" s="44">
        <v>2019</v>
      </c>
      <c r="O61" s="8">
        <v>43532</v>
      </c>
      <c r="P61" s="82">
        <v>124.72</v>
      </c>
      <c r="Q61" s="82"/>
      <c r="R61" s="85">
        <f>IF(P61="","",T61*M61*LOOKUP(RIGHT($D$2,3),定数!$A$6:$A$13,定数!$B$6:$B$13))</f>
        <v>14026.54411163322</v>
      </c>
      <c r="S61" s="85"/>
      <c r="T61" s="86">
        <f t="shared" si="4"/>
        <v>101.00000000000051</v>
      </c>
      <c r="U61" s="86"/>
      <c r="V61" t="str">
        <f t="shared" si="7"/>
        <v/>
      </c>
      <c r="W61">
        <f t="shared" si="3"/>
        <v>0</v>
      </c>
      <c r="X61" s="41">
        <f t="shared" si="5"/>
        <v>314787.12857790571</v>
      </c>
      <c r="Y61" s="42">
        <f t="shared" si="6"/>
        <v>0</v>
      </c>
    </row>
    <row r="62" spans="2:25">
      <c r="B62" s="40">
        <v>54</v>
      </c>
      <c r="C62" s="81">
        <f t="shared" si="1"/>
        <v>328813.67268953891</v>
      </c>
      <c r="D62" s="81"/>
      <c r="E62" s="44">
        <v>2019</v>
      </c>
      <c r="F62" s="8">
        <v>43616</v>
      </c>
      <c r="G62" s="44" t="s">
        <v>3</v>
      </c>
      <c r="H62" s="82">
        <v>121.89</v>
      </c>
      <c r="I62" s="82"/>
      <c r="J62" s="44">
        <v>35</v>
      </c>
      <c r="K62" s="83">
        <f t="shared" si="8"/>
        <v>9864.4101806861672</v>
      </c>
      <c r="L62" s="84"/>
      <c r="M62" s="6">
        <f>IF(J62="","",(K62/J62)/LOOKUP(RIGHT($D$2,3),[1]定数!$A$6:$A$13,[1]定数!$B$6:$B$13))</f>
        <v>2.8184029087674762</v>
      </c>
      <c r="N62" s="44">
        <v>2019</v>
      </c>
      <c r="O62" s="8">
        <v>43616</v>
      </c>
      <c r="P62" s="82">
        <v>121.36</v>
      </c>
      <c r="Q62" s="82"/>
      <c r="R62" s="85">
        <f>IF(P62="","",T62*M62*LOOKUP(RIGHT($D$2,3),定数!$A$6:$A$13,定数!$B$6:$B$13))</f>
        <v>14937.535416467657</v>
      </c>
      <c r="S62" s="85"/>
      <c r="T62" s="86">
        <f t="shared" si="4"/>
        <v>53.000000000000114</v>
      </c>
      <c r="U62" s="86"/>
      <c r="V62" t="str">
        <f t="shared" si="7"/>
        <v/>
      </c>
      <c r="W62">
        <f t="shared" si="3"/>
        <v>0</v>
      </c>
      <c r="X62" s="41">
        <f t="shared" si="5"/>
        <v>328813.67268953891</v>
      </c>
      <c r="Y62" s="42">
        <f t="shared" si="6"/>
        <v>0</v>
      </c>
    </row>
    <row r="63" spans="2:25">
      <c r="B63" s="40">
        <v>55</v>
      </c>
      <c r="C63" s="81">
        <f t="shared" si="1"/>
        <v>343751.20810600655</v>
      </c>
      <c r="D63" s="81"/>
      <c r="E63" s="44">
        <v>2019</v>
      </c>
      <c r="F63" s="8">
        <v>43635</v>
      </c>
      <c r="G63" s="44" t="s">
        <v>3</v>
      </c>
      <c r="H63" s="82">
        <v>121.21</v>
      </c>
      <c r="I63" s="82"/>
      <c r="J63" s="44">
        <v>41</v>
      </c>
      <c r="K63" s="83">
        <f t="shared" si="8"/>
        <v>10312.536243180197</v>
      </c>
      <c r="L63" s="84"/>
      <c r="M63" s="6">
        <f>IF(J63="","",(K63/J63)/LOOKUP(RIGHT($D$2,3),[1]定数!$A$6:$A$13,[1]定数!$B$6:$B$13))</f>
        <v>2.5152527422390722</v>
      </c>
      <c r="N63" s="44">
        <v>2019</v>
      </c>
      <c r="O63" s="8">
        <v>43636</v>
      </c>
      <c r="P63" s="82">
        <v>121.64</v>
      </c>
      <c r="Q63" s="82"/>
      <c r="R63" s="85">
        <f>IF(P63="","",T63*M63*LOOKUP(RIGHT($D$2,3),定数!$A$6:$A$13,定数!$B$6:$B$13))</f>
        <v>-10815.586791628182</v>
      </c>
      <c r="S63" s="85"/>
      <c r="T63" s="86">
        <f t="shared" si="4"/>
        <v>-43.000000000000682</v>
      </c>
      <c r="U63" s="86"/>
      <c r="V63" t="str">
        <f t="shared" si="7"/>
        <v/>
      </c>
      <c r="W63">
        <f t="shared" si="3"/>
        <v>1</v>
      </c>
      <c r="X63" s="41">
        <f t="shared" si="5"/>
        <v>343751.20810600655</v>
      </c>
      <c r="Y63" s="42">
        <f t="shared" si="6"/>
        <v>0</v>
      </c>
    </row>
    <row r="64" spans="2:25">
      <c r="B64" s="40">
        <v>56</v>
      </c>
      <c r="C64" s="81">
        <f t="shared" si="1"/>
        <v>332935.6213143784</v>
      </c>
      <c r="D64" s="81"/>
      <c r="E64" s="40"/>
      <c r="F64" s="8"/>
      <c r="G64" s="40"/>
      <c r="H64" s="82"/>
      <c r="I64" s="82"/>
      <c r="J64" s="40"/>
      <c r="K64" s="83" t="str">
        <f t="shared" ref="K64:K74" si="9">IF(J64="","",C64*0.03)</f>
        <v/>
      </c>
      <c r="L64" s="84"/>
      <c r="M64" s="6" t="str">
        <f>IF(J64="","",(K64/J64)/LOOKUP(RIGHT($D$2,3),定数!$A$6:$A$13,定数!$B$6:$B$13))</f>
        <v/>
      </c>
      <c r="N64" s="40"/>
      <c r="O64" s="8"/>
      <c r="P64" s="82"/>
      <c r="Q64" s="82"/>
      <c r="R64" s="85" t="str">
        <f>IF(P64="","",T64*M64*LOOKUP(RIGHT($D$2,3),定数!$A$6:$A$13,定数!$B$6:$B$13))</f>
        <v/>
      </c>
      <c r="S64" s="85"/>
      <c r="T64" s="86" t="str">
        <f t="shared" si="4"/>
        <v/>
      </c>
      <c r="U64" s="86"/>
      <c r="V64" t="str">
        <f t="shared" si="7"/>
        <v/>
      </c>
      <c r="W64" t="str">
        <f t="shared" si="3"/>
        <v/>
      </c>
      <c r="X64" s="41">
        <f t="shared" si="5"/>
        <v>343751.20810600655</v>
      </c>
      <c r="Y64" s="42">
        <f t="shared" si="6"/>
        <v>3.1463414634146813E-2</v>
      </c>
    </row>
    <row r="65" spans="2:25">
      <c r="B65" s="40">
        <v>57</v>
      </c>
      <c r="C65" s="81" t="str">
        <f t="shared" si="1"/>
        <v/>
      </c>
      <c r="D65" s="81"/>
      <c r="E65" s="40"/>
      <c r="F65" s="8"/>
      <c r="G65" s="40"/>
      <c r="H65" s="82"/>
      <c r="I65" s="82"/>
      <c r="J65" s="40"/>
      <c r="K65" s="83" t="str">
        <f t="shared" si="9"/>
        <v/>
      </c>
      <c r="L65" s="84"/>
      <c r="M65" s="6" t="str">
        <f>IF(J65="","",(K65/J65)/LOOKUP(RIGHT($D$2,3),定数!$A$6:$A$13,定数!$B$6:$B$13))</f>
        <v/>
      </c>
      <c r="N65" s="40"/>
      <c r="O65" s="8"/>
      <c r="P65" s="82"/>
      <c r="Q65" s="82"/>
      <c r="R65" s="85" t="str">
        <f>IF(P65="","",T65*M65*LOOKUP(RIGHT($D$2,3),定数!$A$6:$A$13,定数!$B$6:$B$13))</f>
        <v/>
      </c>
      <c r="S65" s="85"/>
      <c r="T65" s="86" t="str">
        <f t="shared" si="4"/>
        <v/>
      </c>
      <c r="U65" s="86"/>
      <c r="V65" t="str">
        <f t="shared" si="7"/>
        <v/>
      </c>
      <c r="W65" t="str">
        <f t="shared" si="3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81" t="str">
        <f t="shared" si="1"/>
        <v/>
      </c>
      <c r="D66" s="81"/>
      <c r="E66" s="40"/>
      <c r="F66" s="8"/>
      <c r="G66" s="40"/>
      <c r="H66" s="82"/>
      <c r="I66" s="82"/>
      <c r="J66" s="40"/>
      <c r="K66" s="83" t="str">
        <f t="shared" si="9"/>
        <v/>
      </c>
      <c r="L66" s="84"/>
      <c r="M66" s="6" t="str">
        <f>IF(J66="","",(K66/J66)/LOOKUP(RIGHT($D$2,3),定数!$A$6:$A$13,定数!$B$6:$B$13))</f>
        <v/>
      </c>
      <c r="N66" s="40"/>
      <c r="O66" s="8"/>
      <c r="P66" s="82"/>
      <c r="Q66" s="82"/>
      <c r="R66" s="85" t="str">
        <f>IF(P66="","",T66*M66*LOOKUP(RIGHT($D$2,3),定数!$A$6:$A$13,定数!$B$6:$B$13))</f>
        <v/>
      </c>
      <c r="S66" s="85"/>
      <c r="T66" s="86" t="str">
        <f t="shared" si="4"/>
        <v/>
      </c>
      <c r="U66" s="86"/>
      <c r="V66" t="str">
        <f t="shared" si="7"/>
        <v/>
      </c>
      <c r="W66" t="str">
        <f t="shared" si="3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81" t="str">
        <f t="shared" si="1"/>
        <v/>
      </c>
      <c r="D67" s="81"/>
      <c r="E67" s="40"/>
      <c r="F67" s="8"/>
      <c r="G67" s="40"/>
      <c r="H67" s="82"/>
      <c r="I67" s="82"/>
      <c r="J67" s="40"/>
      <c r="K67" s="83" t="str">
        <f t="shared" si="9"/>
        <v/>
      </c>
      <c r="L67" s="84"/>
      <c r="M67" s="6" t="str">
        <f>IF(J67="","",(K67/J67)/LOOKUP(RIGHT($D$2,3),定数!$A$6:$A$13,定数!$B$6:$B$13))</f>
        <v/>
      </c>
      <c r="N67" s="40"/>
      <c r="O67" s="8"/>
      <c r="P67" s="82"/>
      <c r="Q67" s="82"/>
      <c r="R67" s="85" t="str">
        <f>IF(P67="","",T67*M67*LOOKUP(RIGHT($D$2,3),定数!$A$6:$A$13,定数!$B$6:$B$13))</f>
        <v/>
      </c>
      <c r="S67" s="85"/>
      <c r="T67" s="86" t="str">
        <f t="shared" si="4"/>
        <v/>
      </c>
      <c r="U67" s="86"/>
      <c r="V67" t="str">
        <f t="shared" si="7"/>
        <v/>
      </c>
      <c r="W67" t="str">
        <f t="shared" si="3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81" t="str">
        <f t="shared" si="1"/>
        <v/>
      </c>
      <c r="D68" s="81"/>
      <c r="E68" s="40"/>
      <c r="F68" s="8"/>
      <c r="G68" s="40"/>
      <c r="H68" s="82"/>
      <c r="I68" s="82"/>
      <c r="J68" s="40"/>
      <c r="K68" s="83" t="str">
        <f t="shared" si="9"/>
        <v/>
      </c>
      <c r="L68" s="84"/>
      <c r="M68" s="6" t="str">
        <f>IF(J68="","",(K68/J68)/LOOKUP(RIGHT($D$2,3),定数!$A$6:$A$13,定数!$B$6:$B$13))</f>
        <v/>
      </c>
      <c r="N68" s="40"/>
      <c r="O68" s="8"/>
      <c r="P68" s="82"/>
      <c r="Q68" s="82"/>
      <c r="R68" s="85" t="str">
        <f>IF(P68="","",T68*M68*LOOKUP(RIGHT($D$2,3),定数!$A$6:$A$13,定数!$B$6:$B$13))</f>
        <v/>
      </c>
      <c r="S68" s="85"/>
      <c r="T68" s="86" t="str">
        <f t="shared" si="4"/>
        <v/>
      </c>
      <c r="U68" s="86"/>
      <c r="V68" t="str">
        <f t="shared" si="7"/>
        <v/>
      </c>
      <c r="W68" t="str">
        <f t="shared" si="3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81" t="str">
        <f t="shared" si="1"/>
        <v/>
      </c>
      <c r="D69" s="81"/>
      <c r="E69" s="40"/>
      <c r="F69" s="8"/>
      <c r="G69" s="40"/>
      <c r="H69" s="82"/>
      <c r="I69" s="82"/>
      <c r="J69" s="40"/>
      <c r="K69" s="83" t="str">
        <f t="shared" si="9"/>
        <v/>
      </c>
      <c r="L69" s="84"/>
      <c r="M69" s="6" t="str">
        <f>IF(J69="","",(K69/J69)/LOOKUP(RIGHT($D$2,3),定数!$A$6:$A$13,定数!$B$6:$B$13))</f>
        <v/>
      </c>
      <c r="N69" s="40"/>
      <c r="O69" s="8"/>
      <c r="P69" s="82"/>
      <c r="Q69" s="82"/>
      <c r="R69" s="85" t="str">
        <f>IF(P69="","",T69*M69*LOOKUP(RIGHT($D$2,3),定数!$A$6:$A$13,定数!$B$6:$B$13))</f>
        <v/>
      </c>
      <c r="S69" s="85"/>
      <c r="T69" s="86" t="str">
        <f t="shared" si="4"/>
        <v/>
      </c>
      <c r="U69" s="86"/>
      <c r="V69" t="str">
        <f t="shared" si="7"/>
        <v/>
      </c>
      <c r="W69" t="str">
        <f t="shared" si="3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81" t="str">
        <f t="shared" si="1"/>
        <v/>
      </c>
      <c r="D70" s="81"/>
      <c r="E70" s="40"/>
      <c r="F70" s="8"/>
      <c r="G70" s="40"/>
      <c r="H70" s="82"/>
      <c r="I70" s="82"/>
      <c r="J70" s="40"/>
      <c r="K70" s="83" t="str">
        <f t="shared" si="9"/>
        <v/>
      </c>
      <c r="L70" s="84"/>
      <c r="M70" s="6" t="str">
        <f>IF(J70="","",(K70/J70)/LOOKUP(RIGHT($D$2,3),定数!$A$6:$A$13,定数!$B$6:$B$13))</f>
        <v/>
      </c>
      <c r="N70" s="40"/>
      <c r="O70" s="8"/>
      <c r="P70" s="82"/>
      <c r="Q70" s="82"/>
      <c r="R70" s="85" t="str">
        <f>IF(P70="","",T70*M70*LOOKUP(RIGHT($D$2,3),定数!$A$6:$A$13,定数!$B$6:$B$13))</f>
        <v/>
      </c>
      <c r="S70" s="85"/>
      <c r="T70" s="86" t="str">
        <f t="shared" si="4"/>
        <v/>
      </c>
      <c r="U70" s="86"/>
      <c r="V70" t="str">
        <f t="shared" si="7"/>
        <v/>
      </c>
      <c r="W70" t="str">
        <f t="shared" si="3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81" t="str">
        <f t="shared" si="1"/>
        <v/>
      </c>
      <c r="D71" s="81"/>
      <c r="E71" s="40"/>
      <c r="F71" s="8"/>
      <c r="G71" s="40"/>
      <c r="H71" s="82"/>
      <c r="I71" s="82"/>
      <c r="J71" s="40"/>
      <c r="K71" s="83" t="str">
        <f t="shared" si="9"/>
        <v/>
      </c>
      <c r="L71" s="84"/>
      <c r="M71" s="6" t="str">
        <f>IF(J71="","",(K71/J71)/LOOKUP(RIGHT($D$2,3),定数!$A$6:$A$13,定数!$B$6:$B$13))</f>
        <v/>
      </c>
      <c r="N71" s="40"/>
      <c r="O71" s="8"/>
      <c r="P71" s="82"/>
      <c r="Q71" s="82"/>
      <c r="R71" s="85" t="str">
        <f>IF(P71="","",T71*M71*LOOKUP(RIGHT($D$2,3),定数!$A$6:$A$13,定数!$B$6:$B$13))</f>
        <v/>
      </c>
      <c r="S71" s="85"/>
      <c r="T71" s="86" t="str">
        <f t="shared" si="4"/>
        <v/>
      </c>
      <c r="U71" s="86"/>
      <c r="V71" t="str">
        <f t="shared" si="7"/>
        <v/>
      </c>
      <c r="W71" t="str">
        <f t="shared" si="3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81" t="str">
        <f t="shared" si="1"/>
        <v/>
      </c>
      <c r="D72" s="81"/>
      <c r="E72" s="40"/>
      <c r="F72" s="8"/>
      <c r="G72" s="40"/>
      <c r="H72" s="82"/>
      <c r="I72" s="82"/>
      <c r="J72" s="40"/>
      <c r="K72" s="83" t="str">
        <f t="shared" si="9"/>
        <v/>
      </c>
      <c r="L72" s="84"/>
      <c r="M72" s="6" t="str">
        <f>IF(J72="","",(K72/J72)/LOOKUP(RIGHT($D$2,3),定数!$A$6:$A$13,定数!$B$6:$B$13))</f>
        <v/>
      </c>
      <c r="N72" s="40"/>
      <c r="O72" s="8"/>
      <c r="P72" s="82"/>
      <c r="Q72" s="82"/>
      <c r="R72" s="85" t="str">
        <f>IF(P72="","",T72*M72*LOOKUP(RIGHT($D$2,3),定数!$A$6:$A$13,定数!$B$6:$B$13))</f>
        <v/>
      </c>
      <c r="S72" s="85"/>
      <c r="T72" s="86" t="str">
        <f t="shared" si="4"/>
        <v/>
      </c>
      <c r="U72" s="86"/>
      <c r="V72" t="str">
        <f t="shared" si="7"/>
        <v/>
      </c>
      <c r="W72" t="str">
        <f t="shared" si="3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81" t="str">
        <f t="shared" si="1"/>
        <v/>
      </c>
      <c r="D73" s="81"/>
      <c r="E73" s="40"/>
      <c r="F73" s="8"/>
      <c r="G73" s="40"/>
      <c r="H73" s="82"/>
      <c r="I73" s="82"/>
      <c r="J73" s="40"/>
      <c r="K73" s="83" t="str">
        <f t="shared" si="9"/>
        <v/>
      </c>
      <c r="L73" s="84"/>
      <c r="M73" s="6" t="str">
        <f>IF(J73="","",(K73/J73)/LOOKUP(RIGHT($D$2,3),定数!$A$6:$A$13,定数!$B$6:$B$13))</f>
        <v/>
      </c>
      <c r="N73" s="40"/>
      <c r="O73" s="8"/>
      <c r="P73" s="82"/>
      <c r="Q73" s="82"/>
      <c r="R73" s="85" t="str">
        <f>IF(P73="","",T73*M73*LOOKUP(RIGHT($D$2,3),定数!$A$6:$A$13,定数!$B$6:$B$13))</f>
        <v/>
      </c>
      <c r="S73" s="85"/>
      <c r="T73" s="86" t="str">
        <f t="shared" si="4"/>
        <v/>
      </c>
      <c r="U73" s="86"/>
      <c r="V73" t="str">
        <f t="shared" si="7"/>
        <v/>
      </c>
      <c r="W73" t="str">
        <f t="shared" si="3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81" t="str">
        <f t="shared" ref="C74:C108" si="10">IF(R73="","",C73+R73)</f>
        <v/>
      </c>
      <c r="D74" s="81"/>
      <c r="E74" s="40"/>
      <c r="F74" s="8"/>
      <c r="G74" s="40"/>
      <c r="H74" s="82"/>
      <c r="I74" s="82"/>
      <c r="J74" s="40"/>
      <c r="K74" s="83" t="str">
        <f t="shared" si="9"/>
        <v/>
      </c>
      <c r="L74" s="84"/>
      <c r="M74" s="6" t="str">
        <f>IF(J74="","",(K74/J74)/LOOKUP(RIGHT($D$2,3),定数!$A$6:$A$13,定数!$B$6:$B$13))</f>
        <v/>
      </c>
      <c r="N74" s="40"/>
      <c r="O74" s="8"/>
      <c r="P74" s="82"/>
      <c r="Q74" s="82"/>
      <c r="R74" s="85" t="str">
        <f>IF(P74="","",T74*M74*LOOKUP(RIGHT($D$2,3),定数!$A$6:$A$13,定数!$B$6:$B$13))</f>
        <v/>
      </c>
      <c r="S74" s="85"/>
      <c r="T74" s="86" t="str">
        <f t="shared" si="4"/>
        <v/>
      </c>
      <c r="U74" s="86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81" t="str">
        <f t="shared" si="10"/>
        <v/>
      </c>
      <c r="D75" s="81"/>
      <c r="E75" s="40"/>
      <c r="F75" s="8"/>
      <c r="G75" s="40"/>
      <c r="H75" s="82"/>
      <c r="I75" s="82"/>
      <c r="J75" s="40"/>
      <c r="K75" s="83" t="str">
        <f t="shared" ref="K75:K108" si="11">IF(J75="","",C75*0.03)</f>
        <v/>
      </c>
      <c r="L75" s="84"/>
      <c r="M75" s="6" t="str">
        <f>IF(J75="","",(K75/J75)/LOOKUP(RIGHT($D$2,3),定数!$A$6:$A$13,定数!$B$6:$B$13))</f>
        <v/>
      </c>
      <c r="N75" s="40"/>
      <c r="O75" s="8"/>
      <c r="P75" s="82"/>
      <c r="Q75" s="82"/>
      <c r="R75" s="85" t="str">
        <f>IF(P75="","",T75*M75*LOOKUP(RIGHT($D$2,3),定数!$A$6:$A$13,定数!$B$6:$B$13))</f>
        <v/>
      </c>
      <c r="S75" s="85"/>
      <c r="T75" s="86" t="str">
        <f t="shared" si="4"/>
        <v/>
      </c>
      <c r="U75" s="86"/>
      <c r="V75" t="str">
        <f t="shared" ref="V75:W90" si="12">IF(S75&lt;&gt;"",IF(S75&lt;0,1+V74,0),"")</f>
        <v/>
      </c>
      <c r="W75" t="str">
        <f t="shared" si="12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81" t="str">
        <f t="shared" si="10"/>
        <v/>
      </c>
      <c r="D76" s="81"/>
      <c r="E76" s="40"/>
      <c r="F76" s="8"/>
      <c r="G76" s="40"/>
      <c r="H76" s="82"/>
      <c r="I76" s="82"/>
      <c r="J76" s="40"/>
      <c r="K76" s="83" t="str">
        <f t="shared" si="11"/>
        <v/>
      </c>
      <c r="L76" s="84"/>
      <c r="M76" s="6" t="str">
        <f>IF(J76="","",(K76/J76)/LOOKUP(RIGHT($D$2,3),定数!$A$6:$A$13,定数!$B$6:$B$13))</f>
        <v/>
      </c>
      <c r="N76" s="40"/>
      <c r="O76" s="8"/>
      <c r="P76" s="82"/>
      <c r="Q76" s="82"/>
      <c r="R76" s="85" t="str">
        <f>IF(P76="","",T76*M76*LOOKUP(RIGHT($D$2,3),定数!$A$6:$A$13,定数!$B$6:$B$13))</f>
        <v/>
      </c>
      <c r="S76" s="85"/>
      <c r="T76" s="86" t="str">
        <f t="shared" ref="T76:T108" si="13">IF(P76="","",IF(G76="買",(P76-H76),(H76-P76))*IF(RIGHT($D$2,3)="JPY",100,10000))</f>
        <v/>
      </c>
      <c r="U76" s="86"/>
      <c r="V76" t="str">
        <f t="shared" si="12"/>
        <v/>
      </c>
      <c r="W76" t="str">
        <f t="shared" si="12"/>
        <v/>
      </c>
      <c r="X76" s="41" t="str">
        <f t="shared" ref="X76:X108" si="14">IF(C76&lt;&gt;"",MAX(X75,C76),"")</f>
        <v/>
      </c>
      <c r="Y76" s="42" t="str">
        <f t="shared" ref="Y76:Y108" si="15">IF(X76&lt;&gt;"",1-(C76/X76),"")</f>
        <v/>
      </c>
    </row>
    <row r="77" spans="2:25">
      <c r="B77" s="40">
        <v>69</v>
      </c>
      <c r="C77" s="81" t="str">
        <f t="shared" si="10"/>
        <v/>
      </c>
      <c r="D77" s="81"/>
      <c r="E77" s="40"/>
      <c r="F77" s="8"/>
      <c r="G77" s="40"/>
      <c r="H77" s="82"/>
      <c r="I77" s="82"/>
      <c r="J77" s="40"/>
      <c r="K77" s="83" t="str">
        <f t="shared" si="11"/>
        <v/>
      </c>
      <c r="L77" s="84"/>
      <c r="M77" s="6" t="str">
        <f>IF(J77="","",(K77/J77)/LOOKUP(RIGHT($D$2,3),定数!$A$6:$A$13,定数!$B$6:$B$13))</f>
        <v/>
      </c>
      <c r="N77" s="40"/>
      <c r="O77" s="8"/>
      <c r="P77" s="82"/>
      <c r="Q77" s="82"/>
      <c r="R77" s="85" t="str">
        <f>IF(P77="","",T77*M77*LOOKUP(RIGHT($D$2,3),定数!$A$6:$A$13,定数!$B$6:$B$13))</f>
        <v/>
      </c>
      <c r="S77" s="85"/>
      <c r="T77" s="86" t="str">
        <f t="shared" si="13"/>
        <v/>
      </c>
      <c r="U77" s="86"/>
      <c r="V77" t="str">
        <f t="shared" si="12"/>
        <v/>
      </c>
      <c r="W77" t="str">
        <f t="shared" si="12"/>
        <v/>
      </c>
      <c r="X77" s="41" t="str">
        <f t="shared" si="14"/>
        <v/>
      </c>
      <c r="Y77" s="42" t="str">
        <f t="shared" si="15"/>
        <v/>
      </c>
    </row>
    <row r="78" spans="2:25">
      <c r="B78" s="40">
        <v>70</v>
      </c>
      <c r="C78" s="81" t="str">
        <f t="shared" si="10"/>
        <v/>
      </c>
      <c r="D78" s="81"/>
      <c r="E78" s="40"/>
      <c r="F78" s="8"/>
      <c r="G78" s="40"/>
      <c r="H78" s="82"/>
      <c r="I78" s="82"/>
      <c r="J78" s="40"/>
      <c r="K78" s="83" t="str">
        <f t="shared" si="11"/>
        <v/>
      </c>
      <c r="L78" s="84"/>
      <c r="M78" s="6" t="str">
        <f>IF(J78="","",(K78/J78)/LOOKUP(RIGHT($D$2,3),定数!$A$6:$A$13,定数!$B$6:$B$13))</f>
        <v/>
      </c>
      <c r="N78" s="40"/>
      <c r="O78" s="8"/>
      <c r="P78" s="82"/>
      <c r="Q78" s="82"/>
      <c r="R78" s="85" t="str">
        <f>IF(P78="","",T78*M78*LOOKUP(RIGHT($D$2,3),定数!$A$6:$A$13,定数!$B$6:$B$13))</f>
        <v/>
      </c>
      <c r="S78" s="85"/>
      <c r="T78" s="86" t="str">
        <f t="shared" si="13"/>
        <v/>
      </c>
      <c r="U78" s="86"/>
      <c r="V78" t="str">
        <f t="shared" si="12"/>
        <v/>
      </c>
      <c r="W78" t="str">
        <f t="shared" si="12"/>
        <v/>
      </c>
      <c r="X78" s="41" t="str">
        <f t="shared" si="14"/>
        <v/>
      </c>
      <c r="Y78" s="42" t="str">
        <f t="shared" si="15"/>
        <v/>
      </c>
    </row>
    <row r="79" spans="2:25">
      <c r="B79" s="40">
        <v>71</v>
      </c>
      <c r="C79" s="81" t="str">
        <f t="shared" si="10"/>
        <v/>
      </c>
      <c r="D79" s="81"/>
      <c r="E79" s="40"/>
      <c r="F79" s="8"/>
      <c r="G79" s="40"/>
      <c r="H79" s="82"/>
      <c r="I79" s="82"/>
      <c r="J79" s="40"/>
      <c r="K79" s="83" t="str">
        <f t="shared" si="11"/>
        <v/>
      </c>
      <c r="L79" s="84"/>
      <c r="M79" s="6" t="str">
        <f>IF(J79="","",(K79/J79)/LOOKUP(RIGHT($D$2,3),定数!$A$6:$A$13,定数!$B$6:$B$13))</f>
        <v/>
      </c>
      <c r="N79" s="40"/>
      <c r="O79" s="8"/>
      <c r="P79" s="82"/>
      <c r="Q79" s="82"/>
      <c r="R79" s="85" t="str">
        <f>IF(P79="","",T79*M79*LOOKUP(RIGHT($D$2,3),定数!$A$6:$A$13,定数!$B$6:$B$13))</f>
        <v/>
      </c>
      <c r="S79" s="85"/>
      <c r="T79" s="86" t="str">
        <f t="shared" si="13"/>
        <v/>
      </c>
      <c r="U79" s="86"/>
      <c r="V79" t="str">
        <f t="shared" si="12"/>
        <v/>
      </c>
      <c r="W79" t="str">
        <f t="shared" si="12"/>
        <v/>
      </c>
      <c r="X79" s="41" t="str">
        <f t="shared" si="14"/>
        <v/>
      </c>
      <c r="Y79" s="42" t="str">
        <f t="shared" si="15"/>
        <v/>
      </c>
    </row>
    <row r="80" spans="2:25">
      <c r="B80" s="40">
        <v>72</v>
      </c>
      <c r="C80" s="81" t="str">
        <f t="shared" si="10"/>
        <v/>
      </c>
      <c r="D80" s="81"/>
      <c r="E80" s="40"/>
      <c r="F80" s="8"/>
      <c r="G80" s="40"/>
      <c r="H80" s="82"/>
      <c r="I80" s="82"/>
      <c r="J80" s="40"/>
      <c r="K80" s="83" t="str">
        <f t="shared" si="11"/>
        <v/>
      </c>
      <c r="L80" s="84"/>
      <c r="M80" s="6" t="str">
        <f>IF(J80="","",(K80/J80)/LOOKUP(RIGHT($D$2,3),定数!$A$6:$A$13,定数!$B$6:$B$13))</f>
        <v/>
      </c>
      <c r="N80" s="40"/>
      <c r="O80" s="8"/>
      <c r="P80" s="82"/>
      <c r="Q80" s="82"/>
      <c r="R80" s="85" t="str">
        <f>IF(P80="","",T80*M80*LOOKUP(RIGHT($D$2,3),定数!$A$6:$A$13,定数!$B$6:$B$13))</f>
        <v/>
      </c>
      <c r="S80" s="85"/>
      <c r="T80" s="86" t="str">
        <f t="shared" si="13"/>
        <v/>
      </c>
      <c r="U80" s="86"/>
      <c r="V80" t="str">
        <f t="shared" si="12"/>
        <v/>
      </c>
      <c r="W80" t="str">
        <f t="shared" si="12"/>
        <v/>
      </c>
      <c r="X80" s="41" t="str">
        <f t="shared" si="14"/>
        <v/>
      </c>
      <c r="Y80" s="42" t="str">
        <f t="shared" si="15"/>
        <v/>
      </c>
    </row>
    <row r="81" spans="2:25">
      <c r="B81" s="40">
        <v>73</v>
      </c>
      <c r="C81" s="81" t="str">
        <f t="shared" si="10"/>
        <v/>
      </c>
      <c r="D81" s="81"/>
      <c r="E81" s="40"/>
      <c r="F81" s="8"/>
      <c r="G81" s="40"/>
      <c r="H81" s="82"/>
      <c r="I81" s="82"/>
      <c r="J81" s="40"/>
      <c r="K81" s="83" t="str">
        <f t="shared" si="11"/>
        <v/>
      </c>
      <c r="L81" s="84"/>
      <c r="M81" s="6" t="str">
        <f>IF(J81="","",(K81/J81)/LOOKUP(RIGHT($D$2,3),定数!$A$6:$A$13,定数!$B$6:$B$13))</f>
        <v/>
      </c>
      <c r="N81" s="40"/>
      <c r="O81" s="8"/>
      <c r="P81" s="82"/>
      <c r="Q81" s="82"/>
      <c r="R81" s="85" t="str">
        <f>IF(P81="","",T81*M81*LOOKUP(RIGHT($D$2,3),定数!$A$6:$A$13,定数!$B$6:$B$13))</f>
        <v/>
      </c>
      <c r="S81" s="85"/>
      <c r="T81" s="86" t="str">
        <f t="shared" si="13"/>
        <v/>
      </c>
      <c r="U81" s="86"/>
      <c r="V81" t="str">
        <f t="shared" si="12"/>
        <v/>
      </c>
      <c r="W81" t="str">
        <f t="shared" si="12"/>
        <v/>
      </c>
      <c r="X81" s="41" t="str">
        <f t="shared" si="14"/>
        <v/>
      </c>
      <c r="Y81" s="42" t="str">
        <f t="shared" si="15"/>
        <v/>
      </c>
    </row>
    <row r="82" spans="2:25">
      <c r="B82" s="40">
        <v>74</v>
      </c>
      <c r="C82" s="81" t="str">
        <f t="shared" si="10"/>
        <v/>
      </c>
      <c r="D82" s="81"/>
      <c r="E82" s="40"/>
      <c r="F82" s="8"/>
      <c r="G82" s="40"/>
      <c r="H82" s="82"/>
      <c r="I82" s="82"/>
      <c r="J82" s="40"/>
      <c r="K82" s="83" t="str">
        <f t="shared" si="11"/>
        <v/>
      </c>
      <c r="L82" s="84"/>
      <c r="M82" s="6" t="str">
        <f>IF(J82="","",(K82/J82)/LOOKUP(RIGHT($D$2,3),定数!$A$6:$A$13,定数!$B$6:$B$13))</f>
        <v/>
      </c>
      <c r="N82" s="40"/>
      <c r="O82" s="8"/>
      <c r="P82" s="82"/>
      <c r="Q82" s="82"/>
      <c r="R82" s="85" t="str">
        <f>IF(P82="","",T82*M82*LOOKUP(RIGHT($D$2,3),定数!$A$6:$A$13,定数!$B$6:$B$13))</f>
        <v/>
      </c>
      <c r="S82" s="85"/>
      <c r="T82" s="86" t="str">
        <f t="shared" si="13"/>
        <v/>
      </c>
      <c r="U82" s="86"/>
      <c r="V82" t="str">
        <f t="shared" si="12"/>
        <v/>
      </c>
      <c r="W82" t="str">
        <f t="shared" si="12"/>
        <v/>
      </c>
      <c r="X82" s="41" t="str">
        <f t="shared" si="14"/>
        <v/>
      </c>
      <c r="Y82" s="42" t="str">
        <f t="shared" si="15"/>
        <v/>
      </c>
    </row>
    <row r="83" spans="2:25">
      <c r="B83" s="40">
        <v>75</v>
      </c>
      <c r="C83" s="81" t="str">
        <f t="shared" si="10"/>
        <v/>
      </c>
      <c r="D83" s="81"/>
      <c r="E83" s="40"/>
      <c r="F83" s="8"/>
      <c r="G83" s="40"/>
      <c r="H83" s="82"/>
      <c r="I83" s="82"/>
      <c r="J83" s="40"/>
      <c r="K83" s="83" t="str">
        <f t="shared" si="11"/>
        <v/>
      </c>
      <c r="L83" s="84"/>
      <c r="M83" s="6" t="str">
        <f>IF(J83="","",(K83/J83)/LOOKUP(RIGHT($D$2,3),定数!$A$6:$A$13,定数!$B$6:$B$13))</f>
        <v/>
      </c>
      <c r="N83" s="40"/>
      <c r="O83" s="8"/>
      <c r="P83" s="82"/>
      <c r="Q83" s="82"/>
      <c r="R83" s="85" t="str">
        <f>IF(P83="","",T83*M83*LOOKUP(RIGHT($D$2,3),定数!$A$6:$A$13,定数!$B$6:$B$13))</f>
        <v/>
      </c>
      <c r="S83" s="85"/>
      <c r="T83" s="86" t="str">
        <f t="shared" si="13"/>
        <v/>
      </c>
      <c r="U83" s="86"/>
      <c r="V83" t="str">
        <f t="shared" si="12"/>
        <v/>
      </c>
      <c r="W83" t="str">
        <f t="shared" si="12"/>
        <v/>
      </c>
      <c r="X83" s="41" t="str">
        <f t="shared" si="14"/>
        <v/>
      </c>
      <c r="Y83" s="42" t="str">
        <f t="shared" si="15"/>
        <v/>
      </c>
    </row>
    <row r="84" spans="2:25">
      <c r="B84" s="40">
        <v>76</v>
      </c>
      <c r="C84" s="81" t="str">
        <f t="shared" si="10"/>
        <v/>
      </c>
      <c r="D84" s="81"/>
      <c r="E84" s="40"/>
      <c r="F84" s="8"/>
      <c r="G84" s="40"/>
      <c r="H84" s="82"/>
      <c r="I84" s="82"/>
      <c r="J84" s="40"/>
      <c r="K84" s="83" t="str">
        <f t="shared" si="11"/>
        <v/>
      </c>
      <c r="L84" s="84"/>
      <c r="M84" s="6" t="str">
        <f>IF(J84="","",(K84/J84)/LOOKUP(RIGHT($D$2,3),定数!$A$6:$A$13,定数!$B$6:$B$13))</f>
        <v/>
      </c>
      <c r="N84" s="40"/>
      <c r="O84" s="8"/>
      <c r="P84" s="82"/>
      <c r="Q84" s="82"/>
      <c r="R84" s="85" t="str">
        <f>IF(P84="","",T84*M84*LOOKUP(RIGHT($D$2,3),定数!$A$6:$A$13,定数!$B$6:$B$13))</f>
        <v/>
      </c>
      <c r="S84" s="85"/>
      <c r="T84" s="86" t="str">
        <f t="shared" si="13"/>
        <v/>
      </c>
      <c r="U84" s="86"/>
      <c r="V84" t="str">
        <f t="shared" si="12"/>
        <v/>
      </c>
      <c r="W84" t="str">
        <f t="shared" si="12"/>
        <v/>
      </c>
      <c r="X84" s="41" t="str">
        <f t="shared" si="14"/>
        <v/>
      </c>
      <c r="Y84" s="42" t="str">
        <f t="shared" si="15"/>
        <v/>
      </c>
    </row>
    <row r="85" spans="2:25">
      <c r="B85" s="40">
        <v>77</v>
      </c>
      <c r="C85" s="81" t="str">
        <f t="shared" si="10"/>
        <v/>
      </c>
      <c r="D85" s="81"/>
      <c r="E85" s="40"/>
      <c r="F85" s="8"/>
      <c r="G85" s="40"/>
      <c r="H85" s="82"/>
      <c r="I85" s="82"/>
      <c r="J85" s="40"/>
      <c r="K85" s="83" t="str">
        <f t="shared" si="11"/>
        <v/>
      </c>
      <c r="L85" s="84"/>
      <c r="M85" s="6" t="str">
        <f>IF(J85="","",(K85/J85)/LOOKUP(RIGHT($D$2,3),定数!$A$6:$A$13,定数!$B$6:$B$13))</f>
        <v/>
      </c>
      <c r="N85" s="40"/>
      <c r="O85" s="8"/>
      <c r="P85" s="82"/>
      <c r="Q85" s="82"/>
      <c r="R85" s="85" t="str">
        <f>IF(P85="","",T85*M85*LOOKUP(RIGHT($D$2,3),定数!$A$6:$A$13,定数!$B$6:$B$13))</f>
        <v/>
      </c>
      <c r="S85" s="85"/>
      <c r="T85" s="86" t="str">
        <f t="shared" si="13"/>
        <v/>
      </c>
      <c r="U85" s="86"/>
      <c r="V85" t="str">
        <f t="shared" si="12"/>
        <v/>
      </c>
      <c r="W85" t="str">
        <f t="shared" si="12"/>
        <v/>
      </c>
      <c r="X85" s="41" t="str">
        <f t="shared" si="14"/>
        <v/>
      </c>
      <c r="Y85" s="42" t="str">
        <f t="shared" si="15"/>
        <v/>
      </c>
    </row>
    <row r="86" spans="2:25">
      <c r="B86" s="40">
        <v>78</v>
      </c>
      <c r="C86" s="81" t="str">
        <f t="shared" si="10"/>
        <v/>
      </c>
      <c r="D86" s="81"/>
      <c r="E86" s="40"/>
      <c r="F86" s="8"/>
      <c r="G86" s="40"/>
      <c r="H86" s="82"/>
      <c r="I86" s="82"/>
      <c r="J86" s="40"/>
      <c r="K86" s="83" t="str">
        <f t="shared" si="11"/>
        <v/>
      </c>
      <c r="L86" s="84"/>
      <c r="M86" s="6" t="str">
        <f>IF(J86="","",(K86/J86)/LOOKUP(RIGHT($D$2,3),定数!$A$6:$A$13,定数!$B$6:$B$13))</f>
        <v/>
      </c>
      <c r="N86" s="40"/>
      <c r="O86" s="8"/>
      <c r="P86" s="82"/>
      <c r="Q86" s="82"/>
      <c r="R86" s="85" t="str">
        <f>IF(P86="","",T86*M86*LOOKUP(RIGHT($D$2,3),定数!$A$6:$A$13,定数!$B$6:$B$13))</f>
        <v/>
      </c>
      <c r="S86" s="85"/>
      <c r="T86" s="86" t="str">
        <f t="shared" si="13"/>
        <v/>
      </c>
      <c r="U86" s="86"/>
      <c r="V86" t="str">
        <f t="shared" si="12"/>
        <v/>
      </c>
      <c r="W86" t="str">
        <f t="shared" si="12"/>
        <v/>
      </c>
      <c r="X86" s="41" t="str">
        <f t="shared" si="14"/>
        <v/>
      </c>
      <c r="Y86" s="42" t="str">
        <f t="shared" si="15"/>
        <v/>
      </c>
    </row>
    <row r="87" spans="2:25">
      <c r="B87" s="40">
        <v>79</v>
      </c>
      <c r="C87" s="81" t="str">
        <f t="shared" si="10"/>
        <v/>
      </c>
      <c r="D87" s="81"/>
      <c r="E87" s="40"/>
      <c r="F87" s="8"/>
      <c r="G87" s="40"/>
      <c r="H87" s="82"/>
      <c r="I87" s="82"/>
      <c r="J87" s="40"/>
      <c r="K87" s="83" t="str">
        <f t="shared" si="11"/>
        <v/>
      </c>
      <c r="L87" s="84"/>
      <c r="M87" s="6" t="str">
        <f>IF(J87="","",(K87/J87)/LOOKUP(RIGHT($D$2,3),定数!$A$6:$A$13,定数!$B$6:$B$13))</f>
        <v/>
      </c>
      <c r="N87" s="40"/>
      <c r="O87" s="8"/>
      <c r="P87" s="82"/>
      <c r="Q87" s="82"/>
      <c r="R87" s="85" t="str">
        <f>IF(P87="","",T87*M87*LOOKUP(RIGHT($D$2,3),定数!$A$6:$A$13,定数!$B$6:$B$13))</f>
        <v/>
      </c>
      <c r="S87" s="85"/>
      <c r="T87" s="86" t="str">
        <f t="shared" si="13"/>
        <v/>
      </c>
      <c r="U87" s="86"/>
      <c r="V87" t="str">
        <f t="shared" si="12"/>
        <v/>
      </c>
      <c r="W87" t="str">
        <f t="shared" si="12"/>
        <v/>
      </c>
      <c r="X87" s="41" t="str">
        <f t="shared" si="14"/>
        <v/>
      </c>
      <c r="Y87" s="42" t="str">
        <f t="shared" si="15"/>
        <v/>
      </c>
    </row>
    <row r="88" spans="2:25">
      <c r="B88" s="40">
        <v>80</v>
      </c>
      <c r="C88" s="81" t="str">
        <f t="shared" si="10"/>
        <v/>
      </c>
      <c r="D88" s="81"/>
      <c r="E88" s="40"/>
      <c r="F88" s="8"/>
      <c r="G88" s="40"/>
      <c r="H88" s="82"/>
      <c r="I88" s="82"/>
      <c r="J88" s="40"/>
      <c r="K88" s="83" t="str">
        <f t="shared" si="11"/>
        <v/>
      </c>
      <c r="L88" s="84"/>
      <c r="M88" s="6" t="str">
        <f>IF(J88="","",(K88/J88)/LOOKUP(RIGHT($D$2,3),定数!$A$6:$A$13,定数!$B$6:$B$13))</f>
        <v/>
      </c>
      <c r="N88" s="40"/>
      <c r="O88" s="8"/>
      <c r="P88" s="82"/>
      <c r="Q88" s="82"/>
      <c r="R88" s="85" t="str">
        <f>IF(P88="","",T88*M88*LOOKUP(RIGHT($D$2,3),定数!$A$6:$A$13,定数!$B$6:$B$13))</f>
        <v/>
      </c>
      <c r="S88" s="85"/>
      <c r="T88" s="86" t="str">
        <f t="shared" si="13"/>
        <v/>
      </c>
      <c r="U88" s="86"/>
      <c r="V88" t="str">
        <f t="shared" si="12"/>
        <v/>
      </c>
      <c r="W88" t="str">
        <f t="shared" si="12"/>
        <v/>
      </c>
      <c r="X88" s="41" t="str">
        <f t="shared" si="14"/>
        <v/>
      </c>
      <c r="Y88" s="42" t="str">
        <f t="shared" si="15"/>
        <v/>
      </c>
    </row>
    <row r="89" spans="2:25">
      <c r="B89" s="40">
        <v>81</v>
      </c>
      <c r="C89" s="81" t="str">
        <f t="shared" si="10"/>
        <v/>
      </c>
      <c r="D89" s="81"/>
      <c r="E89" s="40"/>
      <c r="F89" s="8"/>
      <c r="G89" s="40"/>
      <c r="H89" s="82"/>
      <c r="I89" s="82"/>
      <c r="J89" s="40"/>
      <c r="K89" s="83" t="str">
        <f t="shared" si="11"/>
        <v/>
      </c>
      <c r="L89" s="84"/>
      <c r="M89" s="6" t="str">
        <f>IF(J89="","",(K89/J89)/LOOKUP(RIGHT($D$2,3),定数!$A$6:$A$13,定数!$B$6:$B$13))</f>
        <v/>
      </c>
      <c r="N89" s="40"/>
      <c r="O89" s="8"/>
      <c r="P89" s="82"/>
      <c r="Q89" s="82"/>
      <c r="R89" s="85" t="str">
        <f>IF(P89="","",T89*M89*LOOKUP(RIGHT($D$2,3),定数!$A$6:$A$13,定数!$B$6:$B$13))</f>
        <v/>
      </c>
      <c r="S89" s="85"/>
      <c r="T89" s="86" t="str">
        <f t="shared" si="13"/>
        <v/>
      </c>
      <c r="U89" s="86"/>
      <c r="V89" t="str">
        <f t="shared" si="12"/>
        <v/>
      </c>
      <c r="W89" t="str">
        <f t="shared" si="12"/>
        <v/>
      </c>
      <c r="X89" s="41" t="str">
        <f t="shared" si="14"/>
        <v/>
      </c>
      <c r="Y89" s="42" t="str">
        <f t="shared" si="15"/>
        <v/>
      </c>
    </row>
    <row r="90" spans="2:25">
      <c r="B90" s="40">
        <v>82</v>
      </c>
      <c r="C90" s="81" t="str">
        <f t="shared" si="10"/>
        <v/>
      </c>
      <c r="D90" s="81"/>
      <c r="E90" s="40"/>
      <c r="F90" s="8"/>
      <c r="G90" s="40"/>
      <c r="H90" s="82"/>
      <c r="I90" s="82"/>
      <c r="J90" s="40"/>
      <c r="K90" s="83" t="str">
        <f t="shared" si="11"/>
        <v/>
      </c>
      <c r="L90" s="84"/>
      <c r="M90" s="6" t="str">
        <f>IF(J90="","",(K90/J90)/LOOKUP(RIGHT($D$2,3),定数!$A$6:$A$13,定数!$B$6:$B$13))</f>
        <v/>
      </c>
      <c r="N90" s="40"/>
      <c r="O90" s="8"/>
      <c r="P90" s="82"/>
      <c r="Q90" s="82"/>
      <c r="R90" s="85" t="str">
        <f>IF(P90="","",T90*M90*LOOKUP(RIGHT($D$2,3),定数!$A$6:$A$13,定数!$B$6:$B$13))</f>
        <v/>
      </c>
      <c r="S90" s="85"/>
      <c r="T90" s="86" t="str">
        <f t="shared" si="13"/>
        <v/>
      </c>
      <c r="U90" s="86"/>
      <c r="V90" t="str">
        <f t="shared" si="12"/>
        <v/>
      </c>
      <c r="W90" t="str">
        <f t="shared" si="12"/>
        <v/>
      </c>
      <c r="X90" s="41" t="str">
        <f t="shared" si="14"/>
        <v/>
      </c>
      <c r="Y90" s="42" t="str">
        <f t="shared" si="15"/>
        <v/>
      </c>
    </row>
    <row r="91" spans="2:25">
      <c r="B91" s="40">
        <v>83</v>
      </c>
      <c r="C91" s="81" t="str">
        <f t="shared" si="10"/>
        <v/>
      </c>
      <c r="D91" s="81"/>
      <c r="E91" s="40"/>
      <c r="F91" s="8"/>
      <c r="G91" s="40"/>
      <c r="H91" s="82"/>
      <c r="I91" s="82"/>
      <c r="J91" s="40"/>
      <c r="K91" s="83" t="str">
        <f t="shared" si="11"/>
        <v/>
      </c>
      <c r="L91" s="84"/>
      <c r="M91" s="6" t="str">
        <f>IF(J91="","",(K91/J91)/LOOKUP(RIGHT($D$2,3),定数!$A$6:$A$13,定数!$B$6:$B$13))</f>
        <v/>
      </c>
      <c r="N91" s="40"/>
      <c r="O91" s="8"/>
      <c r="P91" s="82"/>
      <c r="Q91" s="82"/>
      <c r="R91" s="85" t="str">
        <f>IF(P91="","",T91*M91*LOOKUP(RIGHT($D$2,3),定数!$A$6:$A$13,定数!$B$6:$B$13))</f>
        <v/>
      </c>
      <c r="S91" s="85"/>
      <c r="T91" s="86" t="str">
        <f t="shared" si="13"/>
        <v/>
      </c>
      <c r="U91" s="86"/>
      <c r="V91" t="str">
        <f t="shared" ref="V91:W106" si="16">IF(S91&lt;&gt;"",IF(S91&lt;0,1+V90,0),"")</f>
        <v/>
      </c>
      <c r="W91" t="str">
        <f t="shared" si="16"/>
        <v/>
      </c>
      <c r="X91" s="41" t="str">
        <f t="shared" si="14"/>
        <v/>
      </c>
      <c r="Y91" s="42" t="str">
        <f t="shared" si="15"/>
        <v/>
      </c>
    </row>
    <row r="92" spans="2:25">
      <c r="B92" s="40">
        <v>84</v>
      </c>
      <c r="C92" s="81" t="str">
        <f t="shared" si="10"/>
        <v/>
      </c>
      <c r="D92" s="81"/>
      <c r="E92" s="40"/>
      <c r="F92" s="8"/>
      <c r="G92" s="40"/>
      <c r="H92" s="82"/>
      <c r="I92" s="82"/>
      <c r="J92" s="40"/>
      <c r="K92" s="83" t="str">
        <f t="shared" si="11"/>
        <v/>
      </c>
      <c r="L92" s="84"/>
      <c r="M92" s="6" t="str">
        <f>IF(J92="","",(K92/J92)/LOOKUP(RIGHT($D$2,3),定数!$A$6:$A$13,定数!$B$6:$B$13))</f>
        <v/>
      </c>
      <c r="N92" s="40"/>
      <c r="O92" s="8"/>
      <c r="P92" s="82"/>
      <c r="Q92" s="82"/>
      <c r="R92" s="85" t="str">
        <f>IF(P92="","",T92*M92*LOOKUP(RIGHT($D$2,3),定数!$A$6:$A$13,定数!$B$6:$B$13))</f>
        <v/>
      </c>
      <c r="S92" s="85"/>
      <c r="T92" s="86" t="str">
        <f t="shared" si="13"/>
        <v/>
      </c>
      <c r="U92" s="86"/>
      <c r="V92" t="str">
        <f t="shared" si="16"/>
        <v/>
      </c>
      <c r="W92" t="str">
        <f t="shared" si="16"/>
        <v/>
      </c>
      <c r="X92" s="41" t="str">
        <f t="shared" si="14"/>
        <v/>
      </c>
      <c r="Y92" s="42" t="str">
        <f t="shared" si="15"/>
        <v/>
      </c>
    </row>
    <row r="93" spans="2:25">
      <c r="B93" s="40">
        <v>85</v>
      </c>
      <c r="C93" s="81" t="str">
        <f t="shared" si="10"/>
        <v/>
      </c>
      <c r="D93" s="81"/>
      <c r="E93" s="40"/>
      <c r="F93" s="8"/>
      <c r="G93" s="40"/>
      <c r="H93" s="82"/>
      <c r="I93" s="82"/>
      <c r="J93" s="40"/>
      <c r="K93" s="83" t="str">
        <f t="shared" si="11"/>
        <v/>
      </c>
      <c r="L93" s="84"/>
      <c r="M93" s="6" t="str">
        <f>IF(J93="","",(K93/J93)/LOOKUP(RIGHT($D$2,3),定数!$A$6:$A$13,定数!$B$6:$B$13))</f>
        <v/>
      </c>
      <c r="N93" s="40"/>
      <c r="O93" s="8"/>
      <c r="P93" s="82"/>
      <c r="Q93" s="82"/>
      <c r="R93" s="85" t="str">
        <f>IF(P93="","",T93*M93*LOOKUP(RIGHT($D$2,3),定数!$A$6:$A$13,定数!$B$6:$B$13))</f>
        <v/>
      </c>
      <c r="S93" s="85"/>
      <c r="T93" s="86" t="str">
        <f t="shared" si="13"/>
        <v/>
      </c>
      <c r="U93" s="86"/>
      <c r="V93" t="str">
        <f t="shared" si="16"/>
        <v/>
      </c>
      <c r="W93" t="str">
        <f t="shared" si="16"/>
        <v/>
      </c>
      <c r="X93" s="41" t="str">
        <f t="shared" si="14"/>
        <v/>
      </c>
      <c r="Y93" s="42" t="str">
        <f t="shared" si="15"/>
        <v/>
      </c>
    </row>
    <row r="94" spans="2:25">
      <c r="B94" s="40">
        <v>86</v>
      </c>
      <c r="C94" s="81" t="str">
        <f t="shared" si="10"/>
        <v/>
      </c>
      <c r="D94" s="81"/>
      <c r="E94" s="40"/>
      <c r="F94" s="8"/>
      <c r="G94" s="40"/>
      <c r="H94" s="82"/>
      <c r="I94" s="82"/>
      <c r="J94" s="40"/>
      <c r="K94" s="83" t="str">
        <f t="shared" si="11"/>
        <v/>
      </c>
      <c r="L94" s="84"/>
      <c r="M94" s="6" t="str">
        <f>IF(J94="","",(K94/J94)/LOOKUP(RIGHT($D$2,3),定数!$A$6:$A$13,定数!$B$6:$B$13))</f>
        <v/>
      </c>
      <c r="N94" s="40"/>
      <c r="O94" s="8"/>
      <c r="P94" s="82"/>
      <c r="Q94" s="82"/>
      <c r="R94" s="85" t="str">
        <f>IF(P94="","",T94*M94*LOOKUP(RIGHT($D$2,3),定数!$A$6:$A$13,定数!$B$6:$B$13))</f>
        <v/>
      </c>
      <c r="S94" s="85"/>
      <c r="T94" s="86" t="str">
        <f t="shared" si="13"/>
        <v/>
      </c>
      <c r="U94" s="86"/>
      <c r="V94" t="str">
        <f t="shared" si="16"/>
        <v/>
      </c>
      <c r="W94" t="str">
        <f t="shared" si="16"/>
        <v/>
      </c>
      <c r="X94" s="41" t="str">
        <f t="shared" si="14"/>
        <v/>
      </c>
      <c r="Y94" s="42" t="str">
        <f t="shared" si="15"/>
        <v/>
      </c>
    </row>
    <row r="95" spans="2:25">
      <c r="B95" s="40">
        <v>87</v>
      </c>
      <c r="C95" s="81" t="str">
        <f t="shared" si="10"/>
        <v/>
      </c>
      <c r="D95" s="81"/>
      <c r="E95" s="40"/>
      <c r="F95" s="8"/>
      <c r="G95" s="40"/>
      <c r="H95" s="82"/>
      <c r="I95" s="82"/>
      <c r="J95" s="40"/>
      <c r="K95" s="83" t="str">
        <f t="shared" si="11"/>
        <v/>
      </c>
      <c r="L95" s="84"/>
      <c r="M95" s="6" t="str">
        <f>IF(J95="","",(K95/J95)/LOOKUP(RIGHT($D$2,3),定数!$A$6:$A$13,定数!$B$6:$B$13))</f>
        <v/>
      </c>
      <c r="N95" s="40"/>
      <c r="O95" s="8"/>
      <c r="P95" s="82"/>
      <c r="Q95" s="82"/>
      <c r="R95" s="85" t="str">
        <f>IF(P95="","",T95*M95*LOOKUP(RIGHT($D$2,3),定数!$A$6:$A$13,定数!$B$6:$B$13))</f>
        <v/>
      </c>
      <c r="S95" s="85"/>
      <c r="T95" s="86" t="str">
        <f t="shared" si="13"/>
        <v/>
      </c>
      <c r="U95" s="86"/>
      <c r="V95" t="str">
        <f t="shared" si="16"/>
        <v/>
      </c>
      <c r="W95" t="str">
        <f t="shared" si="16"/>
        <v/>
      </c>
      <c r="X95" s="41" t="str">
        <f t="shared" si="14"/>
        <v/>
      </c>
      <c r="Y95" s="42" t="str">
        <f t="shared" si="15"/>
        <v/>
      </c>
    </row>
    <row r="96" spans="2:25">
      <c r="B96" s="40">
        <v>88</v>
      </c>
      <c r="C96" s="81" t="str">
        <f t="shared" si="10"/>
        <v/>
      </c>
      <c r="D96" s="81"/>
      <c r="E96" s="40"/>
      <c r="F96" s="8"/>
      <c r="G96" s="40"/>
      <c r="H96" s="82"/>
      <c r="I96" s="82"/>
      <c r="J96" s="40"/>
      <c r="K96" s="83" t="str">
        <f t="shared" si="11"/>
        <v/>
      </c>
      <c r="L96" s="84"/>
      <c r="M96" s="6" t="str">
        <f>IF(J96="","",(K96/J96)/LOOKUP(RIGHT($D$2,3),定数!$A$6:$A$13,定数!$B$6:$B$13))</f>
        <v/>
      </c>
      <c r="N96" s="40"/>
      <c r="O96" s="8"/>
      <c r="P96" s="82"/>
      <c r="Q96" s="82"/>
      <c r="R96" s="85" t="str">
        <f>IF(P96="","",T96*M96*LOOKUP(RIGHT($D$2,3),定数!$A$6:$A$13,定数!$B$6:$B$13))</f>
        <v/>
      </c>
      <c r="S96" s="85"/>
      <c r="T96" s="86" t="str">
        <f t="shared" si="13"/>
        <v/>
      </c>
      <c r="U96" s="86"/>
      <c r="V96" t="str">
        <f t="shared" si="16"/>
        <v/>
      </c>
      <c r="W96" t="str">
        <f t="shared" si="16"/>
        <v/>
      </c>
      <c r="X96" s="41" t="str">
        <f t="shared" si="14"/>
        <v/>
      </c>
      <c r="Y96" s="42" t="str">
        <f t="shared" si="15"/>
        <v/>
      </c>
    </row>
    <row r="97" spans="2:25">
      <c r="B97" s="40">
        <v>89</v>
      </c>
      <c r="C97" s="81" t="str">
        <f t="shared" si="10"/>
        <v/>
      </c>
      <c r="D97" s="81"/>
      <c r="E97" s="40"/>
      <c r="F97" s="8"/>
      <c r="G97" s="40"/>
      <c r="H97" s="82"/>
      <c r="I97" s="82"/>
      <c r="J97" s="40"/>
      <c r="K97" s="83" t="str">
        <f t="shared" si="11"/>
        <v/>
      </c>
      <c r="L97" s="84"/>
      <c r="M97" s="6" t="str">
        <f>IF(J97="","",(K97/J97)/LOOKUP(RIGHT($D$2,3),定数!$A$6:$A$13,定数!$B$6:$B$13))</f>
        <v/>
      </c>
      <c r="N97" s="40"/>
      <c r="O97" s="8"/>
      <c r="P97" s="82"/>
      <c r="Q97" s="82"/>
      <c r="R97" s="85" t="str">
        <f>IF(P97="","",T97*M97*LOOKUP(RIGHT($D$2,3),定数!$A$6:$A$13,定数!$B$6:$B$13))</f>
        <v/>
      </c>
      <c r="S97" s="85"/>
      <c r="T97" s="86" t="str">
        <f t="shared" si="13"/>
        <v/>
      </c>
      <c r="U97" s="86"/>
      <c r="V97" t="str">
        <f t="shared" si="16"/>
        <v/>
      </c>
      <c r="W97" t="str">
        <f t="shared" si="16"/>
        <v/>
      </c>
      <c r="X97" s="41" t="str">
        <f t="shared" si="14"/>
        <v/>
      </c>
      <c r="Y97" s="42" t="str">
        <f t="shared" si="15"/>
        <v/>
      </c>
    </row>
    <row r="98" spans="2:25">
      <c r="B98" s="40">
        <v>90</v>
      </c>
      <c r="C98" s="81" t="str">
        <f t="shared" si="10"/>
        <v/>
      </c>
      <c r="D98" s="81"/>
      <c r="E98" s="40"/>
      <c r="F98" s="8"/>
      <c r="G98" s="40"/>
      <c r="H98" s="82"/>
      <c r="I98" s="82"/>
      <c r="J98" s="40"/>
      <c r="K98" s="83" t="str">
        <f t="shared" si="11"/>
        <v/>
      </c>
      <c r="L98" s="84"/>
      <c r="M98" s="6" t="str">
        <f>IF(J98="","",(K98/J98)/LOOKUP(RIGHT($D$2,3),定数!$A$6:$A$13,定数!$B$6:$B$13))</f>
        <v/>
      </c>
      <c r="N98" s="40"/>
      <c r="O98" s="8"/>
      <c r="P98" s="82"/>
      <c r="Q98" s="82"/>
      <c r="R98" s="85" t="str">
        <f>IF(P98="","",T98*M98*LOOKUP(RIGHT($D$2,3),定数!$A$6:$A$13,定数!$B$6:$B$13))</f>
        <v/>
      </c>
      <c r="S98" s="85"/>
      <c r="T98" s="86" t="str">
        <f t="shared" si="13"/>
        <v/>
      </c>
      <c r="U98" s="86"/>
      <c r="V98" t="str">
        <f t="shared" si="16"/>
        <v/>
      </c>
      <c r="W98" t="str">
        <f t="shared" si="16"/>
        <v/>
      </c>
      <c r="X98" s="41" t="str">
        <f t="shared" si="14"/>
        <v/>
      </c>
      <c r="Y98" s="42" t="str">
        <f t="shared" si="15"/>
        <v/>
      </c>
    </row>
    <row r="99" spans="2:25">
      <c r="B99" s="40">
        <v>91</v>
      </c>
      <c r="C99" s="81" t="str">
        <f t="shared" si="10"/>
        <v/>
      </c>
      <c r="D99" s="81"/>
      <c r="E99" s="40"/>
      <c r="F99" s="8"/>
      <c r="G99" s="40"/>
      <c r="H99" s="82"/>
      <c r="I99" s="82"/>
      <c r="J99" s="40"/>
      <c r="K99" s="83" t="str">
        <f t="shared" si="11"/>
        <v/>
      </c>
      <c r="L99" s="84"/>
      <c r="M99" s="6" t="str">
        <f>IF(J99="","",(K99/J99)/LOOKUP(RIGHT($D$2,3),定数!$A$6:$A$13,定数!$B$6:$B$13))</f>
        <v/>
      </c>
      <c r="N99" s="40"/>
      <c r="O99" s="8"/>
      <c r="P99" s="82"/>
      <c r="Q99" s="82"/>
      <c r="R99" s="85" t="str">
        <f>IF(P99="","",T99*M99*LOOKUP(RIGHT($D$2,3),定数!$A$6:$A$13,定数!$B$6:$B$13))</f>
        <v/>
      </c>
      <c r="S99" s="85"/>
      <c r="T99" s="86" t="str">
        <f t="shared" si="13"/>
        <v/>
      </c>
      <c r="U99" s="86"/>
      <c r="V99" t="str">
        <f t="shared" si="16"/>
        <v/>
      </c>
      <c r="W99" t="str">
        <f t="shared" si="16"/>
        <v/>
      </c>
      <c r="X99" s="41" t="str">
        <f t="shared" si="14"/>
        <v/>
      </c>
      <c r="Y99" s="42" t="str">
        <f t="shared" si="15"/>
        <v/>
      </c>
    </row>
    <row r="100" spans="2:25">
      <c r="B100" s="40">
        <v>92</v>
      </c>
      <c r="C100" s="81" t="str">
        <f t="shared" si="10"/>
        <v/>
      </c>
      <c r="D100" s="81"/>
      <c r="E100" s="40"/>
      <c r="F100" s="8"/>
      <c r="G100" s="40"/>
      <c r="H100" s="82"/>
      <c r="I100" s="82"/>
      <c r="J100" s="40"/>
      <c r="K100" s="83" t="str">
        <f t="shared" si="11"/>
        <v/>
      </c>
      <c r="L100" s="84"/>
      <c r="M100" s="6" t="str">
        <f>IF(J100="","",(K100/J100)/LOOKUP(RIGHT($D$2,3),定数!$A$6:$A$13,定数!$B$6:$B$13))</f>
        <v/>
      </c>
      <c r="N100" s="40"/>
      <c r="O100" s="8"/>
      <c r="P100" s="82"/>
      <c r="Q100" s="82"/>
      <c r="R100" s="85" t="str">
        <f>IF(P100="","",T100*M100*LOOKUP(RIGHT($D$2,3),定数!$A$6:$A$13,定数!$B$6:$B$13))</f>
        <v/>
      </c>
      <c r="S100" s="85"/>
      <c r="T100" s="86" t="str">
        <f t="shared" si="13"/>
        <v/>
      </c>
      <c r="U100" s="86"/>
      <c r="V100" t="str">
        <f t="shared" si="16"/>
        <v/>
      </c>
      <c r="W100" t="str">
        <f t="shared" si="16"/>
        <v/>
      </c>
      <c r="X100" s="41" t="str">
        <f t="shared" si="14"/>
        <v/>
      </c>
      <c r="Y100" s="42" t="str">
        <f t="shared" si="15"/>
        <v/>
      </c>
    </row>
    <row r="101" spans="2:25">
      <c r="B101" s="40">
        <v>93</v>
      </c>
      <c r="C101" s="81" t="str">
        <f t="shared" si="10"/>
        <v/>
      </c>
      <c r="D101" s="81"/>
      <c r="E101" s="40"/>
      <c r="F101" s="8"/>
      <c r="G101" s="40"/>
      <c r="H101" s="82"/>
      <c r="I101" s="82"/>
      <c r="J101" s="40"/>
      <c r="K101" s="83" t="str">
        <f t="shared" si="11"/>
        <v/>
      </c>
      <c r="L101" s="84"/>
      <c r="M101" s="6" t="str">
        <f>IF(J101="","",(K101/J101)/LOOKUP(RIGHT($D$2,3),定数!$A$6:$A$13,定数!$B$6:$B$13))</f>
        <v/>
      </c>
      <c r="N101" s="40"/>
      <c r="O101" s="8"/>
      <c r="P101" s="82"/>
      <c r="Q101" s="82"/>
      <c r="R101" s="85" t="str">
        <f>IF(P101="","",T101*M101*LOOKUP(RIGHT($D$2,3),定数!$A$6:$A$13,定数!$B$6:$B$13))</f>
        <v/>
      </c>
      <c r="S101" s="85"/>
      <c r="T101" s="86" t="str">
        <f t="shared" si="13"/>
        <v/>
      </c>
      <c r="U101" s="86"/>
      <c r="V101" t="str">
        <f t="shared" si="16"/>
        <v/>
      </c>
      <c r="W101" t="str">
        <f t="shared" si="16"/>
        <v/>
      </c>
      <c r="X101" s="41" t="str">
        <f t="shared" si="14"/>
        <v/>
      </c>
      <c r="Y101" s="42" t="str">
        <f t="shared" si="15"/>
        <v/>
      </c>
    </row>
    <row r="102" spans="2:25">
      <c r="B102" s="40">
        <v>94</v>
      </c>
      <c r="C102" s="81" t="str">
        <f t="shared" si="10"/>
        <v/>
      </c>
      <c r="D102" s="81"/>
      <c r="E102" s="40"/>
      <c r="F102" s="8"/>
      <c r="G102" s="40"/>
      <c r="H102" s="82"/>
      <c r="I102" s="82"/>
      <c r="J102" s="40"/>
      <c r="K102" s="83" t="str">
        <f t="shared" si="11"/>
        <v/>
      </c>
      <c r="L102" s="84"/>
      <c r="M102" s="6" t="str">
        <f>IF(J102="","",(K102/J102)/LOOKUP(RIGHT($D$2,3),定数!$A$6:$A$13,定数!$B$6:$B$13))</f>
        <v/>
      </c>
      <c r="N102" s="40"/>
      <c r="O102" s="8"/>
      <c r="P102" s="82"/>
      <c r="Q102" s="82"/>
      <c r="R102" s="85" t="str">
        <f>IF(P102="","",T102*M102*LOOKUP(RIGHT($D$2,3),定数!$A$6:$A$13,定数!$B$6:$B$13))</f>
        <v/>
      </c>
      <c r="S102" s="85"/>
      <c r="T102" s="86" t="str">
        <f t="shared" si="13"/>
        <v/>
      </c>
      <c r="U102" s="86"/>
      <c r="V102" t="str">
        <f t="shared" si="16"/>
        <v/>
      </c>
      <c r="W102" t="str">
        <f t="shared" si="16"/>
        <v/>
      </c>
      <c r="X102" s="41" t="str">
        <f t="shared" si="14"/>
        <v/>
      </c>
      <c r="Y102" s="42" t="str">
        <f t="shared" si="15"/>
        <v/>
      </c>
    </row>
    <row r="103" spans="2:25">
      <c r="B103" s="40">
        <v>95</v>
      </c>
      <c r="C103" s="81" t="str">
        <f t="shared" si="10"/>
        <v/>
      </c>
      <c r="D103" s="81"/>
      <c r="E103" s="40"/>
      <c r="F103" s="8"/>
      <c r="G103" s="40"/>
      <c r="H103" s="82"/>
      <c r="I103" s="82"/>
      <c r="J103" s="40"/>
      <c r="K103" s="83" t="str">
        <f t="shared" si="11"/>
        <v/>
      </c>
      <c r="L103" s="84"/>
      <c r="M103" s="6" t="str">
        <f>IF(J103="","",(K103/J103)/LOOKUP(RIGHT($D$2,3),定数!$A$6:$A$13,定数!$B$6:$B$13))</f>
        <v/>
      </c>
      <c r="N103" s="40"/>
      <c r="O103" s="8"/>
      <c r="P103" s="82"/>
      <c r="Q103" s="82"/>
      <c r="R103" s="85" t="str">
        <f>IF(P103="","",T103*M103*LOOKUP(RIGHT($D$2,3),定数!$A$6:$A$13,定数!$B$6:$B$13))</f>
        <v/>
      </c>
      <c r="S103" s="85"/>
      <c r="T103" s="86" t="str">
        <f t="shared" si="13"/>
        <v/>
      </c>
      <c r="U103" s="86"/>
      <c r="V103" t="str">
        <f t="shared" si="16"/>
        <v/>
      </c>
      <c r="W103" t="str">
        <f t="shared" si="16"/>
        <v/>
      </c>
      <c r="X103" s="41" t="str">
        <f t="shared" si="14"/>
        <v/>
      </c>
      <c r="Y103" s="42" t="str">
        <f t="shared" si="15"/>
        <v/>
      </c>
    </row>
    <row r="104" spans="2:25">
      <c r="B104" s="40">
        <v>96</v>
      </c>
      <c r="C104" s="81" t="str">
        <f t="shared" si="10"/>
        <v/>
      </c>
      <c r="D104" s="81"/>
      <c r="E104" s="40"/>
      <c r="F104" s="8"/>
      <c r="G104" s="40"/>
      <c r="H104" s="82"/>
      <c r="I104" s="82"/>
      <c r="J104" s="40"/>
      <c r="K104" s="83" t="str">
        <f t="shared" si="11"/>
        <v/>
      </c>
      <c r="L104" s="84"/>
      <c r="M104" s="6" t="str">
        <f>IF(J104="","",(K104/J104)/LOOKUP(RIGHT($D$2,3),定数!$A$6:$A$13,定数!$B$6:$B$13))</f>
        <v/>
      </c>
      <c r="N104" s="40"/>
      <c r="O104" s="8"/>
      <c r="P104" s="82"/>
      <c r="Q104" s="82"/>
      <c r="R104" s="85" t="str">
        <f>IF(P104="","",T104*M104*LOOKUP(RIGHT($D$2,3),定数!$A$6:$A$13,定数!$B$6:$B$13))</f>
        <v/>
      </c>
      <c r="S104" s="85"/>
      <c r="T104" s="86" t="str">
        <f t="shared" si="13"/>
        <v/>
      </c>
      <c r="U104" s="86"/>
      <c r="V104" t="str">
        <f t="shared" si="16"/>
        <v/>
      </c>
      <c r="W104" t="str">
        <f t="shared" si="16"/>
        <v/>
      </c>
      <c r="X104" s="41" t="str">
        <f t="shared" si="14"/>
        <v/>
      </c>
      <c r="Y104" s="42" t="str">
        <f t="shared" si="15"/>
        <v/>
      </c>
    </row>
    <row r="105" spans="2:25">
      <c r="B105" s="40">
        <v>97</v>
      </c>
      <c r="C105" s="81" t="str">
        <f t="shared" si="10"/>
        <v/>
      </c>
      <c r="D105" s="81"/>
      <c r="E105" s="40"/>
      <c r="F105" s="8"/>
      <c r="G105" s="40"/>
      <c r="H105" s="82"/>
      <c r="I105" s="82"/>
      <c r="J105" s="40"/>
      <c r="K105" s="83" t="str">
        <f t="shared" si="11"/>
        <v/>
      </c>
      <c r="L105" s="84"/>
      <c r="M105" s="6" t="str">
        <f>IF(J105="","",(K105/J105)/LOOKUP(RIGHT($D$2,3),定数!$A$6:$A$13,定数!$B$6:$B$13))</f>
        <v/>
      </c>
      <c r="N105" s="40"/>
      <c r="O105" s="8"/>
      <c r="P105" s="82"/>
      <c r="Q105" s="82"/>
      <c r="R105" s="85" t="str">
        <f>IF(P105="","",T105*M105*LOOKUP(RIGHT($D$2,3),定数!$A$6:$A$13,定数!$B$6:$B$13))</f>
        <v/>
      </c>
      <c r="S105" s="85"/>
      <c r="T105" s="86" t="str">
        <f t="shared" si="13"/>
        <v/>
      </c>
      <c r="U105" s="86"/>
      <c r="V105" t="str">
        <f t="shared" si="16"/>
        <v/>
      </c>
      <c r="W105" t="str">
        <f t="shared" si="16"/>
        <v/>
      </c>
      <c r="X105" s="41" t="str">
        <f t="shared" si="14"/>
        <v/>
      </c>
      <c r="Y105" s="42" t="str">
        <f t="shared" si="15"/>
        <v/>
      </c>
    </row>
    <row r="106" spans="2:25">
      <c r="B106" s="40">
        <v>98</v>
      </c>
      <c r="C106" s="81" t="str">
        <f t="shared" si="10"/>
        <v/>
      </c>
      <c r="D106" s="81"/>
      <c r="E106" s="40"/>
      <c r="F106" s="8"/>
      <c r="G106" s="40"/>
      <c r="H106" s="82"/>
      <c r="I106" s="82"/>
      <c r="J106" s="40"/>
      <c r="K106" s="83" t="str">
        <f t="shared" si="11"/>
        <v/>
      </c>
      <c r="L106" s="84"/>
      <c r="M106" s="6" t="str">
        <f>IF(J106="","",(K106/J106)/LOOKUP(RIGHT($D$2,3),定数!$A$6:$A$13,定数!$B$6:$B$13))</f>
        <v/>
      </c>
      <c r="N106" s="40"/>
      <c r="O106" s="8"/>
      <c r="P106" s="82"/>
      <c r="Q106" s="82"/>
      <c r="R106" s="85" t="str">
        <f>IF(P106="","",T106*M106*LOOKUP(RIGHT($D$2,3),定数!$A$6:$A$13,定数!$B$6:$B$13))</f>
        <v/>
      </c>
      <c r="S106" s="85"/>
      <c r="T106" s="86" t="str">
        <f t="shared" si="13"/>
        <v/>
      </c>
      <c r="U106" s="86"/>
      <c r="V106" t="str">
        <f t="shared" si="16"/>
        <v/>
      </c>
      <c r="W106" t="str">
        <f t="shared" si="16"/>
        <v/>
      </c>
      <c r="X106" s="41" t="str">
        <f t="shared" si="14"/>
        <v/>
      </c>
      <c r="Y106" s="42" t="str">
        <f t="shared" si="15"/>
        <v/>
      </c>
    </row>
    <row r="107" spans="2:25">
      <c r="B107" s="40">
        <v>99</v>
      </c>
      <c r="C107" s="81" t="str">
        <f t="shared" si="10"/>
        <v/>
      </c>
      <c r="D107" s="81"/>
      <c r="E107" s="40"/>
      <c r="F107" s="8"/>
      <c r="G107" s="40"/>
      <c r="H107" s="82"/>
      <c r="I107" s="82"/>
      <c r="J107" s="40"/>
      <c r="K107" s="83" t="str">
        <f t="shared" si="11"/>
        <v/>
      </c>
      <c r="L107" s="84"/>
      <c r="M107" s="6" t="str">
        <f>IF(J107="","",(K107/J107)/LOOKUP(RIGHT($D$2,3),定数!$A$6:$A$13,定数!$B$6:$B$13))</f>
        <v/>
      </c>
      <c r="N107" s="40"/>
      <c r="O107" s="8"/>
      <c r="P107" s="82"/>
      <c r="Q107" s="82"/>
      <c r="R107" s="85" t="str">
        <f>IF(P107="","",T107*M107*LOOKUP(RIGHT($D$2,3),定数!$A$6:$A$13,定数!$B$6:$B$13))</f>
        <v/>
      </c>
      <c r="S107" s="85"/>
      <c r="T107" s="86" t="str">
        <f t="shared" si="13"/>
        <v/>
      </c>
      <c r="U107" s="86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4"/>
        <v/>
      </c>
      <c r="Y107" s="42" t="str">
        <f t="shared" si="15"/>
        <v/>
      </c>
    </row>
    <row r="108" spans="2:25">
      <c r="B108" s="40">
        <v>100</v>
      </c>
      <c r="C108" s="81" t="str">
        <f t="shared" si="10"/>
        <v/>
      </c>
      <c r="D108" s="81"/>
      <c r="E108" s="40"/>
      <c r="F108" s="8"/>
      <c r="G108" s="40"/>
      <c r="H108" s="82"/>
      <c r="I108" s="82"/>
      <c r="J108" s="40"/>
      <c r="K108" s="83" t="str">
        <f t="shared" si="11"/>
        <v/>
      </c>
      <c r="L108" s="84"/>
      <c r="M108" s="6" t="str">
        <f>IF(J108="","",(K108/J108)/LOOKUP(RIGHT($D$2,3),定数!$A$6:$A$13,定数!$B$6:$B$13))</f>
        <v/>
      </c>
      <c r="N108" s="40"/>
      <c r="O108" s="8"/>
      <c r="P108" s="82"/>
      <c r="Q108" s="82"/>
      <c r="R108" s="85" t="str">
        <f>IF(P108="","",T108*M108*LOOKUP(RIGHT($D$2,3),定数!$A$6:$A$13,定数!$B$6:$B$13))</f>
        <v/>
      </c>
      <c r="S108" s="85"/>
      <c r="T108" s="86" t="str">
        <f t="shared" si="13"/>
        <v/>
      </c>
      <c r="U108" s="86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4"/>
        <v/>
      </c>
      <c r="Y108" s="42" t="str">
        <f t="shared" si="15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6">
    <mergeCell ref="R3:U3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425" priority="203" stopIfTrue="1" operator="equal">
      <formula>"買"</formula>
    </cfRule>
    <cfRule type="cellIs" dxfId="424" priority="204" stopIfTrue="1" operator="equal">
      <formula>"売"</formula>
    </cfRule>
  </conditionalFormatting>
  <conditionalFormatting sqref="G9:G11 G14:G45 G47:G108">
    <cfRule type="cellIs" dxfId="423" priority="205" stopIfTrue="1" operator="equal">
      <formula>"買"</formula>
    </cfRule>
    <cfRule type="cellIs" dxfId="422" priority="206" stopIfTrue="1" operator="equal">
      <formula>"売"</formula>
    </cfRule>
  </conditionalFormatting>
  <conditionalFormatting sqref="G12">
    <cfRule type="cellIs" dxfId="421" priority="201" stopIfTrue="1" operator="equal">
      <formula>"買"</formula>
    </cfRule>
    <cfRule type="cellIs" dxfId="420" priority="202" stopIfTrue="1" operator="equal">
      <formula>"売"</formula>
    </cfRule>
  </conditionalFormatting>
  <conditionalFormatting sqref="G13">
    <cfRule type="cellIs" dxfId="419" priority="199" stopIfTrue="1" operator="equal">
      <formula>"買"</formula>
    </cfRule>
    <cfRule type="cellIs" dxfId="418" priority="200" stopIfTrue="1" operator="equal">
      <formula>"売"</formula>
    </cfRule>
  </conditionalFormatting>
  <conditionalFormatting sqref="G9">
    <cfRule type="cellIs" dxfId="417" priority="197" stopIfTrue="1" operator="equal">
      <formula>"買"</formula>
    </cfRule>
    <cfRule type="cellIs" dxfId="416" priority="198" stopIfTrue="1" operator="equal">
      <formula>"売"</formula>
    </cfRule>
  </conditionalFormatting>
  <conditionalFormatting sqref="G10">
    <cfRule type="cellIs" dxfId="415" priority="195" stopIfTrue="1" operator="equal">
      <formula>"買"</formula>
    </cfRule>
    <cfRule type="cellIs" dxfId="414" priority="196" stopIfTrue="1" operator="equal">
      <formula>"売"</formula>
    </cfRule>
  </conditionalFormatting>
  <conditionalFormatting sqref="G11">
    <cfRule type="cellIs" dxfId="413" priority="193" stopIfTrue="1" operator="equal">
      <formula>"買"</formula>
    </cfRule>
    <cfRule type="cellIs" dxfId="412" priority="194" stopIfTrue="1" operator="equal">
      <formula>"売"</formula>
    </cfRule>
  </conditionalFormatting>
  <conditionalFormatting sqref="G9">
    <cfRule type="cellIs" dxfId="411" priority="191" stopIfTrue="1" operator="equal">
      <formula>"買"</formula>
    </cfRule>
    <cfRule type="cellIs" dxfId="410" priority="192" stopIfTrue="1" operator="equal">
      <formula>"売"</formula>
    </cfRule>
  </conditionalFormatting>
  <conditionalFormatting sqref="G10">
    <cfRule type="cellIs" dxfId="409" priority="189" stopIfTrue="1" operator="equal">
      <formula>"買"</formula>
    </cfRule>
    <cfRule type="cellIs" dxfId="408" priority="190" stopIfTrue="1" operator="equal">
      <formula>"売"</formula>
    </cfRule>
  </conditionalFormatting>
  <conditionalFormatting sqref="G12">
    <cfRule type="cellIs" dxfId="407" priority="187" stopIfTrue="1" operator="equal">
      <formula>"買"</formula>
    </cfRule>
    <cfRule type="cellIs" dxfId="406" priority="188" stopIfTrue="1" operator="equal">
      <formula>"売"</formula>
    </cfRule>
  </conditionalFormatting>
  <conditionalFormatting sqref="G11">
    <cfRule type="cellIs" dxfId="405" priority="185" stopIfTrue="1" operator="equal">
      <formula>"買"</formula>
    </cfRule>
    <cfRule type="cellIs" dxfId="404" priority="186" stopIfTrue="1" operator="equal">
      <formula>"売"</formula>
    </cfRule>
  </conditionalFormatting>
  <conditionalFormatting sqref="G12">
    <cfRule type="cellIs" dxfId="403" priority="183" stopIfTrue="1" operator="equal">
      <formula>"買"</formula>
    </cfRule>
    <cfRule type="cellIs" dxfId="402" priority="184" stopIfTrue="1" operator="equal">
      <formula>"売"</formula>
    </cfRule>
  </conditionalFormatting>
  <conditionalFormatting sqref="G13">
    <cfRule type="cellIs" dxfId="401" priority="181" stopIfTrue="1" operator="equal">
      <formula>"買"</formula>
    </cfRule>
    <cfRule type="cellIs" dxfId="400" priority="182" stopIfTrue="1" operator="equal">
      <formula>"売"</formula>
    </cfRule>
  </conditionalFormatting>
  <conditionalFormatting sqref="G14">
    <cfRule type="cellIs" dxfId="399" priority="179" stopIfTrue="1" operator="equal">
      <formula>"買"</formula>
    </cfRule>
    <cfRule type="cellIs" dxfId="398" priority="180" stopIfTrue="1" operator="equal">
      <formula>"売"</formula>
    </cfRule>
  </conditionalFormatting>
  <conditionalFormatting sqref="G15">
    <cfRule type="cellIs" dxfId="397" priority="177" stopIfTrue="1" operator="equal">
      <formula>"買"</formula>
    </cfRule>
    <cfRule type="cellIs" dxfId="396" priority="178" stopIfTrue="1" operator="equal">
      <formula>"売"</formula>
    </cfRule>
  </conditionalFormatting>
  <conditionalFormatting sqref="G16">
    <cfRule type="cellIs" dxfId="395" priority="175" stopIfTrue="1" operator="equal">
      <formula>"買"</formula>
    </cfRule>
    <cfRule type="cellIs" dxfId="394" priority="176" stopIfTrue="1" operator="equal">
      <formula>"売"</formula>
    </cfRule>
  </conditionalFormatting>
  <conditionalFormatting sqref="G17">
    <cfRule type="cellIs" dxfId="393" priority="173" stopIfTrue="1" operator="equal">
      <formula>"買"</formula>
    </cfRule>
    <cfRule type="cellIs" dxfId="392" priority="174" stopIfTrue="1" operator="equal">
      <formula>"売"</formula>
    </cfRule>
  </conditionalFormatting>
  <conditionalFormatting sqref="G18">
    <cfRule type="cellIs" dxfId="391" priority="171" stopIfTrue="1" operator="equal">
      <formula>"買"</formula>
    </cfRule>
    <cfRule type="cellIs" dxfId="390" priority="172" stopIfTrue="1" operator="equal">
      <formula>"売"</formula>
    </cfRule>
  </conditionalFormatting>
  <conditionalFormatting sqref="G19">
    <cfRule type="cellIs" dxfId="389" priority="169" stopIfTrue="1" operator="equal">
      <formula>"買"</formula>
    </cfRule>
    <cfRule type="cellIs" dxfId="388" priority="170" stopIfTrue="1" operator="equal">
      <formula>"売"</formula>
    </cfRule>
  </conditionalFormatting>
  <conditionalFormatting sqref="G20">
    <cfRule type="cellIs" dxfId="387" priority="167" stopIfTrue="1" operator="equal">
      <formula>"買"</formula>
    </cfRule>
    <cfRule type="cellIs" dxfId="386" priority="168" stopIfTrue="1" operator="equal">
      <formula>"売"</formula>
    </cfRule>
  </conditionalFormatting>
  <conditionalFormatting sqref="G21">
    <cfRule type="cellIs" dxfId="385" priority="165" stopIfTrue="1" operator="equal">
      <formula>"買"</formula>
    </cfRule>
    <cfRule type="cellIs" dxfId="384" priority="166" stopIfTrue="1" operator="equal">
      <formula>"売"</formula>
    </cfRule>
  </conditionalFormatting>
  <conditionalFormatting sqref="G22">
    <cfRule type="cellIs" dxfId="383" priority="163" stopIfTrue="1" operator="equal">
      <formula>"買"</formula>
    </cfRule>
    <cfRule type="cellIs" dxfId="382" priority="164" stopIfTrue="1" operator="equal">
      <formula>"売"</formula>
    </cfRule>
  </conditionalFormatting>
  <conditionalFormatting sqref="G23">
    <cfRule type="cellIs" dxfId="381" priority="161" stopIfTrue="1" operator="equal">
      <formula>"買"</formula>
    </cfRule>
    <cfRule type="cellIs" dxfId="380" priority="162" stopIfTrue="1" operator="equal">
      <formula>"売"</formula>
    </cfRule>
  </conditionalFormatting>
  <conditionalFormatting sqref="G24">
    <cfRule type="cellIs" dxfId="379" priority="159" stopIfTrue="1" operator="equal">
      <formula>"買"</formula>
    </cfRule>
    <cfRule type="cellIs" dxfId="378" priority="160" stopIfTrue="1" operator="equal">
      <formula>"売"</formula>
    </cfRule>
  </conditionalFormatting>
  <conditionalFormatting sqref="G25">
    <cfRule type="cellIs" dxfId="377" priority="157" stopIfTrue="1" operator="equal">
      <formula>"買"</formula>
    </cfRule>
    <cfRule type="cellIs" dxfId="376" priority="158" stopIfTrue="1" operator="equal">
      <formula>"売"</formula>
    </cfRule>
  </conditionalFormatting>
  <conditionalFormatting sqref="G26">
    <cfRule type="cellIs" dxfId="375" priority="155" stopIfTrue="1" operator="equal">
      <formula>"買"</formula>
    </cfRule>
    <cfRule type="cellIs" dxfId="374" priority="156" stopIfTrue="1" operator="equal">
      <formula>"売"</formula>
    </cfRule>
  </conditionalFormatting>
  <conditionalFormatting sqref="G27">
    <cfRule type="cellIs" dxfId="373" priority="153" stopIfTrue="1" operator="equal">
      <formula>"買"</formula>
    </cfRule>
    <cfRule type="cellIs" dxfId="372" priority="154" stopIfTrue="1" operator="equal">
      <formula>"売"</formula>
    </cfRule>
  </conditionalFormatting>
  <conditionalFormatting sqref="G28">
    <cfRule type="cellIs" dxfId="371" priority="151" stopIfTrue="1" operator="equal">
      <formula>"買"</formula>
    </cfRule>
    <cfRule type="cellIs" dxfId="370" priority="152" stopIfTrue="1" operator="equal">
      <formula>"売"</formula>
    </cfRule>
  </conditionalFormatting>
  <conditionalFormatting sqref="G29">
    <cfRule type="cellIs" dxfId="369" priority="149" stopIfTrue="1" operator="equal">
      <formula>"買"</formula>
    </cfRule>
    <cfRule type="cellIs" dxfId="368" priority="150" stopIfTrue="1" operator="equal">
      <formula>"売"</formula>
    </cfRule>
  </conditionalFormatting>
  <conditionalFormatting sqref="G30">
    <cfRule type="cellIs" dxfId="367" priority="147" stopIfTrue="1" operator="equal">
      <formula>"買"</formula>
    </cfRule>
    <cfRule type="cellIs" dxfId="366" priority="148" stopIfTrue="1" operator="equal">
      <formula>"売"</formula>
    </cfRule>
  </conditionalFormatting>
  <conditionalFormatting sqref="G31">
    <cfRule type="cellIs" dxfId="365" priority="145" stopIfTrue="1" operator="equal">
      <formula>"買"</formula>
    </cfRule>
    <cfRule type="cellIs" dxfId="364" priority="146" stopIfTrue="1" operator="equal">
      <formula>"売"</formula>
    </cfRule>
  </conditionalFormatting>
  <conditionalFormatting sqref="G32">
    <cfRule type="cellIs" dxfId="363" priority="143" stopIfTrue="1" operator="equal">
      <formula>"買"</formula>
    </cfRule>
    <cfRule type="cellIs" dxfId="362" priority="144" stopIfTrue="1" operator="equal">
      <formula>"売"</formula>
    </cfRule>
  </conditionalFormatting>
  <conditionalFormatting sqref="G33">
    <cfRule type="cellIs" dxfId="361" priority="141" stopIfTrue="1" operator="equal">
      <formula>"買"</formula>
    </cfRule>
    <cfRule type="cellIs" dxfId="360" priority="142" stopIfTrue="1" operator="equal">
      <formula>"売"</formula>
    </cfRule>
  </conditionalFormatting>
  <conditionalFormatting sqref="G34">
    <cfRule type="cellIs" dxfId="359" priority="139" stopIfTrue="1" operator="equal">
      <formula>"買"</formula>
    </cfRule>
    <cfRule type="cellIs" dxfId="358" priority="140" stopIfTrue="1" operator="equal">
      <formula>"売"</formula>
    </cfRule>
  </conditionalFormatting>
  <conditionalFormatting sqref="G35">
    <cfRule type="cellIs" dxfId="357" priority="137" stopIfTrue="1" operator="equal">
      <formula>"買"</formula>
    </cfRule>
    <cfRule type="cellIs" dxfId="356" priority="138" stopIfTrue="1" operator="equal">
      <formula>"売"</formula>
    </cfRule>
  </conditionalFormatting>
  <conditionalFormatting sqref="G36">
    <cfRule type="cellIs" dxfId="355" priority="135" stopIfTrue="1" operator="equal">
      <formula>"買"</formula>
    </cfRule>
    <cfRule type="cellIs" dxfId="354" priority="136" stopIfTrue="1" operator="equal">
      <formula>"売"</formula>
    </cfRule>
  </conditionalFormatting>
  <conditionalFormatting sqref="G37">
    <cfRule type="cellIs" dxfId="353" priority="133" stopIfTrue="1" operator="equal">
      <formula>"買"</formula>
    </cfRule>
    <cfRule type="cellIs" dxfId="352" priority="134" stopIfTrue="1" operator="equal">
      <formula>"売"</formula>
    </cfRule>
  </conditionalFormatting>
  <conditionalFormatting sqref="G38">
    <cfRule type="cellIs" dxfId="351" priority="131" stopIfTrue="1" operator="equal">
      <formula>"買"</formula>
    </cfRule>
    <cfRule type="cellIs" dxfId="350" priority="132" stopIfTrue="1" operator="equal">
      <formula>"売"</formula>
    </cfRule>
  </conditionalFormatting>
  <conditionalFormatting sqref="G9:G17">
    <cfRule type="cellIs" dxfId="349" priority="129" stopIfTrue="1" operator="equal">
      <formula>"買"</formula>
    </cfRule>
    <cfRule type="cellIs" dxfId="348" priority="130" stopIfTrue="1" operator="equal">
      <formula>"売"</formula>
    </cfRule>
  </conditionalFormatting>
  <conditionalFormatting sqref="G9">
    <cfRule type="cellIs" dxfId="347" priority="127" stopIfTrue="1" operator="equal">
      <formula>"買"</formula>
    </cfRule>
    <cfRule type="cellIs" dxfId="346" priority="128" stopIfTrue="1" operator="equal">
      <formula>"売"</formula>
    </cfRule>
  </conditionalFormatting>
  <conditionalFormatting sqref="G10">
    <cfRule type="cellIs" dxfId="345" priority="125" stopIfTrue="1" operator="equal">
      <formula>"買"</formula>
    </cfRule>
    <cfRule type="cellIs" dxfId="344" priority="126" stopIfTrue="1" operator="equal">
      <formula>"売"</formula>
    </cfRule>
  </conditionalFormatting>
  <conditionalFormatting sqref="G11">
    <cfRule type="cellIs" dxfId="343" priority="123" stopIfTrue="1" operator="equal">
      <formula>"買"</formula>
    </cfRule>
    <cfRule type="cellIs" dxfId="342" priority="124" stopIfTrue="1" operator="equal">
      <formula>"売"</formula>
    </cfRule>
  </conditionalFormatting>
  <conditionalFormatting sqref="G12">
    <cfRule type="cellIs" dxfId="341" priority="121" stopIfTrue="1" operator="equal">
      <formula>"買"</formula>
    </cfRule>
    <cfRule type="cellIs" dxfId="340" priority="122" stopIfTrue="1" operator="equal">
      <formula>"売"</formula>
    </cfRule>
  </conditionalFormatting>
  <conditionalFormatting sqref="G13">
    <cfRule type="cellIs" dxfId="339" priority="119" stopIfTrue="1" operator="equal">
      <formula>"買"</formula>
    </cfRule>
    <cfRule type="cellIs" dxfId="338" priority="120" stopIfTrue="1" operator="equal">
      <formula>"売"</formula>
    </cfRule>
  </conditionalFormatting>
  <conditionalFormatting sqref="G14">
    <cfRule type="cellIs" dxfId="337" priority="117" stopIfTrue="1" operator="equal">
      <formula>"買"</formula>
    </cfRule>
    <cfRule type="cellIs" dxfId="336" priority="118" stopIfTrue="1" operator="equal">
      <formula>"売"</formula>
    </cfRule>
  </conditionalFormatting>
  <conditionalFormatting sqref="G15">
    <cfRule type="cellIs" dxfId="335" priority="115" stopIfTrue="1" operator="equal">
      <formula>"買"</formula>
    </cfRule>
    <cfRule type="cellIs" dxfId="334" priority="116" stopIfTrue="1" operator="equal">
      <formula>"売"</formula>
    </cfRule>
  </conditionalFormatting>
  <conditionalFormatting sqref="G16">
    <cfRule type="cellIs" dxfId="333" priority="113" stopIfTrue="1" operator="equal">
      <formula>"買"</formula>
    </cfRule>
    <cfRule type="cellIs" dxfId="332" priority="114" stopIfTrue="1" operator="equal">
      <formula>"売"</formula>
    </cfRule>
  </conditionalFormatting>
  <conditionalFormatting sqref="G17">
    <cfRule type="cellIs" dxfId="331" priority="111" stopIfTrue="1" operator="equal">
      <formula>"買"</formula>
    </cfRule>
    <cfRule type="cellIs" dxfId="330" priority="112" stopIfTrue="1" operator="equal">
      <formula>"売"</formula>
    </cfRule>
  </conditionalFormatting>
  <conditionalFormatting sqref="G25">
    <cfRule type="cellIs" dxfId="329" priority="109" stopIfTrue="1" operator="equal">
      <formula>"買"</formula>
    </cfRule>
    <cfRule type="cellIs" dxfId="328" priority="110" stopIfTrue="1" operator="equal">
      <formula>"売"</formula>
    </cfRule>
  </conditionalFormatting>
  <conditionalFormatting sqref="G18:G24 G26:G33">
    <cfRule type="cellIs" dxfId="327" priority="107" stopIfTrue="1" operator="equal">
      <formula>"買"</formula>
    </cfRule>
    <cfRule type="cellIs" dxfId="326" priority="108" stopIfTrue="1" operator="equal">
      <formula>"売"</formula>
    </cfRule>
  </conditionalFormatting>
  <conditionalFormatting sqref="G18">
    <cfRule type="cellIs" dxfId="325" priority="105" stopIfTrue="1" operator="equal">
      <formula>"買"</formula>
    </cfRule>
    <cfRule type="cellIs" dxfId="324" priority="106" stopIfTrue="1" operator="equal">
      <formula>"売"</formula>
    </cfRule>
  </conditionalFormatting>
  <conditionalFormatting sqref="G19">
    <cfRule type="cellIs" dxfId="323" priority="103" stopIfTrue="1" operator="equal">
      <formula>"買"</formula>
    </cfRule>
    <cfRule type="cellIs" dxfId="322" priority="104" stopIfTrue="1" operator="equal">
      <formula>"売"</formula>
    </cfRule>
  </conditionalFormatting>
  <conditionalFormatting sqref="G20">
    <cfRule type="cellIs" dxfId="321" priority="101" stopIfTrue="1" operator="equal">
      <formula>"買"</formula>
    </cfRule>
    <cfRule type="cellIs" dxfId="320" priority="102" stopIfTrue="1" operator="equal">
      <formula>"売"</formula>
    </cfRule>
  </conditionalFormatting>
  <conditionalFormatting sqref="G21">
    <cfRule type="cellIs" dxfId="319" priority="99" stopIfTrue="1" operator="equal">
      <formula>"買"</formula>
    </cfRule>
    <cfRule type="cellIs" dxfId="318" priority="100" stopIfTrue="1" operator="equal">
      <formula>"売"</formula>
    </cfRule>
  </conditionalFormatting>
  <conditionalFormatting sqref="G22">
    <cfRule type="cellIs" dxfId="317" priority="97" stopIfTrue="1" operator="equal">
      <formula>"買"</formula>
    </cfRule>
    <cfRule type="cellIs" dxfId="316" priority="98" stopIfTrue="1" operator="equal">
      <formula>"売"</formula>
    </cfRule>
  </conditionalFormatting>
  <conditionalFormatting sqref="G23">
    <cfRule type="cellIs" dxfId="315" priority="95" stopIfTrue="1" operator="equal">
      <formula>"買"</formula>
    </cfRule>
    <cfRule type="cellIs" dxfId="314" priority="96" stopIfTrue="1" operator="equal">
      <formula>"売"</formula>
    </cfRule>
  </conditionalFormatting>
  <conditionalFormatting sqref="G24">
    <cfRule type="cellIs" dxfId="313" priority="93" stopIfTrue="1" operator="equal">
      <formula>"買"</formula>
    </cfRule>
    <cfRule type="cellIs" dxfId="312" priority="94" stopIfTrue="1" operator="equal">
      <formula>"売"</formula>
    </cfRule>
  </conditionalFormatting>
  <conditionalFormatting sqref="G25">
    <cfRule type="cellIs" dxfId="311" priority="91" stopIfTrue="1" operator="equal">
      <formula>"買"</formula>
    </cfRule>
    <cfRule type="cellIs" dxfId="310" priority="92" stopIfTrue="1" operator="equal">
      <formula>"売"</formula>
    </cfRule>
  </conditionalFormatting>
  <conditionalFormatting sqref="G26">
    <cfRule type="cellIs" dxfId="309" priority="89" stopIfTrue="1" operator="equal">
      <formula>"買"</formula>
    </cfRule>
    <cfRule type="cellIs" dxfId="308" priority="90" stopIfTrue="1" operator="equal">
      <formula>"売"</formula>
    </cfRule>
  </conditionalFormatting>
  <conditionalFormatting sqref="G27">
    <cfRule type="cellIs" dxfId="307" priority="87" stopIfTrue="1" operator="equal">
      <formula>"買"</formula>
    </cfRule>
    <cfRule type="cellIs" dxfId="306" priority="88" stopIfTrue="1" operator="equal">
      <formula>"売"</formula>
    </cfRule>
  </conditionalFormatting>
  <conditionalFormatting sqref="G28">
    <cfRule type="cellIs" dxfId="305" priority="85" stopIfTrue="1" operator="equal">
      <formula>"買"</formula>
    </cfRule>
    <cfRule type="cellIs" dxfId="304" priority="86" stopIfTrue="1" operator="equal">
      <formula>"売"</formula>
    </cfRule>
  </conditionalFormatting>
  <conditionalFormatting sqref="G29">
    <cfRule type="cellIs" dxfId="303" priority="83" stopIfTrue="1" operator="equal">
      <formula>"買"</formula>
    </cfRule>
    <cfRule type="cellIs" dxfId="302" priority="84" stopIfTrue="1" operator="equal">
      <formula>"売"</formula>
    </cfRule>
  </conditionalFormatting>
  <conditionalFormatting sqref="G30">
    <cfRule type="cellIs" dxfId="301" priority="81" stopIfTrue="1" operator="equal">
      <formula>"買"</formula>
    </cfRule>
    <cfRule type="cellIs" dxfId="300" priority="82" stopIfTrue="1" operator="equal">
      <formula>"売"</formula>
    </cfRule>
  </conditionalFormatting>
  <conditionalFormatting sqref="G31">
    <cfRule type="cellIs" dxfId="299" priority="79" stopIfTrue="1" operator="equal">
      <formula>"買"</formula>
    </cfRule>
    <cfRule type="cellIs" dxfId="298" priority="80" stopIfTrue="1" operator="equal">
      <formula>"売"</formula>
    </cfRule>
  </conditionalFormatting>
  <conditionalFormatting sqref="G32">
    <cfRule type="cellIs" dxfId="297" priority="77" stopIfTrue="1" operator="equal">
      <formula>"買"</formula>
    </cfRule>
    <cfRule type="cellIs" dxfId="296" priority="78" stopIfTrue="1" operator="equal">
      <formula>"売"</formula>
    </cfRule>
  </conditionalFormatting>
  <conditionalFormatting sqref="G33">
    <cfRule type="cellIs" dxfId="295" priority="75" stopIfTrue="1" operator="equal">
      <formula>"買"</formula>
    </cfRule>
    <cfRule type="cellIs" dxfId="294" priority="76" stopIfTrue="1" operator="equal">
      <formula>"売"</formula>
    </cfRule>
  </conditionalFormatting>
  <conditionalFormatting sqref="G34:G36 G39:G63">
    <cfRule type="cellIs" dxfId="293" priority="73" stopIfTrue="1" operator="equal">
      <formula>"買"</formula>
    </cfRule>
    <cfRule type="cellIs" dxfId="292" priority="74" stopIfTrue="1" operator="equal">
      <formula>"売"</formula>
    </cfRule>
  </conditionalFormatting>
  <conditionalFormatting sqref="G37">
    <cfRule type="cellIs" dxfId="291" priority="71" stopIfTrue="1" operator="equal">
      <formula>"買"</formula>
    </cfRule>
    <cfRule type="cellIs" dxfId="290" priority="72" stopIfTrue="1" operator="equal">
      <formula>"売"</formula>
    </cfRule>
  </conditionalFormatting>
  <conditionalFormatting sqref="G38">
    <cfRule type="cellIs" dxfId="289" priority="69" stopIfTrue="1" operator="equal">
      <formula>"買"</formula>
    </cfRule>
    <cfRule type="cellIs" dxfId="288" priority="70" stopIfTrue="1" operator="equal">
      <formula>"売"</formula>
    </cfRule>
  </conditionalFormatting>
  <conditionalFormatting sqref="G34">
    <cfRule type="cellIs" dxfId="287" priority="67" stopIfTrue="1" operator="equal">
      <formula>"買"</formula>
    </cfRule>
    <cfRule type="cellIs" dxfId="286" priority="68" stopIfTrue="1" operator="equal">
      <formula>"売"</formula>
    </cfRule>
  </conditionalFormatting>
  <conditionalFormatting sqref="G35">
    <cfRule type="cellIs" dxfId="285" priority="65" stopIfTrue="1" operator="equal">
      <formula>"買"</formula>
    </cfRule>
    <cfRule type="cellIs" dxfId="284" priority="66" stopIfTrue="1" operator="equal">
      <formula>"売"</formula>
    </cfRule>
  </conditionalFormatting>
  <conditionalFormatting sqref="G36">
    <cfRule type="cellIs" dxfId="283" priority="63" stopIfTrue="1" operator="equal">
      <formula>"買"</formula>
    </cfRule>
    <cfRule type="cellIs" dxfId="282" priority="64" stopIfTrue="1" operator="equal">
      <formula>"売"</formula>
    </cfRule>
  </conditionalFormatting>
  <conditionalFormatting sqref="G34">
    <cfRule type="cellIs" dxfId="281" priority="61" stopIfTrue="1" operator="equal">
      <formula>"買"</formula>
    </cfRule>
    <cfRule type="cellIs" dxfId="280" priority="62" stopIfTrue="1" operator="equal">
      <formula>"売"</formula>
    </cfRule>
  </conditionalFormatting>
  <conditionalFormatting sqref="G35">
    <cfRule type="cellIs" dxfId="279" priority="59" stopIfTrue="1" operator="equal">
      <formula>"買"</formula>
    </cfRule>
    <cfRule type="cellIs" dxfId="278" priority="60" stopIfTrue="1" operator="equal">
      <formula>"売"</formula>
    </cfRule>
  </conditionalFormatting>
  <conditionalFormatting sqref="G37">
    <cfRule type="cellIs" dxfId="277" priority="57" stopIfTrue="1" operator="equal">
      <formula>"買"</formula>
    </cfRule>
    <cfRule type="cellIs" dxfId="276" priority="58" stopIfTrue="1" operator="equal">
      <formula>"売"</formula>
    </cfRule>
  </conditionalFormatting>
  <conditionalFormatting sqref="G36">
    <cfRule type="cellIs" dxfId="275" priority="55" stopIfTrue="1" operator="equal">
      <formula>"買"</formula>
    </cfRule>
    <cfRule type="cellIs" dxfId="274" priority="56" stopIfTrue="1" operator="equal">
      <formula>"売"</formula>
    </cfRule>
  </conditionalFormatting>
  <conditionalFormatting sqref="G37">
    <cfRule type="cellIs" dxfId="273" priority="53" stopIfTrue="1" operator="equal">
      <formula>"買"</formula>
    </cfRule>
    <cfRule type="cellIs" dxfId="272" priority="54" stopIfTrue="1" operator="equal">
      <formula>"売"</formula>
    </cfRule>
  </conditionalFormatting>
  <conditionalFormatting sqref="G38">
    <cfRule type="cellIs" dxfId="271" priority="51" stopIfTrue="1" operator="equal">
      <formula>"買"</formula>
    </cfRule>
    <cfRule type="cellIs" dxfId="270" priority="52" stopIfTrue="1" operator="equal">
      <formula>"売"</formula>
    </cfRule>
  </conditionalFormatting>
  <conditionalFormatting sqref="G39">
    <cfRule type="cellIs" dxfId="269" priority="49" stopIfTrue="1" operator="equal">
      <formula>"買"</formula>
    </cfRule>
    <cfRule type="cellIs" dxfId="268" priority="50" stopIfTrue="1" operator="equal">
      <formula>"売"</formula>
    </cfRule>
  </conditionalFormatting>
  <conditionalFormatting sqref="G40">
    <cfRule type="cellIs" dxfId="267" priority="47" stopIfTrue="1" operator="equal">
      <formula>"買"</formula>
    </cfRule>
    <cfRule type="cellIs" dxfId="266" priority="48" stopIfTrue="1" operator="equal">
      <formula>"売"</formula>
    </cfRule>
  </conditionalFormatting>
  <conditionalFormatting sqref="G41">
    <cfRule type="cellIs" dxfId="265" priority="45" stopIfTrue="1" operator="equal">
      <formula>"買"</formula>
    </cfRule>
    <cfRule type="cellIs" dxfId="264" priority="46" stopIfTrue="1" operator="equal">
      <formula>"売"</formula>
    </cfRule>
  </conditionalFormatting>
  <conditionalFormatting sqref="G42">
    <cfRule type="cellIs" dxfId="263" priority="43" stopIfTrue="1" operator="equal">
      <formula>"買"</formula>
    </cfRule>
    <cfRule type="cellIs" dxfId="262" priority="44" stopIfTrue="1" operator="equal">
      <formula>"売"</formula>
    </cfRule>
  </conditionalFormatting>
  <conditionalFormatting sqref="G43">
    <cfRule type="cellIs" dxfId="261" priority="41" stopIfTrue="1" operator="equal">
      <formula>"買"</formula>
    </cfRule>
    <cfRule type="cellIs" dxfId="260" priority="42" stopIfTrue="1" operator="equal">
      <formula>"売"</formula>
    </cfRule>
  </conditionalFormatting>
  <conditionalFormatting sqref="G44">
    <cfRule type="cellIs" dxfId="259" priority="39" stopIfTrue="1" operator="equal">
      <formula>"買"</formula>
    </cfRule>
    <cfRule type="cellIs" dxfId="258" priority="40" stopIfTrue="1" operator="equal">
      <formula>"売"</formula>
    </cfRule>
  </conditionalFormatting>
  <conditionalFormatting sqref="G45">
    <cfRule type="cellIs" dxfId="257" priority="37" stopIfTrue="1" operator="equal">
      <formula>"買"</formula>
    </cfRule>
    <cfRule type="cellIs" dxfId="256" priority="38" stopIfTrue="1" operator="equal">
      <formula>"売"</formula>
    </cfRule>
  </conditionalFormatting>
  <conditionalFormatting sqref="G46">
    <cfRule type="cellIs" dxfId="255" priority="35" stopIfTrue="1" operator="equal">
      <formula>"買"</formula>
    </cfRule>
    <cfRule type="cellIs" dxfId="254" priority="36" stopIfTrue="1" operator="equal">
      <formula>"売"</formula>
    </cfRule>
  </conditionalFormatting>
  <conditionalFormatting sqref="G47">
    <cfRule type="cellIs" dxfId="253" priority="33" stopIfTrue="1" operator="equal">
      <formula>"買"</formula>
    </cfRule>
    <cfRule type="cellIs" dxfId="252" priority="34" stopIfTrue="1" operator="equal">
      <formula>"売"</formula>
    </cfRule>
  </conditionalFormatting>
  <conditionalFormatting sqref="G48">
    <cfRule type="cellIs" dxfId="251" priority="31" stopIfTrue="1" operator="equal">
      <formula>"買"</formula>
    </cfRule>
    <cfRule type="cellIs" dxfId="250" priority="32" stopIfTrue="1" operator="equal">
      <formula>"売"</formula>
    </cfRule>
  </conditionalFormatting>
  <conditionalFormatting sqref="G49">
    <cfRule type="cellIs" dxfId="249" priority="29" stopIfTrue="1" operator="equal">
      <formula>"買"</formula>
    </cfRule>
    <cfRule type="cellIs" dxfId="248" priority="30" stopIfTrue="1" operator="equal">
      <formula>"売"</formula>
    </cfRule>
  </conditionalFormatting>
  <conditionalFormatting sqref="G50">
    <cfRule type="cellIs" dxfId="247" priority="27" stopIfTrue="1" operator="equal">
      <formula>"買"</formula>
    </cfRule>
    <cfRule type="cellIs" dxfId="246" priority="28" stopIfTrue="1" operator="equal">
      <formula>"売"</formula>
    </cfRule>
  </conditionalFormatting>
  <conditionalFormatting sqref="G51">
    <cfRule type="cellIs" dxfId="245" priority="25" stopIfTrue="1" operator="equal">
      <formula>"買"</formula>
    </cfRule>
    <cfRule type="cellIs" dxfId="244" priority="26" stopIfTrue="1" operator="equal">
      <formula>"売"</formula>
    </cfRule>
  </conditionalFormatting>
  <conditionalFormatting sqref="G52">
    <cfRule type="cellIs" dxfId="243" priority="23" stopIfTrue="1" operator="equal">
      <formula>"買"</formula>
    </cfRule>
    <cfRule type="cellIs" dxfId="242" priority="24" stopIfTrue="1" operator="equal">
      <formula>"売"</formula>
    </cfRule>
  </conditionalFormatting>
  <conditionalFormatting sqref="G53">
    <cfRule type="cellIs" dxfId="241" priority="21" stopIfTrue="1" operator="equal">
      <formula>"買"</formula>
    </cfRule>
    <cfRule type="cellIs" dxfId="240" priority="22" stopIfTrue="1" operator="equal">
      <formula>"売"</formula>
    </cfRule>
  </conditionalFormatting>
  <conditionalFormatting sqref="G54">
    <cfRule type="cellIs" dxfId="239" priority="19" stopIfTrue="1" operator="equal">
      <formula>"買"</formula>
    </cfRule>
    <cfRule type="cellIs" dxfId="238" priority="20" stopIfTrue="1" operator="equal">
      <formula>"売"</formula>
    </cfRule>
  </conditionalFormatting>
  <conditionalFormatting sqref="G55">
    <cfRule type="cellIs" dxfId="237" priority="17" stopIfTrue="1" operator="equal">
      <formula>"買"</formula>
    </cfRule>
    <cfRule type="cellIs" dxfId="236" priority="18" stopIfTrue="1" operator="equal">
      <formula>"売"</formula>
    </cfRule>
  </conditionalFormatting>
  <conditionalFormatting sqref="G56">
    <cfRule type="cellIs" dxfId="235" priority="15" stopIfTrue="1" operator="equal">
      <formula>"買"</formula>
    </cfRule>
    <cfRule type="cellIs" dxfId="234" priority="16" stopIfTrue="1" operator="equal">
      <formula>"売"</formula>
    </cfRule>
  </conditionalFormatting>
  <conditionalFormatting sqref="G57">
    <cfRule type="cellIs" dxfId="233" priority="13" stopIfTrue="1" operator="equal">
      <formula>"買"</formula>
    </cfRule>
    <cfRule type="cellIs" dxfId="232" priority="14" stopIfTrue="1" operator="equal">
      <formula>"売"</formula>
    </cfRule>
  </conditionalFormatting>
  <conditionalFormatting sqref="G58">
    <cfRule type="cellIs" dxfId="231" priority="11" stopIfTrue="1" operator="equal">
      <formula>"買"</formula>
    </cfRule>
    <cfRule type="cellIs" dxfId="230" priority="12" stopIfTrue="1" operator="equal">
      <formula>"売"</formula>
    </cfRule>
  </conditionalFormatting>
  <conditionalFormatting sqref="G59">
    <cfRule type="cellIs" dxfId="229" priority="9" stopIfTrue="1" operator="equal">
      <formula>"買"</formula>
    </cfRule>
    <cfRule type="cellIs" dxfId="228" priority="10" stopIfTrue="1" operator="equal">
      <formula>"売"</formula>
    </cfRule>
  </conditionalFormatting>
  <conditionalFormatting sqref="G60">
    <cfRule type="cellIs" dxfId="227" priority="7" stopIfTrue="1" operator="equal">
      <formula>"買"</formula>
    </cfRule>
    <cfRule type="cellIs" dxfId="226" priority="8" stopIfTrue="1" operator="equal">
      <formula>"売"</formula>
    </cfRule>
  </conditionalFormatting>
  <conditionalFormatting sqref="G61">
    <cfRule type="cellIs" dxfId="225" priority="5" stopIfTrue="1" operator="equal">
      <formula>"買"</formula>
    </cfRule>
    <cfRule type="cellIs" dxfId="224" priority="6" stopIfTrue="1" operator="equal">
      <formula>"売"</formula>
    </cfRule>
  </conditionalFormatting>
  <conditionalFormatting sqref="G62">
    <cfRule type="cellIs" dxfId="223" priority="3" stopIfTrue="1" operator="equal">
      <formula>"買"</formula>
    </cfRule>
    <cfRule type="cellIs" dxfId="222" priority="4" stopIfTrue="1" operator="equal">
      <formula>"売"</formula>
    </cfRule>
  </conditionalFormatting>
  <conditionalFormatting sqref="G63">
    <cfRule type="cellIs" dxfId="221" priority="1" stopIfTrue="1" operator="equal">
      <formula>"買"</formula>
    </cfRule>
    <cfRule type="cellIs" dxfId="220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Y109"/>
  <sheetViews>
    <sheetView topLeftCell="B1" zoomScale="115" zoomScaleNormal="115" workbookViewId="0">
      <pane ySplit="8" topLeftCell="A59" activePane="bottomLeft" state="frozen"/>
      <selection pane="bottomLeft" activeCell="E64" sqref="E64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47" t="s">
        <v>5</v>
      </c>
      <c r="C2" s="47"/>
      <c r="D2" s="49" t="s">
        <v>66</v>
      </c>
      <c r="E2" s="49"/>
      <c r="F2" s="47" t="s">
        <v>6</v>
      </c>
      <c r="G2" s="47"/>
      <c r="H2" s="51" t="s">
        <v>67</v>
      </c>
      <c r="I2" s="51"/>
      <c r="J2" s="47" t="s">
        <v>7</v>
      </c>
      <c r="K2" s="47"/>
      <c r="L2" s="48">
        <v>100000</v>
      </c>
      <c r="M2" s="49"/>
      <c r="N2" s="47" t="s">
        <v>8</v>
      </c>
      <c r="O2" s="47"/>
      <c r="P2" s="50">
        <f>SUM(L2,D4)</f>
        <v>405930.86930913758</v>
      </c>
      <c r="Q2" s="51"/>
      <c r="R2" s="1"/>
      <c r="S2" s="1"/>
      <c r="T2" s="1"/>
    </row>
    <row r="3" spans="2:25" ht="57" customHeight="1">
      <c r="B3" s="47" t="s">
        <v>9</v>
      </c>
      <c r="C3" s="47"/>
      <c r="D3" s="52" t="s">
        <v>76</v>
      </c>
      <c r="E3" s="52"/>
      <c r="F3" s="52"/>
      <c r="G3" s="52"/>
      <c r="H3" s="52"/>
      <c r="I3" s="52"/>
      <c r="J3" s="47" t="s">
        <v>10</v>
      </c>
      <c r="K3" s="47"/>
      <c r="L3" s="52" t="s">
        <v>61</v>
      </c>
      <c r="M3" s="53"/>
      <c r="N3" s="53"/>
      <c r="O3" s="53"/>
      <c r="P3" s="53"/>
      <c r="Q3" s="53"/>
      <c r="R3" s="45" t="s">
        <v>75</v>
      </c>
      <c r="S3" s="46"/>
      <c r="T3" s="46"/>
      <c r="U3" s="46"/>
    </row>
    <row r="4" spans="2:25">
      <c r="B4" s="47" t="s">
        <v>11</v>
      </c>
      <c r="C4" s="47"/>
      <c r="D4" s="54">
        <f>SUM($R$9:$S$993)</f>
        <v>305930.86930913758</v>
      </c>
      <c r="E4" s="54"/>
      <c r="F4" s="47" t="s">
        <v>12</v>
      </c>
      <c r="G4" s="47"/>
      <c r="H4" s="55">
        <f>SUM($T$9:$U$108)</f>
        <v>3294.9999999999854</v>
      </c>
      <c r="I4" s="51"/>
      <c r="J4" s="56" t="s">
        <v>58</v>
      </c>
      <c r="K4" s="56"/>
      <c r="L4" s="50">
        <f>MAX($C$9:$D$990)-C9</f>
        <v>319117.74469087494</v>
      </c>
      <c r="M4" s="50"/>
      <c r="N4" s="56" t="s">
        <v>57</v>
      </c>
      <c r="O4" s="56"/>
      <c r="P4" s="57">
        <f>MAX(Y:Y)</f>
        <v>0.11809474439088063</v>
      </c>
      <c r="Q4" s="57"/>
      <c r="R4" s="1"/>
      <c r="S4" s="1"/>
      <c r="T4" s="1"/>
    </row>
    <row r="5" spans="2:25">
      <c r="B5" s="36" t="s">
        <v>15</v>
      </c>
      <c r="C5" s="2">
        <f>COUNTIF($R$9:$R$990,"&gt;0")</f>
        <v>35</v>
      </c>
      <c r="D5" s="37" t="s">
        <v>16</v>
      </c>
      <c r="E5" s="15">
        <f>COUNTIF($R$9:$R$990,"&lt;0")</f>
        <v>20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0.63636363636363635</v>
      </c>
      <c r="J5" s="58" t="s">
        <v>19</v>
      </c>
      <c r="K5" s="47"/>
      <c r="L5" s="59">
        <f>MAX(V9:V993)</f>
        <v>4</v>
      </c>
      <c r="M5" s="60"/>
      <c r="N5" s="17" t="s">
        <v>20</v>
      </c>
      <c r="O5" s="9"/>
      <c r="P5" s="59">
        <f>MAX(W9:W993)</f>
        <v>4</v>
      </c>
      <c r="Q5" s="60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62</v>
      </c>
      <c r="N6" s="12"/>
      <c r="O6" s="12"/>
      <c r="P6" s="10"/>
      <c r="Q6" s="7"/>
      <c r="R6" s="1"/>
      <c r="S6" s="1"/>
      <c r="T6" s="1"/>
    </row>
    <row r="7" spans="2:25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4" t="s">
        <v>26</v>
      </c>
      <c r="O7" s="75"/>
      <c r="P7" s="75"/>
      <c r="Q7" s="76"/>
      <c r="R7" s="77" t="s">
        <v>27</v>
      </c>
      <c r="S7" s="77"/>
      <c r="T7" s="77"/>
      <c r="U7" s="77"/>
    </row>
    <row r="8" spans="2:25">
      <c r="B8" s="62"/>
      <c r="C8" s="65"/>
      <c r="D8" s="66"/>
      <c r="E8" s="18" t="s">
        <v>28</v>
      </c>
      <c r="F8" s="18" t="s">
        <v>29</v>
      </c>
      <c r="G8" s="18" t="s">
        <v>30</v>
      </c>
      <c r="H8" s="78" t="s">
        <v>31</v>
      </c>
      <c r="I8" s="69"/>
      <c r="J8" s="4" t="s">
        <v>32</v>
      </c>
      <c r="K8" s="79" t="s">
        <v>33</v>
      </c>
      <c r="L8" s="72"/>
      <c r="M8" s="73"/>
      <c r="N8" s="5" t="s">
        <v>28</v>
      </c>
      <c r="O8" s="5" t="s">
        <v>29</v>
      </c>
      <c r="P8" s="80" t="s">
        <v>31</v>
      </c>
      <c r="Q8" s="76"/>
      <c r="R8" s="77" t="s">
        <v>34</v>
      </c>
      <c r="S8" s="77"/>
      <c r="T8" s="77" t="s">
        <v>32</v>
      </c>
      <c r="U8" s="77"/>
      <c r="Y8" t="s">
        <v>56</v>
      </c>
    </row>
    <row r="9" spans="2:25">
      <c r="B9" s="35">
        <v>1</v>
      </c>
      <c r="C9" s="81">
        <f>L2</f>
        <v>100000</v>
      </c>
      <c r="D9" s="81"/>
      <c r="E9" s="44">
        <v>2013</v>
      </c>
      <c r="F9" s="8">
        <v>43531</v>
      </c>
      <c r="G9" s="44" t="s">
        <v>4</v>
      </c>
      <c r="H9" s="82">
        <v>122.85</v>
      </c>
      <c r="I9" s="82"/>
      <c r="J9" s="44">
        <v>98</v>
      </c>
      <c r="K9" s="83">
        <f t="shared" ref="K9:K33" si="0">IF(J9="","",C9*0.03)</f>
        <v>3000</v>
      </c>
      <c r="L9" s="84"/>
      <c r="M9" s="6">
        <f>IF(J9="","",(K9/J9)/LOOKUP(RIGHT($D$2,3),[1]定数!$A$6:$A$13,[1]定数!$B$6:$B$13))</f>
        <v>0.30612244897959184</v>
      </c>
      <c r="N9" s="44">
        <v>2016</v>
      </c>
      <c r="O9" s="8">
        <v>43532</v>
      </c>
      <c r="P9" s="82">
        <v>124.82</v>
      </c>
      <c r="Q9" s="82"/>
      <c r="R9" s="85">
        <f>IF(P9="","",T9*M9*LOOKUP(RIGHT($D$2,3),定数!$A$6:$A$13,定数!$B$6:$B$13))</f>
        <v>6030.6122448979559</v>
      </c>
      <c r="S9" s="85"/>
      <c r="T9" s="86">
        <f>IF(P9="","",IF(G9="買",(P9-H9),(H9-P9))*IF(RIGHT($D$2,3)="JPY",100,10000))</f>
        <v>196.99999999999989</v>
      </c>
      <c r="U9" s="86"/>
      <c r="V9" s="1">
        <f>IF(T9&lt;&gt;"",IF(T9&gt;0,1+V8,0),"")</f>
        <v>1</v>
      </c>
      <c r="W9">
        <f>IF(T9&lt;&gt;"",IF(T9&lt;0,1+W8,0),"")</f>
        <v>0</v>
      </c>
    </row>
    <row r="10" spans="2:25">
      <c r="B10" s="35">
        <v>2</v>
      </c>
      <c r="C10" s="81">
        <f t="shared" ref="C10:C73" si="1">IF(R9="","",C9+R9)</f>
        <v>106030.61224489796</v>
      </c>
      <c r="D10" s="81"/>
      <c r="E10" s="44">
        <v>2014</v>
      </c>
      <c r="F10" s="8">
        <v>43496</v>
      </c>
      <c r="G10" s="44" t="s">
        <v>3</v>
      </c>
      <c r="H10" s="82">
        <v>138.66</v>
      </c>
      <c r="I10" s="82"/>
      <c r="J10" s="44">
        <v>83</v>
      </c>
      <c r="K10" s="83">
        <f t="shared" si="0"/>
        <v>3180.9183673469388</v>
      </c>
      <c r="L10" s="84"/>
      <c r="M10" s="6">
        <f>IF(J10="","",(K10/J10)/LOOKUP(RIGHT($D$2,3),[1]定数!$A$6:$A$13,[1]定数!$B$6:$B$13))</f>
        <v>0.38324317678878778</v>
      </c>
      <c r="N10" s="44">
        <v>2014</v>
      </c>
      <c r="O10" s="8">
        <v>43499</v>
      </c>
      <c r="P10" s="82">
        <v>137.01</v>
      </c>
      <c r="Q10" s="82"/>
      <c r="R10" s="85">
        <f>IF(P10="","",T10*M10*LOOKUP(RIGHT($D$2,3),定数!$A$6:$A$13,定数!$B$6:$B$13))</f>
        <v>6323.5124170150202</v>
      </c>
      <c r="S10" s="85"/>
      <c r="T10" s="86">
        <f>IF(P10="","",IF(G10="買",(P10-H10),(H10-P10))*IF(RIGHT($D$2,3)="JPY",100,10000))</f>
        <v>165.00000000000057</v>
      </c>
      <c r="U10" s="86"/>
      <c r="V10" s="22">
        <f t="shared" ref="V10:V22" si="2">IF(T10&lt;&gt;"",IF(T10&gt;0,1+V9,0),"")</f>
        <v>2</v>
      </c>
      <c r="W10">
        <f t="shared" ref="W10:W73" si="3">IF(T10&lt;&gt;"",IF(T10&lt;0,1+W9,0),"")</f>
        <v>0</v>
      </c>
      <c r="X10" s="41">
        <f>IF(C10&lt;&gt;"",MAX(C10,C9),"")</f>
        <v>106030.61224489796</v>
      </c>
    </row>
    <row r="11" spans="2:25">
      <c r="B11" s="35">
        <v>3</v>
      </c>
      <c r="C11" s="81">
        <f t="shared" ref="C11:C16" si="4">IF(R10="","",C10+R10)</f>
        <v>112354.12466191298</v>
      </c>
      <c r="D11" s="81"/>
      <c r="E11" s="44">
        <v>2014</v>
      </c>
      <c r="F11" s="8">
        <v>43530</v>
      </c>
      <c r="G11" s="44" t="s">
        <v>4</v>
      </c>
      <c r="H11" s="82">
        <v>140.87</v>
      </c>
      <c r="I11" s="82"/>
      <c r="J11" s="44">
        <v>46</v>
      </c>
      <c r="K11" s="83">
        <f t="shared" si="0"/>
        <v>3370.6237398573894</v>
      </c>
      <c r="L11" s="84"/>
      <c r="M11" s="6">
        <f>IF(J11="","",(K11/J11)/LOOKUP(RIGHT($D$2,3),[1]定数!$A$6:$A$13,[1]定数!$B$6:$B$13))</f>
        <v>0.73274429127334562</v>
      </c>
      <c r="N11" s="44">
        <v>2014</v>
      </c>
      <c r="O11" s="8">
        <v>43530</v>
      </c>
      <c r="P11" s="82">
        <v>141.79</v>
      </c>
      <c r="Q11" s="82"/>
      <c r="R11" s="85">
        <f>IF(P11="","",T11*M11*LOOKUP(RIGHT($D$2,3),定数!$A$6:$A$13,定数!$B$6:$B$13))</f>
        <v>6741.2474797146888</v>
      </c>
      <c r="S11" s="85"/>
      <c r="T11" s="86">
        <f>IF(P11="","",IF(G11="買",(P11-H11),(H11-P11))*IF(RIGHT($D$2,3)="JPY",100,10000))</f>
        <v>91.999999999998749</v>
      </c>
      <c r="U11" s="86"/>
      <c r="V11" s="22">
        <f t="shared" si="2"/>
        <v>3</v>
      </c>
      <c r="W11">
        <f t="shared" si="3"/>
        <v>0</v>
      </c>
      <c r="X11" s="41">
        <f>IF(C11&lt;&gt;"",MAX(X10,C11),"")</f>
        <v>112354.12466191298</v>
      </c>
      <c r="Y11" s="42">
        <f>IF(X11&lt;&gt;"",1-(C11/X11),"")</f>
        <v>0</v>
      </c>
    </row>
    <row r="12" spans="2:25">
      <c r="B12" s="35">
        <v>4</v>
      </c>
      <c r="C12" s="81">
        <f t="shared" si="4"/>
        <v>119095.37214162767</v>
      </c>
      <c r="D12" s="81"/>
      <c r="E12" s="44">
        <v>2014</v>
      </c>
      <c r="F12" s="8">
        <v>43563</v>
      </c>
      <c r="G12" s="44" t="s">
        <v>3</v>
      </c>
      <c r="H12" s="82">
        <v>141.13999999999999</v>
      </c>
      <c r="I12" s="82"/>
      <c r="J12" s="44">
        <v>46</v>
      </c>
      <c r="K12" s="83">
        <f t="shared" si="0"/>
        <v>3572.8611642488299</v>
      </c>
      <c r="L12" s="84"/>
      <c r="M12" s="6">
        <f>IF(J12="","",(K12/J12)/LOOKUP(RIGHT($D$2,3),[1]定数!$A$6:$A$13,[1]定数!$B$6:$B$13))</f>
        <v>0.77670894874974561</v>
      </c>
      <c r="N12" s="44">
        <v>2014</v>
      </c>
      <c r="O12" s="8">
        <v>43564</v>
      </c>
      <c r="P12" s="82">
        <v>140.22999999999999</v>
      </c>
      <c r="Q12" s="82"/>
      <c r="R12" s="85">
        <f>IF(P12="","",T12*M12*LOOKUP(RIGHT($D$2,3),定数!$A$6:$A$13,定数!$B$6:$B$13))</f>
        <v>7068.0514336226579</v>
      </c>
      <c r="S12" s="85"/>
      <c r="T12" s="86">
        <f t="shared" ref="T12:T75" si="5">IF(P12="","",IF(G12="買",(P12-H12),(H12-P12))*IF(RIGHT($D$2,3)="JPY",100,10000))</f>
        <v>90.999999999999659</v>
      </c>
      <c r="U12" s="86"/>
      <c r="V12" s="22">
        <f t="shared" si="2"/>
        <v>4</v>
      </c>
      <c r="W12">
        <f t="shared" si="3"/>
        <v>0</v>
      </c>
      <c r="X12" s="41">
        <f t="shared" ref="X12:X75" si="6">IF(C12&lt;&gt;"",MAX(X11,C12),"")</f>
        <v>119095.37214162767</v>
      </c>
      <c r="Y12" s="42">
        <f t="shared" ref="Y12:Y75" si="7">IF(X12&lt;&gt;"",1-(C12/X12),"")</f>
        <v>0</v>
      </c>
    </row>
    <row r="13" spans="2:25">
      <c r="B13" s="35">
        <v>5</v>
      </c>
      <c r="C13" s="81">
        <f t="shared" si="4"/>
        <v>126163.42357525033</v>
      </c>
      <c r="D13" s="81"/>
      <c r="E13" s="44">
        <v>2014</v>
      </c>
      <c r="F13" s="8">
        <v>43601</v>
      </c>
      <c r="G13" s="44" t="s">
        <v>3</v>
      </c>
      <c r="H13" s="82">
        <v>138.77000000000001</v>
      </c>
      <c r="I13" s="82"/>
      <c r="J13" s="44">
        <v>64</v>
      </c>
      <c r="K13" s="83">
        <f t="shared" si="0"/>
        <v>3784.90270725751</v>
      </c>
      <c r="L13" s="84"/>
      <c r="M13" s="6">
        <f>IF(J13="","",(K13/J13)/LOOKUP(RIGHT($D$2,3),[1]定数!$A$6:$A$13,[1]定数!$B$6:$B$13))</f>
        <v>0.5913910480089859</v>
      </c>
      <c r="N13" s="44">
        <v>2014</v>
      </c>
      <c r="O13" s="8">
        <v>43619</v>
      </c>
      <c r="P13" s="82">
        <v>139.43</v>
      </c>
      <c r="Q13" s="82"/>
      <c r="R13" s="85">
        <f>IF(P13="","",T13*M13*LOOKUP(RIGHT($D$2,3),定数!$A$6:$A$13,定数!$B$6:$B$13))</f>
        <v>-3903.1809168592863</v>
      </c>
      <c r="S13" s="85"/>
      <c r="T13" s="86">
        <f t="shared" si="5"/>
        <v>-65.999999999999659</v>
      </c>
      <c r="U13" s="86"/>
      <c r="V13" s="22">
        <f t="shared" si="2"/>
        <v>0</v>
      </c>
      <c r="W13">
        <f t="shared" si="3"/>
        <v>1</v>
      </c>
      <c r="X13" s="41">
        <f t="shared" si="6"/>
        <v>126163.42357525033</v>
      </c>
      <c r="Y13" s="42">
        <f t="shared" si="7"/>
        <v>0</v>
      </c>
    </row>
    <row r="14" spans="2:25">
      <c r="B14" s="35">
        <v>6</v>
      </c>
      <c r="C14" s="81">
        <f t="shared" si="4"/>
        <v>122260.24265839104</v>
      </c>
      <c r="D14" s="81"/>
      <c r="E14" s="44">
        <v>2014</v>
      </c>
      <c r="F14" s="8">
        <v>43704</v>
      </c>
      <c r="G14" s="44" t="s">
        <v>3</v>
      </c>
      <c r="H14" s="82">
        <v>136.97999999999999</v>
      </c>
      <c r="I14" s="82"/>
      <c r="J14" s="44">
        <v>40</v>
      </c>
      <c r="K14" s="83">
        <f t="shared" si="0"/>
        <v>3667.8072797517311</v>
      </c>
      <c r="L14" s="84"/>
      <c r="M14" s="6">
        <f>IF(J14="","",(K14/J14)/LOOKUP(RIGHT($D$2,3),[1]定数!$A$6:$A$13,[1]定数!$B$6:$B$13))</f>
        <v>0.91695181993793284</v>
      </c>
      <c r="N14" s="44">
        <v>2014</v>
      </c>
      <c r="O14" s="8">
        <v>43710</v>
      </c>
      <c r="P14" s="82">
        <v>137.41</v>
      </c>
      <c r="Q14" s="82"/>
      <c r="R14" s="85">
        <f>IF(P14="","",T14*M14*LOOKUP(RIGHT($D$2,3),定数!$A$6:$A$13,定数!$B$6:$B$13))</f>
        <v>-3942.892825733174</v>
      </c>
      <c r="S14" s="85"/>
      <c r="T14" s="86">
        <f t="shared" si="5"/>
        <v>-43.000000000000682</v>
      </c>
      <c r="U14" s="86"/>
      <c r="V14" s="22">
        <f t="shared" si="2"/>
        <v>0</v>
      </c>
      <c r="W14">
        <f t="shared" si="3"/>
        <v>2</v>
      </c>
      <c r="X14" s="41">
        <f t="shared" si="6"/>
        <v>126163.42357525033</v>
      </c>
      <c r="Y14" s="42">
        <f t="shared" si="7"/>
        <v>3.093749999999984E-2</v>
      </c>
    </row>
    <row r="15" spans="2:25">
      <c r="B15" s="35">
        <v>7</v>
      </c>
      <c r="C15" s="81">
        <f t="shared" si="4"/>
        <v>118317.34983265787</v>
      </c>
      <c r="D15" s="81"/>
      <c r="E15" s="44">
        <v>2014</v>
      </c>
      <c r="F15" s="8">
        <v>43739</v>
      </c>
      <c r="G15" s="44" t="s">
        <v>3</v>
      </c>
      <c r="H15" s="82">
        <v>138.16999999999999</v>
      </c>
      <c r="I15" s="82"/>
      <c r="J15" s="44">
        <v>60</v>
      </c>
      <c r="K15" s="83">
        <f t="shared" si="0"/>
        <v>3549.5204949797358</v>
      </c>
      <c r="L15" s="84"/>
      <c r="M15" s="6">
        <f>IF(J15="","",(K15/J15)/LOOKUP(RIGHT($D$2,3),[1]定数!$A$6:$A$13,[1]定数!$B$6:$B$13))</f>
        <v>0.59158674916328924</v>
      </c>
      <c r="N15" s="44">
        <v>2014</v>
      </c>
      <c r="O15" s="8">
        <v>43740</v>
      </c>
      <c r="P15" s="82">
        <v>136.97</v>
      </c>
      <c r="Q15" s="82"/>
      <c r="R15" s="85">
        <f>IF(P15="","",T15*M15*LOOKUP(RIGHT($D$2,3),定数!$A$6:$A$13,定数!$B$6:$B$13))</f>
        <v>7099.0409899594042</v>
      </c>
      <c r="S15" s="85"/>
      <c r="T15" s="86">
        <f t="shared" si="5"/>
        <v>119.99999999999886</v>
      </c>
      <c r="U15" s="86"/>
      <c r="V15" s="22">
        <f t="shared" si="2"/>
        <v>1</v>
      </c>
      <c r="W15">
        <f t="shared" si="3"/>
        <v>0</v>
      </c>
      <c r="X15" s="41">
        <f t="shared" si="6"/>
        <v>126163.42357525033</v>
      </c>
      <c r="Y15" s="42">
        <f t="shared" si="7"/>
        <v>6.2189765625000337E-2</v>
      </c>
    </row>
    <row r="16" spans="2:25">
      <c r="B16" s="35">
        <v>8</v>
      </c>
      <c r="C16" s="81">
        <f t="shared" si="4"/>
        <v>125416.39082261728</v>
      </c>
      <c r="D16" s="81"/>
      <c r="E16" s="44">
        <v>2014</v>
      </c>
      <c r="F16" s="8">
        <v>43752</v>
      </c>
      <c r="G16" s="44" t="s">
        <v>3</v>
      </c>
      <c r="H16" s="82">
        <v>138.16999999999999</v>
      </c>
      <c r="I16" s="82"/>
      <c r="J16" s="44">
        <v>60</v>
      </c>
      <c r="K16" s="83">
        <f t="shared" si="0"/>
        <v>3762.491724678518</v>
      </c>
      <c r="L16" s="84"/>
      <c r="M16" s="6">
        <f>IF(J16="","",(K16/J16)/LOOKUP(RIGHT($D$2,3),[1]定数!$A$6:$A$13,[1]定数!$B$6:$B$13))</f>
        <v>0.62708195411308632</v>
      </c>
      <c r="N16" s="44">
        <v>2014</v>
      </c>
      <c r="O16" s="8">
        <v>43755</v>
      </c>
      <c r="P16" s="82">
        <v>138.80000000000001</v>
      </c>
      <c r="Q16" s="82"/>
      <c r="R16" s="85">
        <f>IF(P16="","",T16*M16*LOOKUP(RIGHT($D$2,3),定数!$A$6:$A$13,定数!$B$6:$B$13))</f>
        <v>-3950.6163109125937</v>
      </c>
      <c r="S16" s="85"/>
      <c r="T16" s="86">
        <f t="shared" si="5"/>
        <v>-63.000000000002387</v>
      </c>
      <c r="U16" s="86"/>
      <c r="V16" s="22">
        <f t="shared" si="2"/>
        <v>0</v>
      </c>
      <c r="W16">
        <f t="shared" si="3"/>
        <v>1</v>
      </c>
      <c r="X16" s="41">
        <f t="shared" si="6"/>
        <v>126163.42357525033</v>
      </c>
      <c r="Y16" s="42">
        <f t="shared" si="7"/>
        <v>5.9211515625008371E-3</v>
      </c>
    </row>
    <row r="17" spans="2:25">
      <c r="B17" s="35">
        <v>9</v>
      </c>
      <c r="C17" s="81">
        <f t="shared" si="1"/>
        <v>121465.77451170469</v>
      </c>
      <c r="D17" s="81"/>
      <c r="E17" s="44">
        <v>2014</v>
      </c>
      <c r="F17" s="8">
        <v>43782</v>
      </c>
      <c r="G17" s="44" t="s">
        <v>4</v>
      </c>
      <c r="H17" s="82">
        <v>144.59</v>
      </c>
      <c r="I17" s="82"/>
      <c r="J17" s="44">
        <v>83</v>
      </c>
      <c r="K17" s="83">
        <f t="shared" si="0"/>
        <v>3643.9732353511404</v>
      </c>
      <c r="L17" s="84"/>
      <c r="M17" s="6">
        <f>IF(J17="","",(K17/J17)/LOOKUP(RIGHT($D$2,3),[1]定数!$A$6:$A$13,[1]定数!$B$6:$B$13))</f>
        <v>0.43903291992182419</v>
      </c>
      <c r="N17" s="44">
        <v>2014</v>
      </c>
      <c r="O17" s="8">
        <v>43786</v>
      </c>
      <c r="P17" s="82">
        <v>146.26</v>
      </c>
      <c r="Q17" s="82"/>
      <c r="R17" s="85">
        <f>IF(P17="","",T17*M17*LOOKUP(RIGHT($D$2,3),定数!$A$6:$A$13,定数!$B$6:$B$13))</f>
        <v>7331.849762694409</v>
      </c>
      <c r="S17" s="85"/>
      <c r="T17" s="86">
        <f t="shared" si="5"/>
        <v>166.99999999999875</v>
      </c>
      <c r="U17" s="86"/>
      <c r="V17" s="22">
        <f t="shared" si="2"/>
        <v>1</v>
      </c>
      <c r="W17">
        <f t="shared" si="3"/>
        <v>0</v>
      </c>
      <c r="X17" s="41">
        <f t="shared" si="6"/>
        <v>126163.42357525033</v>
      </c>
      <c r="Y17" s="42">
        <f t="shared" si="7"/>
        <v>3.7234635288283302E-2</v>
      </c>
    </row>
    <row r="18" spans="2:25">
      <c r="B18" s="35">
        <v>10</v>
      </c>
      <c r="C18" s="81">
        <f t="shared" si="1"/>
        <v>128797.6242743991</v>
      </c>
      <c r="D18" s="81"/>
      <c r="E18" s="44">
        <v>2015</v>
      </c>
      <c r="F18" s="8">
        <v>43529</v>
      </c>
      <c r="G18" s="44" t="s">
        <v>3</v>
      </c>
      <c r="H18" s="82">
        <v>132.09</v>
      </c>
      <c r="I18" s="82"/>
      <c r="J18" s="44">
        <v>145</v>
      </c>
      <c r="K18" s="83">
        <f t="shared" si="0"/>
        <v>3863.9287282319729</v>
      </c>
      <c r="L18" s="84"/>
      <c r="M18" s="6">
        <f>IF(J18="","",(K18/J18)/LOOKUP(RIGHT($D$2,3),[1]定数!$A$6:$A$13,[1]定数!$B$6:$B$13))</f>
        <v>0.26647784332634294</v>
      </c>
      <c r="N18" s="44">
        <v>2015</v>
      </c>
      <c r="O18" s="8">
        <v>43535</v>
      </c>
      <c r="P18" s="82">
        <v>129.19999999999999</v>
      </c>
      <c r="Q18" s="82"/>
      <c r="R18" s="85">
        <f>IF(P18="","",T18*M18*LOOKUP(RIGHT($D$2,3),定数!$A$6:$A$13,定数!$B$6:$B$13))</f>
        <v>7701.209672131351</v>
      </c>
      <c r="S18" s="85"/>
      <c r="T18" s="86">
        <f t="shared" si="5"/>
        <v>289.00000000000148</v>
      </c>
      <c r="U18" s="86"/>
      <c r="V18" s="22">
        <f t="shared" si="2"/>
        <v>2</v>
      </c>
      <c r="W18">
        <f t="shared" si="3"/>
        <v>0</v>
      </c>
      <c r="X18" s="41">
        <f t="shared" si="6"/>
        <v>128797.6242743991</v>
      </c>
      <c r="Y18" s="42">
        <f t="shared" si="7"/>
        <v>0</v>
      </c>
    </row>
    <row r="19" spans="2:25">
      <c r="B19" s="35">
        <v>11</v>
      </c>
      <c r="C19" s="81">
        <f t="shared" si="1"/>
        <v>136498.83394653045</v>
      </c>
      <c r="D19" s="81"/>
      <c r="E19" s="44">
        <v>2015</v>
      </c>
      <c r="F19" s="8">
        <v>43673</v>
      </c>
      <c r="G19" s="44" t="s">
        <v>4</v>
      </c>
      <c r="H19" s="82">
        <v>136.97999999999999</v>
      </c>
      <c r="I19" s="82"/>
      <c r="J19" s="44">
        <v>114</v>
      </c>
      <c r="K19" s="83">
        <f t="shared" si="0"/>
        <v>4094.9650183959134</v>
      </c>
      <c r="L19" s="84"/>
      <c r="M19" s="6">
        <f>IF(J19="","",(K19/J19)/LOOKUP(RIGHT($D$2,3),[1]定数!$A$6:$A$13,[1]定数!$B$6:$B$13))</f>
        <v>0.35920745775402751</v>
      </c>
      <c r="N19" s="44">
        <v>2015</v>
      </c>
      <c r="O19" s="8">
        <v>43676</v>
      </c>
      <c r="P19" s="82">
        <v>135.81</v>
      </c>
      <c r="Q19" s="82"/>
      <c r="R19" s="85">
        <f>IF(P19="","",T19*M19*LOOKUP(RIGHT($D$2,3),定数!$A$6:$A$13,定数!$B$6:$B$13))</f>
        <v>-4202.7272557220767</v>
      </c>
      <c r="S19" s="85"/>
      <c r="T19" s="86">
        <f t="shared" si="5"/>
        <v>-116.99999999999875</v>
      </c>
      <c r="U19" s="86"/>
      <c r="V19" s="22">
        <f t="shared" si="2"/>
        <v>0</v>
      </c>
      <c r="W19">
        <f t="shared" si="3"/>
        <v>1</v>
      </c>
      <c r="X19" s="41">
        <f t="shared" si="6"/>
        <v>136498.83394653045</v>
      </c>
      <c r="Y19" s="42">
        <f t="shared" si="7"/>
        <v>0</v>
      </c>
    </row>
    <row r="20" spans="2:25">
      <c r="B20" s="35">
        <v>12</v>
      </c>
      <c r="C20" s="81">
        <f t="shared" si="1"/>
        <v>132296.10669080837</v>
      </c>
      <c r="D20" s="81"/>
      <c r="E20" s="44">
        <v>2015</v>
      </c>
      <c r="F20" s="8">
        <v>43687</v>
      </c>
      <c r="G20" s="44" t="s">
        <v>4</v>
      </c>
      <c r="H20" s="82">
        <v>136.41</v>
      </c>
      <c r="I20" s="82"/>
      <c r="J20" s="44">
        <v>30</v>
      </c>
      <c r="K20" s="83">
        <f t="shared" si="0"/>
        <v>3968.8832007242509</v>
      </c>
      <c r="L20" s="84"/>
      <c r="M20" s="6">
        <f>IF(J20="","",(K20/J20)/LOOKUP(RIGHT($D$2,3),[1]定数!$A$6:$A$13,[1]定数!$B$6:$B$13))</f>
        <v>1.3229610669080836</v>
      </c>
      <c r="N20" s="44">
        <v>2015</v>
      </c>
      <c r="O20" s="8">
        <v>43687</v>
      </c>
      <c r="P20" s="82">
        <v>137</v>
      </c>
      <c r="Q20" s="82"/>
      <c r="R20" s="85">
        <f>IF(P20="","",T20*M20*LOOKUP(RIGHT($D$2,3),定数!$A$6:$A$13,定数!$B$6:$B$13))</f>
        <v>7805.470294757738</v>
      </c>
      <c r="S20" s="85"/>
      <c r="T20" s="86">
        <f t="shared" si="5"/>
        <v>59.000000000000341</v>
      </c>
      <c r="U20" s="86"/>
      <c r="V20" s="22">
        <f t="shared" si="2"/>
        <v>1</v>
      </c>
      <c r="W20">
        <f t="shared" si="3"/>
        <v>0</v>
      </c>
      <c r="X20" s="41">
        <f t="shared" si="6"/>
        <v>136498.83394653045</v>
      </c>
      <c r="Y20" s="42">
        <f t="shared" si="7"/>
        <v>3.0789473684210145E-2</v>
      </c>
    </row>
    <row r="21" spans="2:25">
      <c r="B21" s="35">
        <v>13</v>
      </c>
      <c r="C21" s="81">
        <f t="shared" si="1"/>
        <v>140101.57698556612</v>
      </c>
      <c r="D21" s="81"/>
      <c r="E21" s="44">
        <v>2015</v>
      </c>
      <c r="F21" s="8">
        <v>43710</v>
      </c>
      <c r="G21" s="44" t="s">
        <v>3</v>
      </c>
      <c r="H21" s="82">
        <v>134.71</v>
      </c>
      <c r="I21" s="82"/>
      <c r="J21" s="44">
        <v>64</v>
      </c>
      <c r="K21" s="83">
        <f t="shared" si="0"/>
        <v>4203.0473095669831</v>
      </c>
      <c r="L21" s="84"/>
      <c r="M21" s="6">
        <f>IF(J21="","",(K21/J21)/LOOKUP(RIGHT($D$2,3),[1]定数!$A$6:$A$13,[1]定数!$B$6:$B$13))</f>
        <v>0.65672614211984115</v>
      </c>
      <c r="N21" s="44">
        <v>2015</v>
      </c>
      <c r="O21" s="8">
        <v>43711</v>
      </c>
      <c r="P21" s="82">
        <v>133.43</v>
      </c>
      <c r="Q21" s="82"/>
      <c r="R21" s="85">
        <f>IF(P21="","",T21*M21*LOOKUP(RIGHT($D$2,3),定数!$A$6:$A$13,定数!$B$6:$B$13))</f>
        <v>8406.0946191339735</v>
      </c>
      <c r="S21" s="85"/>
      <c r="T21" s="86">
        <f t="shared" si="5"/>
        <v>128.00000000000011</v>
      </c>
      <c r="U21" s="86"/>
      <c r="V21" s="22">
        <f t="shared" si="2"/>
        <v>2</v>
      </c>
      <c r="W21">
        <f t="shared" si="3"/>
        <v>0</v>
      </c>
      <c r="X21" s="41">
        <f t="shared" si="6"/>
        <v>140101.57698556612</v>
      </c>
      <c r="Y21" s="42">
        <f t="shared" si="7"/>
        <v>0</v>
      </c>
    </row>
    <row r="22" spans="2:25">
      <c r="B22" s="35">
        <v>14</v>
      </c>
      <c r="C22" s="81">
        <f t="shared" si="1"/>
        <v>148507.6716047001</v>
      </c>
      <c r="D22" s="81"/>
      <c r="E22" s="44">
        <v>2015</v>
      </c>
      <c r="F22" s="8">
        <v>43773</v>
      </c>
      <c r="G22" s="44" t="s">
        <v>3</v>
      </c>
      <c r="H22" s="82">
        <v>132.58000000000001</v>
      </c>
      <c r="I22" s="82"/>
      <c r="J22" s="44">
        <v>31</v>
      </c>
      <c r="K22" s="83">
        <f t="shared" si="0"/>
        <v>4455.2301481410022</v>
      </c>
      <c r="L22" s="84"/>
      <c r="M22" s="6">
        <f>IF(J22="","",(K22/J22)/LOOKUP(RIGHT($D$2,3),[1]定数!$A$6:$A$13,[1]定数!$B$6:$B$13))</f>
        <v>1.4371710155293556</v>
      </c>
      <c r="N22" s="44">
        <v>2015</v>
      </c>
      <c r="O22" s="8">
        <v>43773</v>
      </c>
      <c r="P22" s="82">
        <v>131.97</v>
      </c>
      <c r="Q22" s="82"/>
      <c r="R22" s="85">
        <f>IF(P22="","",T22*M22*LOOKUP(RIGHT($D$2,3),定数!$A$6:$A$13,定数!$B$6:$B$13))</f>
        <v>8766.7431947292662</v>
      </c>
      <c r="S22" s="85"/>
      <c r="T22" s="86">
        <f t="shared" si="5"/>
        <v>61.000000000001364</v>
      </c>
      <c r="U22" s="86"/>
      <c r="V22" s="22">
        <f t="shared" si="2"/>
        <v>3</v>
      </c>
      <c r="W22">
        <f t="shared" si="3"/>
        <v>0</v>
      </c>
      <c r="X22" s="41">
        <f t="shared" si="6"/>
        <v>148507.6716047001</v>
      </c>
      <c r="Y22" s="42">
        <f t="shared" si="7"/>
        <v>0</v>
      </c>
    </row>
    <row r="23" spans="2:25">
      <c r="B23" s="35">
        <v>15</v>
      </c>
      <c r="C23" s="81">
        <f t="shared" si="1"/>
        <v>157274.41479942936</v>
      </c>
      <c r="D23" s="81"/>
      <c r="E23" s="44">
        <v>2015</v>
      </c>
      <c r="F23" s="8">
        <v>43792</v>
      </c>
      <c r="G23" s="44" t="s">
        <v>3</v>
      </c>
      <c r="H23" s="82">
        <v>130.34</v>
      </c>
      <c r="I23" s="82"/>
      <c r="J23" s="44">
        <v>68</v>
      </c>
      <c r="K23" s="83">
        <f t="shared" si="0"/>
        <v>4718.2324439828808</v>
      </c>
      <c r="L23" s="84"/>
      <c r="M23" s="6">
        <f>IF(J23="","",(K23/J23)/LOOKUP(RIGHT($D$2,3),[1]定数!$A$6:$A$13,[1]定数!$B$6:$B$13))</f>
        <v>0.69385771235042371</v>
      </c>
      <c r="N23" s="44">
        <v>2015</v>
      </c>
      <c r="O23" s="8">
        <v>43802</v>
      </c>
      <c r="P23" s="82">
        <v>131.04</v>
      </c>
      <c r="Q23" s="82"/>
      <c r="R23" s="85">
        <f>IF(P23="","",T23*M23*LOOKUP(RIGHT($D$2,3),定数!$A$6:$A$13,定数!$B$6:$B$13))</f>
        <v>-4857.0039864528871</v>
      </c>
      <c r="S23" s="85"/>
      <c r="T23" s="86">
        <f t="shared" si="5"/>
        <v>-69.999999999998863</v>
      </c>
      <c r="U23" s="86"/>
      <c r="V23" t="str">
        <f t="shared" ref="V23:W74" si="8">IF(S23&lt;&gt;"",IF(S23&lt;0,1+V22,0),"")</f>
        <v/>
      </c>
      <c r="W23">
        <f t="shared" si="3"/>
        <v>1</v>
      </c>
      <c r="X23" s="41">
        <f t="shared" si="6"/>
        <v>157274.41479942936</v>
      </c>
      <c r="Y23" s="42">
        <f t="shared" si="7"/>
        <v>0</v>
      </c>
    </row>
    <row r="24" spans="2:25">
      <c r="B24" s="35">
        <v>16</v>
      </c>
      <c r="C24" s="81">
        <f t="shared" si="1"/>
        <v>152417.41081297648</v>
      </c>
      <c r="D24" s="81"/>
      <c r="E24" s="44">
        <v>2016</v>
      </c>
      <c r="F24" s="8">
        <v>43514</v>
      </c>
      <c r="G24" s="44" t="s">
        <v>3</v>
      </c>
      <c r="H24" s="82">
        <v>126.62</v>
      </c>
      <c r="I24" s="82"/>
      <c r="J24" s="44">
        <v>75</v>
      </c>
      <c r="K24" s="83">
        <f t="shared" si="0"/>
        <v>4572.5223243892942</v>
      </c>
      <c r="L24" s="84"/>
      <c r="M24" s="6">
        <f>IF(J24="","",(K24/J24)/LOOKUP(RIGHT($D$2,3),[1]定数!$A$6:$A$13,[1]定数!$B$6:$B$13))</f>
        <v>0.60966964325190587</v>
      </c>
      <c r="N24" s="44">
        <v>2016</v>
      </c>
      <c r="O24" s="8">
        <v>43515</v>
      </c>
      <c r="P24" s="82">
        <v>125.12</v>
      </c>
      <c r="Q24" s="82"/>
      <c r="R24" s="85">
        <f>IF(P24="","",T24*M24*LOOKUP(RIGHT($D$2,3),定数!$A$6:$A$13,定数!$B$6:$B$13))</f>
        <v>9145.0446487785885</v>
      </c>
      <c r="S24" s="85"/>
      <c r="T24" s="86">
        <f t="shared" si="5"/>
        <v>150</v>
      </c>
      <c r="U24" s="86"/>
      <c r="V24" t="str">
        <f t="shared" si="8"/>
        <v/>
      </c>
      <c r="W24">
        <f t="shared" si="3"/>
        <v>0</v>
      </c>
      <c r="X24" s="41">
        <f t="shared" si="6"/>
        <v>157274.41479942936</v>
      </c>
      <c r="Y24" s="42">
        <f t="shared" si="7"/>
        <v>3.0882352941175917E-2</v>
      </c>
    </row>
    <row r="25" spans="2:25">
      <c r="B25" s="35">
        <v>17</v>
      </c>
      <c r="C25" s="81">
        <f t="shared" si="1"/>
        <v>161562.45546175507</v>
      </c>
      <c r="D25" s="81"/>
      <c r="E25" s="44">
        <v>2016</v>
      </c>
      <c r="F25" s="8">
        <v>43518</v>
      </c>
      <c r="G25" s="44" t="s">
        <v>3</v>
      </c>
      <c r="H25" s="82">
        <v>124.98</v>
      </c>
      <c r="I25" s="82"/>
      <c r="J25" s="44">
        <v>55</v>
      </c>
      <c r="K25" s="83">
        <f t="shared" si="0"/>
        <v>4846.8736638526525</v>
      </c>
      <c r="L25" s="84"/>
      <c r="M25" s="6">
        <f>IF(J25="","",(K25/J25)/LOOKUP(RIGHT($D$2,3),[1]定数!$A$6:$A$13,[1]定数!$B$6:$B$13))</f>
        <v>0.88124975706411857</v>
      </c>
      <c r="N25" s="44">
        <v>2016</v>
      </c>
      <c r="O25" s="8">
        <v>43519</v>
      </c>
      <c r="P25" s="82">
        <v>123.88</v>
      </c>
      <c r="Q25" s="82"/>
      <c r="R25" s="85">
        <f>IF(P25="","",T25*M25*LOOKUP(RIGHT($D$2,3),定数!$A$6:$A$13,定数!$B$6:$B$13))</f>
        <v>9693.7473277053796</v>
      </c>
      <c r="S25" s="85"/>
      <c r="T25" s="86">
        <f t="shared" si="5"/>
        <v>110.00000000000085</v>
      </c>
      <c r="U25" s="86"/>
      <c r="V25" t="str">
        <f t="shared" si="8"/>
        <v/>
      </c>
      <c r="W25">
        <f t="shared" si="3"/>
        <v>0</v>
      </c>
      <c r="X25" s="41">
        <f t="shared" si="6"/>
        <v>161562.45546175507</v>
      </c>
      <c r="Y25" s="42">
        <f t="shared" si="7"/>
        <v>0</v>
      </c>
    </row>
    <row r="26" spans="2:25">
      <c r="B26" s="35">
        <v>18</v>
      </c>
      <c r="C26" s="81">
        <f t="shared" si="1"/>
        <v>171256.20278946045</v>
      </c>
      <c r="D26" s="81"/>
      <c r="E26" s="44">
        <v>2016</v>
      </c>
      <c r="F26" s="8">
        <v>43554</v>
      </c>
      <c r="G26" s="44" t="s">
        <v>4</v>
      </c>
      <c r="H26" s="82">
        <v>127.47</v>
      </c>
      <c r="I26" s="82"/>
      <c r="J26" s="44">
        <v>68</v>
      </c>
      <c r="K26" s="83">
        <f t="shared" si="0"/>
        <v>5137.6860836838132</v>
      </c>
      <c r="L26" s="84"/>
      <c r="M26" s="6">
        <f>IF(J26="","",(K26/J26)/LOOKUP(RIGHT($D$2,3),[1]定数!$A$6:$A$13,[1]定数!$B$6:$B$13))</f>
        <v>0.75554207112997251</v>
      </c>
      <c r="N26" s="44">
        <v>2016</v>
      </c>
      <c r="O26" s="8">
        <v>43559</v>
      </c>
      <c r="P26" s="82">
        <v>126.77</v>
      </c>
      <c r="Q26" s="82"/>
      <c r="R26" s="85">
        <f>IF(P26="","",T26*M26*LOOKUP(RIGHT($D$2,3),定数!$A$6:$A$13,定数!$B$6:$B$13))</f>
        <v>-5288.7944979098293</v>
      </c>
      <c r="S26" s="85"/>
      <c r="T26" s="86">
        <f t="shared" si="5"/>
        <v>-70.000000000000284</v>
      </c>
      <c r="U26" s="86"/>
      <c r="V26" t="str">
        <f t="shared" si="8"/>
        <v/>
      </c>
      <c r="W26">
        <f t="shared" si="3"/>
        <v>1</v>
      </c>
      <c r="X26" s="41">
        <f t="shared" si="6"/>
        <v>171256.20278946045</v>
      </c>
      <c r="Y26" s="42">
        <f t="shared" si="7"/>
        <v>0</v>
      </c>
    </row>
    <row r="27" spans="2:25">
      <c r="B27" s="35">
        <v>19</v>
      </c>
      <c r="C27" s="81">
        <f t="shared" si="1"/>
        <v>165967.40829155062</v>
      </c>
      <c r="D27" s="81"/>
      <c r="E27" s="44">
        <v>2016</v>
      </c>
      <c r="F27" s="8">
        <v>43660</v>
      </c>
      <c r="G27" s="44" t="s">
        <v>4</v>
      </c>
      <c r="H27" s="82">
        <v>116.43</v>
      </c>
      <c r="I27" s="82"/>
      <c r="J27" s="44">
        <v>104</v>
      </c>
      <c r="K27" s="83">
        <f t="shared" si="0"/>
        <v>4979.022248746518</v>
      </c>
      <c r="L27" s="84"/>
      <c r="M27" s="6">
        <f>IF(J27="","",(K27/J27)/LOOKUP(RIGHT($D$2,3),[1]定数!$A$6:$A$13,[1]定数!$B$6:$B$13))</f>
        <v>0.47875213930254978</v>
      </c>
      <c r="N27" s="44">
        <v>2016</v>
      </c>
      <c r="O27" s="8">
        <v>43672</v>
      </c>
      <c r="P27" s="82">
        <v>115.36</v>
      </c>
      <c r="Q27" s="82"/>
      <c r="R27" s="85">
        <f>IF(P27="","",T27*M27*LOOKUP(RIGHT($D$2,3),定数!$A$6:$A$13,定数!$B$6:$B$13))</f>
        <v>-5122.6478905373178</v>
      </c>
      <c r="S27" s="85"/>
      <c r="T27" s="86">
        <f t="shared" si="5"/>
        <v>-107.00000000000074</v>
      </c>
      <c r="U27" s="86"/>
      <c r="V27" t="str">
        <f t="shared" si="8"/>
        <v/>
      </c>
      <c r="W27">
        <f t="shared" si="3"/>
        <v>2</v>
      </c>
      <c r="X27" s="41">
        <f t="shared" si="6"/>
        <v>171256.20278946045</v>
      </c>
      <c r="Y27" s="42">
        <f t="shared" si="7"/>
        <v>3.0882352941176694E-2</v>
      </c>
    </row>
    <row r="28" spans="2:25">
      <c r="B28" s="35">
        <v>20</v>
      </c>
      <c r="C28" s="81">
        <f t="shared" si="1"/>
        <v>160844.76040101331</v>
      </c>
      <c r="D28" s="81"/>
      <c r="E28" s="44">
        <v>2016</v>
      </c>
      <c r="F28" s="8">
        <v>43679</v>
      </c>
      <c r="G28" s="44" t="s">
        <v>3</v>
      </c>
      <c r="H28" s="82">
        <v>113.62</v>
      </c>
      <c r="I28" s="82"/>
      <c r="J28" s="44">
        <v>117</v>
      </c>
      <c r="K28" s="83">
        <f t="shared" si="0"/>
        <v>4825.3428120303988</v>
      </c>
      <c r="L28" s="84"/>
      <c r="M28" s="6">
        <f>IF(J28="","",(K28/J28)/LOOKUP(RIGHT($D$2,3),[1]定数!$A$6:$A$13,[1]定数!$B$6:$B$13))</f>
        <v>0.41242246256670079</v>
      </c>
      <c r="N28" s="44">
        <v>2016</v>
      </c>
      <c r="O28" s="8">
        <v>43707</v>
      </c>
      <c r="P28" s="82">
        <v>114.82</v>
      </c>
      <c r="Q28" s="82"/>
      <c r="R28" s="85">
        <f>IF(P28="","",T28*M28*LOOKUP(RIGHT($D$2,3),定数!$A$6:$A$13,定数!$B$6:$B$13))</f>
        <v>-4949.0695508003628</v>
      </c>
      <c r="S28" s="85"/>
      <c r="T28" s="86">
        <f t="shared" si="5"/>
        <v>-119.99999999999886</v>
      </c>
      <c r="U28" s="86"/>
      <c r="V28" t="str">
        <f t="shared" si="8"/>
        <v/>
      </c>
      <c r="W28">
        <f t="shared" si="3"/>
        <v>3</v>
      </c>
      <c r="X28" s="41">
        <f t="shared" si="6"/>
        <v>171256.20278946045</v>
      </c>
      <c r="Y28" s="42">
        <f t="shared" si="7"/>
        <v>6.0794541855203943E-2</v>
      </c>
    </row>
    <row r="29" spans="2:25">
      <c r="B29" s="35">
        <v>21</v>
      </c>
      <c r="C29" s="81">
        <f t="shared" si="1"/>
        <v>155895.69085021294</v>
      </c>
      <c r="D29" s="81"/>
      <c r="E29" s="44">
        <v>2016</v>
      </c>
      <c r="F29" s="8">
        <v>43681</v>
      </c>
      <c r="G29" s="44" t="s">
        <v>3</v>
      </c>
      <c r="H29" s="82">
        <v>112.5</v>
      </c>
      <c r="I29" s="82"/>
      <c r="J29" s="44">
        <v>75</v>
      </c>
      <c r="K29" s="83">
        <f t="shared" si="0"/>
        <v>4676.8707255063882</v>
      </c>
      <c r="L29" s="84"/>
      <c r="M29" s="6">
        <f>IF(J29="","",(K29/J29)/LOOKUP(RIGHT($D$2,3),[1]定数!$A$6:$A$13,[1]定数!$B$6:$B$13))</f>
        <v>0.62358276340085173</v>
      </c>
      <c r="N29" s="44">
        <v>2016</v>
      </c>
      <c r="O29" s="8">
        <v>43685</v>
      </c>
      <c r="P29" s="82">
        <v>113.28</v>
      </c>
      <c r="Q29" s="82"/>
      <c r="R29" s="85">
        <f>IF(P29="","",T29*M29*LOOKUP(RIGHT($D$2,3),定数!$A$6:$A$13,定数!$B$6:$B$13))</f>
        <v>-4863.945554526651</v>
      </c>
      <c r="S29" s="85"/>
      <c r="T29" s="86">
        <f t="shared" si="5"/>
        <v>-78.000000000000114</v>
      </c>
      <c r="U29" s="86"/>
      <c r="V29" t="str">
        <f t="shared" si="8"/>
        <v/>
      </c>
      <c r="W29">
        <f t="shared" si="3"/>
        <v>4</v>
      </c>
      <c r="X29" s="41">
        <f t="shared" si="6"/>
        <v>171256.20278946045</v>
      </c>
      <c r="Y29" s="42">
        <f t="shared" si="7"/>
        <v>8.9693171336582056E-2</v>
      </c>
    </row>
    <row r="30" spans="2:25">
      <c r="B30" s="35">
        <v>22</v>
      </c>
      <c r="C30" s="81">
        <f t="shared" si="1"/>
        <v>151031.7452956863</v>
      </c>
      <c r="D30" s="81"/>
      <c r="E30" s="44">
        <v>2016</v>
      </c>
      <c r="F30" s="8">
        <v>43728</v>
      </c>
      <c r="G30" s="44" t="s">
        <v>3</v>
      </c>
      <c r="H30" s="82">
        <v>113.49</v>
      </c>
      <c r="I30" s="82"/>
      <c r="J30" s="44">
        <v>49</v>
      </c>
      <c r="K30" s="83">
        <f t="shared" si="0"/>
        <v>4530.9523588705888</v>
      </c>
      <c r="L30" s="84"/>
      <c r="M30" s="6">
        <f>IF(J30="","",(K30/J30)/LOOKUP(RIGHT($D$2,3),[1]定数!$A$6:$A$13,[1]定数!$B$6:$B$13))</f>
        <v>0.92468415487154876</v>
      </c>
      <c r="N30" s="44">
        <v>2016</v>
      </c>
      <c r="O30" s="8">
        <v>43729</v>
      </c>
      <c r="P30" s="82">
        <v>112.52</v>
      </c>
      <c r="Q30" s="82"/>
      <c r="R30" s="85">
        <f>IF(P30="","",T30*M30*LOOKUP(RIGHT($D$2,3),定数!$A$6:$A$13,定数!$B$6:$B$13))</f>
        <v>8969.4363022540128</v>
      </c>
      <c r="S30" s="85"/>
      <c r="T30" s="86">
        <f t="shared" si="5"/>
        <v>96.999999999999886</v>
      </c>
      <c r="U30" s="86"/>
      <c r="V30" t="str">
        <f t="shared" si="8"/>
        <v/>
      </c>
      <c r="W30">
        <f t="shared" si="3"/>
        <v>0</v>
      </c>
      <c r="X30" s="41">
        <f t="shared" si="6"/>
        <v>171256.20278946045</v>
      </c>
      <c r="Y30" s="42">
        <f t="shared" si="7"/>
        <v>0.11809474439088063</v>
      </c>
    </row>
    <row r="31" spans="2:25">
      <c r="B31" s="35">
        <v>23</v>
      </c>
      <c r="C31" s="81">
        <f t="shared" si="1"/>
        <v>160001.1815979403</v>
      </c>
      <c r="D31" s="81"/>
      <c r="E31" s="44">
        <v>2016</v>
      </c>
      <c r="F31" s="8">
        <v>43765</v>
      </c>
      <c r="G31" s="44" t="s">
        <v>4</v>
      </c>
      <c r="H31" s="82">
        <v>114.39</v>
      </c>
      <c r="I31" s="82"/>
      <c r="J31" s="44">
        <v>67</v>
      </c>
      <c r="K31" s="83">
        <f t="shared" si="0"/>
        <v>4800.0354479382086</v>
      </c>
      <c r="L31" s="84"/>
      <c r="M31" s="6">
        <f>IF(J31="","",(K31/J31)/LOOKUP(RIGHT($D$2,3),[1]定数!$A$6:$A$13,[1]定数!$B$6:$B$13))</f>
        <v>0.71642320118480729</v>
      </c>
      <c r="N31" s="44">
        <v>2016</v>
      </c>
      <c r="O31" s="8">
        <v>43776</v>
      </c>
      <c r="P31" s="82">
        <v>115.73</v>
      </c>
      <c r="Q31" s="82"/>
      <c r="R31" s="85">
        <f>IF(P31="","",T31*M31*LOOKUP(RIGHT($D$2,3),定数!$A$6:$A$13,定数!$B$6:$B$13))</f>
        <v>9600.0708958764426</v>
      </c>
      <c r="S31" s="85"/>
      <c r="T31" s="86">
        <f t="shared" si="5"/>
        <v>134.00000000000034</v>
      </c>
      <c r="U31" s="86"/>
      <c r="V31" t="str">
        <f t="shared" si="8"/>
        <v/>
      </c>
      <c r="W31">
        <f t="shared" si="3"/>
        <v>0</v>
      </c>
      <c r="X31" s="41">
        <f t="shared" si="6"/>
        <v>171256.20278946045</v>
      </c>
      <c r="Y31" s="42">
        <f t="shared" si="7"/>
        <v>6.5720371047563675E-2</v>
      </c>
    </row>
    <row r="32" spans="2:25">
      <c r="B32" s="35">
        <v>24</v>
      </c>
      <c r="C32" s="81">
        <f t="shared" si="1"/>
        <v>169601.25249381675</v>
      </c>
      <c r="D32" s="81"/>
      <c r="E32" s="44">
        <v>2016</v>
      </c>
      <c r="F32" s="8">
        <v>43791</v>
      </c>
      <c r="G32" s="44" t="s">
        <v>4</v>
      </c>
      <c r="H32" s="82">
        <v>118.01</v>
      </c>
      <c r="I32" s="82"/>
      <c r="J32" s="44">
        <v>32</v>
      </c>
      <c r="K32" s="83">
        <f t="shared" si="0"/>
        <v>5088.0375748145025</v>
      </c>
      <c r="L32" s="84"/>
      <c r="M32" s="6">
        <f>IF(J32="","",(K32/J32)/LOOKUP(RIGHT($D$2,3),[1]定数!$A$6:$A$13,[1]定数!$B$6:$B$13))</f>
        <v>1.5900117421295321</v>
      </c>
      <c r="N32" s="44">
        <v>2016</v>
      </c>
      <c r="O32" s="8">
        <v>43792</v>
      </c>
      <c r="P32" s="82">
        <v>118.64</v>
      </c>
      <c r="Q32" s="82"/>
      <c r="R32" s="85">
        <f>IF(P32="","",T32*M32*LOOKUP(RIGHT($D$2,3),定数!$A$6:$A$13,定数!$B$6:$B$13))</f>
        <v>10017.07397541598</v>
      </c>
      <c r="S32" s="85"/>
      <c r="T32" s="86">
        <f t="shared" si="5"/>
        <v>62.999999999999545</v>
      </c>
      <c r="U32" s="86"/>
      <c r="V32" t="str">
        <f t="shared" si="8"/>
        <v/>
      </c>
      <c r="W32">
        <f t="shared" si="3"/>
        <v>0</v>
      </c>
      <c r="X32" s="41">
        <f t="shared" si="6"/>
        <v>171256.20278946045</v>
      </c>
      <c r="Y32" s="42">
        <f t="shared" si="7"/>
        <v>9.6635933104173288E-3</v>
      </c>
    </row>
    <row r="33" spans="2:25">
      <c r="B33" s="35">
        <v>25</v>
      </c>
      <c r="C33" s="81">
        <f t="shared" si="1"/>
        <v>179618.32646923274</v>
      </c>
      <c r="D33" s="81"/>
      <c r="E33" s="44">
        <v>2016</v>
      </c>
      <c r="F33" s="8">
        <v>43792</v>
      </c>
      <c r="G33" s="44" t="s">
        <v>4</v>
      </c>
      <c r="H33" s="82">
        <v>118.4</v>
      </c>
      <c r="I33" s="82"/>
      <c r="J33" s="44">
        <v>67</v>
      </c>
      <c r="K33" s="83">
        <f t="shared" si="0"/>
        <v>5388.5497940769819</v>
      </c>
      <c r="L33" s="84"/>
      <c r="M33" s="6">
        <f>IF(J33="","",(K33/J33)/LOOKUP(RIGHT($D$2,3),[1]定数!$A$6:$A$13,[1]定数!$B$6:$B$13))</f>
        <v>0.80426116329507191</v>
      </c>
      <c r="N33" s="44">
        <v>2016</v>
      </c>
      <c r="O33" s="8">
        <v>43793</v>
      </c>
      <c r="P33" s="82">
        <v>119.74</v>
      </c>
      <c r="Q33" s="82"/>
      <c r="R33" s="85">
        <f>IF(P33="","",T33*M33*LOOKUP(RIGHT($D$2,3),定数!$A$6:$A$13,定数!$B$6:$B$13))</f>
        <v>10777.099588153877</v>
      </c>
      <c r="S33" s="85"/>
      <c r="T33" s="86">
        <f t="shared" si="5"/>
        <v>133.99999999999892</v>
      </c>
      <c r="U33" s="86"/>
      <c r="V33" t="str">
        <f t="shared" si="8"/>
        <v/>
      </c>
      <c r="W33">
        <f t="shared" si="3"/>
        <v>0</v>
      </c>
      <c r="X33" s="41">
        <f t="shared" si="6"/>
        <v>179618.32646923274</v>
      </c>
      <c r="Y33" s="42">
        <f t="shared" si="7"/>
        <v>0</v>
      </c>
    </row>
    <row r="34" spans="2:25">
      <c r="B34" s="35">
        <v>26</v>
      </c>
      <c r="C34" s="81">
        <f t="shared" si="1"/>
        <v>190395.42605738662</v>
      </c>
      <c r="D34" s="81"/>
      <c r="E34" s="44">
        <v>2017</v>
      </c>
      <c r="F34" s="8">
        <v>43476</v>
      </c>
      <c r="G34" s="44" t="s">
        <v>3</v>
      </c>
      <c r="H34" s="82">
        <v>122</v>
      </c>
      <c r="I34" s="82"/>
      <c r="J34" s="44">
        <v>58</v>
      </c>
      <c r="K34" s="81">
        <f>IF(J34="","",C34*0.03)</f>
        <v>5711.8627817215984</v>
      </c>
      <c r="L34" s="81"/>
      <c r="M34" s="6">
        <f>IF(J34="","",(K34/J34)/LOOKUP(RIGHT($D$2,3),[1]定数!$A$6:$A$13,[1]定数!$B$6:$B$13))</f>
        <v>0.98480392788303417</v>
      </c>
      <c r="N34" s="44">
        <v>2017</v>
      </c>
      <c r="O34" s="8">
        <v>43481</v>
      </c>
      <c r="P34" s="82">
        <v>120.84</v>
      </c>
      <c r="Q34" s="82"/>
      <c r="R34" s="85">
        <f>IF(P34="","",T34*M34*LOOKUP(RIGHT($D$2,3),定数!$A$6:$A$13,定数!$B$6:$B$13))</f>
        <v>11423.725563443164</v>
      </c>
      <c r="S34" s="85"/>
      <c r="T34" s="86">
        <f t="shared" si="5"/>
        <v>115.99999999999966</v>
      </c>
      <c r="U34" s="86"/>
      <c r="V34" t="str">
        <f t="shared" si="8"/>
        <v/>
      </c>
      <c r="W34">
        <f t="shared" si="3"/>
        <v>0</v>
      </c>
      <c r="X34" s="41">
        <f t="shared" si="6"/>
        <v>190395.42605738662</v>
      </c>
      <c r="Y34" s="42">
        <f t="shared" si="7"/>
        <v>0</v>
      </c>
    </row>
    <row r="35" spans="2:25">
      <c r="B35" s="35">
        <v>27</v>
      </c>
      <c r="C35" s="81">
        <f t="shared" si="1"/>
        <v>201819.15162082977</v>
      </c>
      <c r="D35" s="81"/>
      <c r="E35" s="44">
        <v>2017</v>
      </c>
      <c r="F35" s="8">
        <v>43498</v>
      </c>
      <c r="G35" s="44" t="s">
        <v>3</v>
      </c>
      <c r="H35" s="82">
        <v>121.41</v>
      </c>
      <c r="I35" s="82"/>
      <c r="J35" s="44">
        <v>62</v>
      </c>
      <c r="K35" s="83">
        <f>IF(J35="","",C35*0.03)</f>
        <v>6054.5745486248925</v>
      </c>
      <c r="L35" s="84"/>
      <c r="M35" s="6">
        <f>IF(J35="","",(K35/J35)/LOOKUP(RIGHT($D$2,3),[1]定数!$A$6:$A$13,[1]定数!$B$6:$B$13))</f>
        <v>0.97654428203627308</v>
      </c>
      <c r="N35" s="44">
        <v>2017</v>
      </c>
      <c r="O35" s="8">
        <v>43502</v>
      </c>
      <c r="P35" s="82">
        <v>120.17</v>
      </c>
      <c r="Q35" s="82"/>
      <c r="R35" s="85">
        <f>IF(P35="","",T35*M35*LOOKUP(RIGHT($D$2,3),定数!$A$6:$A$13,定数!$B$6:$B$13))</f>
        <v>12109.149097249738</v>
      </c>
      <c r="S35" s="85"/>
      <c r="T35" s="86">
        <f t="shared" si="5"/>
        <v>123.99999999999949</v>
      </c>
      <c r="U35" s="86"/>
      <c r="V35" t="str">
        <f t="shared" si="8"/>
        <v/>
      </c>
      <c r="W35">
        <f t="shared" si="3"/>
        <v>0</v>
      </c>
      <c r="X35" s="41">
        <f t="shared" si="6"/>
        <v>201819.15162082977</v>
      </c>
      <c r="Y35" s="42">
        <f t="shared" si="7"/>
        <v>0</v>
      </c>
    </row>
    <row r="36" spans="2:25">
      <c r="B36" s="35">
        <v>28</v>
      </c>
      <c r="C36" s="81">
        <f t="shared" si="1"/>
        <v>213928.3007180795</v>
      </c>
      <c r="D36" s="81"/>
      <c r="E36" s="44">
        <v>2017</v>
      </c>
      <c r="F36" s="8">
        <v>43504</v>
      </c>
      <c r="G36" s="44" t="s">
        <v>3</v>
      </c>
      <c r="H36" s="82">
        <v>119.36</v>
      </c>
      <c r="I36" s="82"/>
      <c r="J36" s="44">
        <v>61</v>
      </c>
      <c r="K36" s="83">
        <f t="shared" ref="K36:K63" si="9">IF(J36="","",C36*0.03)</f>
        <v>6417.8490215423844</v>
      </c>
      <c r="L36" s="84"/>
      <c r="M36" s="6">
        <f>IF(J36="","",(K36/J36)/LOOKUP(RIGHT($D$2,3),[1]定数!$A$6:$A$13,[1]定数!$B$6:$B$13))</f>
        <v>1.0521063969741613</v>
      </c>
      <c r="N36" s="44">
        <v>2017</v>
      </c>
      <c r="O36" s="8">
        <v>43505</v>
      </c>
      <c r="P36" s="82">
        <v>119.99</v>
      </c>
      <c r="Q36" s="82"/>
      <c r="R36" s="85">
        <f>IF(P36="","",T36*M36*LOOKUP(RIGHT($D$2,3),定数!$A$6:$A$13,定数!$B$6:$B$13))</f>
        <v>-6628.2703009371689</v>
      </c>
      <c r="S36" s="85"/>
      <c r="T36" s="86">
        <f t="shared" si="5"/>
        <v>-62.999999999999545</v>
      </c>
      <c r="U36" s="86"/>
      <c r="V36" t="str">
        <f t="shared" si="8"/>
        <v/>
      </c>
      <c r="W36">
        <f t="shared" si="3"/>
        <v>1</v>
      </c>
      <c r="X36" s="41">
        <f t="shared" si="6"/>
        <v>213928.3007180795</v>
      </c>
      <c r="Y36" s="42">
        <f t="shared" si="7"/>
        <v>0</v>
      </c>
    </row>
    <row r="37" spans="2:25">
      <c r="B37" s="35">
        <v>29</v>
      </c>
      <c r="C37" s="81">
        <f t="shared" si="1"/>
        <v>207300.03041714232</v>
      </c>
      <c r="D37" s="81"/>
      <c r="E37" s="44">
        <v>2017</v>
      </c>
      <c r="F37" s="8">
        <v>43517</v>
      </c>
      <c r="G37" s="44" t="s">
        <v>3</v>
      </c>
      <c r="H37" s="82">
        <v>119.79</v>
      </c>
      <c r="I37" s="82"/>
      <c r="J37" s="44">
        <v>48</v>
      </c>
      <c r="K37" s="83">
        <f t="shared" si="9"/>
        <v>6219.0009125142697</v>
      </c>
      <c r="L37" s="84"/>
      <c r="M37" s="6">
        <f>IF(J37="","",(K37/J37)/LOOKUP(RIGHT($D$2,3),[1]定数!$A$6:$A$13,[1]定数!$B$6:$B$13))</f>
        <v>1.2956251901071394</v>
      </c>
      <c r="N37" s="44">
        <v>2017</v>
      </c>
      <c r="O37" s="8">
        <v>43518</v>
      </c>
      <c r="P37" s="82">
        <v>118.83</v>
      </c>
      <c r="Q37" s="82"/>
      <c r="R37" s="85">
        <f>IF(P37="","",T37*M37*LOOKUP(RIGHT($D$2,3),定数!$A$6:$A$13,定数!$B$6:$B$13))</f>
        <v>12438.001825028641</v>
      </c>
      <c r="S37" s="85"/>
      <c r="T37" s="86">
        <f t="shared" si="5"/>
        <v>96.000000000000796</v>
      </c>
      <c r="U37" s="86"/>
      <c r="V37" t="str">
        <f t="shared" si="8"/>
        <v/>
      </c>
      <c r="W37">
        <f t="shared" si="3"/>
        <v>0</v>
      </c>
      <c r="X37" s="41">
        <f t="shared" si="6"/>
        <v>213928.3007180795</v>
      </c>
      <c r="Y37" s="42">
        <f t="shared" si="7"/>
        <v>3.0983606557376864E-2</v>
      </c>
    </row>
    <row r="38" spans="2:25">
      <c r="B38" s="35">
        <v>30</v>
      </c>
      <c r="C38" s="81">
        <f t="shared" si="1"/>
        <v>219738.03224217097</v>
      </c>
      <c r="D38" s="81"/>
      <c r="E38" s="44">
        <v>2017</v>
      </c>
      <c r="F38" s="8">
        <v>43533</v>
      </c>
      <c r="G38" s="44" t="s">
        <v>4</v>
      </c>
      <c r="H38" s="82">
        <v>121.44</v>
      </c>
      <c r="I38" s="82"/>
      <c r="J38" s="44">
        <v>92</v>
      </c>
      <c r="K38" s="83">
        <f t="shared" si="9"/>
        <v>6592.1409672651289</v>
      </c>
      <c r="L38" s="84"/>
      <c r="M38" s="6">
        <f>IF(J38="","",(K38/J38)/LOOKUP(RIGHT($D$2,3),[1]定数!$A$6:$A$13,[1]定数!$B$6:$B$13))</f>
        <v>0.71653706165925313</v>
      </c>
      <c r="N38" s="44">
        <v>2017</v>
      </c>
      <c r="O38" s="8">
        <v>43546</v>
      </c>
      <c r="P38" s="82">
        <v>120.49</v>
      </c>
      <c r="Q38" s="82"/>
      <c r="R38" s="85">
        <f>IF(P38="","",T38*M38*LOOKUP(RIGHT($D$2,3),定数!$A$6:$A$13,定数!$B$6:$B$13))</f>
        <v>-6807.1020857629246</v>
      </c>
      <c r="S38" s="85"/>
      <c r="T38" s="86">
        <f t="shared" si="5"/>
        <v>-95.000000000000284</v>
      </c>
      <c r="U38" s="86"/>
      <c r="V38" t="str">
        <f t="shared" si="8"/>
        <v/>
      </c>
      <c r="W38">
        <f t="shared" si="3"/>
        <v>1</v>
      </c>
      <c r="X38" s="41">
        <f t="shared" si="6"/>
        <v>219738.03224217097</v>
      </c>
      <c r="Y38" s="42">
        <f t="shared" si="7"/>
        <v>0</v>
      </c>
    </row>
    <row r="39" spans="2:25">
      <c r="B39" s="35">
        <v>31</v>
      </c>
      <c r="C39" s="81">
        <f t="shared" si="1"/>
        <v>212930.93015640805</v>
      </c>
      <c r="D39" s="81"/>
      <c r="E39" s="44">
        <v>2017</v>
      </c>
      <c r="F39" s="8">
        <v>43565</v>
      </c>
      <c r="G39" s="44" t="s">
        <v>3</v>
      </c>
      <c r="H39" s="82">
        <v>117.49</v>
      </c>
      <c r="I39" s="82"/>
      <c r="J39" s="44">
        <v>44</v>
      </c>
      <c r="K39" s="83">
        <f t="shared" si="9"/>
        <v>6387.9279046922411</v>
      </c>
      <c r="L39" s="84"/>
      <c r="M39" s="6">
        <f>IF(J39="","",(K39/J39)/LOOKUP(RIGHT($D$2,3),[1]定数!$A$6:$A$13,[1]定数!$B$6:$B$13))</f>
        <v>1.451801796520964</v>
      </c>
      <c r="N39" s="44">
        <v>2017</v>
      </c>
      <c r="O39" s="8">
        <v>43566</v>
      </c>
      <c r="P39" s="82">
        <v>116.61</v>
      </c>
      <c r="Q39" s="82"/>
      <c r="R39" s="85">
        <f>IF(P39="","",T39*M39*LOOKUP(RIGHT($D$2,3),定数!$A$6:$A$13,定数!$B$6:$B$13))</f>
        <v>12775.855809384417</v>
      </c>
      <c r="S39" s="85"/>
      <c r="T39" s="86">
        <f t="shared" si="5"/>
        <v>87.999999999999545</v>
      </c>
      <c r="U39" s="86"/>
      <c r="V39" t="str">
        <f t="shared" si="8"/>
        <v/>
      </c>
      <c r="W39">
        <f t="shared" si="3"/>
        <v>0</v>
      </c>
      <c r="X39" s="41">
        <f t="shared" si="6"/>
        <v>219738.03224217097</v>
      </c>
      <c r="Y39" s="42">
        <f t="shared" si="7"/>
        <v>3.0978260869565233E-2</v>
      </c>
    </row>
    <row r="40" spans="2:25">
      <c r="B40" s="35">
        <v>32</v>
      </c>
      <c r="C40" s="81">
        <f t="shared" si="1"/>
        <v>225706.78596579246</v>
      </c>
      <c r="D40" s="81"/>
      <c r="E40" s="44">
        <v>2017</v>
      </c>
      <c r="F40" s="8">
        <v>43588</v>
      </c>
      <c r="G40" s="44" t="s">
        <v>4</v>
      </c>
      <c r="H40" s="82">
        <v>122.68</v>
      </c>
      <c r="I40" s="82"/>
      <c r="J40" s="44">
        <v>36</v>
      </c>
      <c r="K40" s="83">
        <f t="shared" si="9"/>
        <v>6771.2035789737738</v>
      </c>
      <c r="L40" s="84"/>
      <c r="M40" s="6">
        <f>IF(J40="","",(K40/J40)/LOOKUP(RIGHT($D$2,3),[1]定数!$A$6:$A$13,[1]定数!$B$6:$B$13))</f>
        <v>1.8808898830482703</v>
      </c>
      <c r="N40" s="44">
        <v>2017</v>
      </c>
      <c r="O40" s="8">
        <v>43589</v>
      </c>
      <c r="P40" s="82">
        <v>123.39</v>
      </c>
      <c r="Q40" s="82"/>
      <c r="R40" s="85">
        <f>IF(P40="","",T40*M40*LOOKUP(RIGHT($D$2,3),定数!$A$6:$A$13,定数!$B$6:$B$13))</f>
        <v>13354.318169642602</v>
      </c>
      <c r="S40" s="85"/>
      <c r="T40" s="86">
        <f t="shared" si="5"/>
        <v>70.999999999999375</v>
      </c>
      <c r="U40" s="86"/>
      <c r="V40" t="str">
        <f t="shared" si="8"/>
        <v/>
      </c>
      <c r="W40">
        <f t="shared" si="3"/>
        <v>0</v>
      </c>
      <c r="X40" s="41">
        <f t="shared" si="6"/>
        <v>225706.78596579246</v>
      </c>
      <c r="Y40" s="42">
        <f t="shared" si="7"/>
        <v>0</v>
      </c>
    </row>
    <row r="41" spans="2:25">
      <c r="B41" s="35">
        <v>33</v>
      </c>
      <c r="C41" s="81">
        <f t="shared" si="1"/>
        <v>239061.10413543505</v>
      </c>
      <c r="D41" s="81"/>
      <c r="E41" s="44">
        <v>2017</v>
      </c>
      <c r="F41" s="8">
        <v>43644</v>
      </c>
      <c r="G41" s="44" t="s">
        <v>4</v>
      </c>
      <c r="H41" s="82">
        <v>127.78</v>
      </c>
      <c r="I41" s="82"/>
      <c r="J41" s="44">
        <v>129</v>
      </c>
      <c r="K41" s="83">
        <f t="shared" si="9"/>
        <v>7171.8331240630514</v>
      </c>
      <c r="L41" s="84"/>
      <c r="M41" s="6">
        <f>IF(J41="","",(K41/J41)/LOOKUP(RIGHT($D$2,3),[1]定数!$A$6:$A$13,[1]定数!$B$6:$B$13))</f>
        <v>0.55595605612891874</v>
      </c>
      <c r="N41" s="44">
        <v>2017</v>
      </c>
      <c r="O41" s="8">
        <v>43657</v>
      </c>
      <c r="P41" s="82">
        <v>130.35</v>
      </c>
      <c r="Q41" s="82"/>
      <c r="R41" s="85">
        <f>IF(P41="","",T41*M41*LOOKUP(RIGHT($D$2,3),定数!$A$6:$A$13,定数!$B$6:$B$13))</f>
        <v>14288.070642513174</v>
      </c>
      <c r="S41" s="85"/>
      <c r="T41" s="86">
        <f t="shared" si="5"/>
        <v>256.99999999999932</v>
      </c>
      <c r="U41" s="86"/>
      <c r="V41" t="str">
        <f t="shared" si="8"/>
        <v/>
      </c>
      <c r="W41">
        <f t="shared" si="3"/>
        <v>0</v>
      </c>
      <c r="X41" s="41">
        <f t="shared" si="6"/>
        <v>239061.10413543505</v>
      </c>
      <c r="Y41" s="42">
        <f t="shared" si="7"/>
        <v>0</v>
      </c>
    </row>
    <row r="42" spans="2:25">
      <c r="B42" s="35">
        <v>34</v>
      </c>
      <c r="C42" s="81">
        <f t="shared" si="1"/>
        <v>253349.17477794821</v>
      </c>
      <c r="D42" s="81"/>
      <c r="E42" s="44">
        <v>2017</v>
      </c>
      <c r="F42" s="8">
        <v>43702</v>
      </c>
      <c r="G42" s="44" t="s">
        <v>4</v>
      </c>
      <c r="H42" s="82">
        <v>129.36000000000001</v>
      </c>
      <c r="I42" s="82"/>
      <c r="J42" s="44">
        <v>56</v>
      </c>
      <c r="K42" s="83">
        <f t="shared" si="9"/>
        <v>7600.4752433384456</v>
      </c>
      <c r="L42" s="84"/>
      <c r="M42" s="6">
        <f>IF(J42="","",(K42/J42)/LOOKUP(RIGHT($D$2,3),[1]定数!$A$6:$A$13,[1]定数!$B$6:$B$13))</f>
        <v>1.3572277220247224</v>
      </c>
      <c r="N42" s="44">
        <v>2017</v>
      </c>
      <c r="O42" s="8">
        <v>43705</v>
      </c>
      <c r="P42" s="82">
        <v>130.47999999999999</v>
      </c>
      <c r="Q42" s="82"/>
      <c r="R42" s="85">
        <f>IF(P42="","",T42*M42*LOOKUP(RIGHT($D$2,3),定数!$A$6:$A$13,定数!$B$6:$B$13))</f>
        <v>15200.950486676567</v>
      </c>
      <c r="S42" s="85"/>
      <c r="T42" s="86">
        <f t="shared" si="5"/>
        <v>111.99999999999761</v>
      </c>
      <c r="U42" s="86"/>
      <c r="V42" t="str">
        <f t="shared" si="8"/>
        <v/>
      </c>
      <c r="W42">
        <f t="shared" si="3"/>
        <v>0</v>
      </c>
      <c r="X42" s="41">
        <f t="shared" si="6"/>
        <v>253349.17477794821</v>
      </c>
      <c r="Y42" s="42">
        <f t="shared" si="7"/>
        <v>0</v>
      </c>
    </row>
    <row r="43" spans="2:25">
      <c r="B43" s="35">
        <v>35</v>
      </c>
      <c r="C43" s="81">
        <f t="shared" si="1"/>
        <v>268550.12526462477</v>
      </c>
      <c r="D43" s="81"/>
      <c r="E43" s="44">
        <v>2017</v>
      </c>
      <c r="F43" s="8">
        <v>43749</v>
      </c>
      <c r="G43" s="44" t="s">
        <v>4</v>
      </c>
      <c r="H43" s="82">
        <v>132.87</v>
      </c>
      <c r="I43" s="82"/>
      <c r="J43" s="44">
        <v>61</v>
      </c>
      <c r="K43" s="83">
        <f t="shared" si="9"/>
        <v>8056.5037579387426</v>
      </c>
      <c r="L43" s="84"/>
      <c r="M43" s="6">
        <f>IF(J43="","",(K43/J43)/LOOKUP(RIGHT($D$2,3),[1]定数!$A$6:$A$13,[1]定数!$B$6:$B$13))</f>
        <v>1.3207383209735644</v>
      </c>
      <c r="N43" s="44">
        <v>2017</v>
      </c>
      <c r="O43" s="8">
        <v>43751</v>
      </c>
      <c r="P43" s="82">
        <v>132.22999999999999</v>
      </c>
      <c r="Q43" s="82"/>
      <c r="R43" s="85">
        <f>IF(P43="","",T43*M43*LOOKUP(RIGHT($D$2,3),定数!$A$6:$A$13,定数!$B$6:$B$13))</f>
        <v>-8452.7252542310071</v>
      </c>
      <c r="S43" s="85"/>
      <c r="T43" s="86">
        <f t="shared" si="5"/>
        <v>-64.000000000001478</v>
      </c>
      <c r="U43" s="86"/>
      <c r="V43" t="str">
        <f t="shared" si="8"/>
        <v/>
      </c>
      <c r="W43">
        <f t="shared" si="3"/>
        <v>1</v>
      </c>
      <c r="X43" s="41">
        <f t="shared" si="6"/>
        <v>268550.12526462477</v>
      </c>
      <c r="Y43" s="42">
        <f t="shared" si="7"/>
        <v>0</v>
      </c>
    </row>
    <row r="44" spans="2:25">
      <c r="B44" s="35">
        <v>36</v>
      </c>
      <c r="C44" s="81">
        <f t="shared" si="1"/>
        <v>260097.40001039376</v>
      </c>
      <c r="D44" s="81"/>
      <c r="E44" s="44">
        <v>2018</v>
      </c>
      <c r="F44" s="8">
        <v>43503</v>
      </c>
      <c r="G44" s="44" t="s">
        <v>3</v>
      </c>
      <c r="H44" s="82">
        <v>135.19</v>
      </c>
      <c r="I44" s="82"/>
      <c r="J44" s="44">
        <v>63</v>
      </c>
      <c r="K44" s="83">
        <f t="shared" si="9"/>
        <v>7802.9220003118126</v>
      </c>
      <c r="L44" s="84"/>
      <c r="M44" s="6">
        <f>IF(J44="","",(K44/J44)/LOOKUP(RIGHT($D$2,3),[1]定数!$A$6:$A$13,[1]定数!$B$6:$B$13))</f>
        <v>1.2385590476685417</v>
      </c>
      <c r="N44" s="44">
        <v>2018</v>
      </c>
      <c r="O44" s="8">
        <v>43504</v>
      </c>
      <c r="P44" s="82">
        <v>133.93</v>
      </c>
      <c r="Q44" s="82"/>
      <c r="R44" s="85">
        <f>IF(P44="","",T44*M44*LOOKUP(RIGHT($D$2,3),定数!$A$6:$A$13,定数!$B$6:$B$13))</f>
        <v>15605.844000623514</v>
      </c>
      <c r="S44" s="85"/>
      <c r="T44" s="86">
        <f t="shared" si="5"/>
        <v>125.99999999999909</v>
      </c>
      <c r="U44" s="86"/>
      <c r="V44" t="str">
        <f t="shared" si="8"/>
        <v/>
      </c>
      <c r="W44">
        <f t="shared" si="3"/>
        <v>0</v>
      </c>
      <c r="X44" s="41">
        <f t="shared" si="6"/>
        <v>268550.12526462477</v>
      </c>
      <c r="Y44" s="42">
        <f t="shared" si="7"/>
        <v>3.1475409836066337E-2</v>
      </c>
    </row>
    <row r="45" spans="2:25">
      <c r="B45" s="35">
        <v>37</v>
      </c>
      <c r="C45" s="81">
        <f t="shared" si="1"/>
        <v>275703.24401101726</v>
      </c>
      <c r="D45" s="81"/>
      <c r="E45" s="44">
        <v>2018</v>
      </c>
      <c r="F45" s="8">
        <v>43504</v>
      </c>
      <c r="G45" s="44" t="s">
        <v>3</v>
      </c>
      <c r="H45" s="82">
        <v>132.93</v>
      </c>
      <c r="I45" s="82"/>
      <c r="J45" s="44">
        <v>170</v>
      </c>
      <c r="K45" s="83">
        <f t="shared" si="9"/>
        <v>8271.0973203305184</v>
      </c>
      <c r="L45" s="84"/>
      <c r="M45" s="6">
        <f>IF(J45="","",(K45/J45)/LOOKUP(RIGHT($D$2,3),[1]定数!$A$6:$A$13,[1]定数!$B$6:$B$13))</f>
        <v>0.48653513649003055</v>
      </c>
      <c r="N45" s="44">
        <v>2018</v>
      </c>
      <c r="O45" s="8">
        <v>43529</v>
      </c>
      <c r="P45" s="82">
        <v>129.53</v>
      </c>
      <c r="Q45" s="82"/>
      <c r="R45" s="85">
        <f>IF(P45="","",T45*M45*LOOKUP(RIGHT($D$2,3),定数!$A$6:$A$13,定数!$B$6:$B$13))</f>
        <v>16542.194640661066</v>
      </c>
      <c r="S45" s="85"/>
      <c r="T45" s="86">
        <f t="shared" si="5"/>
        <v>340.00000000000057</v>
      </c>
      <c r="U45" s="86"/>
      <c r="V45" t="str">
        <f t="shared" si="8"/>
        <v/>
      </c>
      <c r="W45">
        <f t="shared" si="3"/>
        <v>0</v>
      </c>
      <c r="X45" s="41">
        <f t="shared" si="6"/>
        <v>275703.24401101726</v>
      </c>
      <c r="Y45" s="42">
        <f t="shared" si="7"/>
        <v>0</v>
      </c>
    </row>
    <row r="46" spans="2:25">
      <c r="B46" s="35">
        <v>38</v>
      </c>
      <c r="C46" s="81">
        <f t="shared" si="1"/>
        <v>292245.43865167833</v>
      </c>
      <c r="D46" s="81"/>
      <c r="E46" s="44">
        <v>2018</v>
      </c>
      <c r="F46" s="8">
        <v>43505</v>
      </c>
      <c r="G46" s="44" t="s">
        <v>3</v>
      </c>
      <c r="H46" s="82">
        <v>132.06</v>
      </c>
      <c r="I46" s="82"/>
      <c r="J46" s="44">
        <v>186</v>
      </c>
      <c r="K46" s="83">
        <f t="shared" si="9"/>
        <v>8767.3631595503502</v>
      </c>
      <c r="L46" s="84"/>
      <c r="M46" s="6">
        <f>IF(J46="","",(K46/J46)/LOOKUP(RIGHT($D$2,3),[1]定数!$A$6:$A$13,[1]定数!$B$6:$B$13))</f>
        <v>0.47136361072851346</v>
      </c>
      <c r="N46" s="44">
        <v>2018</v>
      </c>
      <c r="O46" s="8">
        <v>43609</v>
      </c>
      <c r="P46" s="82">
        <v>128.34</v>
      </c>
      <c r="Q46" s="82"/>
      <c r="R46" s="85">
        <f>IF(P46="","",T46*M46*LOOKUP(RIGHT($D$2,3),定数!$A$6:$A$13,定数!$B$6:$B$13))</f>
        <v>17534.726319100697</v>
      </c>
      <c r="S46" s="85"/>
      <c r="T46" s="86">
        <f t="shared" si="5"/>
        <v>371.99999999999989</v>
      </c>
      <c r="U46" s="86"/>
      <c r="V46" t="str">
        <f t="shared" si="8"/>
        <v/>
      </c>
      <c r="W46">
        <f t="shared" si="3"/>
        <v>0</v>
      </c>
      <c r="X46" s="41">
        <f t="shared" si="6"/>
        <v>292245.43865167833</v>
      </c>
      <c r="Y46" s="42">
        <f t="shared" si="7"/>
        <v>0</v>
      </c>
    </row>
    <row r="47" spans="2:25">
      <c r="B47" s="35">
        <v>39</v>
      </c>
      <c r="C47" s="81">
        <f t="shared" si="1"/>
        <v>309780.16497077903</v>
      </c>
      <c r="D47" s="81"/>
      <c r="E47" s="44">
        <v>2018</v>
      </c>
      <c r="F47" s="8">
        <v>43532</v>
      </c>
      <c r="G47" s="44" t="s">
        <v>4</v>
      </c>
      <c r="H47" s="82">
        <v>131.75</v>
      </c>
      <c r="I47" s="82"/>
      <c r="J47" s="44">
        <v>55</v>
      </c>
      <c r="K47" s="83">
        <f t="shared" si="9"/>
        <v>9293.4049491233709</v>
      </c>
      <c r="L47" s="84"/>
      <c r="M47" s="6">
        <f>IF(J47="","",(K47/J47)/LOOKUP(RIGHT($D$2,3),[1]定数!$A$6:$A$13,[1]定数!$B$6:$B$13))</f>
        <v>1.689709990749704</v>
      </c>
      <c r="N47" s="44">
        <v>2018</v>
      </c>
      <c r="O47" s="8">
        <v>43532</v>
      </c>
      <c r="P47" s="82">
        <v>131.16999999999999</v>
      </c>
      <c r="Q47" s="82"/>
      <c r="R47" s="85">
        <f>IF(P47="","",T47*M47*LOOKUP(RIGHT($D$2,3),定数!$A$6:$A$13,定数!$B$6:$B$13))</f>
        <v>-9800.3179463484939</v>
      </c>
      <c r="S47" s="85"/>
      <c r="T47" s="86">
        <f t="shared" si="5"/>
        <v>-58.000000000001251</v>
      </c>
      <c r="U47" s="86"/>
      <c r="V47" t="str">
        <f t="shared" si="8"/>
        <v/>
      </c>
      <c r="W47">
        <f t="shared" si="3"/>
        <v>1</v>
      </c>
      <c r="X47" s="41">
        <f t="shared" si="6"/>
        <v>309780.16497077903</v>
      </c>
      <c r="Y47" s="42">
        <f t="shared" si="7"/>
        <v>0</v>
      </c>
    </row>
    <row r="48" spans="2:25">
      <c r="B48" s="35">
        <v>40</v>
      </c>
      <c r="C48" s="81">
        <f t="shared" si="1"/>
        <v>299979.84702443052</v>
      </c>
      <c r="D48" s="81"/>
      <c r="E48" s="44">
        <v>2018</v>
      </c>
      <c r="F48" s="8">
        <v>43548</v>
      </c>
      <c r="G48" s="44" t="s">
        <v>3</v>
      </c>
      <c r="H48" s="82">
        <v>129.41999999999999</v>
      </c>
      <c r="I48" s="82"/>
      <c r="J48" s="44">
        <v>49</v>
      </c>
      <c r="K48" s="83">
        <f t="shared" si="9"/>
        <v>8999.3954107329155</v>
      </c>
      <c r="L48" s="84"/>
      <c r="M48" s="6">
        <f>IF(J48="","",(K48/J48)/LOOKUP(RIGHT($D$2,3),[1]定数!$A$6:$A$13,[1]定数!$B$6:$B$13))</f>
        <v>1.8366113083128399</v>
      </c>
      <c r="N48" s="44">
        <v>2018</v>
      </c>
      <c r="O48" s="8">
        <v>43550</v>
      </c>
      <c r="P48" s="82">
        <v>129.93</v>
      </c>
      <c r="Q48" s="82"/>
      <c r="R48" s="85">
        <f>IF(P48="","",T48*M48*LOOKUP(RIGHT($D$2,3),定数!$A$6:$A$13,定数!$B$6:$B$13))</f>
        <v>-9366.7176723958401</v>
      </c>
      <c r="S48" s="85"/>
      <c r="T48" s="86">
        <f t="shared" si="5"/>
        <v>-51.000000000001933</v>
      </c>
      <c r="U48" s="86"/>
      <c r="V48" t="str">
        <f t="shared" si="8"/>
        <v/>
      </c>
      <c r="W48">
        <f t="shared" si="3"/>
        <v>2</v>
      </c>
      <c r="X48" s="41">
        <f t="shared" si="6"/>
        <v>309780.16497077903</v>
      </c>
      <c r="Y48" s="42">
        <f t="shared" si="7"/>
        <v>3.1636363636364351E-2</v>
      </c>
    </row>
    <row r="49" spans="2:25">
      <c r="B49" s="35">
        <v>41</v>
      </c>
      <c r="C49" s="81">
        <f t="shared" si="1"/>
        <v>290613.12935203465</v>
      </c>
      <c r="D49" s="81"/>
      <c r="E49" s="44">
        <v>2018</v>
      </c>
      <c r="F49" s="8">
        <v>43565</v>
      </c>
      <c r="G49" s="44" t="s">
        <v>4</v>
      </c>
      <c r="H49" s="82">
        <v>132.04</v>
      </c>
      <c r="I49" s="82"/>
      <c r="J49" s="44">
        <v>60</v>
      </c>
      <c r="K49" s="83">
        <f t="shared" si="9"/>
        <v>8718.3938805610396</v>
      </c>
      <c r="L49" s="84"/>
      <c r="M49" s="6">
        <f>IF(J49="","",(K49/J49)/LOOKUP(RIGHT($D$2,3),[1]定数!$A$6:$A$13,[1]定数!$B$6:$B$13))</f>
        <v>1.4530656467601732</v>
      </c>
      <c r="N49" s="44">
        <v>2018</v>
      </c>
      <c r="O49" s="8">
        <v>43579</v>
      </c>
      <c r="P49" s="82">
        <v>133.25</v>
      </c>
      <c r="Q49" s="82"/>
      <c r="R49" s="85">
        <f>IF(P49="","",T49*M49*LOOKUP(RIGHT($D$2,3),定数!$A$6:$A$13,定数!$B$6:$B$13))</f>
        <v>17582.094325798211</v>
      </c>
      <c r="S49" s="85"/>
      <c r="T49" s="86">
        <f t="shared" si="5"/>
        <v>121.0000000000008</v>
      </c>
      <c r="U49" s="86"/>
      <c r="V49" t="str">
        <f t="shared" si="8"/>
        <v/>
      </c>
      <c r="W49">
        <f t="shared" si="3"/>
        <v>0</v>
      </c>
      <c r="X49" s="41">
        <f t="shared" si="6"/>
        <v>309780.16497077903</v>
      </c>
      <c r="Y49" s="42">
        <f t="shared" si="7"/>
        <v>6.1873024118740405E-2</v>
      </c>
    </row>
    <row r="50" spans="2:25">
      <c r="B50" s="35">
        <v>42</v>
      </c>
      <c r="C50" s="81">
        <f t="shared" si="1"/>
        <v>308195.22367783287</v>
      </c>
      <c r="D50" s="81"/>
      <c r="E50" s="44">
        <v>2018</v>
      </c>
      <c r="F50" s="8">
        <v>43587</v>
      </c>
      <c r="G50" s="44" t="s">
        <v>3</v>
      </c>
      <c r="H50" s="82">
        <v>131.44</v>
      </c>
      <c r="I50" s="82"/>
      <c r="J50" s="44">
        <v>45</v>
      </c>
      <c r="K50" s="83">
        <f t="shared" si="9"/>
        <v>9245.8567103349851</v>
      </c>
      <c r="L50" s="84"/>
      <c r="M50" s="6">
        <f>IF(J50="","",(K50/J50)/LOOKUP(RIGHT($D$2,3),[1]定数!$A$6:$A$13,[1]定数!$B$6:$B$13))</f>
        <v>2.0546348245188857</v>
      </c>
      <c r="N50" s="44">
        <v>2018</v>
      </c>
      <c r="O50" s="8">
        <v>43588</v>
      </c>
      <c r="P50" s="82">
        <v>130.54</v>
      </c>
      <c r="Q50" s="82"/>
      <c r="R50" s="85">
        <f>IF(P50="","",T50*M50*LOOKUP(RIGHT($D$2,3),定数!$A$6:$A$13,定数!$B$6:$B$13))</f>
        <v>18491.713420670087</v>
      </c>
      <c r="S50" s="85"/>
      <c r="T50" s="86">
        <f t="shared" si="5"/>
        <v>90.000000000000568</v>
      </c>
      <c r="U50" s="86"/>
      <c r="V50" t="str">
        <f t="shared" si="8"/>
        <v/>
      </c>
      <c r="W50">
        <f t="shared" si="3"/>
        <v>0</v>
      </c>
      <c r="X50" s="41">
        <f t="shared" si="6"/>
        <v>309780.16497077903</v>
      </c>
      <c r="Y50" s="42">
        <f t="shared" si="7"/>
        <v>5.1163420779237745E-3</v>
      </c>
    </row>
    <row r="51" spans="2:25">
      <c r="B51" s="35">
        <v>43</v>
      </c>
      <c r="C51" s="81">
        <f t="shared" si="1"/>
        <v>326686.93709850294</v>
      </c>
      <c r="D51" s="81"/>
      <c r="E51" s="44">
        <v>2018</v>
      </c>
      <c r="F51" s="8">
        <v>43659</v>
      </c>
      <c r="G51" s="44" t="s">
        <v>4</v>
      </c>
      <c r="H51" s="82">
        <v>131.30000000000001</v>
      </c>
      <c r="I51" s="82"/>
      <c r="J51" s="44">
        <v>49</v>
      </c>
      <c r="K51" s="83">
        <f t="shared" si="9"/>
        <v>9800.6081129550876</v>
      </c>
      <c r="L51" s="84"/>
      <c r="M51" s="6">
        <f>IF(J51="","",(K51/J51)/LOOKUP(RIGHT($D$2,3),[1]定数!$A$6:$A$13,[1]定数!$B$6:$B$13))</f>
        <v>2.000124104684712</v>
      </c>
      <c r="N51" s="44">
        <v>2018</v>
      </c>
      <c r="O51" s="8">
        <v>43666</v>
      </c>
      <c r="P51" s="82">
        <v>130.79</v>
      </c>
      <c r="Q51" s="82"/>
      <c r="R51" s="85">
        <f>IF(P51="","",T51*M51*LOOKUP(RIGHT($D$2,3),定数!$A$6:$A$13,定数!$B$6:$B$13))</f>
        <v>-10200.632933892417</v>
      </c>
      <c r="S51" s="85"/>
      <c r="T51" s="86">
        <f t="shared" si="5"/>
        <v>-51.000000000001933</v>
      </c>
      <c r="U51" s="86"/>
      <c r="V51" t="str">
        <f t="shared" si="8"/>
        <v/>
      </c>
      <c r="W51">
        <f t="shared" si="3"/>
        <v>1</v>
      </c>
      <c r="X51" s="41">
        <f t="shared" si="6"/>
        <v>326686.93709850294</v>
      </c>
      <c r="Y51" s="42">
        <f t="shared" si="7"/>
        <v>0</v>
      </c>
    </row>
    <row r="52" spans="2:25">
      <c r="B52" s="35">
        <v>44</v>
      </c>
      <c r="C52" s="81">
        <f t="shared" si="1"/>
        <v>316486.30416461051</v>
      </c>
      <c r="D52" s="81"/>
      <c r="E52" s="44">
        <v>2018</v>
      </c>
      <c r="F52" s="8">
        <v>43672</v>
      </c>
      <c r="G52" s="44" t="s">
        <v>3</v>
      </c>
      <c r="H52" s="82">
        <v>129.63999999999999</v>
      </c>
      <c r="I52" s="82"/>
      <c r="J52" s="44">
        <v>46</v>
      </c>
      <c r="K52" s="83">
        <f t="shared" si="9"/>
        <v>9494.5891249383149</v>
      </c>
      <c r="L52" s="84"/>
      <c r="M52" s="6">
        <f>IF(J52="","",(K52/J52)/LOOKUP(RIGHT($D$2,3),[1]定数!$A$6:$A$13,[1]定数!$B$6:$B$13))</f>
        <v>2.0640411141170252</v>
      </c>
      <c r="N52" s="44">
        <v>2018</v>
      </c>
      <c r="O52" s="8">
        <v>43677</v>
      </c>
      <c r="P52" s="82">
        <v>130.12</v>
      </c>
      <c r="Q52" s="82"/>
      <c r="R52" s="85">
        <f>IF(P52="","",T52*M52*LOOKUP(RIGHT($D$2,3),定数!$A$6:$A$13,定数!$B$6:$B$13))</f>
        <v>-9907.3973477620966</v>
      </c>
      <c r="S52" s="85"/>
      <c r="T52" s="86">
        <f t="shared" si="5"/>
        <v>-48.000000000001819</v>
      </c>
      <c r="U52" s="86"/>
      <c r="V52" t="str">
        <f t="shared" si="8"/>
        <v/>
      </c>
      <c r="W52">
        <f t="shared" si="3"/>
        <v>2</v>
      </c>
      <c r="X52" s="41">
        <f t="shared" si="6"/>
        <v>326686.93709850294</v>
      </c>
      <c r="Y52" s="42">
        <f t="shared" si="7"/>
        <v>3.122448979591963E-2</v>
      </c>
    </row>
    <row r="53" spans="2:25">
      <c r="B53" s="35">
        <v>45</v>
      </c>
      <c r="C53" s="81">
        <f t="shared" si="1"/>
        <v>306578.90681684844</v>
      </c>
      <c r="D53" s="81"/>
      <c r="E53" s="44">
        <v>2018</v>
      </c>
      <c r="F53" s="8">
        <v>43726</v>
      </c>
      <c r="G53" s="44" t="s">
        <v>4</v>
      </c>
      <c r="H53" s="82">
        <v>131.03</v>
      </c>
      <c r="I53" s="82"/>
      <c r="J53" s="44">
        <v>72</v>
      </c>
      <c r="K53" s="83">
        <f t="shared" si="9"/>
        <v>9197.3672045054536</v>
      </c>
      <c r="L53" s="84"/>
      <c r="M53" s="6">
        <f>IF(J53="","",(K53/J53)/LOOKUP(RIGHT($D$2,3),[1]定数!$A$6:$A$13,[1]定数!$B$6:$B$13))</f>
        <v>1.2774121117368684</v>
      </c>
      <c r="N53" s="44">
        <v>2018</v>
      </c>
      <c r="O53" s="8">
        <v>43729</v>
      </c>
      <c r="P53" s="82">
        <v>132.47</v>
      </c>
      <c r="Q53" s="82"/>
      <c r="R53" s="85">
        <f>IF(P53="","",T53*M53*LOOKUP(RIGHT($D$2,3),定数!$A$6:$A$13,定数!$B$6:$B$13))</f>
        <v>18394.734409010878</v>
      </c>
      <c r="S53" s="85"/>
      <c r="T53" s="86">
        <f t="shared" si="5"/>
        <v>143.99999999999977</v>
      </c>
      <c r="U53" s="86"/>
      <c r="V53" t="str">
        <f t="shared" si="8"/>
        <v/>
      </c>
      <c r="W53">
        <f t="shared" si="3"/>
        <v>0</v>
      </c>
      <c r="X53" s="41">
        <f t="shared" si="6"/>
        <v>326686.93709850294</v>
      </c>
      <c r="Y53" s="42">
        <f t="shared" si="7"/>
        <v>6.1551375332744018E-2</v>
      </c>
    </row>
    <row r="54" spans="2:25">
      <c r="B54" s="35">
        <v>46</v>
      </c>
      <c r="C54" s="81">
        <f t="shared" si="1"/>
        <v>324973.64122585929</v>
      </c>
      <c r="D54" s="81"/>
      <c r="E54" s="44">
        <v>2018</v>
      </c>
      <c r="F54" s="8">
        <v>43736</v>
      </c>
      <c r="G54" s="44" t="s">
        <v>3</v>
      </c>
      <c r="H54" s="82">
        <v>131.63</v>
      </c>
      <c r="I54" s="82"/>
      <c r="J54" s="44">
        <v>66</v>
      </c>
      <c r="K54" s="83">
        <f t="shared" si="9"/>
        <v>9749.2092367757778</v>
      </c>
      <c r="L54" s="84"/>
      <c r="M54" s="6">
        <f>IF(J54="","",(K54/J54)/LOOKUP(RIGHT($D$2,3),[1]定数!$A$6:$A$13,[1]定数!$B$6:$B$13))</f>
        <v>1.4771529146629967</v>
      </c>
      <c r="N54" s="44">
        <v>2018</v>
      </c>
      <c r="O54" s="8">
        <v>43739</v>
      </c>
      <c r="P54" s="82">
        <v>132.21</v>
      </c>
      <c r="Q54" s="82"/>
      <c r="R54" s="85">
        <f>IF(P54="","",T54*M54*LOOKUP(RIGHT($D$2,3),定数!$A$6:$A$13,定数!$B$6:$B$13))</f>
        <v>-8567.4869050455654</v>
      </c>
      <c r="S54" s="85"/>
      <c r="T54" s="86">
        <f t="shared" si="5"/>
        <v>-58.000000000001251</v>
      </c>
      <c r="U54" s="86"/>
      <c r="V54" t="str">
        <f t="shared" si="8"/>
        <v/>
      </c>
      <c r="W54">
        <f t="shared" si="3"/>
        <v>1</v>
      </c>
      <c r="X54" s="41">
        <f t="shared" si="6"/>
        <v>326686.93709850294</v>
      </c>
      <c r="Y54" s="42">
        <f t="shared" si="7"/>
        <v>5.2444578527088836E-3</v>
      </c>
    </row>
    <row r="55" spans="2:25">
      <c r="B55" s="35">
        <v>47</v>
      </c>
      <c r="C55" s="81">
        <f t="shared" si="1"/>
        <v>316406.15432081372</v>
      </c>
      <c r="D55" s="81"/>
      <c r="E55" s="44">
        <v>2018</v>
      </c>
      <c r="F55" s="8">
        <v>43740</v>
      </c>
      <c r="G55" s="44" t="s">
        <v>3</v>
      </c>
      <c r="H55" s="82">
        <v>131.75</v>
      </c>
      <c r="I55" s="82"/>
      <c r="J55" s="44">
        <v>23</v>
      </c>
      <c r="K55" s="83">
        <f t="shared" si="9"/>
        <v>9492.1846296244112</v>
      </c>
      <c r="L55" s="84"/>
      <c r="M55" s="6">
        <f>IF(J55="","",(K55/J55)/LOOKUP(RIGHT($D$2,3),[1]定数!$A$6:$A$13,[1]定数!$B$6:$B$13))</f>
        <v>4.1270367954888743</v>
      </c>
      <c r="N55" s="44">
        <v>2018</v>
      </c>
      <c r="O55" s="8">
        <v>43740</v>
      </c>
      <c r="P55" s="82">
        <v>131.30000000000001</v>
      </c>
      <c r="Q55" s="82"/>
      <c r="R55" s="85">
        <f>IF(P55="","",T55*M55*LOOKUP(RIGHT($D$2,3),定数!$A$6:$A$13,定数!$B$6:$B$13))</f>
        <v>18571.665579699464</v>
      </c>
      <c r="S55" s="85"/>
      <c r="T55" s="86">
        <f t="shared" si="5"/>
        <v>44.999999999998863</v>
      </c>
      <c r="U55" s="86"/>
      <c r="V55" t="str">
        <f t="shared" si="8"/>
        <v/>
      </c>
      <c r="W55">
        <f t="shared" si="3"/>
        <v>0</v>
      </c>
      <c r="X55" s="41">
        <f t="shared" si="6"/>
        <v>326686.93709850294</v>
      </c>
      <c r="Y55" s="42">
        <f t="shared" si="7"/>
        <v>3.1469831236592527E-2</v>
      </c>
    </row>
    <row r="56" spans="2:25">
      <c r="B56" s="35">
        <v>48</v>
      </c>
      <c r="C56" s="81">
        <f t="shared" si="1"/>
        <v>334977.81990051316</v>
      </c>
      <c r="D56" s="81"/>
      <c r="E56" s="44">
        <v>2018</v>
      </c>
      <c r="F56" s="8">
        <v>43743</v>
      </c>
      <c r="G56" s="44" t="s">
        <v>3</v>
      </c>
      <c r="H56" s="82">
        <v>131.02000000000001</v>
      </c>
      <c r="I56" s="82"/>
      <c r="J56" s="44">
        <v>32</v>
      </c>
      <c r="K56" s="83">
        <f t="shared" si="9"/>
        <v>10049.334597015395</v>
      </c>
      <c r="L56" s="84"/>
      <c r="M56" s="6">
        <f>IF(J56="","",(K56/J56)/LOOKUP(RIGHT($D$2,3),[1]定数!$A$6:$A$13,[1]定数!$B$6:$B$13))</f>
        <v>3.140417061567311</v>
      </c>
      <c r="N56" s="44">
        <v>2018</v>
      </c>
      <c r="O56" s="8">
        <v>43746</v>
      </c>
      <c r="P56" s="82">
        <v>130.38999999999999</v>
      </c>
      <c r="Q56" s="82"/>
      <c r="R56" s="85">
        <f>IF(P56="","",T56*M56*LOOKUP(RIGHT($D$2,3),定数!$A$6:$A$13,定数!$B$6:$B$13))</f>
        <v>19784.627487874808</v>
      </c>
      <c r="S56" s="85"/>
      <c r="T56" s="86">
        <f t="shared" si="5"/>
        <v>63.000000000002387</v>
      </c>
      <c r="U56" s="86"/>
      <c r="V56" t="str">
        <f t="shared" si="8"/>
        <v/>
      </c>
      <c r="W56">
        <f t="shared" si="3"/>
        <v>0</v>
      </c>
      <c r="X56" s="41">
        <f t="shared" si="6"/>
        <v>334977.81990051316</v>
      </c>
      <c r="Y56" s="42">
        <f t="shared" si="7"/>
        <v>0</v>
      </c>
    </row>
    <row r="57" spans="2:25">
      <c r="B57" s="35">
        <v>49</v>
      </c>
      <c r="C57" s="81">
        <f t="shared" si="1"/>
        <v>354762.44738838798</v>
      </c>
      <c r="D57" s="81"/>
      <c r="E57" s="44">
        <v>2018</v>
      </c>
      <c r="F57" s="8">
        <v>43746</v>
      </c>
      <c r="G57" s="44" t="s">
        <v>3</v>
      </c>
      <c r="H57" s="82">
        <v>130.91</v>
      </c>
      <c r="I57" s="82"/>
      <c r="J57" s="44">
        <v>32</v>
      </c>
      <c r="K57" s="83">
        <f t="shared" si="9"/>
        <v>10642.873421651639</v>
      </c>
      <c r="L57" s="84"/>
      <c r="M57" s="6">
        <f>IF(J57="","",(K57/J57)/LOOKUP(RIGHT($D$2,3),[1]定数!$A$6:$A$13,[1]定数!$B$6:$B$13))</f>
        <v>3.3258979442661372</v>
      </c>
      <c r="N57" s="44">
        <v>2018</v>
      </c>
      <c r="O57" s="8">
        <v>43746</v>
      </c>
      <c r="P57" s="82">
        <v>130.28</v>
      </c>
      <c r="Q57" s="82"/>
      <c r="R57" s="85">
        <f>IF(P57="","",T57*M57*LOOKUP(RIGHT($D$2,3),定数!$A$6:$A$13,定数!$B$6:$B$13))</f>
        <v>20953.157048876514</v>
      </c>
      <c r="S57" s="85"/>
      <c r="T57" s="86">
        <f t="shared" si="5"/>
        <v>62.999999999999545</v>
      </c>
      <c r="U57" s="86"/>
      <c r="V57" t="str">
        <f t="shared" si="8"/>
        <v/>
      </c>
      <c r="W57">
        <f t="shared" si="3"/>
        <v>0</v>
      </c>
      <c r="X57" s="41">
        <f t="shared" si="6"/>
        <v>354762.44738838798</v>
      </c>
      <c r="Y57" s="42">
        <f t="shared" si="7"/>
        <v>0</v>
      </c>
    </row>
    <row r="58" spans="2:25">
      <c r="B58" s="35">
        <v>50</v>
      </c>
      <c r="C58" s="81">
        <f t="shared" si="1"/>
        <v>375715.6044372645</v>
      </c>
      <c r="D58" s="81"/>
      <c r="E58" s="44">
        <v>2019</v>
      </c>
      <c r="F58" s="8">
        <v>43494</v>
      </c>
      <c r="G58" s="44" t="s">
        <v>4</v>
      </c>
      <c r="H58" s="82">
        <v>124.99</v>
      </c>
      <c r="I58" s="82"/>
      <c r="J58" s="44">
        <v>24</v>
      </c>
      <c r="K58" s="83">
        <f t="shared" si="9"/>
        <v>11271.468133117934</v>
      </c>
      <c r="L58" s="84"/>
      <c r="M58" s="6">
        <f>IF(J58="","",(K58/J58)/LOOKUP(RIGHT($D$2,3),[1]定数!$A$6:$A$13,[1]定数!$B$6:$B$13))</f>
        <v>4.6964450554658059</v>
      </c>
      <c r="N58" s="44">
        <v>2019</v>
      </c>
      <c r="O58" s="8">
        <v>43496</v>
      </c>
      <c r="P58" s="82">
        <v>124.73</v>
      </c>
      <c r="Q58" s="82"/>
      <c r="R58" s="85">
        <f>IF(P58="","",T58*M58*LOOKUP(RIGHT($D$2,3),定数!$A$6:$A$13,定数!$B$6:$B$13))</f>
        <v>-12210.757144210669</v>
      </c>
      <c r="S58" s="85"/>
      <c r="T58" s="86">
        <f t="shared" si="5"/>
        <v>-25.999999999999091</v>
      </c>
      <c r="U58" s="86"/>
      <c r="V58" t="str">
        <f t="shared" si="8"/>
        <v/>
      </c>
      <c r="W58">
        <f t="shared" si="3"/>
        <v>1</v>
      </c>
      <c r="X58" s="41">
        <f t="shared" si="6"/>
        <v>375715.6044372645</v>
      </c>
      <c r="Y58" s="42">
        <f t="shared" si="7"/>
        <v>0</v>
      </c>
    </row>
    <row r="59" spans="2:25">
      <c r="B59" s="35">
        <v>51</v>
      </c>
      <c r="C59" s="81">
        <f t="shared" si="1"/>
        <v>363504.84729305381</v>
      </c>
      <c r="D59" s="81"/>
      <c r="E59" s="44">
        <v>2019</v>
      </c>
      <c r="F59" s="8">
        <v>43495</v>
      </c>
      <c r="G59" s="44" t="s">
        <v>4</v>
      </c>
      <c r="H59" s="82">
        <v>125.23</v>
      </c>
      <c r="I59" s="82"/>
      <c r="J59" s="44">
        <v>33</v>
      </c>
      <c r="K59" s="83">
        <f t="shared" si="9"/>
        <v>10905.145418791613</v>
      </c>
      <c r="L59" s="84"/>
      <c r="M59" s="6">
        <f>IF(J59="","",(K59/J59)/LOOKUP(RIGHT($D$2,3),[1]定数!$A$6:$A$13,[1]定数!$B$6:$B$13))</f>
        <v>3.3045895208459433</v>
      </c>
      <c r="N59" s="44">
        <v>2019</v>
      </c>
      <c r="O59" s="8">
        <v>43496</v>
      </c>
      <c r="P59" s="82">
        <v>124.87</v>
      </c>
      <c r="Q59" s="82"/>
      <c r="R59" s="85">
        <f>IF(P59="","",T59*M59*LOOKUP(RIGHT($D$2,3),定数!$A$6:$A$13,定数!$B$6:$B$13))</f>
        <v>-11896.522275045378</v>
      </c>
      <c r="S59" s="85"/>
      <c r="T59" s="86">
        <f t="shared" si="5"/>
        <v>-35.999999999999943</v>
      </c>
      <c r="U59" s="86"/>
      <c r="V59" t="str">
        <f t="shared" si="8"/>
        <v/>
      </c>
      <c r="W59">
        <f t="shared" si="3"/>
        <v>2</v>
      </c>
      <c r="X59" s="41">
        <f t="shared" si="6"/>
        <v>375715.6044372645</v>
      </c>
      <c r="Y59" s="42">
        <f t="shared" si="7"/>
        <v>3.2499999999998863E-2</v>
      </c>
    </row>
    <row r="60" spans="2:25">
      <c r="B60" s="35">
        <v>52</v>
      </c>
      <c r="C60" s="81">
        <f t="shared" si="1"/>
        <v>351608.32501800841</v>
      </c>
      <c r="D60" s="81"/>
      <c r="E60" s="44">
        <v>2019</v>
      </c>
      <c r="F60" s="8">
        <v>43515</v>
      </c>
      <c r="G60" s="44" t="s">
        <v>4</v>
      </c>
      <c r="H60" s="82">
        <v>125.54</v>
      </c>
      <c r="I60" s="82"/>
      <c r="J60" s="44">
        <v>65</v>
      </c>
      <c r="K60" s="83">
        <f t="shared" si="9"/>
        <v>10548.249750540252</v>
      </c>
      <c r="L60" s="84"/>
      <c r="M60" s="6">
        <f>IF(J60="","",(K60/J60)/LOOKUP(RIGHT($D$2,3),[1]定数!$A$6:$A$13,[1]定数!$B$6:$B$13))</f>
        <v>1.6228076539292695</v>
      </c>
      <c r="N60" s="44">
        <v>2019</v>
      </c>
      <c r="O60" s="8">
        <v>43524</v>
      </c>
      <c r="P60" s="82">
        <v>126.85</v>
      </c>
      <c r="Q60" s="82"/>
      <c r="R60" s="85">
        <f>IF(P60="","",T60*M60*LOOKUP(RIGHT($D$2,3),定数!$A$6:$A$13,定数!$B$6:$B$13))</f>
        <v>21258.780266473237</v>
      </c>
      <c r="S60" s="85"/>
      <c r="T60" s="86">
        <f t="shared" si="5"/>
        <v>130.99999999999881</v>
      </c>
      <c r="U60" s="86"/>
      <c r="V60" t="str">
        <f t="shared" si="8"/>
        <v/>
      </c>
      <c r="W60">
        <f t="shared" si="3"/>
        <v>0</v>
      </c>
      <c r="X60" s="41">
        <f t="shared" si="6"/>
        <v>375715.6044372645</v>
      </c>
      <c r="Y60" s="42">
        <f t="shared" si="7"/>
        <v>6.4163636363635312E-2</v>
      </c>
    </row>
    <row r="61" spans="2:25">
      <c r="B61" s="35">
        <v>53</v>
      </c>
      <c r="C61" s="81">
        <f t="shared" si="1"/>
        <v>372867.10528448166</v>
      </c>
      <c r="D61" s="81"/>
      <c r="E61" s="44">
        <v>2019</v>
      </c>
      <c r="F61" s="8">
        <v>43531</v>
      </c>
      <c r="G61" s="44" t="s">
        <v>3</v>
      </c>
      <c r="H61" s="82">
        <v>125.73</v>
      </c>
      <c r="I61" s="82"/>
      <c r="J61" s="44">
        <v>68</v>
      </c>
      <c r="K61" s="83">
        <f t="shared" si="9"/>
        <v>11186.01315853445</v>
      </c>
      <c r="L61" s="84"/>
      <c r="M61" s="6">
        <f>IF(J61="","",(K61/J61)/LOOKUP(RIGHT($D$2,3),[1]定数!$A$6:$A$13,[1]定数!$B$6:$B$13))</f>
        <v>1.6450019350785956</v>
      </c>
      <c r="N61" s="44">
        <v>2019</v>
      </c>
      <c r="O61" s="8">
        <v>43532</v>
      </c>
      <c r="P61" s="82">
        <v>124.38</v>
      </c>
      <c r="Q61" s="82"/>
      <c r="R61" s="85">
        <f>IF(P61="","",T61*M61*LOOKUP(RIGHT($D$2,3),定数!$A$6:$A$13,定数!$B$6:$B$13))</f>
        <v>22207.52612356118</v>
      </c>
      <c r="S61" s="85"/>
      <c r="T61" s="86">
        <f t="shared" si="5"/>
        <v>135.00000000000085</v>
      </c>
      <c r="U61" s="86"/>
      <c r="V61" t="str">
        <f t="shared" si="8"/>
        <v/>
      </c>
      <c r="W61">
        <f t="shared" si="3"/>
        <v>0</v>
      </c>
      <c r="X61" s="41">
        <f t="shared" si="6"/>
        <v>375715.6044372645</v>
      </c>
      <c r="Y61" s="42">
        <f t="shared" si="7"/>
        <v>7.5815300699294541E-3</v>
      </c>
    </row>
    <row r="62" spans="2:25">
      <c r="B62" s="35">
        <v>54</v>
      </c>
      <c r="C62" s="81">
        <f t="shared" si="1"/>
        <v>395074.63140804286</v>
      </c>
      <c r="D62" s="81"/>
      <c r="E62" s="44">
        <v>2019</v>
      </c>
      <c r="F62" s="8">
        <v>43616</v>
      </c>
      <c r="G62" s="44" t="s">
        <v>3</v>
      </c>
      <c r="H62" s="82">
        <v>121.89</v>
      </c>
      <c r="I62" s="82"/>
      <c r="J62" s="44">
        <v>35</v>
      </c>
      <c r="K62" s="83">
        <f t="shared" si="9"/>
        <v>11852.238942241285</v>
      </c>
      <c r="L62" s="84"/>
      <c r="M62" s="6">
        <f>IF(J62="","",(K62/J62)/LOOKUP(RIGHT($D$2,3),[1]定数!$A$6:$A$13,[1]定数!$B$6:$B$13))</f>
        <v>3.3863539834975103</v>
      </c>
      <c r="N62" s="44">
        <v>2019</v>
      </c>
      <c r="O62" s="8">
        <v>43616</v>
      </c>
      <c r="P62" s="82">
        <v>121.18</v>
      </c>
      <c r="Q62" s="82"/>
      <c r="R62" s="85">
        <f>IF(P62="","",T62*M62*LOOKUP(RIGHT($D$2,3),定数!$A$6:$A$13,定数!$B$6:$B$13))</f>
        <v>24043.113282832113</v>
      </c>
      <c r="S62" s="85"/>
      <c r="T62" s="86">
        <f t="shared" si="5"/>
        <v>70.999999999999375</v>
      </c>
      <c r="U62" s="86"/>
      <c r="V62" t="str">
        <f t="shared" si="8"/>
        <v/>
      </c>
      <c r="W62">
        <f t="shared" si="3"/>
        <v>0</v>
      </c>
      <c r="X62" s="41">
        <f t="shared" si="6"/>
        <v>395074.63140804286</v>
      </c>
      <c r="Y62" s="42">
        <f t="shared" si="7"/>
        <v>0</v>
      </c>
    </row>
    <row r="63" spans="2:25">
      <c r="B63" s="35">
        <v>55</v>
      </c>
      <c r="C63" s="81">
        <f t="shared" si="1"/>
        <v>419117.74469087494</v>
      </c>
      <c r="D63" s="81"/>
      <c r="E63" s="44">
        <v>2019</v>
      </c>
      <c r="F63" s="8">
        <v>43635</v>
      </c>
      <c r="G63" s="44" t="s">
        <v>3</v>
      </c>
      <c r="H63" s="82">
        <v>121.21</v>
      </c>
      <c r="I63" s="82"/>
      <c r="J63" s="44">
        <v>41</v>
      </c>
      <c r="K63" s="83">
        <f t="shared" si="9"/>
        <v>12573.532340726248</v>
      </c>
      <c r="L63" s="84"/>
      <c r="M63" s="6">
        <f>IF(J63="","",(K63/J63)/LOOKUP(RIGHT($D$2,3),[1]定数!$A$6:$A$13,[1]定数!$B$6:$B$13))</f>
        <v>3.0667152050551825</v>
      </c>
      <c r="N63" s="44">
        <v>2019</v>
      </c>
      <c r="O63" s="8">
        <v>43636</v>
      </c>
      <c r="P63" s="82">
        <v>121.64</v>
      </c>
      <c r="Q63" s="82"/>
      <c r="R63" s="85">
        <f>IF(P63="","",T63*M63*LOOKUP(RIGHT($D$2,3),定数!$A$6:$A$13,定数!$B$6:$B$13))</f>
        <v>-13186.875381737495</v>
      </c>
      <c r="S63" s="85"/>
      <c r="T63" s="86">
        <f t="shared" si="5"/>
        <v>-43.000000000000682</v>
      </c>
      <c r="U63" s="86"/>
      <c r="V63" t="str">
        <f t="shared" si="8"/>
        <v/>
      </c>
      <c r="W63">
        <f t="shared" si="3"/>
        <v>1</v>
      </c>
      <c r="X63" s="41">
        <f t="shared" si="6"/>
        <v>419117.74469087494</v>
      </c>
      <c r="Y63" s="42">
        <f t="shared" si="7"/>
        <v>0</v>
      </c>
    </row>
    <row r="64" spans="2:25">
      <c r="B64" s="35">
        <v>56</v>
      </c>
      <c r="C64" s="81">
        <f t="shared" si="1"/>
        <v>405930.86930913746</v>
      </c>
      <c r="D64" s="81"/>
      <c r="E64" s="35"/>
      <c r="F64" s="8"/>
      <c r="G64" s="35"/>
      <c r="H64" s="82"/>
      <c r="I64" s="82"/>
      <c r="J64" s="35"/>
      <c r="K64" s="83" t="str">
        <f t="shared" ref="K64:K74" si="10">IF(J64="","",C64*0.03)</f>
        <v/>
      </c>
      <c r="L64" s="84"/>
      <c r="M64" s="6" t="str">
        <f>IF(J64="","",(K64/J64)/LOOKUP(RIGHT($D$2,3),定数!$A$6:$A$13,定数!$B$6:$B$13))</f>
        <v/>
      </c>
      <c r="N64" s="35"/>
      <c r="O64" s="8"/>
      <c r="P64" s="82"/>
      <c r="Q64" s="82"/>
      <c r="R64" s="85" t="str">
        <f>IF(P64="","",T64*M64*LOOKUP(RIGHT($D$2,3),定数!$A$6:$A$13,定数!$B$6:$B$13))</f>
        <v/>
      </c>
      <c r="S64" s="85"/>
      <c r="T64" s="86" t="str">
        <f t="shared" si="5"/>
        <v/>
      </c>
      <c r="U64" s="86"/>
      <c r="V64" t="str">
        <f t="shared" si="8"/>
        <v/>
      </c>
      <c r="W64" t="str">
        <f t="shared" si="3"/>
        <v/>
      </c>
      <c r="X64" s="41">
        <f t="shared" si="6"/>
        <v>419117.74469087494</v>
      </c>
      <c r="Y64" s="42">
        <f t="shared" si="7"/>
        <v>3.1463414634146813E-2</v>
      </c>
    </row>
    <row r="65" spans="2:25">
      <c r="B65" s="35">
        <v>57</v>
      </c>
      <c r="C65" s="81" t="str">
        <f t="shared" si="1"/>
        <v/>
      </c>
      <c r="D65" s="81"/>
      <c r="E65" s="35"/>
      <c r="F65" s="8"/>
      <c r="G65" s="35"/>
      <c r="H65" s="82"/>
      <c r="I65" s="82"/>
      <c r="J65" s="35"/>
      <c r="K65" s="83" t="str">
        <f t="shared" si="10"/>
        <v/>
      </c>
      <c r="L65" s="84"/>
      <c r="M65" s="6" t="str">
        <f>IF(J65="","",(K65/J65)/LOOKUP(RIGHT($D$2,3),定数!$A$6:$A$13,定数!$B$6:$B$13))</f>
        <v/>
      </c>
      <c r="N65" s="35"/>
      <c r="O65" s="8"/>
      <c r="P65" s="82"/>
      <c r="Q65" s="82"/>
      <c r="R65" s="85" t="str">
        <f>IF(P65="","",T65*M65*LOOKUP(RIGHT($D$2,3),定数!$A$6:$A$13,定数!$B$6:$B$13))</f>
        <v/>
      </c>
      <c r="S65" s="85"/>
      <c r="T65" s="86" t="str">
        <f t="shared" si="5"/>
        <v/>
      </c>
      <c r="U65" s="86"/>
      <c r="V65" t="str">
        <f t="shared" si="8"/>
        <v/>
      </c>
      <c r="W65" t="str">
        <f t="shared" si="3"/>
        <v/>
      </c>
      <c r="X65" s="41" t="str">
        <f t="shared" si="6"/>
        <v/>
      </c>
      <c r="Y65" s="42" t="str">
        <f t="shared" si="7"/>
        <v/>
      </c>
    </row>
    <row r="66" spans="2:25">
      <c r="B66" s="35">
        <v>58</v>
      </c>
      <c r="C66" s="81" t="str">
        <f t="shared" si="1"/>
        <v/>
      </c>
      <c r="D66" s="81"/>
      <c r="E66" s="35"/>
      <c r="F66" s="8"/>
      <c r="G66" s="35"/>
      <c r="H66" s="82"/>
      <c r="I66" s="82"/>
      <c r="J66" s="35"/>
      <c r="K66" s="83" t="str">
        <f t="shared" si="10"/>
        <v/>
      </c>
      <c r="L66" s="84"/>
      <c r="M66" s="6" t="str">
        <f>IF(J66="","",(K66/J66)/LOOKUP(RIGHT($D$2,3),定数!$A$6:$A$13,定数!$B$6:$B$13))</f>
        <v/>
      </c>
      <c r="N66" s="35"/>
      <c r="O66" s="8"/>
      <c r="P66" s="82"/>
      <c r="Q66" s="82"/>
      <c r="R66" s="85" t="str">
        <f>IF(P66="","",T66*M66*LOOKUP(RIGHT($D$2,3),定数!$A$6:$A$13,定数!$B$6:$B$13))</f>
        <v/>
      </c>
      <c r="S66" s="85"/>
      <c r="T66" s="86" t="str">
        <f t="shared" si="5"/>
        <v/>
      </c>
      <c r="U66" s="86"/>
      <c r="V66" t="str">
        <f t="shared" si="8"/>
        <v/>
      </c>
      <c r="W66" t="str">
        <f t="shared" si="3"/>
        <v/>
      </c>
      <c r="X66" s="41" t="str">
        <f t="shared" si="6"/>
        <v/>
      </c>
      <c r="Y66" s="42" t="str">
        <f t="shared" si="7"/>
        <v/>
      </c>
    </row>
    <row r="67" spans="2:25">
      <c r="B67" s="35">
        <v>59</v>
      </c>
      <c r="C67" s="81" t="str">
        <f t="shared" si="1"/>
        <v/>
      </c>
      <c r="D67" s="81"/>
      <c r="E67" s="35"/>
      <c r="F67" s="8"/>
      <c r="G67" s="35"/>
      <c r="H67" s="82"/>
      <c r="I67" s="82"/>
      <c r="J67" s="35"/>
      <c r="K67" s="83" t="str">
        <f t="shared" si="10"/>
        <v/>
      </c>
      <c r="L67" s="84"/>
      <c r="M67" s="6" t="str">
        <f>IF(J67="","",(K67/J67)/LOOKUP(RIGHT($D$2,3),定数!$A$6:$A$13,定数!$B$6:$B$13))</f>
        <v/>
      </c>
      <c r="N67" s="35"/>
      <c r="O67" s="8"/>
      <c r="P67" s="82"/>
      <c r="Q67" s="82"/>
      <c r="R67" s="85" t="str">
        <f>IF(P67="","",T67*M67*LOOKUP(RIGHT($D$2,3),定数!$A$6:$A$13,定数!$B$6:$B$13))</f>
        <v/>
      </c>
      <c r="S67" s="85"/>
      <c r="T67" s="86" t="str">
        <f t="shared" si="5"/>
        <v/>
      </c>
      <c r="U67" s="86"/>
      <c r="V67" t="str">
        <f t="shared" si="8"/>
        <v/>
      </c>
      <c r="W67" t="str">
        <f t="shared" si="3"/>
        <v/>
      </c>
      <c r="X67" s="41" t="str">
        <f t="shared" si="6"/>
        <v/>
      </c>
      <c r="Y67" s="42" t="str">
        <f t="shared" si="7"/>
        <v/>
      </c>
    </row>
    <row r="68" spans="2:25">
      <c r="B68" s="35">
        <v>60</v>
      </c>
      <c r="C68" s="81" t="str">
        <f t="shared" si="1"/>
        <v/>
      </c>
      <c r="D68" s="81"/>
      <c r="E68" s="35"/>
      <c r="F68" s="8"/>
      <c r="G68" s="35"/>
      <c r="H68" s="82"/>
      <c r="I68" s="82"/>
      <c r="J68" s="35"/>
      <c r="K68" s="83" t="str">
        <f t="shared" si="10"/>
        <v/>
      </c>
      <c r="L68" s="84"/>
      <c r="M68" s="6" t="str">
        <f>IF(J68="","",(K68/J68)/LOOKUP(RIGHT($D$2,3),定数!$A$6:$A$13,定数!$B$6:$B$13))</f>
        <v/>
      </c>
      <c r="N68" s="35"/>
      <c r="O68" s="8"/>
      <c r="P68" s="82"/>
      <c r="Q68" s="82"/>
      <c r="R68" s="85" t="str">
        <f>IF(P68="","",T68*M68*LOOKUP(RIGHT($D$2,3),定数!$A$6:$A$13,定数!$B$6:$B$13))</f>
        <v/>
      </c>
      <c r="S68" s="85"/>
      <c r="T68" s="86" t="str">
        <f t="shared" si="5"/>
        <v/>
      </c>
      <c r="U68" s="86"/>
      <c r="V68" t="str">
        <f t="shared" si="8"/>
        <v/>
      </c>
      <c r="W68" t="str">
        <f t="shared" si="3"/>
        <v/>
      </c>
      <c r="X68" s="41" t="str">
        <f t="shared" si="6"/>
        <v/>
      </c>
      <c r="Y68" s="42" t="str">
        <f t="shared" si="7"/>
        <v/>
      </c>
    </row>
    <row r="69" spans="2:25">
      <c r="B69" s="35">
        <v>61</v>
      </c>
      <c r="C69" s="81" t="str">
        <f t="shared" si="1"/>
        <v/>
      </c>
      <c r="D69" s="81"/>
      <c r="E69" s="35"/>
      <c r="F69" s="8"/>
      <c r="G69" s="35"/>
      <c r="H69" s="82"/>
      <c r="I69" s="82"/>
      <c r="J69" s="35"/>
      <c r="K69" s="83" t="str">
        <f t="shared" si="10"/>
        <v/>
      </c>
      <c r="L69" s="84"/>
      <c r="M69" s="6" t="str">
        <f>IF(J69="","",(K69/J69)/LOOKUP(RIGHT($D$2,3),定数!$A$6:$A$13,定数!$B$6:$B$13))</f>
        <v/>
      </c>
      <c r="N69" s="35"/>
      <c r="O69" s="8"/>
      <c r="P69" s="82"/>
      <c r="Q69" s="82"/>
      <c r="R69" s="85" t="str">
        <f>IF(P69="","",T69*M69*LOOKUP(RIGHT($D$2,3),定数!$A$6:$A$13,定数!$B$6:$B$13))</f>
        <v/>
      </c>
      <c r="S69" s="85"/>
      <c r="T69" s="86" t="str">
        <f t="shared" si="5"/>
        <v/>
      </c>
      <c r="U69" s="86"/>
      <c r="V69" t="str">
        <f t="shared" si="8"/>
        <v/>
      </c>
      <c r="W69" t="str">
        <f t="shared" si="3"/>
        <v/>
      </c>
      <c r="X69" s="41" t="str">
        <f t="shared" si="6"/>
        <v/>
      </c>
      <c r="Y69" s="42" t="str">
        <f t="shared" si="7"/>
        <v/>
      </c>
    </row>
    <row r="70" spans="2:25">
      <c r="B70" s="35">
        <v>62</v>
      </c>
      <c r="C70" s="81" t="str">
        <f t="shared" si="1"/>
        <v/>
      </c>
      <c r="D70" s="81"/>
      <c r="E70" s="35"/>
      <c r="F70" s="8"/>
      <c r="G70" s="35"/>
      <c r="H70" s="82"/>
      <c r="I70" s="82"/>
      <c r="J70" s="35"/>
      <c r="K70" s="83" t="str">
        <f t="shared" si="10"/>
        <v/>
      </c>
      <c r="L70" s="84"/>
      <c r="M70" s="6" t="str">
        <f>IF(J70="","",(K70/J70)/LOOKUP(RIGHT($D$2,3),定数!$A$6:$A$13,定数!$B$6:$B$13))</f>
        <v/>
      </c>
      <c r="N70" s="35"/>
      <c r="O70" s="8"/>
      <c r="P70" s="82"/>
      <c r="Q70" s="82"/>
      <c r="R70" s="85" t="str">
        <f>IF(P70="","",T70*M70*LOOKUP(RIGHT($D$2,3),定数!$A$6:$A$13,定数!$B$6:$B$13))</f>
        <v/>
      </c>
      <c r="S70" s="85"/>
      <c r="T70" s="86" t="str">
        <f t="shared" si="5"/>
        <v/>
      </c>
      <c r="U70" s="86"/>
      <c r="V70" t="str">
        <f t="shared" si="8"/>
        <v/>
      </c>
      <c r="W70" t="str">
        <f t="shared" si="3"/>
        <v/>
      </c>
      <c r="X70" s="41" t="str">
        <f t="shared" si="6"/>
        <v/>
      </c>
      <c r="Y70" s="42" t="str">
        <f t="shared" si="7"/>
        <v/>
      </c>
    </row>
    <row r="71" spans="2:25">
      <c r="B71" s="35">
        <v>63</v>
      </c>
      <c r="C71" s="81" t="str">
        <f t="shared" si="1"/>
        <v/>
      </c>
      <c r="D71" s="81"/>
      <c r="E71" s="35"/>
      <c r="F71" s="8"/>
      <c r="G71" s="35"/>
      <c r="H71" s="82"/>
      <c r="I71" s="82"/>
      <c r="J71" s="35"/>
      <c r="K71" s="83" t="str">
        <f t="shared" si="10"/>
        <v/>
      </c>
      <c r="L71" s="84"/>
      <c r="M71" s="6" t="str">
        <f>IF(J71="","",(K71/J71)/LOOKUP(RIGHT($D$2,3),定数!$A$6:$A$13,定数!$B$6:$B$13))</f>
        <v/>
      </c>
      <c r="N71" s="35"/>
      <c r="O71" s="8"/>
      <c r="P71" s="82"/>
      <c r="Q71" s="82"/>
      <c r="R71" s="85" t="str">
        <f>IF(P71="","",T71*M71*LOOKUP(RIGHT($D$2,3),定数!$A$6:$A$13,定数!$B$6:$B$13))</f>
        <v/>
      </c>
      <c r="S71" s="85"/>
      <c r="T71" s="86" t="str">
        <f t="shared" si="5"/>
        <v/>
      </c>
      <c r="U71" s="86"/>
      <c r="V71" t="str">
        <f t="shared" si="8"/>
        <v/>
      </c>
      <c r="W71" t="str">
        <f t="shared" si="3"/>
        <v/>
      </c>
      <c r="X71" s="41" t="str">
        <f t="shared" si="6"/>
        <v/>
      </c>
      <c r="Y71" s="42" t="str">
        <f t="shared" si="7"/>
        <v/>
      </c>
    </row>
    <row r="72" spans="2:25">
      <c r="B72" s="35">
        <v>64</v>
      </c>
      <c r="C72" s="81" t="str">
        <f t="shared" si="1"/>
        <v/>
      </c>
      <c r="D72" s="81"/>
      <c r="E72" s="35"/>
      <c r="F72" s="8"/>
      <c r="G72" s="35"/>
      <c r="H72" s="82"/>
      <c r="I72" s="82"/>
      <c r="J72" s="35"/>
      <c r="K72" s="83" t="str">
        <f t="shared" si="10"/>
        <v/>
      </c>
      <c r="L72" s="84"/>
      <c r="M72" s="6" t="str">
        <f>IF(J72="","",(K72/J72)/LOOKUP(RIGHT($D$2,3),定数!$A$6:$A$13,定数!$B$6:$B$13))</f>
        <v/>
      </c>
      <c r="N72" s="35"/>
      <c r="O72" s="8"/>
      <c r="P72" s="82"/>
      <c r="Q72" s="82"/>
      <c r="R72" s="85" t="str">
        <f>IF(P72="","",T72*M72*LOOKUP(RIGHT($D$2,3),定数!$A$6:$A$13,定数!$B$6:$B$13))</f>
        <v/>
      </c>
      <c r="S72" s="85"/>
      <c r="T72" s="86" t="str">
        <f t="shared" si="5"/>
        <v/>
      </c>
      <c r="U72" s="86"/>
      <c r="V72" t="str">
        <f t="shared" si="8"/>
        <v/>
      </c>
      <c r="W72" t="str">
        <f t="shared" si="3"/>
        <v/>
      </c>
      <c r="X72" s="41" t="str">
        <f t="shared" si="6"/>
        <v/>
      </c>
      <c r="Y72" s="42" t="str">
        <f t="shared" si="7"/>
        <v/>
      </c>
    </row>
    <row r="73" spans="2:25">
      <c r="B73" s="35">
        <v>65</v>
      </c>
      <c r="C73" s="81" t="str">
        <f t="shared" si="1"/>
        <v/>
      </c>
      <c r="D73" s="81"/>
      <c r="E73" s="35"/>
      <c r="F73" s="8"/>
      <c r="G73" s="35"/>
      <c r="H73" s="82"/>
      <c r="I73" s="82"/>
      <c r="J73" s="35"/>
      <c r="K73" s="83" t="str">
        <f t="shared" si="10"/>
        <v/>
      </c>
      <c r="L73" s="84"/>
      <c r="M73" s="6" t="str">
        <f>IF(J73="","",(K73/J73)/LOOKUP(RIGHT($D$2,3),定数!$A$6:$A$13,定数!$B$6:$B$13))</f>
        <v/>
      </c>
      <c r="N73" s="35"/>
      <c r="O73" s="8"/>
      <c r="P73" s="82"/>
      <c r="Q73" s="82"/>
      <c r="R73" s="85" t="str">
        <f>IF(P73="","",T73*M73*LOOKUP(RIGHT($D$2,3),定数!$A$6:$A$13,定数!$B$6:$B$13))</f>
        <v/>
      </c>
      <c r="S73" s="85"/>
      <c r="T73" s="86" t="str">
        <f t="shared" si="5"/>
        <v/>
      </c>
      <c r="U73" s="86"/>
      <c r="V73" t="str">
        <f t="shared" si="8"/>
        <v/>
      </c>
      <c r="W73" t="str">
        <f t="shared" si="3"/>
        <v/>
      </c>
      <c r="X73" s="41" t="str">
        <f t="shared" si="6"/>
        <v/>
      </c>
      <c r="Y73" s="42" t="str">
        <f t="shared" si="7"/>
        <v/>
      </c>
    </row>
    <row r="74" spans="2:25">
      <c r="B74" s="35">
        <v>66</v>
      </c>
      <c r="C74" s="81" t="str">
        <f t="shared" ref="C74:C108" si="11">IF(R73="","",C73+R73)</f>
        <v/>
      </c>
      <c r="D74" s="81"/>
      <c r="E74" s="35"/>
      <c r="F74" s="8"/>
      <c r="G74" s="35"/>
      <c r="H74" s="82"/>
      <c r="I74" s="82"/>
      <c r="J74" s="35"/>
      <c r="K74" s="83" t="str">
        <f t="shared" si="10"/>
        <v/>
      </c>
      <c r="L74" s="84"/>
      <c r="M74" s="6" t="str">
        <f>IF(J74="","",(K74/J74)/LOOKUP(RIGHT($D$2,3),定数!$A$6:$A$13,定数!$B$6:$B$13))</f>
        <v/>
      </c>
      <c r="N74" s="35"/>
      <c r="O74" s="8"/>
      <c r="P74" s="82"/>
      <c r="Q74" s="82"/>
      <c r="R74" s="85" t="str">
        <f>IF(P74="","",T74*M74*LOOKUP(RIGHT($D$2,3),定数!$A$6:$A$13,定数!$B$6:$B$13))</f>
        <v/>
      </c>
      <c r="S74" s="85"/>
      <c r="T74" s="86" t="str">
        <f t="shared" si="5"/>
        <v/>
      </c>
      <c r="U74" s="86"/>
      <c r="V74" t="str">
        <f t="shared" si="8"/>
        <v/>
      </c>
      <c r="W74" t="str">
        <f t="shared" si="8"/>
        <v/>
      </c>
      <c r="X74" s="41" t="str">
        <f t="shared" si="6"/>
        <v/>
      </c>
      <c r="Y74" s="42" t="str">
        <f t="shared" si="7"/>
        <v/>
      </c>
    </row>
    <row r="75" spans="2:25">
      <c r="B75" s="35">
        <v>67</v>
      </c>
      <c r="C75" s="81" t="str">
        <f t="shared" si="11"/>
        <v/>
      </c>
      <c r="D75" s="81"/>
      <c r="E75" s="35"/>
      <c r="F75" s="8"/>
      <c r="G75" s="35"/>
      <c r="H75" s="82"/>
      <c r="I75" s="82"/>
      <c r="J75" s="35"/>
      <c r="K75" s="83" t="str">
        <f t="shared" ref="K75:K108" si="12">IF(J75="","",C75*0.03)</f>
        <v/>
      </c>
      <c r="L75" s="84"/>
      <c r="M75" s="6" t="str">
        <f>IF(J75="","",(K75/J75)/LOOKUP(RIGHT($D$2,3),定数!$A$6:$A$13,定数!$B$6:$B$13))</f>
        <v/>
      </c>
      <c r="N75" s="35"/>
      <c r="O75" s="8"/>
      <c r="P75" s="82"/>
      <c r="Q75" s="82"/>
      <c r="R75" s="85" t="str">
        <f>IF(P75="","",T75*M75*LOOKUP(RIGHT($D$2,3),定数!$A$6:$A$13,定数!$B$6:$B$13))</f>
        <v/>
      </c>
      <c r="S75" s="85"/>
      <c r="T75" s="86" t="str">
        <f t="shared" si="5"/>
        <v/>
      </c>
      <c r="U75" s="86"/>
      <c r="V75" t="str">
        <f t="shared" ref="V75:W90" si="13">IF(S75&lt;&gt;"",IF(S75&lt;0,1+V74,0),"")</f>
        <v/>
      </c>
      <c r="W75" t="str">
        <f t="shared" si="13"/>
        <v/>
      </c>
      <c r="X75" s="41" t="str">
        <f t="shared" si="6"/>
        <v/>
      </c>
      <c r="Y75" s="42" t="str">
        <f t="shared" si="7"/>
        <v/>
      </c>
    </row>
    <row r="76" spans="2:25">
      <c r="B76" s="35">
        <v>68</v>
      </c>
      <c r="C76" s="81" t="str">
        <f t="shared" si="11"/>
        <v/>
      </c>
      <c r="D76" s="81"/>
      <c r="E76" s="35"/>
      <c r="F76" s="8"/>
      <c r="G76" s="35"/>
      <c r="H76" s="82"/>
      <c r="I76" s="82"/>
      <c r="J76" s="35"/>
      <c r="K76" s="83" t="str">
        <f t="shared" si="12"/>
        <v/>
      </c>
      <c r="L76" s="84"/>
      <c r="M76" s="6" t="str">
        <f>IF(J76="","",(K76/J76)/LOOKUP(RIGHT($D$2,3),定数!$A$6:$A$13,定数!$B$6:$B$13))</f>
        <v/>
      </c>
      <c r="N76" s="35"/>
      <c r="O76" s="8"/>
      <c r="P76" s="82"/>
      <c r="Q76" s="82"/>
      <c r="R76" s="85" t="str">
        <f>IF(P76="","",T76*M76*LOOKUP(RIGHT($D$2,3),定数!$A$6:$A$13,定数!$B$6:$B$13))</f>
        <v/>
      </c>
      <c r="S76" s="85"/>
      <c r="T76" s="86" t="str">
        <f t="shared" ref="T76:T108" si="14">IF(P76="","",IF(G76="買",(P76-H76),(H76-P76))*IF(RIGHT($D$2,3)="JPY",100,10000))</f>
        <v/>
      </c>
      <c r="U76" s="86"/>
      <c r="V76" t="str">
        <f t="shared" si="13"/>
        <v/>
      </c>
      <c r="W76" t="str">
        <f t="shared" si="13"/>
        <v/>
      </c>
      <c r="X76" s="41" t="str">
        <f t="shared" ref="X76:X108" si="15">IF(C76&lt;&gt;"",MAX(X75,C76),"")</f>
        <v/>
      </c>
      <c r="Y76" s="42" t="str">
        <f t="shared" ref="Y76:Y108" si="16">IF(X76&lt;&gt;"",1-(C76/X76),"")</f>
        <v/>
      </c>
    </row>
    <row r="77" spans="2:25">
      <c r="B77" s="35">
        <v>69</v>
      </c>
      <c r="C77" s="81" t="str">
        <f t="shared" si="11"/>
        <v/>
      </c>
      <c r="D77" s="81"/>
      <c r="E77" s="35"/>
      <c r="F77" s="8"/>
      <c r="G77" s="35"/>
      <c r="H77" s="82"/>
      <c r="I77" s="82"/>
      <c r="J77" s="35"/>
      <c r="K77" s="83" t="str">
        <f t="shared" si="12"/>
        <v/>
      </c>
      <c r="L77" s="84"/>
      <c r="M77" s="6" t="str">
        <f>IF(J77="","",(K77/J77)/LOOKUP(RIGHT($D$2,3),定数!$A$6:$A$13,定数!$B$6:$B$13))</f>
        <v/>
      </c>
      <c r="N77" s="35"/>
      <c r="O77" s="8"/>
      <c r="P77" s="82"/>
      <c r="Q77" s="82"/>
      <c r="R77" s="85" t="str">
        <f>IF(P77="","",T77*M77*LOOKUP(RIGHT($D$2,3),定数!$A$6:$A$13,定数!$B$6:$B$13))</f>
        <v/>
      </c>
      <c r="S77" s="85"/>
      <c r="T77" s="86" t="str">
        <f t="shared" si="14"/>
        <v/>
      </c>
      <c r="U77" s="86"/>
      <c r="V77" t="str">
        <f t="shared" si="13"/>
        <v/>
      </c>
      <c r="W77" t="str">
        <f t="shared" si="13"/>
        <v/>
      </c>
      <c r="X77" s="41" t="str">
        <f t="shared" si="15"/>
        <v/>
      </c>
      <c r="Y77" s="42" t="str">
        <f t="shared" si="16"/>
        <v/>
      </c>
    </row>
    <row r="78" spans="2:25">
      <c r="B78" s="35">
        <v>70</v>
      </c>
      <c r="C78" s="81" t="str">
        <f t="shared" si="11"/>
        <v/>
      </c>
      <c r="D78" s="81"/>
      <c r="E78" s="35"/>
      <c r="F78" s="8"/>
      <c r="G78" s="35"/>
      <c r="H78" s="82"/>
      <c r="I78" s="82"/>
      <c r="J78" s="35"/>
      <c r="K78" s="83" t="str">
        <f t="shared" si="12"/>
        <v/>
      </c>
      <c r="L78" s="84"/>
      <c r="M78" s="6" t="str">
        <f>IF(J78="","",(K78/J78)/LOOKUP(RIGHT($D$2,3),定数!$A$6:$A$13,定数!$B$6:$B$13))</f>
        <v/>
      </c>
      <c r="N78" s="35"/>
      <c r="O78" s="8"/>
      <c r="P78" s="82"/>
      <c r="Q78" s="82"/>
      <c r="R78" s="85" t="str">
        <f>IF(P78="","",T78*M78*LOOKUP(RIGHT($D$2,3),定数!$A$6:$A$13,定数!$B$6:$B$13))</f>
        <v/>
      </c>
      <c r="S78" s="85"/>
      <c r="T78" s="86" t="str">
        <f t="shared" si="14"/>
        <v/>
      </c>
      <c r="U78" s="86"/>
      <c r="V78" t="str">
        <f t="shared" si="13"/>
        <v/>
      </c>
      <c r="W78" t="str">
        <f t="shared" si="13"/>
        <v/>
      </c>
      <c r="X78" s="41" t="str">
        <f t="shared" si="15"/>
        <v/>
      </c>
      <c r="Y78" s="42" t="str">
        <f t="shared" si="16"/>
        <v/>
      </c>
    </row>
    <row r="79" spans="2:25">
      <c r="B79" s="35">
        <v>71</v>
      </c>
      <c r="C79" s="81" t="str">
        <f t="shared" si="11"/>
        <v/>
      </c>
      <c r="D79" s="81"/>
      <c r="E79" s="35"/>
      <c r="F79" s="8"/>
      <c r="G79" s="35"/>
      <c r="H79" s="82"/>
      <c r="I79" s="82"/>
      <c r="J79" s="35"/>
      <c r="K79" s="83" t="str">
        <f t="shared" si="12"/>
        <v/>
      </c>
      <c r="L79" s="84"/>
      <c r="M79" s="6" t="str">
        <f>IF(J79="","",(K79/J79)/LOOKUP(RIGHT($D$2,3),定数!$A$6:$A$13,定数!$B$6:$B$13))</f>
        <v/>
      </c>
      <c r="N79" s="35"/>
      <c r="O79" s="8"/>
      <c r="P79" s="82"/>
      <c r="Q79" s="82"/>
      <c r="R79" s="85" t="str">
        <f>IF(P79="","",T79*M79*LOOKUP(RIGHT($D$2,3),定数!$A$6:$A$13,定数!$B$6:$B$13))</f>
        <v/>
      </c>
      <c r="S79" s="85"/>
      <c r="T79" s="86" t="str">
        <f t="shared" si="14"/>
        <v/>
      </c>
      <c r="U79" s="86"/>
      <c r="V79" t="str">
        <f t="shared" si="13"/>
        <v/>
      </c>
      <c r="W79" t="str">
        <f t="shared" si="13"/>
        <v/>
      </c>
      <c r="X79" s="41" t="str">
        <f t="shared" si="15"/>
        <v/>
      </c>
      <c r="Y79" s="42" t="str">
        <f t="shared" si="16"/>
        <v/>
      </c>
    </row>
    <row r="80" spans="2:25">
      <c r="B80" s="35">
        <v>72</v>
      </c>
      <c r="C80" s="81" t="str">
        <f t="shared" si="11"/>
        <v/>
      </c>
      <c r="D80" s="81"/>
      <c r="E80" s="35"/>
      <c r="F80" s="8"/>
      <c r="G80" s="35"/>
      <c r="H80" s="82"/>
      <c r="I80" s="82"/>
      <c r="J80" s="35"/>
      <c r="K80" s="83" t="str">
        <f t="shared" si="12"/>
        <v/>
      </c>
      <c r="L80" s="84"/>
      <c r="M80" s="6" t="str">
        <f>IF(J80="","",(K80/J80)/LOOKUP(RIGHT($D$2,3),定数!$A$6:$A$13,定数!$B$6:$B$13))</f>
        <v/>
      </c>
      <c r="N80" s="35"/>
      <c r="O80" s="8"/>
      <c r="P80" s="82"/>
      <c r="Q80" s="82"/>
      <c r="R80" s="85" t="str">
        <f>IF(P80="","",T80*M80*LOOKUP(RIGHT($D$2,3),定数!$A$6:$A$13,定数!$B$6:$B$13))</f>
        <v/>
      </c>
      <c r="S80" s="85"/>
      <c r="T80" s="86" t="str">
        <f t="shared" si="14"/>
        <v/>
      </c>
      <c r="U80" s="86"/>
      <c r="V80" t="str">
        <f t="shared" si="13"/>
        <v/>
      </c>
      <c r="W80" t="str">
        <f t="shared" si="13"/>
        <v/>
      </c>
      <c r="X80" s="41" t="str">
        <f t="shared" si="15"/>
        <v/>
      </c>
      <c r="Y80" s="42" t="str">
        <f t="shared" si="16"/>
        <v/>
      </c>
    </row>
    <row r="81" spans="2:25">
      <c r="B81" s="35">
        <v>73</v>
      </c>
      <c r="C81" s="81" t="str">
        <f t="shared" si="11"/>
        <v/>
      </c>
      <c r="D81" s="81"/>
      <c r="E81" s="35"/>
      <c r="F81" s="8"/>
      <c r="G81" s="35"/>
      <c r="H81" s="82"/>
      <c r="I81" s="82"/>
      <c r="J81" s="35"/>
      <c r="K81" s="83" t="str">
        <f t="shared" si="12"/>
        <v/>
      </c>
      <c r="L81" s="84"/>
      <c r="M81" s="6" t="str">
        <f>IF(J81="","",(K81/J81)/LOOKUP(RIGHT($D$2,3),定数!$A$6:$A$13,定数!$B$6:$B$13))</f>
        <v/>
      </c>
      <c r="N81" s="35"/>
      <c r="O81" s="8"/>
      <c r="P81" s="82"/>
      <c r="Q81" s="82"/>
      <c r="R81" s="85" t="str">
        <f>IF(P81="","",T81*M81*LOOKUP(RIGHT($D$2,3),定数!$A$6:$A$13,定数!$B$6:$B$13))</f>
        <v/>
      </c>
      <c r="S81" s="85"/>
      <c r="T81" s="86" t="str">
        <f t="shared" si="14"/>
        <v/>
      </c>
      <c r="U81" s="86"/>
      <c r="V81" t="str">
        <f t="shared" si="13"/>
        <v/>
      </c>
      <c r="W81" t="str">
        <f t="shared" si="13"/>
        <v/>
      </c>
      <c r="X81" s="41" t="str">
        <f t="shared" si="15"/>
        <v/>
      </c>
      <c r="Y81" s="42" t="str">
        <f t="shared" si="16"/>
        <v/>
      </c>
    </row>
    <row r="82" spans="2:25">
      <c r="B82" s="35">
        <v>74</v>
      </c>
      <c r="C82" s="81" t="str">
        <f t="shared" si="11"/>
        <v/>
      </c>
      <c r="D82" s="81"/>
      <c r="E82" s="35"/>
      <c r="F82" s="8"/>
      <c r="G82" s="35"/>
      <c r="H82" s="82"/>
      <c r="I82" s="82"/>
      <c r="J82" s="35"/>
      <c r="K82" s="83" t="str">
        <f t="shared" si="12"/>
        <v/>
      </c>
      <c r="L82" s="84"/>
      <c r="M82" s="6" t="str">
        <f>IF(J82="","",(K82/J82)/LOOKUP(RIGHT($D$2,3),定数!$A$6:$A$13,定数!$B$6:$B$13))</f>
        <v/>
      </c>
      <c r="N82" s="35"/>
      <c r="O82" s="8"/>
      <c r="P82" s="82"/>
      <c r="Q82" s="82"/>
      <c r="R82" s="85" t="str">
        <f>IF(P82="","",T82*M82*LOOKUP(RIGHT($D$2,3),定数!$A$6:$A$13,定数!$B$6:$B$13))</f>
        <v/>
      </c>
      <c r="S82" s="85"/>
      <c r="T82" s="86" t="str">
        <f t="shared" si="14"/>
        <v/>
      </c>
      <c r="U82" s="86"/>
      <c r="V82" t="str">
        <f t="shared" si="13"/>
        <v/>
      </c>
      <c r="W82" t="str">
        <f t="shared" si="13"/>
        <v/>
      </c>
      <c r="X82" s="41" t="str">
        <f t="shared" si="15"/>
        <v/>
      </c>
      <c r="Y82" s="42" t="str">
        <f t="shared" si="16"/>
        <v/>
      </c>
    </row>
    <row r="83" spans="2:25">
      <c r="B83" s="35">
        <v>75</v>
      </c>
      <c r="C83" s="81" t="str">
        <f t="shared" si="11"/>
        <v/>
      </c>
      <c r="D83" s="81"/>
      <c r="E83" s="35"/>
      <c r="F83" s="8"/>
      <c r="G83" s="35"/>
      <c r="H83" s="82"/>
      <c r="I83" s="82"/>
      <c r="J83" s="35"/>
      <c r="K83" s="83" t="str">
        <f t="shared" si="12"/>
        <v/>
      </c>
      <c r="L83" s="84"/>
      <c r="M83" s="6" t="str">
        <f>IF(J83="","",(K83/J83)/LOOKUP(RIGHT($D$2,3),定数!$A$6:$A$13,定数!$B$6:$B$13))</f>
        <v/>
      </c>
      <c r="N83" s="35"/>
      <c r="O83" s="8"/>
      <c r="P83" s="82"/>
      <c r="Q83" s="82"/>
      <c r="R83" s="85" t="str">
        <f>IF(P83="","",T83*M83*LOOKUP(RIGHT($D$2,3),定数!$A$6:$A$13,定数!$B$6:$B$13))</f>
        <v/>
      </c>
      <c r="S83" s="85"/>
      <c r="T83" s="86" t="str">
        <f t="shared" si="14"/>
        <v/>
      </c>
      <c r="U83" s="86"/>
      <c r="V83" t="str">
        <f t="shared" si="13"/>
        <v/>
      </c>
      <c r="W83" t="str">
        <f t="shared" si="13"/>
        <v/>
      </c>
      <c r="X83" s="41" t="str">
        <f t="shared" si="15"/>
        <v/>
      </c>
      <c r="Y83" s="42" t="str">
        <f t="shared" si="16"/>
        <v/>
      </c>
    </row>
    <row r="84" spans="2:25">
      <c r="B84" s="35">
        <v>76</v>
      </c>
      <c r="C84" s="81" t="str">
        <f t="shared" si="11"/>
        <v/>
      </c>
      <c r="D84" s="81"/>
      <c r="E84" s="35"/>
      <c r="F84" s="8"/>
      <c r="G84" s="35"/>
      <c r="H84" s="82"/>
      <c r="I84" s="82"/>
      <c r="J84" s="35"/>
      <c r="K84" s="83" t="str">
        <f t="shared" si="12"/>
        <v/>
      </c>
      <c r="L84" s="84"/>
      <c r="M84" s="6" t="str">
        <f>IF(J84="","",(K84/J84)/LOOKUP(RIGHT($D$2,3),定数!$A$6:$A$13,定数!$B$6:$B$13))</f>
        <v/>
      </c>
      <c r="N84" s="35"/>
      <c r="O84" s="8"/>
      <c r="P84" s="82"/>
      <c r="Q84" s="82"/>
      <c r="R84" s="85" t="str">
        <f>IF(P84="","",T84*M84*LOOKUP(RIGHT($D$2,3),定数!$A$6:$A$13,定数!$B$6:$B$13))</f>
        <v/>
      </c>
      <c r="S84" s="85"/>
      <c r="T84" s="86" t="str">
        <f t="shared" si="14"/>
        <v/>
      </c>
      <c r="U84" s="86"/>
      <c r="V84" t="str">
        <f t="shared" si="13"/>
        <v/>
      </c>
      <c r="W84" t="str">
        <f t="shared" si="13"/>
        <v/>
      </c>
      <c r="X84" s="41" t="str">
        <f t="shared" si="15"/>
        <v/>
      </c>
      <c r="Y84" s="42" t="str">
        <f t="shared" si="16"/>
        <v/>
      </c>
    </row>
    <row r="85" spans="2:25">
      <c r="B85" s="35">
        <v>77</v>
      </c>
      <c r="C85" s="81" t="str">
        <f t="shared" si="11"/>
        <v/>
      </c>
      <c r="D85" s="81"/>
      <c r="E85" s="35"/>
      <c r="F85" s="8"/>
      <c r="G85" s="35"/>
      <c r="H85" s="82"/>
      <c r="I85" s="82"/>
      <c r="J85" s="35"/>
      <c r="K85" s="83" t="str">
        <f t="shared" si="12"/>
        <v/>
      </c>
      <c r="L85" s="84"/>
      <c r="M85" s="6" t="str">
        <f>IF(J85="","",(K85/J85)/LOOKUP(RIGHT($D$2,3),定数!$A$6:$A$13,定数!$B$6:$B$13))</f>
        <v/>
      </c>
      <c r="N85" s="35"/>
      <c r="O85" s="8"/>
      <c r="P85" s="82"/>
      <c r="Q85" s="82"/>
      <c r="R85" s="85" t="str">
        <f>IF(P85="","",T85*M85*LOOKUP(RIGHT($D$2,3),定数!$A$6:$A$13,定数!$B$6:$B$13))</f>
        <v/>
      </c>
      <c r="S85" s="85"/>
      <c r="T85" s="86" t="str">
        <f t="shared" si="14"/>
        <v/>
      </c>
      <c r="U85" s="86"/>
      <c r="V85" t="str">
        <f t="shared" si="13"/>
        <v/>
      </c>
      <c r="W85" t="str">
        <f t="shared" si="13"/>
        <v/>
      </c>
      <c r="X85" s="41" t="str">
        <f t="shared" si="15"/>
        <v/>
      </c>
      <c r="Y85" s="42" t="str">
        <f t="shared" si="16"/>
        <v/>
      </c>
    </row>
    <row r="86" spans="2:25">
      <c r="B86" s="35">
        <v>78</v>
      </c>
      <c r="C86" s="81" t="str">
        <f t="shared" si="11"/>
        <v/>
      </c>
      <c r="D86" s="81"/>
      <c r="E86" s="35"/>
      <c r="F86" s="8"/>
      <c r="G86" s="35"/>
      <c r="H86" s="82"/>
      <c r="I86" s="82"/>
      <c r="J86" s="35"/>
      <c r="K86" s="83" t="str">
        <f t="shared" si="12"/>
        <v/>
      </c>
      <c r="L86" s="84"/>
      <c r="M86" s="6" t="str">
        <f>IF(J86="","",(K86/J86)/LOOKUP(RIGHT($D$2,3),定数!$A$6:$A$13,定数!$B$6:$B$13))</f>
        <v/>
      </c>
      <c r="N86" s="35"/>
      <c r="O86" s="8"/>
      <c r="P86" s="82"/>
      <c r="Q86" s="82"/>
      <c r="R86" s="85" t="str">
        <f>IF(P86="","",T86*M86*LOOKUP(RIGHT($D$2,3),定数!$A$6:$A$13,定数!$B$6:$B$13))</f>
        <v/>
      </c>
      <c r="S86" s="85"/>
      <c r="T86" s="86" t="str">
        <f t="shared" si="14"/>
        <v/>
      </c>
      <c r="U86" s="86"/>
      <c r="V86" t="str">
        <f t="shared" si="13"/>
        <v/>
      </c>
      <c r="W86" t="str">
        <f t="shared" si="13"/>
        <v/>
      </c>
      <c r="X86" s="41" t="str">
        <f t="shared" si="15"/>
        <v/>
      </c>
      <c r="Y86" s="42" t="str">
        <f t="shared" si="16"/>
        <v/>
      </c>
    </row>
    <row r="87" spans="2:25">
      <c r="B87" s="35">
        <v>79</v>
      </c>
      <c r="C87" s="81" t="str">
        <f t="shared" si="11"/>
        <v/>
      </c>
      <c r="D87" s="81"/>
      <c r="E87" s="35"/>
      <c r="F87" s="8"/>
      <c r="G87" s="35"/>
      <c r="H87" s="82"/>
      <c r="I87" s="82"/>
      <c r="J87" s="35"/>
      <c r="K87" s="83" t="str">
        <f t="shared" si="12"/>
        <v/>
      </c>
      <c r="L87" s="84"/>
      <c r="M87" s="6" t="str">
        <f>IF(J87="","",(K87/J87)/LOOKUP(RIGHT($D$2,3),定数!$A$6:$A$13,定数!$B$6:$B$13))</f>
        <v/>
      </c>
      <c r="N87" s="35"/>
      <c r="O87" s="8"/>
      <c r="P87" s="82"/>
      <c r="Q87" s="82"/>
      <c r="R87" s="85" t="str">
        <f>IF(P87="","",T87*M87*LOOKUP(RIGHT($D$2,3),定数!$A$6:$A$13,定数!$B$6:$B$13))</f>
        <v/>
      </c>
      <c r="S87" s="85"/>
      <c r="T87" s="86" t="str">
        <f t="shared" si="14"/>
        <v/>
      </c>
      <c r="U87" s="86"/>
      <c r="V87" t="str">
        <f t="shared" si="13"/>
        <v/>
      </c>
      <c r="W87" t="str">
        <f t="shared" si="13"/>
        <v/>
      </c>
      <c r="X87" s="41" t="str">
        <f t="shared" si="15"/>
        <v/>
      </c>
      <c r="Y87" s="42" t="str">
        <f t="shared" si="16"/>
        <v/>
      </c>
    </row>
    <row r="88" spans="2:25">
      <c r="B88" s="35">
        <v>80</v>
      </c>
      <c r="C88" s="81" t="str">
        <f t="shared" si="11"/>
        <v/>
      </c>
      <c r="D88" s="81"/>
      <c r="E88" s="35"/>
      <c r="F88" s="8"/>
      <c r="G88" s="35"/>
      <c r="H88" s="82"/>
      <c r="I88" s="82"/>
      <c r="J88" s="35"/>
      <c r="K88" s="83" t="str">
        <f t="shared" si="12"/>
        <v/>
      </c>
      <c r="L88" s="84"/>
      <c r="M88" s="6" t="str">
        <f>IF(J88="","",(K88/J88)/LOOKUP(RIGHT($D$2,3),定数!$A$6:$A$13,定数!$B$6:$B$13))</f>
        <v/>
      </c>
      <c r="N88" s="35"/>
      <c r="O88" s="8"/>
      <c r="P88" s="82"/>
      <c r="Q88" s="82"/>
      <c r="R88" s="85" t="str">
        <f>IF(P88="","",T88*M88*LOOKUP(RIGHT($D$2,3),定数!$A$6:$A$13,定数!$B$6:$B$13))</f>
        <v/>
      </c>
      <c r="S88" s="85"/>
      <c r="T88" s="86" t="str">
        <f t="shared" si="14"/>
        <v/>
      </c>
      <c r="U88" s="86"/>
      <c r="V88" t="str">
        <f t="shared" si="13"/>
        <v/>
      </c>
      <c r="W88" t="str">
        <f t="shared" si="13"/>
        <v/>
      </c>
      <c r="X88" s="41" t="str">
        <f t="shared" si="15"/>
        <v/>
      </c>
      <c r="Y88" s="42" t="str">
        <f t="shared" si="16"/>
        <v/>
      </c>
    </row>
    <row r="89" spans="2:25">
      <c r="B89" s="35">
        <v>81</v>
      </c>
      <c r="C89" s="81" t="str">
        <f t="shared" si="11"/>
        <v/>
      </c>
      <c r="D89" s="81"/>
      <c r="E89" s="35"/>
      <c r="F89" s="8"/>
      <c r="G89" s="35"/>
      <c r="H89" s="82"/>
      <c r="I89" s="82"/>
      <c r="J89" s="35"/>
      <c r="K89" s="83" t="str">
        <f t="shared" si="12"/>
        <v/>
      </c>
      <c r="L89" s="84"/>
      <c r="M89" s="6" t="str">
        <f>IF(J89="","",(K89/J89)/LOOKUP(RIGHT($D$2,3),定数!$A$6:$A$13,定数!$B$6:$B$13))</f>
        <v/>
      </c>
      <c r="N89" s="35"/>
      <c r="O89" s="8"/>
      <c r="P89" s="82"/>
      <c r="Q89" s="82"/>
      <c r="R89" s="85" t="str">
        <f>IF(P89="","",T89*M89*LOOKUP(RIGHT($D$2,3),定数!$A$6:$A$13,定数!$B$6:$B$13))</f>
        <v/>
      </c>
      <c r="S89" s="85"/>
      <c r="T89" s="86" t="str">
        <f t="shared" si="14"/>
        <v/>
      </c>
      <c r="U89" s="86"/>
      <c r="V89" t="str">
        <f t="shared" si="13"/>
        <v/>
      </c>
      <c r="W89" t="str">
        <f t="shared" si="13"/>
        <v/>
      </c>
      <c r="X89" s="41" t="str">
        <f t="shared" si="15"/>
        <v/>
      </c>
      <c r="Y89" s="42" t="str">
        <f t="shared" si="16"/>
        <v/>
      </c>
    </row>
    <row r="90" spans="2:25">
      <c r="B90" s="35">
        <v>82</v>
      </c>
      <c r="C90" s="81" t="str">
        <f t="shared" si="11"/>
        <v/>
      </c>
      <c r="D90" s="81"/>
      <c r="E90" s="35"/>
      <c r="F90" s="8"/>
      <c r="G90" s="35"/>
      <c r="H90" s="82"/>
      <c r="I90" s="82"/>
      <c r="J90" s="35"/>
      <c r="K90" s="83" t="str">
        <f t="shared" si="12"/>
        <v/>
      </c>
      <c r="L90" s="84"/>
      <c r="M90" s="6" t="str">
        <f>IF(J90="","",(K90/J90)/LOOKUP(RIGHT($D$2,3),定数!$A$6:$A$13,定数!$B$6:$B$13))</f>
        <v/>
      </c>
      <c r="N90" s="35"/>
      <c r="O90" s="8"/>
      <c r="P90" s="82"/>
      <c r="Q90" s="82"/>
      <c r="R90" s="85" t="str">
        <f>IF(P90="","",T90*M90*LOOKUP(RIGHT($D$2,3),定数!$A$6:$A$13,定数!$B$6:$B$13))</f>
        <v/>
      </c>
      <c r="S90" s="85"/>
      <c r="T90" s="86" t="str">
        <f t="shared" si="14"/>
        <v/>
      </c>
      <c r="U90" s="86"/>
      <c r="V90" t="str">
        <f t="shared" si="13"/>
        <v/>
      </c>
      <c r="W90" t="str">
        <f t="shared" si="13"/>
        <v/>
      </c>
      <c r="X90" s="41" t="str">
        <f t="shared" si="15"/>
        <v/>
      </c>
      <c r="Y90" s="42" t="str">
        <f t="shared" si="16"/>
        <v/>
      </c>
    </row>
    <row r="91" spans="2:25">
      <c r="B91" s="35">
        <v>83</v>
      </c>
      <c r="C91" s="81" t="str">
        <f t="shared" si="11"/>
        <v/>
      </c>
      <c r="D91" s="81"/>
      <c r="E91" s="35"/>
      <c r="F91" s="8"/>
      <c r="G91" s="35"/>
      <c r="H91" s="82"/>
      <c r="I91" s="82"/>
      <c r="J91" s="35"/>
      <c r="K91" s="83" t="str">
        <f t="shared" si="12"/>
        <v/>
      </c>
      <c r="L91" s="84"/>
      <c r="M91" s="6" t="str">
        <f>IF(J91="","",(K91/J91)/LOOKUP(RIGHT($D$2,3),定数!$A$6:$A$13,定数!$B$6:$B$13))</f>
        <v/>
      </c>
      <c r="N91" s="35"/>
      <c r="O91" s="8"/>
      <c r="P91" s="82"/>
      <c r="Q91" s="82"/>
      <c r="R91" s="85" t="str">
        <f>IF(P91="","",T91*M91*LOOKUP(RIGHT($D$2,3),定数!$A$6:$A$13,定数!$B$6:$B$13))</f>
        <v/>
      </c>
      <c r="S91" s="85"/>
      <c r="T91" s="86" t="str">
        <f t="shared" si="14"/>
        <v/>
      </c>
      <c r="U91" s="86"/>
      <c r="V91" t="str">
        <f t="shared" ref="V91:W106" si="17">IF(S91&lt;&gt;"",IF(S91&lt;0,1+V90,0),"")</f>
        <v/>
      </c>
      <c r="W91" t="str">
        <f t="shared" si="17"/>
        <v/>
      </c>
      <c r="X91" s="41" t="str">
        <f t="shared" si="15"/>
        <v/>
      </c>
      <c r="Y91" s="42" t="str">
        <f t="shared" si="16"/>
        <v/>
      </c>
    </row>
    <row r="92" spans="2:25">
      <c r="B92" s="35">
        <v>84</v>
      </c>
      <c r="C92" s="81" t="str">
        <f t="shared" si="11"/>
        <v/>
      </c>
      <c r="D92" s="81"/>
      <c r="E92" s="35"/>
      <c r="F92" s="8"/>
      <c r="G92" s="35"/>
      <c r="H92" s="82"/>
      <c r="I92" s="82"/>
      <c r="J92" s="35"/>
      <c r="K92" s="83" t="str">
        <f t="shared" si="12"/>
        <v/>
      </c>
      <c r="L92" s="84"/>
      <c r="M92" s="6" t="str">
        <f>IF(J92="","",(K92/J92)/LOOKUP(RIGHT($D$2,3),定数!$A$6:$A$13,定数!$B$6:$B$13))</f>
        <v/>
      </c>
      <c r="N92" s="35"/>
      <c r="O92" s="8"/>
      <c r="P92" s="82"/>
      <c r="Q92" s="82"/>
      <c r="R92" s="85" t="str">
        <f>IF(P92="","",T92*M92*LOOKUP(RIGHT($D$2,3),定数!$A$6:$A$13,定数!$B$6:$B$13))</f>
        <v/>
      </c>
      <c r="S92" s="85"/>
      <c r="T92" s="86" t="str">
        <f t="shared" si="14"/>
        <v/>
      </c>
      <c r="U92" s="86"/>
      <c r="V92" t="str">
        <f t="shared" si="17"/>
        <v/>
      </c>
      <c r="W92" t="str">
        <f t="shared" si="17"/>
        <v/>
      </c>
      <c r="X92" s="41" t="str">
        <f t="shared" si="15"/>
        <v/>
      </c>
      <c r="Y92" s="42" t="str">
        <f t="shared" si="16"/>
        <v/>
      </c>
    </row>
    <row r="93" spans="2:25">
      <c r="B93" s="35">
        <v>85</v>
      </c>
      <c r="C93" s="81" t="str">
        <f t="shared" si="11"/>
        <v/>
      </c>
      <c r="D93" s="81"/>
      <c r="E93" s="35"/>
      <c r="F93" s="8"/>
      <c r="G93" s="35"/>
      <c r="H93" s="82"/>
      <c r="I93" s="82"/>
      <c r="J93" s="35"/>
      <c r="K93" s="83" t="str">
        <f t="shared" si="12"/>
        <v/>
      </c>
      <c r="L93" s="84"/>
      <c r="M93" s="6" t="str">
        <f>IF(J93="","",(K93/J93)/LOOKUP(RIGHT($D$2,3),定数!$A$6:$A$13,定数!$B$6:$B$13))</f>
        <v/>
      </c>
      <c r="N93" s="35"/>
      <c r="O93" s="8"/>
      <c r="P93" s="82"/>
      <c r="Q93" s="82"/>
      <c r="R93" s="85" t="str">
        <f>IF(P93="","",T93*M93*LOOKUP(RIGHT($D$2,3),定数!$A$6:$A$13,定数!$B$6:$B$13))</f>
        <v/>
      </c>
      <c r="S93" s="85"/>
      <c r="T93" s="86" t="str">
        <f t="shared" si="14"/>
        <v/>
      </c>
      <c r="U93" s="86"/>
      <c r="V93" t="str">
        <f t="shared" si="17"/>
        <v/>
      </c>
      <c r="W93" t="str">
        <f t="shared" si="17"/>
        <v/>
      </c>
      <c r="X93" s="41" t="str">
        <f t="shared" si="15"/>
        <v/>
      </c>
      <c r="Y93" s="42" t="str">
        <f t="shared" si="16"/>
        <v/>
      </c>
    </row>
    <row r="94" spans="2:25">
      <c r="B94" s="35">
        <v>86</v>
      </c>
      <c r="C94" s="81" t="str">
        <f t="shared" si="11"/>
        <v/>
      </c>
      <c r="D94" s="81"/>
      <c r="E94" s="35"/>
      <c r="F94" s="8"/>
      <c r="G94" s="35"/>
      <c r="H94" s="82"/>
      <c r="I94" s="82"/>
      <c r="J94" s="35"/>
      <c r="K94" s="83" t="str">
        <f t="shared" si="12"/>
        <v/>
      </c>
      <c r="L94" s="84"/>
      <c r="M94" s="6" t="str">
        <f>IF(J94="","",(K94/J94)/LOOKUP(RIGHT($D$2,3),定数!$A$6:$A$13,定数!$B$6:$B$13))</f>
        <v/>
      </c>
      <c r="N94" s="35"/>
      <c r="O94" s="8"/>
      <c r="P94" s="82"/>
      <c r="Q94" s="82"/>
      <c r="R94" s="85" t="str">
        <f>IF(P94="","",T94*M94*LOOKUP(RIGHT($D$2,3),定数!$A$6:$A$13,定数!$B$6:$B$13))</f>
        <v/>
      </c>
      <c r="S94" s="85"/>
      <c r="T94" s="86" t="str">
        <f t="shared" si="14"/>
        <v/>
      </c>
      <c r="U94" s="86"/>
      <c r="V94" t="str">
        <f t="shared" si="17"/>
        <v/>
      </c>
      <c r="W94" t="str">
        <f t="shared" si="17"/>
        <v/>
      </c>
      <c r="X94" s="41" t="str">
        <f t="shared" si="15"/>
        <v/>
      </c>
      <c r="Y94" s="42" t="str">
        <f t="shared" si="16"/>
        <v/>
      </c>
    </row>
    <row r="95" spans="2:25">
      <c r="B95" s="35">
        <v>87</v>
      </c>
      <c r="C95" s="81" t="str">
        <f t="shared" si="11"/>
        <v/>
      </c>
      <c r="D95" s="81"/>
      <c r="E95" s="35"/>
      <c r="F95" s="8"/>
      <c r="G95" s="35"/>
      <c r="H95" s="82"/>
      <c r="I95" s="82"/>
      <c r="J95" s="35"/>
      <c r="K95" s="83" t="str">
        <f t="shared" si="12"/>
        <v/>
      </c>
      <c r="L95" s="84"/>
      <c r="M95" s="6" t="str">
        <f>IF(J95="","",(K95/J95)/LOOKUP(RIGHT($D$2,3),定数!$A$6:$A$13,定数!$B$6:$B$13))</f>
        <v/>
      </c>
      <c r="N95" s="35"/>
      <c r="O95" s="8"/>
      <c r="P95" s="82"/>
      <c r="Q95" s="82"/>
      <c r="R95" s="85" t="str">
        <f>IF(P95="","",T95*M95*LOOKUP(RIGHT($D$2,3),定数!$A$6:$A$13,定数!$B$6:$B$13))</f>
        <v/>
      </c>
      <c r="S95" s="85"/>
      <c r="T95" s="86" t="str">
        <f t="shared" si="14"/>
        <v/>
      </c>
      <c r="U95" s="86"/>
      <c r="V95" t="str">
        <f t="shared" si="17"/>
        <v/>
      </c>
      <c r="W95" t="str">
        <f t="shared" si="17"/>
        <v/>
      </c>
      <c r="X95" s="41" t="str">
        <f t="shared" si="15"/>
        <v/>
      </c>
      <c r="Y95" s="42" t="str">
        <f t="shared" si="16"/>
        <v/>
      </c>
    </row>
    <row r="96" spans="2:25">
      <c r="B96" s="35">
        <v>88</v>
      </c>
      <c r="C96" s="81" t="str">
        <f t="shared" si="11"/>
        <v/>
      </c>
      <c r="D96" s="81"/>
      <c r="E96" s="35"/>
      <c r="F96" s="8"/>
      <c r="G96" s="35"/>
      <c r="H96" s="82"/>
      <c r="I96" s="82"/>
      <c r="J96" s="35"/>
      <c r="K96" s="83" t="str">
        <f t="shared" si="12"/>
        <v/>
      </c>
      <c r="L96" s="84"/>
      <c r="M96" s="6" t="str">
        <f>IF(J96="","",(K96/J96)/LOOKUP(RIGHT($D$2,3),定数!$A$6:$A$13,定数!$B$6:$B$13))</f>
        <v/>
      </c>
      <c r="N96" s="35"/>
      <c r="O96" s="8"/>
      <c r="P96" s="82"/>
      <c r="Q96" s="82"/>
      <c r="R96" s="85" t="str">
        <f>IF(P96="","",T96*M96*LOOKUP(RIGHT($D$2,3),定数!$A$6:$A$13,定数!$B$6:$B$13))</f>
        <v/>
      </c>
      <c r="S96" s="85"/>
      <c r="T96" s="86" t="str">
        <f t="shared" si="14"/>
        <v/>
      </c>
      <c r="U96" s="86"/>
      <c r="V96" t="str">
        <f t="shared" si="17"/>
        <v/>
      </c>
      <c r="W96" t="str">
        <f t="shared" si="17"/>
        <v/>
      </c>
      <c r="X96" s="41" t="str">
        <f t="shared" si="15"/>
        <v/>
      </c>
      <c r="Y96" s="42" t="str">
        <f t="shared" si="16"/>
        <v/>
      </c>
    </row>
    <row r="97" spans="2:25">
      <c r="B97" s="35">
        <v>89</v>
      </c>
      <c r="C97" s="81" t="str">
        <f t="shared" si="11"/>
        <v/>
      </c>
      <c r="D97" s="81"/>
      <c r="E97" s="35"/>
      <c r="F97" s="8"/>
      <c r="G97" s="35"/>
      <c r="H97" s="82"/>
      <c r="I97" s="82"/>
      <c r="J97" s="35"/>
      <c r="K97" s="83" t="str">
        <f t="shared" si="12"/>
        <v/>
      </c>
      <c r="L97" s="84"/>
      <c r="M97" s="6" t="str">
        <f>IF(J97="","",(K97/J97)/LOOKUP(RIGHT($D$2,3),定数!$A$6:$A$13,定数!$B$6:$B$13))</f>
        <v/>
      </c>
      <c r="N97" s="35"/>
      <c r="O97" s="8"/>
      <c r="P97" s="82"/>
      <c r="Q97" s="82"/>
      <c r="R97" s="85" t="str">
        <f>IF(P97="","",T97*M97*LOOKUP(RIGHT($D$2,3),定数!$A$6:$A$13,定数!$B$6:$B$13))</f>
        <v/>
      </c>
      <c r="S97" s="85"/>
      <c r="T97" s="86" t="str">
        <f t="shared" si="14"/>
        <v/>
      </c>
      <c r="U97" s="86"/>
      <c r="V97" t="str">
        <f t="shared" si="17"/>
        <v/>
      </c>
      <c r="W97" t="str">
        <f t="shared" si="17"/>
        <v/>
      </c>
      <c r="X97" s="41" t="str">
        <f t="shared" si="15"/>
        <v/>
      </c>
      <c r="Y97" s="42" t="str">
        <f t="shared" si="16"/>
        <v/>
      </c>
    </row>
    <row r="98" spans="2:25">
      <c r="B98" s="35">
        <v>90</v>
      </c>
      <c r="C98" s="81" t="str">
        <f t="shared" si="11"/>
        <v/>
      </c>
      <c r="D98" s="81"/>
      <c r="E98" s="35"/>
      <c r="F98" s="8"/>
      <c r="G98" s="35"/>
      <c r="H98" s="82"/>
      <c r="I98" s="82"/>
      <c r="J98" s="35"/>
      <c r="K98" s="83" t="str">
        <f t="shared" si="12"/>
        <v/>
      </c>
      <c r="L98" s="84"/>
      <c r="M98" s="6" t="str">
        <f>IF(J98="","",(K98/J98)/LOOKUP(RIGHT($D$2,3),定数!$A$6:$A$13,定数!$B$6:$B$13))</f>
        <v/>
      </c>
      <c r="N98" s="35"/>
      <c r="O98" s="8"/>
      <c r="P98" s="82"/>
      <c r="Q98" s="82"/>
      <c r="R98" s="85" t="str">
        <f>IF(P98="","",T98*M98*LOOKUP(RIGHT($D$2,3),定数!$A$6:$A$13,定数!$B$6:$B$13))</f>
        <v/>
      </c>
      <c r="S98" s="85"/>
      <c r="T98" s="86" t="str">
        <f t="shared" si="14"/>
        <v/>
      </c>
      <c r="U98" s="86"/>
      <c r="V98" t="str">
        <f t="shared" si="17"/>
        <v/>
      </c>
      <c r="W98" t="str">
        <f t="shared" si="17"/>
        <v/>
      </c>
      <c r="X98" s="41" t="str">
        <f t="shared" si="15"/>
        <v/>
      </c>
      <c r="Y98" s="42" t="str">
        <f t="shared" si="16"/>
        <v/>
      </c>
    </row>
    <row r="99" spans="2:25">
      <c r="B99" s="35">
        <v>91</v>
      </c>
      <c r="C99" s="81" t="str">
        <f t="shared" si="11"/>
        <v/>
      </c>
      <c r="D99" s="81"/>
      <c r="E99" s="35"/>
      <c r="F99" s="8"/>
      <c r="G99" s="35"/>
      <c r="H99" s="82"/>
      <c r="I99" s="82"/>
      <c r="J99" s="35"/>
      <c r="K99" s="83" t="str">
        <f t="shared" si="12"/>
        <v/>
      </c>
      <c r="L99" s="84"/>
      <c r="M99" s="6" t="str">
        <f>IF(J99="","",(K99/J99)/LOOKUP(RIGHT($D$2,3),定数!$A$6:$A$13,定数!$B$6:$B$13))</f>
        <v/>
      </c>
      <c r="N99" s="35"/>
      <c r="O99" s="8"/>
      <c r="P99" s="82"/>
      <c r="Q99" s="82"/>
      <c r="R99" s="85" t="str">
        <f>IF(P99="","",T99*M99*LOOKUP(RIGHT($D$2,3),定数!$A$6:$A$13,定数!$B$6:$B$13))</f>
        <v/>
      </c>
      <c r="S99" s="85"/>
      <c r="T99" s="86" t="str">
        <f t="shared" si="14"/>
        <v/>
      </c>
      <c r="U99" s="86"/>
      <c r="V99" t="str">
        <f t="shared" si="17"/>
        <v/>
      </c>
      <c r="W99" t="str">
        <f t="shared" si="17"/>
        <v/>
      </c>
      <c r="X99" s="41" t="str">
        <f t="shared" si="15"/>
        <v/>
      </c>
      <c r="Y99" s="42" t="str">
        <f t="shared" si="16"/>
        <v/>
      </c>
    </row>
    <row r="100" spans="2:25">
      <c r="B100" s="35">
        <v>92</v>
      </c>
      <c r="C100" s="81" t="str">
        <f t="shared" si="11"/>
        <v/>
      </c>
      <c r="D100" s="81"/>
      <c r="E100" s="35"/>
      <c r="F100" s="8"/>
      <c r="G100" s="35"/>
      <c r="H100" s="82"/>
      <c r="I100" s="82"/>
      <c r="J100" s="35"/>
      <c r="K100" s="83" t="str">
        <f t="shared" si="12"/>
        <v/>
      </c>
      <c r="L100" s="84"/>
      <c r="M100" s="6" t="str">
        <f>IF(J100="","",(K100/J100)/LOOKUP(RIGHT($D$2,3),定数!$A$6:$A$13,定数!$B$6:$B$13))</f>
        <v/>
      </c>
      <c r="N100" s="35"/>
      <c r="O100" s="8"/>
      <c r="P100" s="82"/>
      <c r="Q100" s="82"/>
      <c r="R100" s="85" t="str">
        <f>IF(P100="","",T100*M100*LOOKUP(RIGHT($D$2,3),定数!$A$6:$A$13,定数!$B$6:$B$13))</f>
        <v/>
      </c>
      <c r="S100" s="85"/>
      <c r="T100" s="86" t="str">
        <f t="shared" si="14"/>
        <v/>
      </c>
      <c r="U100" s="86"/>
      <c r="V100" t="str">
        <f t="shared" si="17"/>
        <v/>
      </c>
      <c r="W100" t="str">
        <f t="shared" si="17"/>
        <v/>
      </c>
      <c r="X100" s="41" t="str">
        <f t="shared" si="15"/>
        <v/>
      </c>
      <c r="Y100" s="42" t="str">
        <f t="shared" si="16"/>
        <v/>
      </c>
    </row>
    <row r="101" spans="2:25">
      <c r="B101" s="35">
        <v>93</v>
      </c>
      <c r="C101" s="81" t="str">
        <f t="shared" si="11"/>
        <v/>
      </c>
      <c r="D101" s="81"/>
      <c r="E101" s="35"/>
      <c r="F101" s="8"/>
      <c r="G101" s="35"/>
      <c r="H101" s="82"/>
      <c r="I101" s="82"/>
      <c r="J101" s="35"/>
      <c r="K101" s="83" t="str">
        <f t="shared" si="12"/>
        <v/>
      </c>
      <c r="L101" s="84"/>
      <c r="M101" s="6" t="str">
        <f>IF(J101="","",(K101/J101)/LOOKUP(RIGHT($D$2,3),定数!$A$6:$A$13,定数!$B$6:$B$13))</f>
        <v/>
      </c>
      <c r="N101" s="35"/>
      <c r="O101" s="8"/>
      <c r="P101" s="82"/>
      <c r="Q101" s="82"/>
      <c r="R101" s="85" t="str">
        <f>IF(P101="","",T101*M101*LOOKUP(RIGHT($D$2,3),定数!$A$6:$A$13,定数!$B$6:$B$13))</f>
        <v/>
      </c>
      <c r="S101" s="85"/>
      <c r="T101" s="86" t="str">
        <f t="shared" si="14"/>
        <v/>
      </c>
      <c r="U101" s="86"/>
      <c r="V101" t="str">
        <f t="shared" si="17"/>
        <v/>
      </c>
      <c r="W101" t="str">
        <f t="shared" si="17"/>
        <v/>
      </c>
      <c r="X101" s="41" t="str">
        <f t="shared" si="15"/>
        <v/>
      </c>
      <c r="Y101" s="42" t="str">
        <f t="shared" si="16"/>
        <v/>
      </c>
    </row>
    <row r="102" spans="2:25">
      <c r="B102" s="35">
        <v>94</v>
      </c>
      <c r="C102" s="81" t="str">
        <f t="shared" si="11"/>
        <v/>
      </c>
      <c r="D102" s="81"/>
      <c r="E102" s="35"/>
      <c r="F102" s="8"/>
      <c r="G102" s="35"/>
      <c r="H102" s="82"/>
      <c r="I102" s="82"/>
      <c r="J102" s="35"/>
      <c r="K102" s="83" t="str">
        <f t="shared" si="12"/>
        <v/>
      </c>
      <c r="L102" s="84"/>
      <c r="M102" s="6" t="str">
        <f>IF(J102="","",(K102/J102)/LOOKUP(RIGHT($D$2,3),定数!$A$6:$A$13,定数!$B$6:$B$13))</f>
        <v/>
      </c>
      <c r="N102" s="35"/>
      <c r="O102" s="8"/>
      <c r="P102" s="82"/>
      <c r="Q102" s="82"/>
      <c r="R102" s="85" t="str">
        <f>IF(P102="","",T102*M102*LOOKUP(RIGHT($D$2,3),定数!$A$6:$A$13,定数!$B$6:$B$13))</f>
        <v/>
      </c>
      <c r="S102" s="85"/>
      <c r="T102" s="86" t="str">
        <f t="shared" si="14"/>
        <v/>
      </c>
      <c r="U102" s="86"/>
      <c r="V102" t="str">
        <f t="shared" si="17"/>
        <v/>
      </c>
      <c r="W102" t="str">
        <f t="shared" si="17"/>
        <v/>
      </c>
      <c r="X102" s="41" t="str">
        <f t="shared" si="15"/>
        <v/>
      </c>
      <c r="Y102" s="42" t="str">
        <f t="shared" si="16"/>
        <v/>
      </c>
    </row>
    <row r="103" spans="2:25">
      <c r="B103" s="35">
        <v>95</v>
      </c>
      <c r="C103" s="81" t="str">
        <f t="shared" si="11"/>
        <v/>
      </c>
      <c r="D103" s="81"/>
      <c r="E103" s="35"/>
      <c r="F103" s="8"/>
      <c r="G103" s="35"/>
      <c r="H103" s="82"/>
      <c r="I103" s="82"/>
      <c r="J103" s="35"/>
      <c r="K103" s="83" t="str">
        <f t="shared" si="12"/>
        <v/>
      </c>
      <c r="L103" s="84"/>
      <c r="M103" s="6" t="str">
        <f>IF(J103="","",(K103/J103)/LOOKUP(RIGHT($D$2,3),定数!$A$6:$A$13,定数!$B$6:$B$13))</f>
        <v/>
      </c>
      <c r="N103" s="35"/>
      <c r="O103" s="8"/>
      <c r="P103" s="82"/>
      <c r="Q103" s="82"/>
      <c r="R103" s="85" t="str">
        <f>IF(P103="","",T103*M103*LOOKUP(RIGHT($D$2,3),定数!$A$6:$A$13,定数!$B$6:$B$13))</f>
        <v/>
      </c>
      <c r="S103" s="85"/>
      <c r="T103" s="86" t="str">
        <f t="shared" si="14"/>
        <v/>
      </c>
      <c r="U103" s="86"/>
      <c r="V103" t="str">
        <f t="shared" si="17"/>
        <v/>
      </c>
      <c r="W103" t="str">
        <f t="shared" si="17"/>
        <v/>
      </c>
      <c r="X103" s="41" t="str">
        <f t="shared" si="15"/>
        <v/>
      </c>
      <c r="Y103" s="42" t="str">
        <f t="shared" si="16"/>
        <v/>
      </c>
    </row>
    <row r="104" spans="2:25">
      <c r="B104" s="35">
        <v>96</v>
      </c>
      <c r="C104" s="81" t="str">
        <f t="shared" si="11"/>
        <v/>
      </c>
      <c r="D104" s="81"/>
      <c r="E104" s="35"/>
      <c r="F104" s="8"/>
      <c r="G104" s="35"/>
      <c r="H104" s="82"/>
      <c r="I104" s="82"/>
      <c r="J104" s="35"/>
      <c r="K104" s="83" t="str">
        <f t="shared" si="12"/>
        <v/>
      </c>
      <c r="L104" s="84"/>
      <c r="M104" s="6" t="str">
        <f>IF(J104="","",(K104/J104)/LOOKUP(RIGHT($D$2,3),定数!$A$6:$A$13,定数!$B$6:$B$13))</f>
        <v/>
      </c>
      <c r="N104" s="35"/>
      <c r="O104" s="8"/>
      <c r="P104" s="82"/>
      <c r="Q104" s="82"/>
      <c r="R104" s="85" t="str">
        <f>IF(P104="","",T104*M104*LOOKUP(RIGHT($D$2,3),定数!$A$6:$A$13,定数!$B$6:$B$13))</f>
        <v/>
      </c>
      <c r="S104" s="85"/>
      <c r="T104" s="86" t="str">
        <f t="shared" si="14"/>
        <v/>
      </c>
      <c r="U104" s="86"/>
      <c r="V104" t="str">
        <f t="shared" si="17"/>
        <v/>
      </c>
      <c r="W104" t="str">
        <f t="shared" si="17"/>
        <v/>
      </c>
      <c r="X104" s="41" t="str">
        <f t="shared" si="15"/>
        <v/>
      </c>
      <c r="Y104" s="42" t="str">
        <f t="shared" si="16"/>
        <v/>
      </c>
    </row>
    <row r="105" spans="2:25">
      <c r="B105" s="35">
        <v>97</v>
      </c>
      <c r="C105" s="81" t="str">
        <f t="shared" si="11"/>
        <v/>
      </c>
      <c r="D105" s="81"/>
      <c r="E105" s="35"/>
      <c r="F105" s="8"/>
      <c r="G105" s="35"/>
      <c r="H105" s="82"/>
      <c r="I105" s="82"/>
      <c r="J105" s="35"/>
      <c r="K105" s="83" t="str">
        <f t="shared" si="12"/>
        <v/>
      </c>
      <c r="L105" s="84"/>
      <c r="M105" s="6" t="str">
        <f>IF(J105="","",(K105/J105)/LOOKUP(RIGHT($D$2,3),定数!$A$6:$A$13,定数!$B$6:$B$13))</f>
        <v/>
      </c>
      <c r="N105" s="35"/>
      <c r="O105" s="8"/>
      <c r="P105" s="82"/>
      <c r="Q105" s="82"/>
      <c r="R105" s="85" t="str">
        <f>IF(P105="","",T105*M105*LOOKUP(RIGHT($D$2,3),定数!$A$6:$A$13,定数!$B$6:$B$13))</f>
        <v/>
      </c>
      <c r="S105" s="85"/>
      <c r="T105" s="86" t="str">
        <f t="shared" si="14"/>
        <v/>
      </c>
      <c r="U105" s="86"/>
      <c r="V105" t="str">
        <f t="shared" si="17"/>
        <v/>
      </c>
      <c r="W105" t="str">
        <f t="shared" si="17"/>
        <v/>
      </c>
      <c r="X105" s="41" t="str">
        <f t="shared" si="15"/>
        <v/>
      </c>
      <c r="Y105" s="42" t="str">
        <f t="shared" si="16"/>
        <v/>
      </c>
    </row>
    <row r="106" spans="2:25">
      <c r="B106" s="35">
        <v>98</v>
      </c>
      <c r="C106" s="81" t="str">
        <f t="shared" si="11"/>
        <v/>
      </c>
      <c r="D106" s="81"/>
      <c r="E106" s="35"/>
      <c r="F106" s="8"/>
      <c r="G106" s="35"/>
      <c r="H106" s="82"/>
      <c r="I106" s="82"/>
      <c r="J106" s="35"/>
      <c r="K106" s="83" t="str">
        <f t="shared" si="12"/>
        <v/>
      </c>
      <c r="L106" s="84"/>
      <c r="M106" s="6" t="str">
        <f>IF(J106="","",(K106/J106)/LOOKUP(RIGHT($D$2,3),定数!$A$6:$A$13,定数!$B$6:$B$13))</f>
        <v/>
      </c>
      <c r="N106" s="35"/>
      <c r="O106" s="8"/>
      <c r="P106" s="82"/>
      <c r="Q106" s="82"/>
      <c r="R106" s="85" t="str">
        <f>IF(P106="","",T106*M106*LOOKUP(RIGHT($D$2,3),定数!$A$6:$A$13,定数!$B$6:$B$13))</f>
        <v/>
      </c>
      <c r="S106" s="85"/>
      <c r="T106" s="86" t="str">
        <f t="shared" si="14"/>
        <v/>
      </c>
      <c r="U106" s="86"/>
      <c r="V106" t="str">
        <f t="shared" si="17"/>
        <v/>
      </c>
      <c r="W106" t="str">
        <f t="shared" si="17"/>
        <v/>
      </c>
      <c r="X106" s="41" t="str">
        <f t="shared" si="15"/>
        <v/>
      </c>
      <c r="Y106" s="42" t="str">
        <f t="shared" si="16"/>
        <v/>
      </c>
    </row>
    <row r="107" spans="2:25">
      <c r="B107" s="35">
        <v>99</v>
      </c>
      <c r="C107" s="81" t="str">
        <f t="shared" si="11"/>
        <v/>
      </c>
      <c r="D107" s="81"/>
      <c r="E107" s="35"/>
      <c r="F107" s="8"/>
      <c r="G107" s="35"/>
      <c r="H107" s="82"/>
      <c r="I107" s="82"/>
      <c r="J107" s="35"/>
      <c r="K107" s="83" t="str">
        <f t="shared" si="12"/>
        <v/>
      </c>
      <c r="L107" s="84"/>
      <c r="M107" s="6" t="str">
        <f>IF(J107="","",(K107/J107)/LOOKUP(RIGHT($D$2,3),定数!$A$6:$A$13,定数!$B$6:$B$13))</f>
        <v/>
      </c>
      <c r="N107" s="35"/>
      <c r="O107" s="8"/>
      <c r="P107" s="82"/>
      <c r="Q107" s="82"/>
      <c r="R107" s="85" t="str">
        <f>IF(P107="","",T107*M107*LOOKUP(RIGHT($D$2,3),定数!$A$6:$A$13,定数!$B$6:$B$13))</f>
        <v/>
      </c>
      <c r="S107" s="85"/>
      <c r="T107" s="86" t="str">
        <f t="shared" si="14"/>
        <v/>
      </c>
      <c r="U107" s="86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5"/>
        <v/>
      </c>
      <c r="Y107" s="42" t="str">
        <f t="shared" si="16"/>
        <v/>
      </c>
    </row>
    <row r="108" spans="2:25">
      <c r="B108" s="35">
        <v>100</v>
      </c>
      <c r="C108" s="81" t="str">
        <f t="shared" si="11"/>
        <v/>
      </c>
      <c r="D108" s="81"/>
      <c r="E108" s="35"/>
      <c r="F108" s="8"/>
      <c r="G108" s="35"/>
      <c r="H108" s="82"/>
      <c r="I108" s="82"/>
      <c r="J108" s="35"/>
      <c r="K108" s="83" t="str">
        <f t="shared" si="12"/>
        <v/>
      </c>
      <c r="L108" s="84"/>
      <c r="M108" s="6" t="str">
        <f>IF(J108="","",(K108/J108)/LOOKUP(RIGHT($D$2,3),定数!$A$6:$A$13,定数!$B$6:$B$13))</f>
        <v/>
      </c>
      <c r="N108" s="35"/>
      <c r="O108" s="8"/>
      <c r="P108" s="82"/>
      <c r="Q108" s="82"/>
      <c r="R108" s="85" t="str">
        <f>IF(P108="","",T108*M108*LOOKUP(RIGHT($D$2,3),定数!$A$6:$A$13,定数!$B$6:$B$13))</f>
        <v/>
      </c>
      <c r="S108" s="85"/>
      <c r="T108" s="86" t="str">
        <f t="shared" si="14"/>
        <v/>
      </c>
      <c r="U108" s="86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5"/>
        <v/>
      </c>
      <c r="Y108" s="42" t="str">
        <f t="shared" si="16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6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R3:U3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19" priority="209" stopIfTrue="1" operator="equal">
      <formula>"買"</formula>
    </cfRule>
    <cfRule type="cellIs" dxfId="218" priority="210" stopIfTrue="1" operator="equal">
      <formula>"売"</formula>
    </cfRule>
  </conditionalFormatting>
  <conditionalFormatting sqref="G9:G11 G14:G45 G47:G108">
    <cfRule type="cellIs" dxfId="217" priority="211" stopIfTrue="1" operator="equal">
      <formula>"買"</formula>
    </cfRule>
    <cfRule type="cellIs" dxfId="216" priority="212" stopIfTrue="1" operator="equal">
      <formula>"売"</formula>
    </cfRule>
  </conditionalFormatting>
  <conditionalFormatting sqref="G12">
    <cfRule type="cellIs" dxfId="215" priority="207" stopIfTrue="1" operator="equal">
      <formula>"買"</formula>
    </cfRule>
    <cfRule type="cellIs" dxfId="214" priority="208" stopIfTrue="1" operator="equal">
      <formula>"売"</formula>
    </cfRule>
  </conditionalFormatting>
  <conditionalFormatting sqref="G13">
    <cfRule type="cellIs" dxfId="213" priority="205" stopIfTrue="1" operator="equal">
      <formula>"買"</formula>
    </cfRule>
    <cfRule type="cellIs" dxfId="212" priority="206" stopIfTrue="1" operator="equal">
      <formula>"売"</formula>
    </cfRule>
  </conditionalFormatting>
  <conditionalFormatting sqref="G9">
    <cfRule type="cellIs" dxfId="211" priority="203" stopIfTrue="1" operator="equal">
      <formula>"買"</formula>
    </cfRule>
    <cfRule type="cellIs" dxfId="210" priority="204" stopIfTrue="1" operator="equal">
      <formula>"売"</formula>
    </cfRule>
  </conditionalFormatting>
  <conditionalFormatting sqref="G10">
    <cfRule type="cellIs" dxfId="209" priority="201" stopIfTrue="1" operator="equal">
      <formula>"買"</formula>
    </cfRule>
    <cfRule type="cellIs" dxfId="208" priority="202" stopIfTrue="1" operator="equal">
      <formula>"売"</formula>
    </cfRule>
  </conditionalFormatting>
  <conditionalFormatting sqref="G11">
    <cfRule type="cellIs" dxfId="207" priority="199" stopIfTrue="1" operator="equal">
      <formula>"買"</formula>
    </cfRule>
    <cfRule type="cellIs" dxfId="206" priority="200" stopIfTrue="1" operator="equal">
      <formula>"売"</formula>
    </cfRule>
  </conditionalFormatting>
  <conditionalFormatting sqref="G9">
    <cfRule type="cellIs" dxfId="205" priority="197" stopIfTrue="1" operator="equal">
      <formula>"買"</formula>
    </cfRule>
    <cfRule type="cellIs" dxfId="204" priority="198" stopIfTrue="1" operator="equal">
      <formula>"売"</formula>
    </cfRule>
  </conditionalFormatting>
  <conditionalFormatting sqref="G10">
    <cfRule type="cellIs" dxfId="203" priority="195" stopIfTrue="1" operator="equal">
      <formula>"買"</formula>
    </cfRule>
    <cfRule type="cellIs" dxfId="202" priority="196" stopIfTrue="1" operator="equal">
      <formula>"売"</formula>
    </cfRule>
  </conditionalFormatting>
  <conditionalFormatting sqref="G11">
    <cfRule type="cellIs" dxfId="201" priority="193" stopIfTrue="1" operator="equal">
      <formula>"買"</formula>
    </cfRule>
    <cfRule type="cellIs" dxfId="200" priority="194" stopIfTrue="1" operator="equal">
      <formula>"売"</formula>
    </cfRule>
  </conditionalFormatting>
  <conditionalFormatting sqref="G12">
    <cfRule type="cellIs" dxfId="199" priority="191" stopIfTrue="1" operator="equal">
      <formula>"買"</formula>
    </cfRule>
    <cfRule type="cellIs" dxfId="198" priority="192" stopIfTrue="1" operator="equal">
      <formula>"売"</formula>
    </cfRule>
  </conditionalFormatting>
  <conditionalFormatting sqref="G13">
    <cfRule type="cellIs" dxfId="197" priority="189" stopIfTrue="1" operator="equal">
      <formula>"買"</formula>
    </cfRule>
    <cfRule type="cellIs" dxfId="196" priority="190" stopIfTrue="1" operator="equal">
      <formula>"売"</formula>
    </cfRule>
  </conditionalFormatting>
  <conditionalFormatting sqref="G14">
    <cfRule type="cellIs" dxfId="195" priority="187" stopIfTrue="1" operator="equal">
      <formula>"買"</formula>
    </cfRule>
    <cfRule type="cellIs" dxfId="194" priority="188" stopIfTrue="1" operator="equal">
      <formula>"売"</formula>
    </cfRule>
  </conditionalFormatting>
  <conditionalFormatting sqref="G15">
    <cfRule type="cellIs" dxfId="193" priority="185" stopIfTrue="1" operator="equal">
      <formula>"買"</formula>
    </cfRule>
    <cfRule type="cellIs" dxfId="192" priority="186" stopIfTrue="1" operator="equal">
      <formula>"売"</formula>
    </cfRule>
  </conditionalFormatting>
  <conditionalFormatting sqref="G16">
    <cfRule type="cellIs" dxfId="191" priority="183" stopIfTrue="1" operator="equal">
      <formula>"買"</formula>
    </cfRule>
    <cfRule type="cellIs" dxfId="190" priority="184" stopIfTrue="1" operator="equal">
      <formula>"売"</formula>
    </cfRule>
  </conditionalFormatting>
  <conditionalFormatting sqref="G17">
    <cfRule type="cellIs" dxfId="189" priority="181" stopIfTrue="1" operator="equal">
      <formula>"買"</formula>
    </cfRule>
    <cfRule type="cellIs" dxfId="188" priority="182" stopIfTrue="1" operator="equal">
      <formula>"売"</formula>
    </cfRule>
  </conditionalFormatting>
  <conditionalFormatting sqref="G18">
    <cfRule type="cellIs" dxfId="187" priority="179" stopIfTrue="1" operator="equal">
      <formula>"買"</formula>
    </cfRule>
    <cfRule type="cellIs" dxfId="186" priority="180" stopIfTrue="1" operator="equal">
      <formula>"売"</formula>
    </cfRule>
  </conditionalFormatting>
  <conditionalFormatting sqref="G19">
    <cfRule type="cellIs" dxfId="185" priority="177" stopIfTrue="1" operator="equal">
      <formula>"買"</formula>
    </cfRule>
    <cfRule type="cellIs" dxfId="184" priority="178" stopIfTrue="1" operator="equal">
      <formula>"売"</formula>
    </cfRule>
  </conditionalFormatting>
  <conditionalFormatting sqref="G20">
    <cfRule type="cellIs" dxfId="183" priority="175" stopIfTrue="1" operator="equal">
      <formula>"買"</formula>
    </cfRule>
    <cfRule type="cellIs" dxfId="182" priority="176" stopIfTrue="1" operator="equal">
      <formula>"売"</formula>
    </cfRule>
  </conditionalFormatting>
  <conditionalFormatting sqref="G21">
    <cfRule type="cellIs" dxfId="181" priority="173" stopIfTrue="1" operator="equal">
      <formula>"買"</formula>
    </cfRule>
    <cfRule type="cellIs" dxfId="180" priority="174" stopIfTrue="1" operator="equal">
      <formula>"売"</formula>
    </cfRule>
  </conditionalFormatting>
  <conditionalFormatting sqref="G21">
    <cfRule type="cellIs" dxfId="179" priority="171" stopIfTrue="1" operator="equal">
      <formula>"買"</formula>
    </cfRule>
    <cfRule type="cellIs" dxfId="178" priority="172" stopIfTrue="1" operator="equal">
      <formula>"売"</formula>
    </cfRule>
  </conditionalFormatting>
  <conditionalFormatting sqref="G22">
    <cfRule type="cellIs" dxfId="177" priority="169" stopIfTrue="1" operator="equal">
      <formula>"買"</formula>
    </cfRule>
    <cfRule type="cellIs" dxfId="176" priority="170" stopIfTrue="1" operator="equal">
      <formula>"売"</formula>
    </cfRule>
  </conditionalFormatting>
  <conditionalFormatting sqref="G22">
    <cfRule type="cellIs" dxfId="175" priority="167" stopIfTrue="1" operator="equal">
      <formula>"買"</formula>
    </cfRule>
    <cfRule type="cellIs" dxfId="174" priority="168" stopIfTrue="1" operator="equal">
      <formula>"売"</formula>
    </cfRule>
  </conditionalFormatting>
  <conditionalFormatting sqref="G23">
    <cfRule type="cellIs" dxfId="173" priority="165" stopIfTrue="1" operator="equal">
      <formula>"買"</formula>
    </cfRule>
    <cfRule type="cellIs" dxfId="172" priority="166" stopIfTrue="1" operator="equal">
      <formula>"売"</formula>
    </cfRule>
  </conditionalFormatting>
  <conditionalFormatting sqref="G24">
    <cfRule type="cellIs" dxfId="171" priority="163" stopIfTrue="1" operator="equal">
      <formula>"買"</formula>
    </cfRule>
    <cfRule type="cellIs" dxfId="170" priority="164" stopIfTrue="1" operator="equal">
      <formula>"売"</formula>
    </cfRule>
  </conditionalFormatting>
  <conditionalFormatting sqref="G25">
    <cfRule type="cellIs" dxfId="169" priority="161" stopIfTrue="1" operator="equal">
      <formula>"買"</formula>
    </cfRule>
    <cfRule type="cellIs" dxfId="168" priority="162" stopIfTrue="1" operator="equal">
      <formula>"売"</formula>
    </cfRule>
  </conditionalFormatting>
  <conditionalFormatting sqref="G26">
    <cfRule type="cellIs" dxfId="167" priority="159" stopIfTrue="1" operator="equal">
      <formula>"買"</formula>
    </cfRule>
    <cfRule type="cellIs" dxfId="166" priority="160" stopIfTrue="1" operator="equal">
      <formula>"売"</formula>
    </cfRule>
  </conditionalFormatting>
  <conditionalFormatting sqref="G27">
    <cfRule type="cellIs" dxfId="165" priority="157" stopIfTrue="1" operator="equal">
      <formula>"買"</formula>
    </cfRule>
    <cfRule type="cellIs" dxfId="164" priority="158" stopIfTrue="1" operator="equal">
      <formula>"売"</formula>
    </cfRule>
  </conditionalFormatting>
  <conditionalFormatting sqref="G28">
    <cfRule type="cellIs" dxfId="163" priority="155" stopIfTrue="1" operator="equal">
      <formula>"買"</formula>
    </cfRule>
    <cfRule type="cellIs" dxfId="162" priority="156" stopIfTrue="1" operator="equal">
      <formula>"売"</formula>
    </cfRule>
  </conditionalFormatting>
  <conditionalFormatting sqref="G29">
    <cfRule type="cellIs" dxfId="161" priority="153" stopIfTrue="1" operator="equal">
      <formula>"買"</formula>
    </cfRule>
    <cfRule type="cellIs" dxfId="160" priority="154" stopIfTrue="1" operator="equal">
      <formula>"売"</formula>
    </cfRule>
  </conditionalFormatting>
  <conditionalFormatting sqref="G30">
    <cfRule type="cellIs" dxfId="159" priority="151" stopIfTrue="1" operator="equal">
      <formula>"買"</formula>
    </cfRule>
    <cfRule type="cellIs" dxfId="158" priority="152" stopIfTrue="1" operator="equal">
      <formula>"売"</formula>
    </cfRule>
  </conditionalFormatting>
  <conditionalFormatting sqref="G31">
    <cfRule type="cellIs" dxfId="157" priority="149" stopIfTrue="1" operator="equal">
      <formula>"買"</formula>
    </cfRule>
    <cfRule type="cellIs" dxfId="156" priority="150" stopIfTrue="1" operator="equal">
      <formula>"売"</formula>
    </cfRule>
  </conditionalFormatting>
  <conditionalFormatting sqref="G32">
    <cfRule type="cellIs" dxfId="155" priority="147" stopIfTrue="1" operator="equal">
      <formula>"買"</formula>
    </cfRule>
    <cfRule type="cellIs" dxfId="154" priority="148" stopIfTrue="1" operator="equal">
      <formula>"売"</formula>
    </cfRule>
  </conditionalFormatting>
  <conditionalFormatting sqref="G33">
    <cfRule type="cellIs" dxfId="153" priority="145" stopIfTrue="1" operator="equal">
      <formula>"買"</formula>
    </cfRule>
    <cfRule type="cellIs" dxfId="152" priority="146" stopIfTrue="1" operator="equal">
      <formula>"売"</formula>
    </cfRule>
  </conditionalFormatting>
  <conditionalFormatting sqref="G34">
    <cfRule type="cellIs" dxfId="151" priority="143" stopIfTrue="1" operator="equal">
      <formula>"買"</formula>
    </cfRule>
    <cfRule type="cellIs" dxfId="150" priority="144" stopIfTrue="1" operator="equal">
      <formula>"売"</formula>
    </cfRule>
  </conditionalFormatting>
  <conditionalFormatting sqref="G35">
    <cfRule type="cellIs" dxfId="149" priority="141" stopIfTrue="1" operator="equal">
      <formula>"買"</formula>
    </cfRule>
    <cfRule type="cellIs" dxfId="148" priority="142" stopIfTrue="1" operator="equal">
      <formula>"売"</formula>
    </cfRule>
  </conditionalFormatting>
  <conditionalFormatting sqref="G36">
    <cfRule type="cellIs" dxfId="147" priority="139" stopIfTrue="1" operator="equal">
      <formula>"買"</formula>
    </cfRule>
    <cfRule type="cellIs" dxfId="146" priority="140" stopIfTrue="1" operator="equal">
      <formula>"売"</formula>
    </cfRule>
  </conditionalFormatting>
  <conditionalFormatting sqref="G37">
    <cfRule type="cellIs" dxfId="145" priority="137" stopIfTrue="1" operator="equal">
      <formula>"買"</formula>
    </cfRule>
    <cfRule type="cellIs" dxfId="144" priority="138" stopIfTrue="1" operator="equal">
      <formula>"売"</formula>
    </cfRule>
  </conditionalFormatting>
  <conditionalFormatting sqref="G38">
    <cfRule type="cellIs" dxfId="143" priority="135" stopIfTrue="1" operator="equal">
      <formula>"買"</formula>
    </cfRule>
    <cfRule type="cellIs" dxfId="142" priority="136" stopIfTrue="1" operator="equal">
      <formula>"売"</formula>
    </cfRule>
  </conditionalFormatting>
  <conditionalFormatting sqref="G9:G17">
    <cfRule type="cellIs" dxfId="141" priority="133" stopIfTrue="1" operator="equal">
      <formula>"買"</formula>
    </cfRule>
    <cfRule type="cellIs" dxfId="140" priority="134" stopIfTrue="1" operator="equal">
      <formula>"売"</formula>
    </cfRule>
  </conditionalFormatting>
  <conditionalFormatting sqref="G9">
    <cfRule type="cellIs" dxfId="139" priority="131" stopIfTrue="1" operator="equal">
      <formula>"買"</formula>
    </cfRule>
    <cfRule type="cellIs" dxfId="138" priority="132" stopIfTrue="1" operator="equal">
      <formula>"売"</formula>
    </cfRule>
  </conditionalFormatting>
  <conditionalFormatting sqref="G10">
    <cfRule type="cellIs" dxfId="137" priority="129" stopIfTrue="1" operator="equal">
      <formula>"買"</formula>
    </cfRule>
    <cfRule type="cellIs" dxfId="136" priority="130" stopIfTrue="1" operator="equal">
      <formula>"売"</formula>
    </cfRule>
  </conditionalFormatting>
  <conditionalFormatting sqref="G11">
    <cfRule type="cellIs" dxfId="135" priority="127" stopIfTrue="1" operator="equal">
      <formula>"買"</formula>
    </cfRule>
    <cfRule type="cellIs" dxfId="134" priority="128" stopIfTrue="1" operator="equal">
      <formula>"売"</formula>
    </cfRule>
  </conditionalFormatting>
  <conditionalFormatting sqref="G12">
    <cfRule type="cellIs" dxfId="133" priority="125" stopIfTrue="1" operator="equal">
      <formula>"買"</formula>
    </cfRule>
    <cfRule type="cellIs" dxfId="132" priority="126" stopIfTrue="1" operator="equal">
      <formula>"売"</formula>
    </cfRule>
  </conditionalFormatting>
  <conditionalFormatting sqref="G13">
    <cfRule type="cellIs" dxfId="131" priority="123" stopIfTrue="1" operator="equal">
      <formula>"買"</formula>
    </cfRule>
    <cfRule type="cellIs" dxfId="130" priority="124" stopIfTrue="1" operator="equal">
      <formula>"売"</formula>
    </cfRule>
  </conditionalFormatting>
  <conditionalFormatting sqref="G14">
    <cfRule type="cellIs" dxfId="129" priority="121" stopIfTrue="1" operator="equal">
      <formula>"買"</formula>
    </cfRule>
    <cfRule type="cellIs" dxfId="128" priority="122" stopIfTrue="1" operator="equal">
      <formula>"売"</formula>
    </cfRule>
  </conditionalFormatting>
  <conditionalFormatting sqref="G15">
    <cfRule type="cellIs" dxfId="127" priority="119" stopIfTrue="1" operator="equal">
      <formula>"買"</formula>
    </cfRule>
    <cfRule type="cellIs" dxfId="126" priority="120" stopIfTrue="1" operator="equal">
      <formula>"売"</formula>
    </cfRule>
  </conditionalFormatting>
  <conditionalFormatting sqref="G16">
    <cfRule type="cellIs" dxfId="125" priority="117" stopIfTrue="1" operator="equal">
      <formula>"買"</formula>
    </cfRule>
    <cfRule type="cellIs" dxfId="124" priority="118" stopIfTrue="1" operator="equal">
      <formula>"売"</formula>
    </cfRule>
  </conditionalFormatting>
  <conditionalFormatting sqref="G17">
    <cfRule type="cellIs" dxfId="123" priority="115" stopIfTrue="1" operator="equal">
      <formula>"買"</formula>
    </cfRule>
    <cfRule type="cellIs" dxfId="122" priority="116" stopIfTrue="1" operator="equal">
      <formula>"売"</formula>
    </cfRule>
  </conditionalFormatting>
  <conditionalFormatting sqref="G25">
    <cfRule type="cellIs" dxfId="121" priority="113" stopIfTrue="1" operator="equal">
      <formula>"買"</formula>
    </cfRule>
    <cfRule type="cellIs" dxfId="120" priority="114" stopIfTrue="1" operator="equal">
      <formula>"売"</formula>
    </cfRule>
  </conditionalFormatting>
  <conditionalFormatting sqref="G18:G24 G26:G33">
    <cfRule type="cellIs" dxfId="119" priority="111" stopIfTrue="1" operator="equal">
      <formula>"買"</formula>
    </cfRule>
    <cfRule type="cellIs" dxfId="118" priority="112" stopIfTrue="1" operator="equal">
      <formula>"売"</formula>
    </cfRule>
  </conditionalFormatting>
  <conditionalFormatting sqref="G18">
    <cfRule type="cellIs" dxfId="117" priority="109" stopIfTrue="1" operator="equal">
      <formula>"買"</formula>
    </cfRule>
    <cfRule type="cellIs" dxfId="116" priority="110" stopIfTrue="1" operator="equal">
      <formula>"売"</formula>
    </cfRule>
  </conditionalFormatting>
  <conditionalFormatting sqref="G19">
    <cfRule type="cellIs" dxfId="115" priority="107" stopIfTrue="1" operator="equal">
      <formula>"買"</formula>
    </cfRule>
    <cfRule type="cellIs" dxfId="114" priority="108" stopIfTrue="1" operator="equal">
      <formula>"売"</formula>
    </cfRule>
  </conditionalFormatting>
  <conditionalFormatting sqref="G20">
    <cfRule type="cellIs" dxfId="113" priority="105" stopIfTrue="1" operator="equal">
      <formula>"買"</formula>
    </cfRule>
    <cfRule type="cellIs" dxfId="112" priority="106" stopIfTrue="1" operator="equal">
      <formula>"売"</formula>
    </cfRule>
  </conditionalFormatting>
  <conditionalFormatting sqref="G21">
    <cfRule type="cellIs" dxfId="111" priority="103" stopIfTrue="1" operator="equal">
      <formula>"買"</formula>
    </cfRule>
    <cfRule type="cellIs" dxfId="110" priority="104" stopIfTrue="1" operator="equal">
      <formula>"売"</formula>
    </cfRule>
  </conditionalFormatting>
  <conditionalFormatting sqref="G22">
    <cfRule type="cellIs" dxfId="109" priority="101" stopIfTrue="1" operator="equal">
      <formula>"買"</formula>
    </cfRule>
    <cfRule type="cellIs" dxfId="108" priority="102" stopIfTrue="1" operator="equal">
      <formula>"売"</formula>
    </cfRule>
  </conditionalFormatting>
  <conditionalFormatting sqref="G23">
    <cfRule type="cellIs" dxfId="107" priority="99" stopIfTrue="1" operator="equal">
      <formula>"買"</formula>
    </cfRule>
    <cfRule type="cellIs" dxfId="106" priority="100" stopIfTrue="1" operator="equal">
      <formula>"売"</formula>
    </cfRule>
  </conditionalFormatting>
  <conditionalFormatting sqref="G23">
    <cfRule type="cellIs" dxfId="105" priority="97" stopIfTrue="1" operator="equal">
      <formula>"買"</formula>
    </cfRule>
    <cfRule type="cellIs" dxfId="104" priority="98" stopIfTrue="1" operator="equal">
      <formula>"売"</formula>
    </cfRule>
  </conditionalFormatting>
  <conditionalFormatting sqref="G24">
    <cfRule type="cellIs" dxfId="103" priority="95" stopIfTrue="1" operator="equal">
      <formula>"買"</formula>
    </cfRule>
    <cfRule type="cellIs" dxfId="102" priority="96" stopIfTrue="1" operator="equal">
      <formula>"売"</formula>
    </cfRule>
  </conditionalFormatting>
  <conditionalFormatting sqref="G25">
    <cfRule type="cellIs" dxfId="101" priority="93" stopIfTrue="1" operator="equal">
      <formula>"買"</formula>
    </cfRule>
    <cfRule type="cellIs" dxfId="100" priority="94" stopIfTrue="1" operator="equal">
      <formula>"売"</formula>
    </cfRule>
  </conditionalFormatting>
  <conditionalFormatting sqref="G26">
    <cfRule type="cellIs" dxfId="99" priority="91" stopIfTrue="1" operator="equal">
      <formula>"買"</formula>
    </cfRule>
    <cfRule type="cellIs" dxfId="98" priority="92" stopIfTrue="1" operator="equal">
      <formula>"売"</formula>
    </cfRule>
  </conditionalFormatting>
  <conditionalFormatting sqref="G27">
    <cfRule type="cellIs" dxfId="97" priority="89" stopIfTrue="1" operator="equal">
      <formula>"買"</formula>
    </cfRule>
    <cfRule type="cellIs" dxfId="96" priority="90" stopIfTrue="1" operator="equal">
      <formula>"売"</formula>
    </cfRule>
  </conditionalFormatting>
  <conditionalFormatting sqref="G28">
    <cfRule type="cellIs" dxfId="95" priority="87" stopIfTrue="1" operator="equal">
      <formula>"買"</formula>
    </cfRule>
    <cfRule type="cellIs" dxfId="94" priority="88" stopIfTrue="1" operator="equal">
      <formula>"売"</formula>
    </cfRule>
  </conditionalFormatting>
  <conditionalFormatting sqref="G29">
    <cfRule type="cellIs" dxfId="93" priority="85" stopIfTrue="1" operator="equal">
      <formula>"買"</formula>
    </cfRule>
    <cfRule type="cellIs" dxfId="92" priority="86" stopIfTrue="1" operator="equal">
      <formula>"売"</formula>
    </cfRule>
  </conditionalFormatting>
  <conditionalFormatting sqref="G30">
    <cfRule type="cellIs" dxfId="91" priority="83" stopIfTrue="1" operator="equal">
      <formula>"買"</formula>
    </cfRule>
    <cfRule type="cellIs" dxfId="90" priority="84" stopIfTrue="1" operator="equal">
      <formula>"売"</formula>
    </cfRule>
  </conditionalFormatting>
  <conditionalFormatting sqref="G31">
    <cfRule type="cellIs" dxfId="89" priority="81" stopIfTrue="1" operator="equal">
      <formula>"買"</formula>
    </cfRule>
    <cfRule type="cellIs" dxfId="88" priority="82" stopIfTrue="1" operator="equal">
      <formula>"売"</formula>
    </cfRule>
  </conditionalFormatting>
  <conditionalFormatting sqref="G32">
    <cfRule type="cellIs" dxfId="87" priority="79" stopIfTrue="1" operator="equal">
      <formula>"買"</formula>
    </cfRule>
    <cfRule type="cellIs" dxfId="86" priority="80" stopIfTrue="1" operator="equal">
      <formula>"売"</formula>
    </cfRule>
  </conditionalFormatting>
  <conditionalFormatting sqref="G33">
    <cfRule type="cellIs" dxfId="85" priority="77" stopIfTrue="1" operator="equal">
      <formula>"買"</formula>
    </cfRule>
    <cfRule type="cellIs" dxfId="84" priority="78" stopIfTrue="1" operator="equal">
      <formula>"売"</formula>
    </cfRule>
  </conditionalFormatting>
  <conditionalFormatting sqref="G34:G36 G39:G63">
    <cfRule type="cellIs" dxfId="83" priority="75" stopIfTrue="1" operator="equal">
      <formula>"買"</formula>
    </cfRule>
    <cfRule type="cellIs" dxfId="82" priority="76" stopIfTrue="1" operator="equal">
      <formula>"売"</formula>
    </cfRule>
  </conditionalFormatting>
  <conditionalFormatting sqref="G37">
    <cfRule type="cellIs" dxfId="81" priority="73" stopIfTrue="1" operator="equal">
      <formula>"買"</formula>
    </cfRule>
    <cfRule type="cellIs" dxfId="80" priority="74" stopIfTrue="1" operator="equal">
      <formula>"売"</formula>
    </cfRule>
  </conditionalFormatting>
  <conditionalFormatting sqref="G38">
    <cfRule type="cellIs" dxfId="79" priority="71" stopIfTrue="1" operator="equal">
      <formula>"買"</formula>
    </cfRule>
    <cfRule type="cellIs" dxfId="78" priority="72" stopIfTrue="1" operator="equal">
      <formula>"売"</formula>
    </cfRule>
  </conditionalFormatting>
  <conditionalFormatting sqref="G34">
    <cfRule type="cellIs" dxfId="77" priority="69" stopIfTrue="1" operator="equal">
      <formula>"買"</formula>
    </cfRule>
    <cfRule type="cellIs" dxfId="76" priority="70" stopIfTrue="1" operator="equal">
      <formula>"売"</formula>
    </cfRule>
  </conditionalFormatting>
  <conditionalFormatting sqref="G35">
    <cfRule type="cellIs" dxfId="75" priority="67" stopIfTrue="1" operator="equal">
      <formula>"買"</formula>
    </cfRule>
    <cfRule type="cellIs" dxfId="74" priority="68" stopIfTrue="1" operator="equal">
      <formula>"売"</formula>
    </cfRule>
  </conditionalFormatting>
  <conditionalFormatting sqref="G36">
    <cfRule type="cellIs" dxfId="73" priority="65" stopIfTrue="1" operator="equal">
      <formula>"買"</formula>
    </cfRule>
    <cfRule type="cellIs" dxfId="72" priority="66" stopIfTrue="1" operator="equal">
      <formula>"売"</formula>
    </cfRule>
  </conditionalFormatting>
  <conditionalFormatting sqref="G34">
    <cfRule type="cellIs" dxfId="71" priority="63" stopIfTrue="1" operator="equal">
      <formula>"買"</formula>
    </cfRule>
    <cfRule type="cellIs" dxfId="70" priority="64" stopIfTrue="1" operator="equal">
      <formula>"売"</formula>
    </cfRule>
  </conditionalFormatting>
  <conditionalFormatting sqref="G35">
    <cfRule type="cellIs" dxfId="69" priority="61" stopIfTrue="1" operator="equal">
      <formula>"買"</formula>
    </cfRule>
    <cfRule type="cellIs" dxfId="68" priority="62" stopIfTrue="1" operator="equal">
      <formula>"売"</formula>
    </cfRule>
  </conditionalFormatting>
  <conditionalFormatting sqref="G36">
    <cfRule type="cellIs" dxfId="67" priority="59" stopIfTrue="1" operator="equal">
      <formula>"買"</formula>
    </cfRule>
    <cfRule type="cellIs" dxfId="66" priority="60" stopIfTrue="1" operator="equal">
      <formula>"売"</formula>
    </cfRule>
  </conditionalFormatting>
  <conditionalFormatting sqref="G37">
    <cfRule type="cellIs" dxfId="65" priority="57" stopIfTrue="1" operator="equal">
      <formula>"買"</formula>
    </cfRule>
    <cfRule type="cellIs" dxfId="64" priority="58" stopIfTrue="1" operator="equal">
      <formula>"売"</formula>
    </cfRule>
  </conditionalFormatting>
  <conditionalFormatting sqref="G38">
    <cfRule type="cellIs" dxfId="63" priority="55" stopIfTrue="1" operator="equal">
      <formula>"買"</formula>
    </cfRule>
    <cfRule type="cellIs" dxfId="62" priority="56" stopIfTrue="1" operator="equal">
      <formula>"売"</formula>
    </cfRule>
  </conditionalFormatting>
  <conditionalFormatting sqref="G39">
    <cfRule type="cellIs" dxfId="61" priority="53" stopIfTrue="1" operator="equal">
      <formula>"買"</formula>
    </cfRule>
    <cfRule type="cellIs" dxfId="60" priority="54" stopIfTrue="1" operator="equal">
      <formula>"売"</formula>
    </cfRule>
  </conditionalFormatting>
  <conditionalFormatting sqref="G40">
    <cfRule type="cellIs" dxfId="59" priority="51" stopIfTrue="1" operator="equal">
      <formula>"買"</formula>
    </cfRule>
    <cfRule type="cellIs" dxfId="58" priority="52" stopIfTrue="1" operator="equal">
      <formula>"売"</formula>
    </cfRule>
  </conditionalFormatting>
  <conditionalFormatting sqref="G41">
    <cfRule type="cellIs" dxfId="57" priority="49" stopIfTrue="1" operator="equal">
      <formula>"買"</formula>
    </cfRule>
    <cfRule type="cellIs" dxfId="56" priority="50" stopIfTrue="1" operator="equal">
      <formula>"売"</formula>
    </cfRule>
  </conditionalFormatting>
  <conditionalFormatting sqref="G42">
    <cfRule type="cellIs" dxfId="55" priority="47" stopIfTrue="1" operator="equal">
      <formula>"買"</formula>
    </cfRule>
    <cfRule type="cellIs" dxfId="54" priority="48" stopIfTrue="1" operator="equal">
      <formula>"売"</formula>
    </cfRule>
  </conditionalFormatting>
  <conditionalFormatting sqref="G43">
    <cfRule type="cellIs" dxfId="53" priority="45" stopIfTrue="1" operator="equal">
      <formula>"買"</formula>
    </cfRule>
    <cfRule type="cellIs" dxfId="52" priority="46" stopIfTrue="1" operator="equal">
      <formula>"売"</formula>
    </cfRule>
  </conditionalFormatting>
  <conditionalFormatting sqref="G44">
    <cfRule type="cellIs" dxfId="51" priority="43" stopIfTrue="1" operator="equal">
      <formula>"買"</formula>
    </cfRule>
    <cfRule type="cellIs" dxfId="50" priority="44" stopIfTrue="1" operator="equal">
      <formula>"売"</formula>
    </cfRule>
  </conditionalFormatting>
  <conditionalFormatting sqref="G45">
    <cfRule type="cellIs" dxfId="49" priority="41" stopIfTrue="1" operator="equal">
      <formula>"買"</formula>
    </cfRule>
    <cfRule type="cellIs" dxfId="48" priority="42" stopIfTrue="1" operator="equal">
      <formula>"売"</formula>
    </cfRule>
  </conditionalFormatting>
  <conditionalFormatting sqref="G46">
    <cfRule type="cellIs" dxfId="47" priority="39" stopIfTrue="1" operator="equal">
      <formula>"買"</formula>
    </cfRule>
    <cfRule type="cellIs" dxfId="46" priority="40" stopIfTrue="1" operator="equal">
      <formula>"売"</formula>
    </cfRule>
  </conditionalFormatting>
  <conditionalFormatting sqref="G46">
    <cfRule type="cellIs" dxfId="45" priority="37" stopIfTrue="1" operator="equal">
      <formula>"買"</formula>
    </cfRule>
    <cfRule type="cellIs" dxfId="44" priority="38" stopIfTrue="1" operator="equal">
      <formula>"売"</formula>
    </cfRule>
  </conditionalFormatting>
  <conditionalFormatting sqref="G47">
    <cfRule type="cellIs" dxfId="43" priority="35" stopIfTrue="1" operator="equal">
      <formula>"買"</formula>
    </cfRule>
    <cfRule type="cellIs" dxfId="42" priority="36" stopIfTrue="1" operator="equal">
      <formula>"売"</formula>
    </cfRule>
  </conditionalFormatting>
  <conditionalFormatting sqref="G47">
    <cfRule type="cellIs" dxfId="41" priority="33" stopIfTrue="1" operator="equal">
      <formula>"買"</formula>
    </cfRule>
    <cfRule type="cellIs" dxfId="40" priority="34" stopIfTrue="1" operator="equal">
      <formula>"売"</formula>
    </cfRule>
  </conditionalFormatting>
  <conditionalFormatting sqref="G48">
    <cfRule type="cellIs" dxfId="39" priority="31" stopIfTrue="1" operator="equal">
      <formula>"買"</formula>
    </cfRule>
    <cfRule type="cellIs" dxfId="38" priority="32" stopIfTrue="1" operator="equal">
      <formula>"売"</formula>
    </cfRule>
  </conditionalFormatting>
  <conditionalFormatting sqref="G49">
    <cfRule type="cellIs" dxfId="37" priority="29" stopIfTrue="1" operator="equal">
      <formula>"買"</formula>
    </cfRule>
    <cfRule type="cellIs" dxfId="36" priority="30" stopIfTrue="1" operator="equal">
      <formula>"売"</formula>
    </cfRule>
  </conditionalFormatting>
  <conditionalFormatting sqref="G50">
    <cfRule type="cellIs" dxfId="35" priority="27" stopIfTrue="1" operator="equal">
      <formula>"買"</formula>
    </cfRule>
    <cfRule type="cellIs" dxfId="34" priority="28" stopIfTrue="1" operator="equal">
      <formula>"売"</formula>
    </cfRule>
  </conditionalFormatting>
  <conditionalFormatting sqref="G51">
    <cfRule type="cellIs" dxfId="33" priority="25" stopIfTrue="1" operator="equal">
      <formula>"買"</formula>
    </cfRule>
    <cfRule type="cellIs" dxfId="32" priority="26" stopIfTrue="1" operator="equal">
      <formula>"売"</formula>
    </cfRule>
  </conditionalFormatting>
  <conditionalFormatting sqref="G52">
    <cfRule type="cellIs" dxfId="31" priority="23" stopIfTrue="1" operator="equal">
      <formula>"買"</formula>
    </cfRule>
    <cfRule type="cellIs" dxfId="30" priority="24" stopIfTrue="1" operator="equal">
      <formula>"売"</formula>
    </cfRule>
  </conditionalFormatting>
  <conditionalFormatting sqref="G53">
    <cfRule type="cellIs" dxfId="29" priority="21" stopIfTrue="1" operator="equal">
      <formula>"買"</formula>
    </cfRule>
    <cfRule type="cellIs" dxfId="28" priority="22" stopIfTrue="1" operator="equal">
      <formula>"売"</formula>
    </cfRule>
  </conditionalFormatting>
  <conditionalFormatting sqref="G54">
    <cfRule type="cellIs" dxfId="27" priority="19" stopIfTrue="1" operator="equal">
      <formula>"買"</formula>
    </cfRule>
    <cfRule type="cellIs" dxfId="26" priority="20" stopIfTrue="1" operator="equal">
      <formula>"売"</formula>
    </cfRule>
  </conditionalFormatting>
  <conditionalFormatting sqref="G55">
    <cfRule type="cellIs" dxfId="25" priority="17" stopIfTrue="1" operator="equal">
      <formula>"買"</formula>
    </cfRule>
    <cfRule type="cellIs" dxfId="24" priority="18" stopIfTrue="1" operator="equal">
      <formula>"売"</formula>
    </cfRule>
  </conditionalFormatting>
  <conditionalFormatting sqref="G56">
    <cfRule type="cellIs" dxfId="23" priority="15" stopIfTrue="1" operator="equal">
      <formula>"買"</formula>
    </cfRule>
    <cfRule type="cellIs" dxfId="22" priority="16" stopIfTrue="1" operator="equal">
      <formula>"売"</formula>
    </cfRule>
  </conditionalFormatting>
  <conditionalFormatting sqref="G57">
    <cfRule type="cellIs" dxfId="21" priority="13" stopIfTrue="1" operator="equal">
      <formula>"買"</formula>
    </cfRule>
    <cfRule type="cellIs" dxfId="20" priority="14" stopIfTrue="1" operator="equal">
      <formula>"売"</formula>
    </cfRule>
  </conditionalFormatting>
  <conditionalFormatting sqref="G58">
    <cfRule type="cellIs" dxfId="19" priority="11" stopIfTrue="1" operator="equal">
      <formula>"買"</formula>
    </cfRule>
    <cfRule type="cellIs" dxfId="18" priority="12" stopIfTrue="1" operator="equal">
      <formula>"売"</formula>
    </cfRule>
  </conditionalFormatting>
  <conditionalFormatting sqref="G59">
    <cfRule type="cellIs" dxfId="17" priority="9" stopIfTrue="1" operator="equal">
      <formula>"買"</formula>
    </cfRule>
    <cfRule type="cellIs" dxfId="16" priority="10" stopIfTrue="1" operator="equal">
      <formula>"売"</formula>
    </cfRule>
  </conditionalFormatting>
  <conditionalFormatting sqref="G60">
    <cfRule type="cellIs" dxfId="15" priority="7" stopIfTrue="1" operator="equal">
      <formula>"買"</formula>
    </cfRule>
    <cfRule type="cellIs" dxfId="14" priority="8" stopIfTrue="1" operator="equal">
      <formula>"売"</formula>
    </cfRule>
  </conditionalFormatting>
  <conditionalFormatting sqref="G61">
    <cfRule type="cellIs" dxfId="13" priority="5" stopIfTrue="1" operator="equal">
      <formula>"買"</formula>
    </cfRule>
    <cfRule type="cellIs" dxfId="12" priority="6" stopIfTrue="1" operator="equal">
      <formula>"売"</formula>
    </cfRule>
  </conditionalFormatting>
  <conditionalFormatting sqref="G6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6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274" workbookViewId="0">
      <selection activeCell="A289" sqref="A289"/>
    </sheetView>
  </sheetViews>
  <sheetFormatPr defaultRowHeight="14.25"/>
  <cols>
    <col min="1" max="1" width="7.375" style="34" customWidth="1"/>
    <col min="2" max="2" width="8.12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topLeftCell="A14" zoomScale="145" zoomScaleNormal="145" zoomScaleSheetLayoutView="100" workbookViewId="0">
      <selection activeCell="A30" sqref="A30"/>
    </sheetView>
  </sheetViews>
  <sheetFormatPr defaultRowHeight="13.5"/>
  <sheetData>
    <row r="1" spans="1:10">
      <c r="A1" t="s">
        <v>0</v>
      </c>
    </row>
    <row r="2" spans="1:10">
      <c r="A2" s="87" t="s">
        <v>77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>
      <c r="A9" s="88"/>
      <c r="B9" s="88"/>
      <c r="C9" s="88"/>
      <c r="D9" s="88"/>
      <c r="E9" s="88"/>
      <c r="F9" s="88"/>
      <c r="G9" s="88"/>
      <c r="H9" s="88"/>
      <c r="I9" s="88"/>
      <c r="J9" s="88"/>
    </row>
    <row r="11" spans="1:10">
      <c r="A11" t="s">
        <v>1</v>
      </c>
    </row>
    <row r="12" spans="1:10">
      <c r="A12" s="89" t="s">
        <v>78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0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0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0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0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1" spans="1:10">
      <c r="A21" t="s">
        <v>2</v>
      </c>
    </row>
    <row r="22" spans="1:10">
      <c r="A22" s="89" t="s">
        <v>79</v>
      </c>
      <c r="B22" s="89"/>
      <c r="C22" s="89"/>
      <c r="D22" s="89"/>
      <c r="E22" s="89"/>
      <c r="F22" s="89"/>
      <c r="G22" s="89"/>
      <c r="H22" s="89"/>
      <c r="I22" s="89"/>
      <c r="J22" s="89"/>
    </row>
    <row r="23" spans="1:10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>
      <c r="A24" s="89"/>
      <c r="B24" s="89"/>
      <c r="C24" s="89"/>
      <c r="D24" s="89"/>
      <c r="E24" s="89"/>
      <c r="F24" s="89"/>
      <c r="G24" s="89"/>
      <c r="H24" s="89"/>
      <c r="I24" s="89"/>
      <c r="J24" s="89"/>
    </row>
    <row r="25" spans="1:10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>
      <c r="A29" s="89"/>
      <c r="B29" s="89"/>
      <c r="C29" s="89"/>
      <c r="D29" s="89"/>
      <c r="E29" s="89"/>
      <c r="F29" s="89"/>
      <c r="G29" s="89"/>
      <c r="H29" s="89"/>
      <c r="I29" s="89"/>
      <c r="J29" s="89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2"/>
  <sheetViews>
    <sheetView zoomScaleSheetLayoutView="100" workbookViewId="0">
      <selection activeCell="F21" sqref="F21"/>
    </sheetView>
  </sheetViews>
  <sheetFormatPr defaultColWidth="8.875" defaultRowHeight="17.2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>
      <c r="B2" s="24" t="s">
        <v>39</v>
      </c>
      <c r="C2" s="26"/>
    </row>
    <row r="4" spans="2:9">
      <c r="B4" s="29" t="s">
        <v>42</v>
      </c>
      <c r="C4" s="29" t="s">
        <v>40</v>
      </c>
      <c r="D4" s="29" t="s">
        <v>43</v>
      </c>
      <c r="E4" s="30" t="s">
        <v>41</v>
      </c>
      <c r="F4" s="29" t="s">
        <v>44</v>
      </c>
      <c r="G4" s="30" t="s">
        <v>41</v>
      </c>
      <c r="H4" s="29" t="s">
        <v>45</v>
      </c>
      <c r="I4" s="30" t="s">
        <v>41</v>
      </c>
    </row>
    <row r="5" spans="2:9">
      <c r="B5" s="27" t="s">
        <v>69</v>
      </c>
      <c r="C5" s="28" t="s">
        <v>70</v>
      </c>
      <c r="D5" s="28"/>
      <c r="E5" s="32"/>
      <c r="F5" s="28">
        <v>49</v>
      </c>
      <c r="G5" s="32">
        <v>43646</v>
      </c>
      <c r="H5" s="28"/>
      <c r="I5" s="32"/>
    </row>
    <row r="6" spans="2:9">
      <c r="B6" s="27" t="s">
        <v>69</v>
      </c>
      <c r="C6" s="28" t="s">
        <v>71</v>
      </c>
      <c r="D6" s="28">
        <v>51</v>
      </c>
      <c r="E6" s="32">
        <v>43650</v>
      </c>
      <c r="F6" s="28">
        <v>27</v>
      </c>
      <c r="G6" s="32">
        <v>43655</v>
      </c>
      <c r="H6" s="28">
        <v>60</v>
      </c>
      <c r="I6" s="32">
        <v>43652</v>
      </c>
    </row>
    <row r="7" spans="2:9">
      <c r="B7" s="27" t="s">
        <v>69</v>
      </c>
      <c r="C7" s="28" t="s">
        <v>72</v>
      </c>
      <c r="D7" s="28">
        <v>39</v>
      </c>
      <c r="E7" s="32">
        <v>43651</v>
      </c>
      <c r="F7" s="28">
        <v>55</v>
      </c>
      <c r="G7" s="32">
        <v>43660</v>
      </c>
      <c r="H7" s="28"/>
      <c r="I7" s="33"/>
    </row>
    <row r="8" spans="2:9">
      <c r="B8" s="27" t="s">
        <v>69</v>
      </c>
      <c r="C8" s="28" t="s">
        <v>73</v>
      </c>
      <c r="D8" s="28"/>
      <c r="E8" s="33"/>
      <c r="F8" s="28">
        <v>60</v>
      </c>
      <c r="G8" s="32">
        <v>43657</v>
      </c>
      <c r="H8" s="28"/>
      <c r="I8" s="33"/>
    </row>
    <row r="9" spans="2:9">
      <c r="B9" s="27" t="s">
        <v>69</v>
      </c>
      <c r="C9" s="28" t="s">
        <v>74</v>
      </c>
      <c r="D9" s="28"/>
      <c r="E9" s="33"/>
      <c r="F9" s="28">
        <v>51</v>
      </c>
      <c r="G9" s="32">
        <v>43658</v>
      </c>
      <c r="H9" s="28"/>
      <c r="I9" s="33"/>
    </row>
    <row r="10" spans="2:9">
      <c r="B10" s="27" t="s">
        <v>69</v>
      </c>
      <c r="C10" s="28"/>
      <c r="D10" s="28"/>
      <c r="E10" s="33"/>
      <c r="F10" s="28"/>
      <c r="G10" s="33"/>
      <c r="H10" s="28"/>
      <c r="I10" s="33"/>
    </row>
    <row r="11" spans="2:9">
      <c r="B11" s="27" t="s">
        <v>69</v>
      </c>
      <c r="C11" s="28"/>
      <c r="D11" s="28"/>
      <c r="E11" s="33"/>
      <c r="F11" s="28"/>
      <c r="G11" s="33"/>
      <c r="H11" s="28"/>
      <c r="I11" s="33"/>
    </row>
    <row r="12" spans="2:9">
      <c r="B12" s="27" t="s">
        <v>69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/>
  <cols>
    <col min="1" max="1" width="2.875" customWidth="1"/>
    <col min="2" max="18" width="6.625" customWidth="1"/>
    <col min="22" max="22" width="10.875" style="22" bestFit="1" customWidth="1"/>
  </cols>
  <sheetData>
    <row r="2" spans="2:21">
      <c r="B2" s="47" t="s">
        <v>5</v>
      </c>
      <c r="C2" s="47"/>
      <c r="D2" s="51"/>
      <c r="E2" s="51"/>
      <c r="F2" s="47" t="s">
        <v>6</v>
      </c>
      <c r="G2" s="47"/>
      <c r="H2" s="51" t="s">
        <v>36</v>
      </c>
      <c r="I2" s="51"/>
      <c r="J2" s="47" t="s">
        <v>7</v>
      </c>
      <c r="K2" s="47"/>
      <c r="L2" s="50">
        <f>C9</f>
        <v>1000000</v>
      </c>
      <c r="M2" s="51"/>
      <c r="N2" s="47" t="s">
        <v>8</v>
      </c>
      <c r="O2" s="47"/>
      <c r="P2" s="50" t="e">
        <f>C108+R108</f>
        <v>#VALUE!</v>
      </c>
      <c r="Q2" s="51"/>
      <c r="R2" s="1"/>
      <c r="S2" s="1"/>
      <c r="T2" s="1"/>
    </row>
    <row r="3" spans="2:21" ht="57" customHeight="1">
      <c r="B3" s="47" t="s">
        <v>9</v>
      </c>
      <c r="C3" s="47"/>
      <c r="D3" s="52" t="s">
        <v>38</v>
      </c>
      <c r="E3" s="52"/>
      <c r="F3" s="52"/>
      <c r="G3" s="52"/>
      <c r="H3" s="52"/>
      <c r="I3" s="52"/>
      <c r="J3" s="47" t="s">
        <v>10</v>
      </c>
      <c r="K3" s="47"/>
      <c r="L3" s="52" t="s">
        <v>35</v>
      </c>
      <c r="M3" s="53"/>
      <c r="N3" s="53"/>
      <c r="O3" s="53"/>
      <c r="P3" s="53"/>
      <c r="Q3" s="53"/>
      <c r="R3" s="1"/>
      <c r="S3" s="1"/>
    </row>
    <row r="4" spans="2:21">
      <c r="B4" s="47" t="s">
        <v>11</v>
      </c>
      <c r="C4" s="47"/>
      <c r="D4" s="54">
        <f>SUM($R$9:$S$993)</f>
        <v>153684.21052631587</v>
      </c>
      <c r="E4" s="54"/>
      <c r="F4" s="47" t="s">
        <v>12</v>
      </c>
      <c r="G4" s="47"/>
      <c r="H4" s="55">
        <f>SUM($T$9:$U$108)</f>
        <v>292.00000000000017</v>
      </c>
      <c r="I4" s="51"/>
      <c r="J4" s="56" t="s">
        <v>13</v>
      </c>
      <c r="K4" s="56"/>
      <c r="L4" s="50">
        <f>MAX($C$9:$D$990)-C9</f>
        <v>153684.21052631596</v>
      </c>
      <c r="M4" s="50"/>
      <c r="N4" s="56" t="s">
        <v>14</v>
      </c>
      <c r="O4" s="56"/>
      <c r="P4" s="54">
        <f>MIN($C$9:$D$990)-C9</f>
        <v>0</v>
      </c>
      <c r="Q4" s="54"/>
      <c r="R4" s="1"/>
      <c r="S4" s="1"/>
      <c r="T4" s="1"/>
    </row>
    <row r="5" spans="2:21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58" t="s">
        <v>19</v>
      </c>
      <c r="K5" s="47"/>
      <c r="L5" s="59"/>
      <c r="M5" s="60"/>
      <c r="N5" s="17" t="s">
        <v>20</v>
      </c>
      <c r="O5" s="9"/>
      <c r="P5" s="59"/>
      <c r="Q5" s="60"/>
      <c r="R5" s="1"/>
      <c r="S5" s="1"/>
      <c r="T5" s="1"/>
    </row>
    <row r="6" spans="2:21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4" t="s">
        <v>26</v>
      </c>
      <c r="O7" s="75"/>
      <c r="P7" s="75"/>
      <c r="Q7" s="76"/>
      <c r="R7" s="77" t="s">
        <v>27</v>
      </c>
      <c r="S7" s="77"/>
      <c r="T7" s="77"/>
      <c r="U7" s="77"/>
    </row>
    <row r="8" spans="2:21">
      <c r="B8" s="62"/>
      <c r="C8" s="65"/>
      <c r="D8" s="66"/>
      <c r="E8" s="18" t="s">
        <v>28</v>
      </c>
      <c r="F8" s="18" t="s">
        <v>29</v>
      </c>
      <c r="G8" s="18" t="s">
        <v>30</v>
      </c>
      <c r="H8" s="78" t="s">
        <v>31</v>
      </c>
      <c r="I8" s="69"/>
      <c r="J8" s="4" t="s">
        <v>32</v>
      </c>
      <c r="K8" s="79" t="s">
        <v>33</v>
      </c>
      <c r="L8" s="72"/>
      <c r="M8" s="73"/>
      <c r="N8" s="5" t="s">
        <v>28</v>
      </c>
      <c r="O8" s="5" t="s">
        <v>29</v>
      </c>
      <c r="P8" s="80" t="s">
        <v>31</v>
      </c>
      <c r="Q8" s="76"/>
      <c r="R8" s="77" t="s">
        <v>34</v>
      </c>
      <c r="S8" s="77"/>
      <c r="T8" s="77" t="s">
        <v>32</v>
      </c>
      <c r="U8" s="77"/>
    </row>
    <row r="9" spans="2:21">
      <c r="B9" s="19">
        <v>1</v>
      </c>
      <c r="C9" s="81">
        <v>1000000</v>
      </c>
      <c r="D9" s="81"/>
      <c r="E9" s="19">
        <v>2001</v>
      </c>
      <c r="F9" s="8">
        <v>42111</v>
      </c>
      <c r="G9" s="19" t="s">
        <v>4</v>
      </c>
      <c r="H9" s="82">
        <v>105.33</v>
      </c>
      <c r="I9" s="82"/>
      <c r="J9" s="19">
        <v>57</v>
      </c>
      <c r="K9" s="81">
        <f t="shared" ref="K9:K72" si="0">IF(F9="","",C9*0.03)</f>
        <v>30000</v>
      </c>
      <c r="L9" s="81"/>
      <c r="M9" s="6">
        <f>IF(J9="","",(K9/J9)/1000)</f>
        <v>0.52631578947368418</v>
      </c>
      <c r="N9" s="19">
        <v>2001</v>
      </c>
      <c r="O9" s="8">
        <v>42111</v>
      </c>
      <c r="P9" s="82">
        <v>108.25</v>
      </c>
      <c r="Q9" s="82"/>
      <c r="R9" s="85">
        <f>IF(O9="","",(IF(G9="売",H9-P9,P9-H9))*M9*100000)</f>
        <v>153684.21052631587</v>
      </c>
      <c r="S9" s="85"/>
      <c r="T9" s="86">
        <f>IF(O9="","",IF(R9&lt;0,J9*(-1),IF(G9="買",(P9-H9)*100,(H9-P9)*100)))</f>
        <v>292.00000000000017</v>
      </c>
      <c r="U9" s="86"/>
    </row>
    <row r="10" spans="2:21">
      <c r="B10" s="19">
        <v>2</v>
      </c>
      <c r="C10" s="81">
        <f t="shared" ref="C10:C73" si="1">IF(R9="","",C9+R9)</f>
        <v>1153684.210526316</v>
      </c>
      <c r="D10" s="81"/>
      <c r="E10" s="19"/>
      <c r="F10" s="8"/>
      <c r="G10" s="19" t="s">
        <v>4</v>
      </c>
      <c r="H10" s="82"/>
      <c r="I10" s="82"/>
      <c r="J10" s="19"/>
      <c r="K10" s="81" t="str">
        <f t="shared" si="0"/>
        <v/>
      </c>
      <c r="L10" s="81"/>
      <c r="M10" s="6" t="str">
        <f t="shared" ref="M10:M73" si="2">IF(J10="","",(K10/J10)/1000)</f>
        <v/>
      </c>
      <c r="N10" s="19"/>
      <c r="O10" s="8"/>
      <c r="P10" s="82"/>
      <c r="Q10" s="82"/>
      <c r="R10" s="85" t="str">
        <f t="shared" ref="R10:R73" si="3">IF(O10="","",(IF(G10="売",H10-P10,P10-H10))*M10*100000)</f>
        <v/>
      </c>
      <c r="S10" s="85"/>
      <c r="T10" s="86" t="str">
        <f t="shared" ref="T10:T73" si="4">IF(O10="","",IF(R10&lt;0,J10*(-1),IF(G10="買",(P10-H10)*100,(H10-P10)*100)))</f>
        <v/>
      </c>
      <c r="U10" s="86"/>
    </row>
    <row r="11" spans="2:21">
      <c r="B11" s="19">
        <v>3</v>
      </c>
      <c r="C11" s="81" t="str">
        <f t="shared" si="1"/>
        <v/>
      </c>
      <c r="D11" s="81"/>
      <c r="E11" s="19"/>
      <c r="F11" s="8"/>
      <c r="G11" s="19" t="s">
        <v>4</v>
      </c>
      <c r="H11" s="82"/>
      <c r="I11" s="82"/>
      <c r="J11" s="19"/>
      <c r="K11" s="81" t="str">
        <f t="shared" si="0"/>
        <v/>
      </c>
      <c r="L11" s="81"/>
      <c r="M11" s="6" t="str">
        <f t="shared" si="2"/>
        <v/>
      </c>
      <c r="N11" s="19"/>
      <c r="O11" s="8"/>
      <c r="P11" s="82"/>
      <c r="Q11" s="82"/>
      <c r="R11" s="85" t="str">
        <f t="shared" si="3"/>
        <v/>
      </c>
      <c r="S11" s="85"/>
      <c r="T11" s="86" t="str">
        <f t="shared" si="4"/>
        <v/>
      </c>
      <c r="U11" s="86"/>
    </row>
    <row r="12" spans="2:21">
      <c r="B12" s="19">
        <v>4</v>
      </c>
      <c r="C12" s="81" t="str">
        <f t="shared" si="1"/>
        <v/>
      </c>
      <c r="D12" s="81"/>
      <c r="E12" s="19"/>
      <c r="F12" s="8"/>
      <c r="G12" s="19" t="s">
        <v>3</v>
      </c>
      <c r="H12" s="82"/>
      <c r="I12" s="82"/>
      <c r="J12" s="19"/>
      <c r="K12" s="81" t="str">
        <f t="shared" si="0"/>
        <v/>
      </c>
      <c r="L12" s="81"/>
      <c r="M12" s="6" t="str">
        <f t="shared" si="2"/>
        <v/>
      </c>
      <c r="N12" s="19"/>
      <c r="O12" s="8"/>
      <c r="P12" s="82"/>
      <c r="Q12" s="82"/>
      <c r="R12" s="85" t="str">
        <f t="shared" si="3"/>
        <v/>
      </c>
      <c r="S12" s="85"/>
      <c r="T12" s="86" t="str">
        <f t="shared" si="4"/>
        <v/>
      </c>
      <c r="U12" s="86"/>
    </row>
    <row r="13" spans="2:21">
      <c r="B13" s="19">
        <v>5</v>
      </c>
      <c r="C13" s="81" t="str">
        <f t="shared" si="1"/>
        <v/>
      </c>
      <c r="D13" s="81"/>
      <c r="E13" s="19"/>
      <c r="F13" s="8"/>
      <c r="G13" s="19" t="s">
        <v>3</v>
      </c>
      <c r="H13" s="82"/>
      <c r="I13" s="82"/>
      <c r="J13" s="19"/>
      <c r="K13" s="81" t="str">
        <f t="shared" si="0"/>
        <v/>
      </c>
      <c r="L13" s="81"/>
      <c r="M13" s="6" t="str">
        <f t="shared" si="2"/>
        <v/>
      </c>
      <c r="N13" s="19"/>
      <c r="O13" s="8"/>
      <c r="P13" s="82"/>
      <c r="Q13" s="82"/>
      <c r="R13" s="85" t="str">
        <f t="shared" si="3"/>
        <v/>
      </c>
      <c r="S13" s="85"/>
      <c r="T13" s="86" t="str">
        <f t="shared" si="4"/>
        <v/>
      </c>
      <c r="U13" s="86"/>
    </row>
    <row r="14" spans="2:21">
      <c r="B14" s="19">
        <v>6</v>
      </c>
      <c r="C14" s="81" t="str">
        <f t="shared" si="1"/>
        <v/>
      </c>
      <c r="D14" s="81"/>
      <c r="E14" s="19"/>
      <c r="F14" s="8"/>
      <c r="G14" s="19" t="s">
        <v>4</v>
      </c>
      <c r="H14" s="82"/>
      <c r="I14" s="82"/>
      <c r="J14" s="19"/>
      <c r="K14" s="81" t="str">
        <f t="shared" si="0"/>
        <v/>
      </c>
      <c r="L14" s="81"/>
      <c r="M14" s="6" t="str">
        <f t="shared" si="2"/>
        <v/>
      </c>
      <c r="N14" s="19"/>
      <c r="O14" s="8"/>
      <c r="P14" s="82"/>
      <c r="Q14" s="82"/>
      <c r="R14" s="85" t="str">
        <f t="shared" si="3"/>
        <v/>
      </c>
      <c r="S14" s="85"/>
      <c r="T14" s="86" t="str">
        <f t="shared" si="4"/>
        <v/>
      </c>
      <c r="U14" s="86"/>
    </row>
    <row r="15" spans="2:21">
      <c r="B15" s="19">
        <v>7</v>
      </c>
      <c r="C15" s="81" t="str">
        <f t="shared" si="1"/>
        <v/>
      </c>
      <c r="D15" s="81"/>
      <c r="E15" s="19"/>
      <c r="F15" s="8"/>
      <c r="G15" s="19" t="s">
        <v>4</v>
      </c>
      <c r="H15" s="82"/>
      <c r="I15" s="82"/>
      <c r="J15" s="19"/>
      <c r="K15" s="81" t="str">
        <f t="shared" si="0"/>
        <v/>
      </c>
      <c r="L15" s="81"/>
      <c r="M15" s="6" t="str">
        <f t="shared" si="2"/>
        <v/>
      </c>
      <c r="N15" s="19"/>
      <c r="O15" s="8"/>
      <c r="P15" s="82"/>
      <c r="Q15" s="82"/>
      <c r="R15" s="85" t="str">
        <f t="shared" si="3"/>
        <v/>
      </c>
      <c r="S15" s="85"/>
      <c r="T15" s="86" t="str">
        <f t="shared" si="4"/>
        <v/>
      </c>
      <c r="U15" s="86"/>
    </row>
    <row r="16" spans="2:21">
      <c r="B16" s="19">
        <v>8</v>
      </c>
      <c r="C16" s="81" t="str">
        <f t="shared" si="1"/>
        <v/>
      </c>
      <c r="D16" s="81"/>
      <c r="E16" s="19"/>
      <c r="F16" s="8"/>
      <c r="G16" s="19" t="s">
        <v>4</v>
      </c>
      <c r="H16" s="82"/>
      <c r="I16" s="82"/>
      <c r="J16" s="19"/>
      <c r="K16" s="81" t="str">
        <f t="shared" si="0"/>
        <v/>
      </c>
      <c r="L16" s="81"/>
      <c r="M16" s="6" t="str">
        <f t="shared" si="2"/>
        <v/>
      </c>
      <c r="N16" s="19"/>
      <c r="O16" s="8"/>
      <c r="P16" s="82"/>
      <c r="Q16" s="82"/>
      <c r="R16" s="85" t="str">
        <f t="shared" si="3"/>
        <v/>
      </c>
      <c r="S16" s="85"/>
      <c r="T16" s="86" t="str">
        <f t="shared" si="4"/>
        <v/>
      </c>
      <c r="U16" s="86"/>
    </row>
    <row r="17" spans="2:21">
      <c r="B17" s="19">
        <v>9</v>
      </c>
      <c r="C17" s="81" t="str">
        <f t="shared" si="1"/>
        <v/>
      </c>
      <c r="D17" s="81"/>
      <c r="E17" s="19"/>
      <c r="F17" s="8"/>
      <c r="G17" s="19" t="s">
        <v>4</v>
      </c>
      <c r="H17" s="82"/>
      <c r="I17" s="82"/>
      <c r="J17" s="19"/>
      <c r="K17" s="81" t="str">
        <f t="shared" si="0"/>
        <v/>
      </c>
      <c r="L17" s="81"/>
      <c r="M17" s="6" t="str">
        <f t="shared" si="2"/>
        <v/>
      </c>
      <c r="N17" s="19"/>
      <c r="O17" s="8"/>
      <c r="P17" s="82"/>
      <c r="Q17" s="82"/>
      <c r="R17" s="85" t="str">
        <f t="shared" si="3"/>
        <v/>
      </c>
      <c r="S17" s="85"/>
      <c r="T17" s="86" t="str">
        <f t="shared" si="4"/>
        <v/>
      </c>
      <c r="U17" s="86"/>
    </row>
    <row r="18" spans="2:21">
      <c r="B18" s="19">
        <v>10</v>
      </c>
      <c r="C18" s="81" t="str">
        <f t="shared" si="1"/>
        <v/>
      </c>
      <c r="D18" s="81"/>
      <c r="E18" s="19"/>
      <c r="F18" s="8"/>
      <c r="G18" s="19" t="s">
        <v>4</v>
      </c>
      <c r="H18" s="82"/>
      <c r="I18" s="82"/>
      <c r="J18" s="19"/>
      <c r="K18" s="81" t="str">
        <f t="shared" si="0"/>
        <v/>
      </c>
      <c r="L18" s="81"/>
      <c r="M18" s="6" t="str">
        <f t="shared" si="2"/>
        <v/>
      </c>
      <c r="N18" s="19"/>
      <c r="O18" s="8"/>
      <c r="P18" s="82"/>
      <c r="Q18" s="82"/>
      <c r="R18" s="85" t="str">
        <f t="shared" si="3"/>
        <v/>
      </c>
      <c r="S18" s="85"/>
      <c r="T18" s="86" t="str">
        <f t="shared" si="4"/>
        <v/>
      </c>
      <c r="U18" s="86"/>
    </row>
    <row r="19" spans="2:21">
      <c r="B19" s="19">
        <v>11</v>
      </c>
      <c r="C19" s="81" t="str">
        <f t="shared" si="1"/>
        <v/>
      </c>
      <c r="D19" s="81"/>
      <c r="E19" s="19"/>
      <c r="F19" s="8"/>
      <c r="G19" s="19" t="s">
        <v>4</v>
      </c>
      <c r="H19" s="82"/>
      <c r="I19" s="82"/>
      <c r="J19" s="19"/>
      <c r="K19" s="81" t="str">
        <f t="shared" si="0"/>
        <v/>
      </c>
      <c r="L19" s="81"/>
      <c r="M19" s="6" t="str">
        <f t="shared" si="2"/>
        <v/>
      </c>
      <c r="N19" s="19"/>
      <c r="O19" s="8"/>
      <c r="P19" s="82"/>
      <c r="Q19" s="82"/>
      <c r="R19" s="85" t="str">
        <f t="shared" si="3"/>
        <v/>
      </c>
      <c r="S19" s="85"/>
      <c r="T19" s="86" t="str">
        <f t="shared" si="4"/>
        <v/>
      </c>
      <c r="U19" s="86"/>
    </row>
    <row r="20" spans="2:21">
      <c r="B20" s="19">
        <v>12</v>
      </c>
      <c r="C20" s="81" t="str">
        <f t="shared" si="1"/>
        <v/>
      </c>
      <c r="D20" s="81"/>
      <c r="E20" s="19"/>
      <c r="F20" s="8"/>
      <c r="G20" s="19" t="s">
        <v>4</v>
      </c>
      <c r="H20" s="82"/>
      <c r="I20" s="82"/>
      <c r="J20" s="19"/>
      <c r="K20" s="81" t="str">
        <f t="shared" si="0"/>
        <v/>
      </c>
      <c r="L20" s="81"/>
      <c r="M20" s="6" t="str">
        <f t="shared" si="2"/>
        <v/>
      </c>
      <c r="N20" s="19"/>
      <c r="O20" s="8"/>
      <c r="P20" s="82"/>
      <c r="Q20" s="82"/>
      <c r="R20" s="85" t="str">
        <f t="shared" si="3"/>
        <v/>
      </c>
      <c r="S20" s="85"/>
      <c r="T20" s="86" t="str">
        <f t="shared" si="4"/>
        <v/>
      </c>
      <c r="U20" s="86"/>
    </row>
    <row r="21" spans="2:21">
      <c r="B21" s="19">
        <v>13</v>
      </c>
      <c r="C21" s="81" t="str">
        <f t="shared" si="1"/>
        <v/>
      </c>
      <c r="D21" s="81"/>
      <c r="E21" s="19"/>
      <c r="F21" s="8"/>
      <c r="G21" s="19" t="s">
        <v>4</v>
      </c>
      <c r="H21" s="82"/>
      <c r="I21" s="82"/>
      <c r="J21" s="19"/>
      <c r="K21" s="81" t="str">
        <f t="shared" si="0"/>
        <v/>
      </c>
      <c r="L21" s="81"/>
      <c r="M21" s="6" t="str">
        <f t="shared" si="2"/>
        <v/>
      </c>
      <c r="N21" s="19"/>
      <c r="O21" s="8"/>
      <c r="P21" s="82"/>
      <c r="Q21" s="82"/>
      <c r="R21" s="85" t="str">
        <f t="shared" si="3"/>
        <v/>
      </c>
      <c r="S21" s="85"/>
      <c r="T21" s="86" t="str">
        <f t="shared" si="4"/>
        <v/>
      </c>
      <c r="U21" s="86"/>
    </row>
    <row r="22" spans="2:21">
      <c r="B22" s="19">
        <v>14</v>
      </c>
      <c r="C22" s="81" t="str">
        <f t="shared" si="1"/>
        <v/>
      </c>
      <c r="D22" s="81"/>
      <c r="E22" s="19"/>
      <c r="F22" s="8"/>
      <c r="G22" s="19" t="s">
        <v>3</v>
      </c>
      <c r="H22" s="82"/>
      <c r="I22" s="82"/>
      <c r="J22" s="19"/>
      <c r="K22" s="81" t="str">
        <f t="shared" si="0"/>
        <v/>
      </c>
      <c r="L22" s="81"/>
      <c r="M22" s="6" t="str">
        <f t="shared" si="2"/>
        <v/>
      </c>
      <c r="N22" s="19"/>
      <c r="O22" s="8"/>
      <c r="P22" s="82"/>
      <c r="Q22" s="82"/>
      <c r="R22" s="85" t="str">
        <f t="shared" si="3"/>
        <v/>
      </c>
      <c r="S22" s="85"/>
      <c r="T22" s="86" t="str">
        <f t="shared" si="4"/>
        <v/>
      </c>
      <c r="U22" s="86"/>
    </row>
    <row r="23" spans="2:21">
      <c r="B23" s="19">
        <v>15</v>
      </c>
      <c r="C23" s="81" t="str">
        <f t="shared" si="1"/>
        <v/>
      </c>
      <c r="D23" s="81"/>
      <c r="E23" s="19"/>
      <c r="F23" s="8"/>
      <c r="G23" s="19" t="s">
        <v>4</v>
      </c>
      <c r="H23" s="82"/>
      <c r="I23" s="82"/>
      <c r="J23" s="19"/>
      <c r="K23" s="81" t="str">
        <f t="shared" si="0"/>
        <v/>
      </c>
      <c r="L23" s="81"/>
      <c r="M23" s="6" t="str">
        <f t="shared" si="2"/>
        <v/>
      </c>
      <c r="N23" s="19"/>
      <c r="O23" s="8"/>
      <c r="P23" s="82"/>
      <c r="Q23" s="82"/>
      <c r="R23" s="85" t="str">
        <f t="shared" si="3"/>
        <v/>
      </c>
      <c r="S23" s="85"/>
      <c r="T23" s="86" t="str">
        <f t="shared" si="4"/>
        <v/>
      </c>
      <c r="U23" s="86"/>
    </row>
    <row r="24" spans="2:21">
      <c r="B24" s="19">
        <v>16</v>
      </c>
      <c r="C24" s="81" t="str">
        <f t="shared" si="1"/>
        <v/>
      </c>
      <c r="D24" s="81"/>
      <c r="E24" s="19"/>
      <c r="F24" s="8"/>
      <c r="G24" s="19" t="s">
        <v>4</v>
      </c>
      <c r="H24" s="82"/>
      <c r="I24" s="82"/>
      <c r="J24" s="19"/>
      <c r="K24" s="81" t="str">
        <f t="shared" si="0"/>
        <v/>
      </c>
      <c r="L24" s="81"/>
      <c r="M24" s="6" t="str">
        <f t="shared" si="2"/>
        <v/>
      </c>
      <c r="N24" s="19"/>
      <c r="O24" s="8"/>
      <c r="P24" s="82"/>
      <c r="Q24" s="82"/>
      <c r="R24" s="85" t="str">
        <f t="shared" si="3"/>
        <v/>
      </c>
      <c r="S24" s="85"/>
      <c r="T24" s="86" t="str">
        <f t="shared" si="4"/>
        <v/>
      </c>
      <c r="U24" s="86"/>
    </row>
    <row r="25" spans="2:21">
      <c r="B25" s="19">
        <v>17</v>
      </c>
      <c r="C25" s="81" t="str">
        <f t="shared" si="1"/>
        <v/>
      </c>
      <c r="D25" s="81"/>
      <c r="E25" s="19"/>
      <c r="F25" s="8"/>
      <c r="G25" s="19" t="s">
        <v>4</v>
      </c>
      <c r="H25" s="82"/>
      <c r="I25" s="82"/>
      <c r="J25" s="19"/>
      <c r="K25" s="81" t="str">
        <f t="shared" si="0"/>
        <v/>
      </c>
      <c r="L25" s="81"/>
      <c r="M25" s="6" t="str">
        <f t="shared" si="2"/>
        <v/>
      </c>
      <c r="N25" s="19"/>
      <c r="O25" s="8"/>
      <c r="P25" s="82"/>
      <c r="Q25" s="82"/>
      <c r="R25" s="85" t="str">
        <f t="shared" si="3"/>
        <v/>
      </c>
      <c r="S25" s="85"/>
      <c r="T25" s="86" t="str">
        <f t="shared" si="4"/>
        <v/>
      </c>
      <c r="U25" s="86"/>
    </row>
    <row r="26" spans="2:21">
      <c r="B26" s="19">
        <v>18</v>
      </c>
      <c r="C26" s="81" t="str">
        <f t="shared" si="1"/>
        <v/>
      </c>
      <c r="D26" s="81"/>
      <c r="E26" s="19"/>
      <c r="F26" s="8"/>
      <c r="G26" s="19" t="s">
        <v>4</v>
      </c>
      <c r="H26" s="82"/>
      <c r="I26" s="82"/>
      <c r="J26" s="19"/>
      <c r="K26" s="81" t="str">
        <f t="shared" si="0"/>
        <v/>
      </c>
      <c r="L26" s="81"/>
      <c r="M26" s="6" t="str">
        <f t="shared" si="2"/>
        <v/>
      </c>
      <c r="N26" s="19"/>
      <c r="O26" s="8"/>
      <c r="P26" s="82"/>
      <c r="Q26" s="82"/>
      <c r="R26" s="85" t="str">
        <f t="shared" si="3"/>
        <v/>
      </c>
      <c r="S26" s="85"/>
      <c r="T26" s="86" t="str">
        <f t="shared" si="4"/>
        <v/>
      </c>
      <c r="U26" s="86"/>
    </row>
    <row r="27" spans="2:21">
      <c r="B27" s="19">
        <v>19</v>
      </c>
      <c r="C27" s="81" t="str">
        <f t="shared" si="1"/>
        <v/>
      </c>
      <c r="D27" s="81"/>
      <c r="E27" s="19"/>
      <c r="F27" s="8"/>
      <c r="G27" s="19" t="s">
        <v>3</v>
      </c>
      <c r="H27" s="82"/>
      <c r="I27" s="82"/>
      <c r="J27" s="19"/>
      <c r="K27" s="81" t="str">
        <f t="shared" si="0"/>
        <v/>
      </c>
      <c r="L27" s="81"/>
      <c r="M27" s="6" t="str">
        <f t="shared" si="2"/>
        <v/>
      </c>
      <c r="N27" s="19"/>
      <c r="O27" s="8"/>
      <c r="P27" s="82"/>
      <c r="Q27" s="82"/>
      <c r="R27" s="85" t="str">
        <f t="shared" si="3"/>
        <v/>
      </c>
      <c r="S27" s="85"/>
      <c r="T27" s="86" t="str">
        <f t="shared" si="4"/>
        <v/>
      </c>
      <c r="U27" s="86"/>
    </row>
    <row r="28" spans="2:21">
      <c r="B28" s="19">
        <v>20</v>
      </c>
      <c r="C28" s="81" t="str">
        <f t="shared" si="1"/>
        <v/>
      </c>
      <c r="D28" s="81"/>
      <c r="E28" s="19"/>
      <c r="F28" s="8"/>
      <c r="G28" s="19" t="s">
        <v>4</v>
      </c>
      <c r="H28" s="82"/>
      <c r="I28" s="82"/>
      <c r="J28" s="19"/>
      <c r="K28" s="81" t="str">
        <f t="shared" si="0"/>
        <v/>
      </c>
      <c r="L28" s="81"/>
      <c r="M28" s="6" t="str">
        <f t="shared" si="2"/>
        <v/>
      </c>
      <c r="N28" s="19"/>
      <c r="O28" s="8"/>
      <c r="P28" s="82"/>
      <c r="Q28" s="82"/>
      <c r="R28" s="85" t="str">
        <f t="shared" si="3"/>
        <v/>
      </c>
      <c r="S28" s="85"/>
      <c r="T28" s="86" t="str">
        <f t="shared" si="4"/>
        <v/>
      </c>
      <c r="U28" s="86"/>
    </row>
    <row r="29" spans="2:21">
      <c r="B29" s="19">
        <v>21</v>
      </c>
      <c r="C29" s="81" t="str">
        <f t="shared" si="1"/>
        <v/>
      </c>
      <c r="D29" s="81"/>
      <c r="E29" s="19"/>
      <c r="F29" s="8"/>
      <c r="G29" s="19" t="s">
        <v>3</v>
      </c>
      <c r="H29" s="82"/>
      <c r="I29" s="82"/>
      <c r="J29" s="19"/>
      <c r="K29" s="81" t="str">
        <f t="shared" si="0"/>
        <v/>
      </c>
      <c r="L29" s="81"/>
      <c r="M29" s="6" t="str">
        <f t="shared" si="2"/>
        <v/>
      </c>
      <c r="N29" s="19"/>
      <c r="O29" s="8"/>
      <c r="P29" s="82"/>
      <c r="Q29" s="82"/>
      <c r="R29" s="85" t="str">
        <f t="shared" si="3"/>
        <v/>
      </c>
      <c r="S29" s="85"/>
      <c r="T29" s="86" t="str">
        <f t="shared" si="4"/>
        <v/>
      </c>
      <c r="U29" s="86"/>
    </row>
    <row r="30" spans="2:21">
      <c r="B30" s="19">
        <v>22</v>
      </c>
      <c r="C30" s="81" t="str">
        <f t="shared" si="1"/>
        <v/>
      </c>
      <c r="D30" s="81"/>
      <c r="E30" s="19"/>
      <c r="F30" s="8"/>
      <c r="G30" s="19" t="s">
        <v>3</v>
      </c>
      <c r="H30" s="82"/>
      <c r="I30" s="82"/>
      <c r="J30" s="19"/>
      <c r="K30" s="81" t="str">
        <f t="shared" si="0"/>
        <v/>
      </c>
      <c r="L30" s="81"/>
      <c r="M30" s="6" t="str">
        <f t="shared" si="2"/>
        <v/>
      </c>
      <c r="N30" s="19"/>
      <c r="O30" s="8"/>
      <c r="P30" s="82"/>
      <c r="Q30" s="82"/>
      <c r="R30" s="85" t="str">
        <f t="shared" si="3"/>
        <v/>
      </c>
      <c r="S30" s="85"/>
      <c r="T30" s="86" t="str">
        <f t="shared" si="4"/>
        <v/>
      </c>
      <c r="U30" s="86"/>
    </row>
    <row r="31" spans="2:21">
      <c r="B31" s="19">
        <v>23</v>
      </c>
      <c r="C31" s="81" t="str">
        <f t="shared" si="1"/>
        <v/>
      </c>
      <c r="D31" s="81"/>
      <c r="E31" s="19"/>
      <c r="F31" s="8"/>
      <c r="G31" s="19" t="s">
        <v>3</v>
      </c>
      <c r="H31" s="82"/>
      <c r="I31" s="82"/>
      <c r="J31" s="19"/>
      <c r="K31" s="81" t="str">
        <f t="shared" si="0"/>
        <v/>
      </c>
      <c r="L31" s="81"/>
      <c r="M31" s="6" t="str">
        <f t="shared" si="2"/>
        <v/>
      </c>
      <c r="N31" s="19"/>
      <c r="O31" s="8"/>
      <c r="P31" s="82"/>
      <c r="Q31" s="82"/>
      <c r="R31" s="85" t="str">
        <f t="shared" si="3"/>
        <v/>
      </c>
      <c r="S31" s="85"/>
      <c r="T31" s="86" t="str">
        <f t="shared" si="4"/>
        <v/>
      </c>
      <c r="U31" s="86"/>
    </row>
    <row r="32" spans="2:21">
      <c r="B32" s="19">
        <v>24</v>
      </c>
      <c r="C32" s="81" t="str">
        <f t="shared" si="1"/>
        <v/>
      </c>
      <c r="D32" s="81"/>
      <c r="E32" s="19"/>
      <c r="F32" s="8"/>
      <c r="G32" s="19" t="s">
        <v>3</v>
      </c>
      <c r="H32" s="82"/>
      <c r="I32" s="82"/>
      <c r="J32" s="19"/>
      <c r="K32" s="81" t="str">
        <f t="shared" si="0"/>
        <v/>
      </c>
      <c r="L32" s="81"/>
      <c r="M32" s="6" t="str">
        <f t="shared" si="2"/>
        <v/>
      </c>
      <c r="N32" s="19"/>
      <c r="O32" s="8"/>
      <c r="P32" s="82"/>
      <c r="Q32" s="82"/>
      <c r="R32" s="85" t="str">
        <f t="shared" si="3"/>
        <v/>
      </c>
      <c r="S32" s="85"/>
      <c r="T32" s="86" t="str">
        <f t="shared" si="4"/>
        <v/>
      </c>
      <c r="U32" s="86"/>
    </row>
    <row r="33" spans="2:21">
      <c r="B33" s="19">
        <v>25</v>
      </c>
      <c r="C33" s="81" t="str">
        <f t="shared" si="1"/>
        <v/>
      </c>
      <c r="D33" s="81"/>
      <c r="E33" s="19"/>
      <c r="F33" s="8"/>
      <c r="G33" s="19" t="s">
        <v>4</v>
      </c>
      <c r="H33" s="82"/>
      <c r="I33" s="82"/>
      <c r="J33" s="19"/>
      <c r="K33" s="81" t="str">
        <f t="shared" si="0"/>
        <v/>
      </c>
      <c r="L33" s="81"/>
      <c r="M33" s="6" t="str">
        <f t="shared" si="2"/>
        <v/>
      </c>
      <c r="N33" s="19"/>
      <c r="O33" s="8"/>
      <c r="P33" s="82"/>
      <c r="Q33" s="82"/>
      <c r="R33" s="85" t="str">
        <f t="shared" si="3"/>
        <v/>
      </c>
      <c r="S33" s="85"/>
      <c r="T33" s="86" t="str">
        <f t="shared" si="4"/>
        <v/>
      </c>
      <c r="U33" s="86"/>
    </row>
    <row r="34" spans="2:21">
      <c r="B34" s="19">
        <v>26</v>
      </c>
      <c r="C34" s="81" t="str">
        <f t="shared" si="1"/>
        <v/>
      </c>
      <c r="D34" s="81"/>
      <c r="E34" s="19"/>
      <c r="F34" s="8"/>
      <c r="G34" s="19" t="s">
        <v>3</v>
      </c>
      <c r="H34" s="82"/>
      <c r="I34" s="82"/>
      <c r="J34" s="19"/>
      <c r="K34" s="81" t="str">
        <f t="shared" si="0"/>
        <v/>
      </c>
      <c r="L34" s="81"/>
      <c r="M34" s="6" t="str">
        <f t="shared" si="2"/>
        <v/>
      </c>
      <c r="N34" s="19"/>
      <c r="O34" s="8"/>
      <c r="P34" s="82"/>
      <c r="Q34" s="82"/>
      <c r="R34" s="85" t="str">
        <f t="shared" si="3"/>
        <v/>
      </c>
      <c r="S34" s="85"/>
      <c r="T34" s="86" t="str">
        <f t="shared" si="4"/>
        <v/>
      </c>
      <c r="U34" s="86"/>
    </row>
    <row r="35" spans="2:21">
      <c r="B35" s="19">
        <v>27</v>
      </c>
      <c r="C35" s="81" t="str">
        <f t="shared" si="1"/>
        <v/>
      </c>
      <c r="D35" s="81"/>
      <c r="E35" s="19"/>
      <c r="F35" s="8"/>
      <c r="G35" s="19" t="s">
        <v>3</v>
      </c>
      <c r="H35" s="82"/>
      <c r="I35" s="82"/>
      <c r="J35" s="19"/>
      <c r="K35" s="81" t="str">
        <f t="shared" si="0"/>
        <v/>
      </c>
      <c r="L35" s="81"/>
      <c r="M35" s="6" t="str">
        <f t="shared" si="2"/>
        <v/>
      </c>
      <c r="N35" s="19"/>
      <c r="O35" s="8"/>
      <c r="P35" s="82"/>
      <c r="Q35" s="82"/>
      <c r="R35" s="85" t="str">
        <f t="shared" si="3"/>
        <v/>
      </c>
      <c r="S35" s="85"/>
      <c r="T35" s="86" t="str">
        <f t="shared" si="4"/>
        <v/>
      </c>
      <c r="U35" s="86"/>
    </row>
    <row r="36" spans="2:21">
      <c r="B36" s="19">
        <v>28</v>
      </c>
      <c r="C36" s="81" t="str">
        <f t="shared" si="1"/>
        <v/>
      </c>
      <c r="D36" s="81"/>
      <c r="E36" s="19"/>
      <c r="F36" s="8"/>
      <c r="G36" s="19" t="s">
        <v>3</v>
      </c>
      <c r="H36" s="82"/>
      <c r="I36" s="82"/>
      <c r="J36" s="19"/>
      <c r="K36" s="81" t="str">
        <f t="shared" si="0"/>
        <v/>
      </c>
      <c r="L36" s="81"/>
      <c r="M36" s="6" t="str">
        <f t="shared" si="2"/>
        <v/>
      </c>
      <c r="N36" s="19"/>
      <c r="O36" s="8"/>
      <c r="P36" s="82"/>
      <c r="Q36" s="82"/>
      <c r="R36" s="85" t="str">
        <f t="shared" si="3"/>
        <v/>
      </c>
      <c r="S36" s="85"/>
      <c r="T36" s="86" t="str">
        <f t="shared" si="4"/>
        <v/>
      </c>
      <c r="U36" s="86"/>
    </row>
    <row r="37" spans="2:21">
      <c r="B37" s="19">
        <v>29</v>
      </c>
      <c r="C37" s="81" t="str">
        <f t="shared" si="1"/>
        <v/>
      </c>
      <c r="D37" s="81"/>
      <c r="E37" s="19"/>
      <c r="F37" s="8"/>
      <c r="G37" s="19" t="s">
        <v>3</v>
      </c>
      <c r="H37" s="82"/>
      <c r="I37" s="82"/>
      <c r="J37" s="19"/>
      <c r="K37" s="81" t="str">
        <f t="shared" si="0"/>
        <v/>
      </c>
      <c r="L37" s="81"/>
      <c r="M37" s="6" t="str">
        <f t="shared" si="2"/>
        <v/>
      </c>
      <c r="N37" s="19"/>
      <c r="O37" s="8"/>
      <c r="P37" s="82"/>
      <c r="Q37" s="82"/>
      <c r="R37" s="85" t="str">
        <f t="shared" si="3"/>
        <v/>
      </c>
      <c r="S37" s="85"/>
      <c r="T37" s="86" t="str">
        <f t="shared" si="4"/>
        <v/>
      </c>
      <c r="U37" s="86"/>
    </row>
    <row r="38" spans="2:21">
      <c r="B38" s="19">
        <v>30</v>
      </c>
      <c r="C38" s="81" t="str">
        <f t="shared" si="1"/>
        <v/>
      </c>
      <c r="D38" s="81"/>
      <c r="E38" s="19"/>
      <c r="F38" s="8"/>
      <c r="G38" s="19" t="s">
        <v>4</v>
      </c>
      <c r="H38" s="82"/>
      <c r="I38" s="82"/>
      <c r="J38" s="19"/>
      <c r="K38" s="81" t="str">
        <f t="shared" si="0"/>
        <v/>
      </c>
      <c r="L38" s="81"/>
      <c r="M38" s="6" t="str">
        <f t="shared" si="2"/>
        <v/>
      </c>
      <c r="N38" s="19"/>
      <c r="O38" s="8"/>
      <c r="P38" s="82"/>
      <c r="Q38" s="82"/>
      <c r="R38" s="85" t="str">
        <f t="shared" si="3"/>
        <v/>
      </c>
      <c r="S38" s="85"/>
      <c r="T38" s="86" t="str">
        <f t="shared" si="4"/>
        <v/>
      </c>
      <c r="U38" s="86"/>
    </row>
    <row r="39" spans="2:21">
      <c r="B39" s="19">
        <v>31</v>
      </c>
      <c r="C39" s="81" t="str">
        <f t="shared" si="1"/>
        <v/>
      </c>
      <c r="D39" s="81"/>
      <c r="E39" s="19"/>
      <c r="F39" s="8"/>
      <c r="G39" s="19" t="s">
        <v>4</v>
      </c>
      <c r="H39" s="82"/>
      <c r="I39" s="82"/>
      <c r="J39" s="19"/>
      <c r="K39" s="81" t="str">
        <f t="shared" si="0"/>
        <v/>
      </c>
      <c r="L39" s="81"/>
      <c r="M39" s="6" t="str">
        <f t="shared" si="2"/>
        <v/>
      </c>
      <c r="N39" s="19"/>
      <c r="O39" s="8"/>
      <c r="P39" s="82"/>
      <c r="Q39" s="82"/>
      <c r="R39" s="85" t="str">
        <f t="shared" si="3"/>
        <v/>
      </c>
      <c r="S39" s="85"/>
      <c r="T39" s="86" t="str">
        <f t="shared" si="4"/>
        <v/>
      </c>
      <c r="U39" s="86"/>
    </row>
    <row r="40" spans="2:21">
      <c r="B40" s="19">
        <v>32</v>
      </c>
      <c r="C40" s="81" t="str">
        <f t="shared" si="1"/>
        <v/>
      </c>
      <c r="D40" s="81"/>
      <c r="E40" s="19"/>
      <c r="F40" s="8"/>
      <c r="G40" s="19" t="s">
        <v>4</v>
      </c>
      <c r="H40" s="82"/>
      <c r="I40" s="82"/>
      <c r="J40" s="19"/>
      <c r="K40" s="81" t="str">
        <f t="shared" si="0"/>
        <v/>
      </c>
      <c r="L40" s="81"/>
      <c r="M40" s="6" t="str">
        <f t="shared" si="2"/>
        <v/>
      </c>
      <c r="N40" s="19"/>
      <c r="O40" s="8"/>
      <c r="P40" s="82"/>
      <c r="Q40" s="82"/>
      <c r="R40" s="85" t="str">
        <f t="shared" si="3"/>
        <v/>
      </c>
      <c r="S40" s="85"/>
      <c r="T40" s="86" t="str">
        <f t="shared" si="4"/>
        <v/>
      </c>
      <c r="U40" s="86"/>
    </row>
    <row r="41" spans="2:21">
      <c r="B41" s="19">
        <v>33</v>
      </c>
      <c r="C41" s="81" t="str">
        <f t="shared" si="1"/>
        <v/>
      </c>
      <c r="D41" s="81"/>
      <c r="E41" s="19"/>
      <c r="F41" s="8"/>
      <c r="G41" s="19" t="s">
        <v>3</v>
      </c>
      <c r="H41" s="82"/>
      <c r="I41" s="82"/>
      <c r="J41" s="19"/>
      <c r="K41" s="81" t="str">
        <f t="shared" si="0"/>
        <v/>
      </c>
      <c r="L41" s="81"/>
      <c r="M41" s="6" t="str">
        <f t="shared" si="2"/>
        <v/>
      </c>
      <c r="N41" s="19"/>
      <c r="O41" s="8"/>
      <c r="P41" s="82"/>
      <c r="Q41" s="82"/>
      <c r="R41" s="85" t="str">
        <f t="shared" si="3"/>
        <v/>
      </c>
      <c r="S41" s="85"/>
      <c r="T41" s="86" t="str">
        <f t="shared" si="4"/>
        <v/>
      </c>
      <c r="U41" s="86"/>
    </row>
    <row r="42" spans="2:21">
      <c r="B42" s="19">
        <v>34</v>
      </c>
      <c r="C42" s="81" t="str">
        <f t="shared" si="1"/>
        <v/>
      </c>
      <c r="D42" s="81"/>
      <c r="E42" s="19"/>
      <c r="F42" s="8"/>
      <c r="G42" s="19" t="s">
        <v>4</v>
      </c>
      <c r="H42" s="82"/>
      <c r="I42" s="82"/>
      <c r="J42" s="19"/>
      <c r="K42" s="81" t="str">
        <f t="shared" si="0"/>
        <v/>
      </c>
      <c r="L42" s="81"/>
      <c r="M42" s="6" t="str">
        <f t="shared" si="2"/>
        <v/>
      </c>
      <c r="N42" s="19"/>
      <c r="O42" s="8"/>
      <c r="P42" s="82"/>
      <c r="Q42" s="82"/>
      <c r="R42" s="85" t="str">
        <f t="shared" si="3"/>
        <v/>
      </c>
      <c r="S42" s="85"/>
      <c r="T42" s="86" t="str">
        <f t="shared" si="4"/>
        <v/>
      </c>
      <c r="U42" s="86"/>
    </row>
    <row r="43" spans="2:21">
      <c r="B43" s="19">
        <v>35</v>
      </c>
      <c r="C43" s="81" t="str">
        <f t="shared" si="1"/>
        <v/>
      </c>
      <c r="D43" s="81"/>
      <c r="E43" s="19"/>
      <c r="F43" s="8"/>
      <c r="G43" s="19" t="s">
        <v>3</v>
      </c>
      <c r="H43" s="82"/>
      <c r="I43" s="82"/>
      <c r="J43" s="19"/>
      <c r="K43" s="81" t="str">
        <f t="shared" si="0"/>
        <v/>
      </c>
      <c r="L43" s="81"/>
      <c r="M43" s="6" t="str">
        <f t="shared" si="2"/>
        <v/>
      </c>
      <c r="N43" s="19"/>
      <c r="O43" s="8"/>
      <c r="P43" s="82"/>
      <c r="Q43" s="82"/>
      <c r="R43" s="85" t="str">
        <f t="shared" si="3"/>
        <v/>
      </c>
      <c r="S43" s="85"/>
      <c r="T43" s="86" t="str">
        <f t="shared" si="4"/>
        <v/>
      </c>
      <c r="U43" s="86"/>
    </row>
    <row r="44" spans="2:21">
      <c r="B44" s="19">
        <v>36</v>
      </c>
      <c r="C44" s="81" t="str">
        <f t="shared" si="1"/>
        <v/>
      </c>
      <c r="D44" s="81"/>
      <c r="E44" s="19"/>
      <c r="F44" s="8"/>
      <c r="G44" s="19" t="s">
        <v>4</v>
      </c>
      <c r="H44" s="82"/>
      <c r="I44" s="82"/>
      <c r="J44" s="19"/>
      <c r="K44" s="81" t="str">
        <f t="shared" si="0"/>
        <v/>
      </c>
      <c r="L44" s="81"/>
      <c r="M44" s="6" t="str">
        <f t="shared" si="2"/>
        <v/>
      </c>
      <c r="N44" s="19"/>
      <c r="O44" s="8"/>
      <c r="P44" s="82"/>
      <c r="Q44" s="82"/>
      <c r="R44" s="85" t="str">
        <f t="shared" si="3"/>
        <v/>
      </c>
      <c r="S44" s="85"/>
      <c r="T44" s="86" t="str">
        <f t="shared" si="4"/>
        <v/>
      </c>
      <c r="U44" s="86"/>
    </row>
    <row r="45" spans="2:21">
      <c r="B45" s="19">
        <v>37</v>
      </c>
      <c r="C45" s="81" t="str">
        <f t="shared" si="1"/>
        <v/>
      </c>
      <c r="D45" s="81"/>
      <c r="E45" s="19"/>
      <c r="F45" s="8"/>
      <c r="G45" s="19" t="s">
        <v>3</v>
      </c>
      <c r="H45" s="82"/>
      <c r="I45" s="82"/>
      <c r="J45" s="19"/>
      <c r="K45" s="81" t="str">
        <f t="shared" si="0"/>
        <v/>
      </c>
      <c r="L45" s="81"/>
      <c r="M45" s="6" t="str">
        <f t="shared" si="2"/>
        <v/>
      </c>
      <c r="N45" s="19"/>
      <c r="O45" s="8"/>
      <c r="P45" s="82"/>
      <c r="Q45" s="82"/>
      <c r="R45" s="85" t="str">
        <f t="shared" si="3"/>
        <v/>
      </c>
      <c r="S45" s="85"/>
      <c r="T45" s="86" t="str">
        <f t="shared" si="4"/>
        <v/>
      </c>
      <c r="U45" s="86"/>
    </row>
    <row r="46" spans="2:21">
      <c r="B46" s="19">
        <v>38</v>
      </c>
      <c r="C46" s="81" t="str">
        <f t="shared" si="1"/>
        <v/>
      </c>
      <c r="D46" s="81"/>
      <c r="E46" s="19"/>
      <c r="F46" s="8"/>
      <c r="G46" s="19" t="s">
        <v>4</v>
      </c>
      <c r="H46" s="82"/>
      <c r="I46" s="82"/>
      <c r="J46" s="19"/>
      <c r="K46" s="81" t="str">
        <f t="shared" si="0"/>
        <v/>
      </c>
      <c r="L46" s="81"/>
      <c r="M46" s="6" t="str">
        <f t="shared" si="2"/>
        <v/>
      </c>
      <c r="N46" s="19"/>
      <c r="O46" s="8"/>
      <c r="P46" s="82"/>
      <c r="Q46" s="82"/>
      <c r="R46" s="85" t="str">
        <f t="shared" si="3"/>
        <v/>
      </c>
      <c r="S46" s="85"/>
      <c r="T46" s="86" t="str">
        <f t="shared" si="4"/>
        <v/>
      </c>
      <c r="U46" s="86"/>
    </row>
    <row r="47" spans="2:21">
      <c r="B47" s="19">
        <v>39</v>
      </c>
      <c r="C47" s="81" t="str">
        <f t="shared" si="1"/>
        <v/>
      </c>
      <c r="D47" s="81"/>
      <c r="E47" s="19"/>
      <c r="F47" s="8"/>
      <c r="G47" s="19" t="s">
        <v>4</v>
      </c>
      <c r="H47" s="82"/>
      <c r="I47" s="82"/>
      <c r="J47" s="19"/>
      <c r="K47" s="81" t="str">
        <f t="shared" si="0"/>
        <v/>
      </c>
      <c r="L47" s="81"/>
      <c r="M47" s="6" t="str">
        <f t="shared" si="2"/>
        <v/>
      </c>
      <c r="N47" s="19"/>
      <c r="O47" s="8"/>
      <c r="P47" s="82"/>
      <c r="Q47" s="82"/>
      <c r="R47" s="85" t="str">
        <f t="shared" si="3"/>
        <v/>
      </c>
      <c r="S47" s="85"/>
      <c r="T47" s="86" t="str">
        <f t="shared" si="4"/>
        <v/>
      </c>
      <c r="U47" s="86"/>
    </row>
    <row r="48" spans="2:21">
      <c r="B48" s="19">
        <v>40</v>
      </c>
      <c r="C48" s="81" t="str">
        <f t="shared" si="1"/>
        <v/>
      </c>
      <c r="D48" s="81"/>
      <c r="E48" s="19"/>
      <c r="F48" s="8"/>
      <c r="G48" s="19" t="s">
        <v>37</v>
      </c>
      <c r="H48" s="82"/>
      <c r="I48" s="82"/>
      <c r="J48" s="19"/>
      <c r="K48" s="81" t="str">
        <f t="shared" si="0"/>
        <v/>
      </c>
      <c r="L48" s="81"/>
      <c r="M48" s="6" t="str">
        <f t="shared" si="2"/>
        <v/>
      </c>
      <c r="N48" s="19"/>
      <c r="O48" s="8"/>
      <c r="P48" s="82"/>
      <c r="Q48" s="82"/>
      <c r="R48" s="85" t="str">
        <f t="shared" si="3"/>
        <v/>
      </c>
      <c r="S48" s="85"/>
      <c r="T48" s="86" t="str">
        <f t="shared" si="4"/>
        <v/>
      </c>
      <c r="U48" s="86"/>
    </row>
    <row r="49" spans="2:21">
      <c r="B49" s="19">
        <v>41</v>
      </c>
      <c r="C49" s="81" t="str">
        <f t="shared" si="1"/>
        <v/>
      </c>
      <c r="D49" s="81"/>
      <c r="E49" s="19"/>
      <c r="F49" s="8"/>
      <c r="G49" s="19" t="s">
        <v>4</v>
      </c>
      <c r="H49" s="82"/>
      <c r="I49" s="82"/>
      <c r="J49" s="19"/>
      <c r="K49" s="81" t="str">
        <f t="shared" si="0"/>
        <v/>
      </c>
      <c r="L49" s="81"/>
      <c r="M49" s="6" t="str">
        <f t="shared" si="2"/>
        <v/>
      </c>
      <c r="N49" s="19"/>
      <c r="O49" s="8"/>
      <c r="P49" s="82"/>
      <c r="Q49" s="82"/>
      <c r="R49" s="85" t="str">
        <f t="shared" si="3"/>
        <v/>
      </c>
      <c r="S49" s="85"/>
      <c r="T49" s="86" t="str">
        <f t="shared" si="4"/>
        <v/>
      </c>
      <c r="U49" s="86"/>
    </row>
    <row r="50" spans="2:21">
      <c r="B50" s="19">
        <v>42</v>
      </c>
      <c r="C50" s="81" t="str">
        <f t="shared" si="1"/>
        <v/>
      </c>
      <c r="D50" s="81"/>
      <c r="E50" s="19"/>
      <c r="F50" s="8"/>
      <c r="G50" s="19" t="s">
        <v>4</v>
      </c>
      <c r="H50" s="82"/>
      <c r="I50" s="82"/>
      <c r="J50" s="19"/>
      <c r="K50" s="81" t="str">
        <f t="shared" si="0"/>
        <v/>
      </c>
      <c r="L50" s="81"/>
      <c r="M50" s="6" t="str">
        <f t="shared" si="2"/>
        <v/>
      </c>
      <c r="N50" s="19"/>
      <c r="O50" s="8"/>
      <c r="P50" s="82"/>
      <c r="Q50" s="82"/>
      <c r="R50" s="85" t="str">
        <f t="shared" si="3"/>
        <v/>
      </c>
      <c r="S50" s="85"/>
      <c r="T50" s="86" t="str">
        <f t="shared" si="4"/>
        <v/>
      </c>
      <c r="U50" s="86"/>
    </row>
    <row r="51" spans="2:21">
      <c r="B51" s="19">
        <v>43</v>
      </c>
      <c r="C51" s="81" t="str">
        <f t="shared" si="1"/>
        <v/>
      </c>
      <c r="D51" s="81"/>
      <c r="E51" s="19"/>
      <c r="F51" s="8"/>
      <c r="G51" s="19" t="s">
        <v>3</v>
      </c>
      <c r="H51" s="82"/>
      <c r="I51" s="82"/>
      <c r="J51" s="19"/>
      <c r="K51" s="81" t="str">
        <f t="shared" si="0"/>
        <v/>
      </c>
      <c r="L51" s="81"/>
      <c r="M51" s="6" t="str">
        <f t="shared" si="2"/>
        <v/>
      </c>
      <c r="N51" s="19"/>
      <c r="O51" s="8"/>
      <c r="P51" s="82"/>
      <c r="Q51" s="82"/>
      <c r="R51" s="85" t="str">
        <f t="shared" si="3"/>
        <v/>
      </c>
      <c r="S51" s="85"/>
      <c r="T51" s="86" t="str">
        <f t="shared" si="4"/>
        <v/>
      </c>
      <c r="U51" s="86"/>
    </row>
    <row r="52" spans="2:21">
      <c r="B52" s="19">
        <v>44</v>
      </c>
      <c r="C52" s="81" t="str">
        <f t="shared" si="1"/>
        <v/>
      </c>
      <c r="D52" s="81"/>
      <c r="E52" s="19"/>
      <c r="F52" s="8"/>
      <c r="G52" s="19" t="s">
        <v>3</v>
      </c>
      <c r="H52" s="82"/>
      <c r="I52" s="82"/>
      <c r="J52" s="19"/>
      <c r="K52" s="81" t="str">
        <f t="shared" si="0"/>
        <v/>
      </c>
      <c r="L52" s="81"/>
      <c r="M52" s="6" t="str">
        <f t="shared" si="2"/>
        <v/>
      </c>
      <c r="N52" s="19"/>
      <c r="O52" s="8"/>
      <c r="P52" s="82"/>
      <c r="Q52" s="82"/>
      <c r="R52" s="85" t="str">
        <f t="shared" si="3"/>
        <v/>
      </c>
      <c r="S52" s="85"/>
      <c r="T52" s="86" t="str">
        <f t="shared" si="4"/>
        <v/>
      </c>
      <c r="U52" s="86"/>
    </row>
    <row r="53" spans="2:21">
      <c r="B53" s="19">
        <v>45</v>
      </c>
      <c r="C53" s="81" t="str">
        <f t="shared" si="1"/>
        <v/>
      </c>
      <c r="D53" s="81"/>
      <c r="E53" s="19"/>
      <c r="F53" s="8"/>
      <c r="G53" s="19" t="s">
        <v>4</v>
      </c>
      <c r="H53" s="82"/>
      <c r="I53" s="82"/>
      <c r="J53" s="19"/>
      <c r="K53" s="81" t="str">
        <f t="shared" si="0"/>
        <v/>
      </c>
      <c r="L53" s="81"/>
      <c r="M53" s="6" t="str">
        <f t="shared" si="2"/>
        <v/>
      </c>
      <c r="N53" s="19"/>
      <c r="O53" s="8"/>
      <c r="P53" s="82"/>
      <c r="Q53" s="82"/>
      <c r="R53" s="85" t="str">
        <f t="shared" si="3"/>
        <v/>
      </c>
      <c r="S53" s="85"/>
      <c r="T53" s="86" t="str">
        <f t="shared" si="4"/>
        <v/>
      </c>
      <c r="U53" s="86"/>
    </row>
    <row r="54" spans="2:21">
      <c r="B54" s="19">
        <v>46</v>
      </c>
      <c r="C54" s="81" t="str">
        <f t="shared" si="1"/>
        <v/>
      </c>
      <c r="D54" s="81"/>
      <c r="E54" s="19"/>
      <c r="F54" s="8"/>
      <c r="G54" s="19" t="s">
        <v>4</v>
      </c>
      <c r="H54" s="82"/>
      <c r="I54" s="82"/>
      <c r="J54" s="19"/>
      <c r="K54" s="81" t="str">
        <f t="shared" si="0"/>
        <v/>
      </c>
      <c r="L54" s="81"/>
      <c r="M54" s="6" t="str">
        <f t="shared" si="2"/>
        <v/>
      </c>
      <c r="N54" s="19"/>
      <c r="O54" s="8"/>
      <c r="P54" s="82"/>
      <c r="Q54" s="82"/>
      <c r="R54" s="85" t="str">
        <f t="shared" si="3"/>
        <v/>
      </c>
      <c r="S54" s="85"/>
      <c r="T54" s="86" t="str">
        <f t="shared" si="4"/>
        <v/>
      </c>
      <c r="U54" s="86"/>
    </row>
    <row r="55" spans="2:21">
      <c r="B55" s="19">
        <v>47</v>
      </c>
      <c r="C55" s="81" t="str">
        <f t="shared" si="1"/>
        <v/>
      </c>
      <c r="D55" s="81"/>
      <c r="E55" s="19"/>
      <c r="F55" s="8"/>
      <c r="G55" s="19" t="s">
        <v>3</v>
      </c>
      <c r="H55" s="82"/>
      <c r="I55" s="82"/>
      <c r="J55" s="19"/>
      <c r="K55" s="81" t="str">
        <f t="shared" si="0"/>
        <v/>
      </c>
      <c r="L55" s="81"/>
      <c r="M55" s="6" t="str">
        <f t="shared" si="2"/>
        <v/>
      </c>
      <c r="N55" s="19"/>
      <c r="O55" s="8"/>
      <c r="P55" s="82"/>
      <c r="Q55" s="82"/>
      <c r="R55" s="85" t="str">
        <f t="shared" si="3"/>
        <v/>
      </c>
      <c r="S55" s="85"/>
      <c r="T55" s="86" t="str">
        <f t="shared" si="4"/>
        <v/>
      </c>
      <c r="U55" s="86"/>
    </row>
    <row r="56" spans="2:21">
      <c r="B56" s="19">
        <v>48</v>
      </c>
      <c r="C56" s="81" t="str">
        <f t="shared" si="1"/>
        <v/>
      </c>
      <c r="D56" s="81"/>
      <c r="E56" s="19"/>
      <c r="F56" s="8"/>
      <c r="G56" s="19" t="s">
        <v>3</v>
      </c>
      <c r="H56" s="82"/>
      <c r="I56" s="82"/>
      <c r="J56" s="19"/>
      <c r="K56" s="81" t="str">
        <f t="shared" si="0"/>
        <v/>
      </c>
      <c r="L56" s="81"/>
      <c r="M56" s="6" t="str">
        <f t="shared" si="2"/>
        <v/>
      </c>
      <c r="N56" s="19"/>
      <c r="O56" s="8"/>
      <c r="P56" s="82"/>
      <c r="Q56" s="82"/>
      <c r="R56" s="85" t="str">
        <f t="shared" si="3"/>
        <v/>
      </c>
      <c r="S56" s="85"/>
      <c r="T56" s="86" t="str">
        <f t="shared" si="4"/>
        <v/>
      </c>
      <c r="U56" s="86"/>
    </row>
    <row r="57" spans="2:21">
      <c r="B57" s="19">
        <v>49</v>
      </c>
      <c r="C57" s="81" t="str">
        <f t="shared" si="1"/>
        <v/>
      </c>
      <c r="D57" s="81"/>
      <c r="E57" s="19"/>
      <c r="F57" s="8"/>
      <c r="G57" s="19" t="s">
        <v>3</v>
      </c>
      <c r="H57" s="82"/>
      <c r="I57" s="82"/>
      <c r="J57" s="19"/>
      <c r="K57" s="81" t="str">
        <f t="shared" si="0"/>
        <v/>
      </c>
      <c r="L57" s="81"/>
      <c r="M57" s="6" t="str">
        <f t="shared" si="2"/>
        <v/>
      </c>
      <c r="N57" s="19"/>
      <c r="O57" s="8"/>
      <c r="P57" s="82"/>
      <c r="Q57" s="82"/>
      <c r="R57" s="85" t="str">
        <f t="shared" si="3"/>
        <v/>
      </c>
      <c r="S57" s="85"/>
      <c r="T57" s="86" t="str">
        <f t="shared" si="4"/>
        <v/>
      </c>
      <c r="U57" s="86"/>
    </row>
    <row r="58" spans="2:21">
      <c r="B58" s="19">
        <v>50</v>
      </c>
      <c r="C58" s="81" t="str">
        <f t="shared" si="1"/>
        <v/>
      </c>
      <c r="D58" s="81"/>
      <c r="E58" s="19"/>
      <c r="F58" s="8"/>
      <c r="G58" s="19" t="s">
        <v>3</v>
      </c>
      <c r="H58" s="82"/>
      <c r="I58" s="82"/>
      <c r="J58" s="19"/>
      <c r="K58" s="81" t="str">
        <f t="shared" si="0"/>
        <v/>
      </c>
      <c r="L58" s="81"/>
      <c r="M58" s="6" t="str">
        <f t="shared" si="2"/>
        <v/>
      </c>
      <c r="N58" s="19"/>
      <c r="O58" s="8"/>
      <c r="P58" s="82"/>
      <c r="Q58" s="82"/>
      <c r="R58" s="85" t="str">
        <f t="shared" si="3"/>
        <v/>
      </c>
      <c r="S58" s="85"/>
      <c r="T58" s="86" t="str">
        <f t="shared" si="4"/>
        <v/>
      </c>
      <c r="U58" s="86"/>
    </row>
    <row r="59" spans="2:21">
      <c r="B59" s="19">
        <v>51</v>
      </c>
      <c r="C59" s="81" t="str">
        <f t="shared" si="1"/>
        <v/>
      </c>
      <c r="D59" s="81"/>
      <c r="E59" s="19"/>
      <c r="F59" s="8"/>
      <c r="G59" s="19" t="s">
        <v>3</v>
      </c>
      <c r="H59" s="82"/>
      <c r="I59" s="82"/>
      <c r="J59" s="19"/>
      <c r="K59" s="81" t="str">
        <f t="shared" si="0"/>
        <v/>
      </c>
      <c r="L59" s="81"/>
      <c r="M59" s="6" t="str">
        <f t="shared" si="2"/>
        <v/>
      </c>
      <c r="N59" s="19"/>
      <c r="O59" s="8"/>
      <c r="P59" s="82"/>
      <c r="Q59" s="82"/>
      <c r="R59" s="85" t="str">
        <f t="shared" si="3"/>
        <v/>
      </c>
      <c r="S59" s="85"/>
      <c r="T59" s="86" t="str">
        <f t="shared" si="4"/>
        <v/>
      </c>
      <c r="U59" s="86"/>
    </row>
    <row r="60" spans="2:21">
      <c r="B60" s="19">
        <v>52</v>
      </c>
      <c r="C60" s="81" t="str">
        <f t="shared" si="1"/>
        <v/>
      </c>
      <c r="D60" s="81"/>
      <c r="E60" s="19"/>
      <c r="F60" s="8"/>
      <c r="G60" s="19" t="s">
        <v>3</v>
      </c>
      <c r="H60" s="82"/>
      <c r="I60" s="82"/>
      <c r="J60" s="19"/>
      <c r="K60" s="81" t="str">
        <f t="shared" si="0"/>
        <v/>
      </c>
      <c r="L60" s="81"/>
      <c r="M60" s="6" t="str">
        <f t="shared" si="2"/>
        <v/>
      </c>
      <c r="N60" s="19"/>
      <c r="O60" s="8"/>
      <c r="P60" s="82"/>
      <c r="Q60" s="82"/>
      <c r="R60" s="85" t="str">
        <f t="shared" si="3"/>
        <v/>
      </c>
      <c r="S60" s="85"/>
      <c r="T60" s="86" t="str">
        <f t="shared" si="4"/>
        <v/>
      </c>
      <c r="U60" s="86"/>
    </row>
    <row r="61" spans="2:21">
      <c r="B61" s="19">
        <v>53</v>
      </c>
      <c r="C61" s="81" t="str">
        <f t="shared" si="1"/>
        <v/>
      </c>
      <c r="D61" s="81"/>
      <c r="E61" s="19"/>
      <c r="F61" s="8"/>
      <c r="G61" s="19" t="s">
        <v>3</v>
      </c>
      <c r="H61" s="82"/>
      <c r="I61" s="82"/>
      <c r="J61" s="19"/>
      <c r="K61" s="81" t="str">
        <f t="shared" si="0"/>
        <v/>
      </c>
      <c r="L61" s="81"/>
      <c r="M61" s="6" t="str">
        <f t="shared" si="2"/>
        <v/>
      </c>
      <c r="N61" s="19"/>
      <c r="O61" s="8"/>
      <c r="P61" s="82"/>
      <c r="Q61" s="82"/>
      <c r="R61" s="85" t="str">
        <f t="shared" si="3"/>
        <v/>
      </c>
      <c r="S61" s="85"/>
      <c r="T61" s="86" t="str">
        <f t="shared" si="4"/>
        <v/>
      </c>
      <c r="U61" s="86"/>
    </row>
    <row r="62" spans="2:21">
      <c r="B62" s="19">
        <v>54</v>
      </c>
      <c r="C62" s="81" t="str">
        <f t="shared" si="1"/>
        <v/>
      </c>
      <c r="D62" s="81"/>
      <c r="E62" s="19"/>
      <c r="F62" s="8"/>
      <c r="G62" s="19" t="s">
        <v>3</v>
      </c>
      <c r="H62" s="82"/>
      <c r="I62" s="82"/>
      <c r="J62" s="19"/>
      <c r="K62" s="81" t="str">
        <f t="shared" si="0"/>
        <v/>
      </c>
      <c r="L62" s="81"/>
      <c r="M62" s="6" t="str">
        <f t="shared" si="2"/>
        <v/>
      </c>
      <c r="N62" s="19"/>
      <c r="O62" s="8"/>
      <c r="P62" s="82"/>
      <c r="Q62" s="82"/>
      <c r="R62" s="85" t="str">
        <f t="shared" si="3"/>
        <v/>
      </c>
      <c r="S62" s="85"/>
      <c r="T62" s="86" t="str">
        <f t="shared" si="4"/>
        <v/>
      </c>
      <c r="U62" s="86"/>
    </row>
    <row r="63" spans="2:21">
      <c r="B63" s="19">
        <v>55</v>
      </c>
      <c r="C63" s="81" t="str">
        <f t="shared" si="1"/>
        <v/>
      </c>
      <c r="D63" s="81"/>
      <c r="E63" s="19"/>
      <c r="F63" s="8"/>
      <c r="G63" s="19" t="s">
        <v>4</v>
      </c>
      <c r="H63" s="82"/>
      <c r="I63" s="82"/>
      <c r="J63" s="19"/>
      <c r="K63" s="81" t="str">
        <f t="shared" si="0"/>
        <v/>
      </c>
      <c r="L63" s="81"/>
      <c r="M63" s="6" t="str">
        <f t="shared" si="2"/>
        <v/>
      </c>
      <c r="N63" s="19"/>
      <c r="O63" s="8"/>
      <c r="P63" s="82"/>
      <c r="Q63" s="82"/>
      <c r="R63" s="85" t="str">
        <f t="shared" si="3"/>
        <v/>
      </c>
      <c r="S63" s="85"/>
      <c r="T63" s="86" t="str">
        <f t="shared" si="4"/>
        <v/>
      </c>
      <c r="U63" s="86"/>
    </row>
    <row r="64" spans="2:21">
      <c r="B64" s="19">
        <v>56</v>
      </c>
      <c r="C64" s="81" t="str">
        <f t="shared" si="1"/>
        <v/>
      </c>
      <c r="D64" s="81"/>
      <c r="E64" s="19"/>
      <c r="F64" s="8"/>
      <c r="G64" s="19" t="s">
        <v>3</v>
      </c>
      <c r="H64" s="82"/>
      <c r="I64" s="82"/>
      <c r="J64" s="19"/>
      <c r="K64" s="81" t="str">
        <f t="shared" si="0"/>
        <v/>
      </c>
      <c r="L64" s="81"/>
      <c r="M64" s="6" t="str">
        <f t="shared" si="2"/>
        <v/>
      </c>
      <c r="N64" s="19"/>
      <c r="O64" s="8"/>
      <c r="P64" s="82"/>
      <c r="Q64" s="82"/>
      <c r="R64" s="85" t="str">
        <f t="shared" si="3"/>
        <v/>
      </c>
      <c r="S64" s="85"/>
      <c r="T64" s="86" t="str">
        <f t="shared" si="4"/>
        <v/>
      </c>
      <c r="U64" s="86"/>
    </row>
    <row r="65" spans="2:21">
      <c r="B65" s="19">
        <v>57</v>
      </c>
      <c r="C65" s="81" t="str">
        <f t="shared" si="1"/>
        <v/>
      </c>
      <c r="D65" s="81"/>
      <c r="E65" s="19"/>
      <c r="F65" s="8"/>
      <c r="G65" s="19" t="s">
        <v>3</v>
      </c>
      <c r="H65" s="82"/>
      <c r="I65" s="82"/>
      <c r="J65" s="19"/>
      <c r="K65" s="81" t="str">
        <f t="shared" si="0"/>
        <v/>
      </c>
      <c r="L65" s="81"/>
      <c r="M65" s="6" t="str">
        <f t="shared" si="2"/>
        <v/>
      </c>
      <c r="N65" s="19"/>
      <c r="O65" s="8"/>
      <c r="P65" s="82"/>
      <c r="Q65" s="82"/>
      <c r="R65" s="85" t="str">
        <f t="shared" si="3"/>
        <v/>
      </c>
      <c r="S65" s="85"/>
      <c r="T65" s="86" t="str">
        <f t="shared" si="4"/>
        <v/>
      </c>
      <c r="U65" s="86"/>
    </row>
    <row r="66" spans="2:21">
      <c r="B66" s="19">
        <v>58</v>
      </c>
      <c r="C66" s="81" t="str">
        <f t="shared" si="1"/>
        <v/>
      </c>
      <c r="D66" s="81"/>
      <c r="E66" s="19"/>
      <c r="F66" s="8"/>
      <c r="G66" s="19" t="s">
        <v>3</v>
      </c>
      <c r="H66" s="82"/>
      <c r="I66" s="82"/>
      <c r="J66" s="19"/>
      <c r="K66" s="81" t="str">
        <f t="shared" si="0"/>
        <v/>
      </c>
      <c r="L66" s="81"/>
      <c r="M66" s="6" t="str">
        <f t="shared" si="2"/>
        <v/>
      </c>
      <c r="N66" s="19"/>
      <c r="O66" s="8"/>
      <c r="P66" s="82"/>
      <c r="Q66" s="82"/>
      <c r="R66" s="85" t="str">
        <f t="shared" si="3"/>
        <v/>
      </c>
      <c r="S66" s="85"/>
      <c r="T66" s="86" t="str">
        <f t="shared" si="4"/>
        <v/>
      </c>
      <c r="U66" s="86"/>
    </row>
    <row r="67" spans="2:21">
      <c r="B67" s="19">
        <v>59</v>
      </c>
      <c r="C67" s="81" t="str">
        <f t="shared" si="1"/>
        <v/>
      </c>
      <c r="D67" s="81"/>
      <c r="E67" s="19"/>
      <c r="F67" s="8"/>
      <c r="G67" s="19" t="s">
        <v>3</v>
      </c>
      <c r="H67" s="82"/>
      <c r="I67" s="82"/>
      <c r="J67" s="19"/>
      <c r="K67" s="81" t="str">
        <f t="shared" si="0"/>
        <v/>
      </c>
      <c r="L67" s="81"/>
      <c r="M67" s="6" t="str">
        <f t="shared" si="2"/>
        <v/>
      </c>
      <c r="N67" s="19"/>
      <c r="O67" s="8"/>
      <c r="P67" s="82"/>
      <c r="Q67" s="82"/>
      <c r="R67" s="85" t="str">
        <f t="shared" si="3"/>
        <v/>
      </c>
      <c r="S67" s="85"/>
      <c r="T67" s="86" t="str">
        <f t="shared" si="4"/>
        <v/>
      </c>
      <c r="U67" s="86"/>
    </row>
    <row r="68" spans="2:21">
      <c r="B68" s="19">
        <v>60</v>
      </c>
      <c r="C68" s="81" t="str">
        <f t="shared" si="1"/>
        <v/>
      </c>
      <c r="D68" s="81"/>
      <c r="E68" s="19"/>
      <c r="F68" s="8"/>
      <c r="G68" s="19" t="s">
        <v>4</v>
      </c>
      <c r="H68" s="82"/>
      <c r="I68" s="82"/>
      <c r="J68" s="19"/>
      <c r="K68" s="81" t="str">
        <f t="shared" si="0"/>
        <v/>
      </c>
      <c r="L68" s="81"/>
      <c r="M68" s="6" t="str">
        <f t="shared" si="2"/>
        <v/>
      </c>
      <c r="N68" s="19"/>
      <c r="O68" s="8"/>
      <c r="P68" s="82"/>
      <c r="Q68" s="82"/>
      <c r="R68" s="85" t="str">
        <f t="shared" si="3"/>
        <v/>
      </c>
      <c r="S68" s="85"/>
      <c r="T68" s="86" t="str">
        <f t="shared" si="4"/>
        <v/>
      </c>
      <c r="U68" s="86"/>
    </row>
    <row r="69" spans="2:21">
      <c r="B69" s="19">
        <v>61</v>
      </c>
      <c r="C69" s="81" t="str">
        <f t="shared" si="1"/>
        <v/>
      </c>
      <c r="D69" s="81"/>
      <c r="E69" s="19"/>
      <c r="F69" s="8"/>
      <c r="G69" s="19" t="s">
        <v>4</v>
      </c>
      <c r="H69" s="82"/>
      <c r="I69" s="82"/>
      <c r="J69" s="19"/>
      <c r="K69" s="81" t="str">
        <f t="shared" si="0"/>
        <v/>
      </c>
      <c r="L69" s="81"/>
      <c r="M69" s="6" t="str">
        <f t="shared" si="2"/>
        <v/>
      </c>
      <c r="N69" s="19"/>
      <c r="O69" s="8"/>
      <c r="P69" s="82"/>
      <c r="Q69" s="82"/>
      <c r="R69" s="85" t="str">
        <f t="shared" si="3"/>
        <v/>
      </c>
      <c r="S69" s="85"/>
      <c r="T69" s="86" t="str">
        <f t="shared" si="4"/>
        <v/>
      </c>
      <c r="U69" s="86"/>
    </row>
    <row r="70" spans="2:21">
      <c r="B70" s="19">
        <v>62</v>
      </c>
      <c r="C70" s="81" t="str">
        <f t="shared" si="1"/>
        <v/>
      </c>
      <c r="D70" s="81"/>
      <c r="E70" s="19"/>
      <c r="F70" s="8"/>
      <c r="G70" s="19" t="s">
        <v>3</v>
      </c>
      <c r="H70" s="82"/>
      <c r="I70" s="82"/>
      <c r="J70" s="19"/>
      <c r="K70" s="81" t="str">
        <f t="shared" si="0"/>
        <v/>
      </c>
      <c r="L70" s="81"/>
      <c r="M70" s="6" t="str">
        <f t="shared" si="2"/>
        <v/>
      </c>
      <c r="N70" s="19"/>
      <c r="O70" s="8"/>
      <c r="P70" s="82"/>
      <c r="Q70" s="82"/>
      <c r="R70" s="85" t="str">
        <f t="shared" si="3"/>
        <v/>
      </c>
      <c r="S70" s="85"/>
      <c r="T70" s="86" t="str">
        <f t="shared" si="4"/>
        <v/>
      </c>
      <c r="U70" s="86"/>
    </row>
    <row r="71" spans="2:21">
      <c r="B71" s="19">
        <v>63</v>
      </c>
      <c r="C71" s="81" t="str">
        <f t="shared" si="1"/>
        <v/>
      </c>
      <c r="D71" s="81"/>
      <c r="E71" s="19"/>
      <c r="F71" s="8"/>
      <c r="G71" s="19" t="s">
        <v>4</v>
      </c>
      <c r="H71" s="82"/>
      <c r="I71" s="82"/>
      <c r="J71" s="19"/>
      <c r="K71" s="81" t="str">
        <f t="shared" si="0"/>
        <v/>
      </c>
      <c r="L71" s="81"/>
      <c r="M71" s="6" t="str">
        <f t="shared" si="2"/>
        <v/>
      </c>
      <c r="N71" s="19"/>
      <c r="O71" s="8"/>
      <c r="P71" s="82"/>
      <c r="Q71" s="82"/>
      <c r="R71" s="85" t="str">
        <f t="shared" si="3"/>
        <v/>
      </c>
      <c r="S71" s="85"/>
      <c r="T71" s="86" t="str">
        <f t="shared" si="4"/>
        <v/>
      </c>
      <c r="U71" s="86"/>
    </row>
    <row r="72" spans="2:21">
      <c r="B72" s="19">
        <v>64</v>
      </c>
      <c r="C72" s="81" t="str">
        <f t="shared" si="1"/>
        <v/>
      </c>
      <c r="D72" s="81"/>
      <c r="E72" s="19"/>
      <c r="F72" s="8"/>
      <c r="G72" s="19" t="s">
        <v>3</v>
      </c>
      <c r="H72" s="82"/>
      <c r="I72" s="82"/>
      <c r="J72" s="19"/>
      <c r="K72" s="81" t="str">
        <f t="shared" si="0"/>
        <v/>
      </c>
      <c r="L72" s="81"/>
      <c r="M72" s="6" t="str">
        <f t="shared" si="2"/>
        <v/>
      </c>
      <c r="N72" s="19"/>
      <c r="O72" s="8"/>
      <c r="P72" s="82"/>
      <c r="Q72" s="82"/>
      <c r="R72" s="85" t="str">
        <f t="shared" si="3"/>
        <v/>
      </c>
      <c r="S72" s="85"/>
      <c r="T72" s="86" t="str">
        <f t="shared" si="4"/>
        <v/>
      </c>
      <c r="U72" s="86"/>
    </row>
    <row r="73" spans="2:21">
      <c r="B73" s="19">
        <v>65</v>
      </c>
      <c r="C73" s="81" t="str">
        <f t="shared" si="1"/>
        <v/>
      </c>
      <c r="D73" s="81"/>
      <c r="E73" s="19"/>
      <c r="F73" s="8"/>
      <c r="G73" s="19" t="s">
        <v>4</v>
      </c>
      <c r="H73" s="82"/>
      <c r="I73" s="82"/>
      <c r="J73" s="19"/>
      <c r="K73" s="81" t="str">
        <f t="shared" ref="K73:K108" si="5">IF(F73="","",C73*0.03)</f>
        <v/>
      </c>
      <c r="L73" s="81"/>
      <c r="M73" s="6" t="str">
        <f t="shared" si="2"/>
        <v/>
      </c>
      <c r="N73" s="19"/>
      <c r="O73" s="8"/>
      <c r="P73" s="82"/>
      <c r="Q73" s="82"/>
      <c r="R73" s="85" t="str">
        <f t="shared" si="3"/>
        <v/>
      </c>
      <c r="S73" s="85"/>
      <c r="T73" s="86" t="str">
        <f t="shared" si="4"/>
        <v/>
      </c>
      <c r="U73" s="86"/>
    </row>
    <row r="74" spans="2:21">
      <c r="B74" s="19">
        <v>66</v>
      </c>
      <c r="C74" s="81" t="str">
        <f t="shared" ref="C74:C108" si="6">IF(R73="","",C73+R73)</f>
        <v/>
      </c>
      <c r="D74" s="81"/>
      <c r="E74" s="19"/>
      <c r="F74" s="8"/>
      <c r="G74" s="19" t="s">
        <v>4</v>
      </c>
      <c r="H74" s="82"/>
      <c r="I74" s="82"/>
      <c r="J74" s="19"/>
      <c r="K74" s="81" t="str">
        <f t="shared" si="5"/>
        <v/>
      </c>
      <c r="L74" s="81"/>
      <c r="M74" s="6" t="str">
        <f t="shared" ref="M74:M108" si="7">IF(J74="","",(K74/J74)/1000)</f>
        <v/>
      </c>
      <c r="N74" s="19"/>
      <c r="O74" s="8"/>
      <c r="P74" s="82"/>
      <c r="Q74" s="82"/>
      <c r="R74" s="85" t="str">
        <f t="shared" ref="R74:R108" si="8">IF(O74="","",(IF(G74="売",H74-P74,P74-H74))*M74*100000)</f>
        <v/>
      </c>
      <c r="S74" s="85"/>
      <c r="T74" s="86" t="str">
        <f t="shared" ref="T74:T108" si="9">IF(O74="","",IF(R74&lt;0,J74*(-1),IF(G74="買",(P74-H74)*100,(H74-P74)*100)))</f>
        <v/>
      </c>
      <c r="U74" s="86"/>
    </row>
    <row r="75" spans="2:21">
      <c r="B75" s="19">
        <v>67</v>
      </c>
      <c r="C75" s="81" t="str">
        <f t="shared" si="6"/>
        <v/>
      </c>
      <c r="D75" s="81"/>
      <c r="E75" s="19"/>
      <c r="F75" s="8"/>
      <c r="G75" s="19" t="s">
        <v>3</v>
      </c>
      <c r="H75" s="82"/>
      <c r="I75" s="82"/>
      <c r="J75" s="19"/>
      <c r="K75" s="81" t="str">
        <f t="shared" si="5"/>
        <v/>
      </c>
      <c r="L75" s="81"/>
      <c r="M75" s="6" t="str">
        <f t="shared" si="7"/>
        <v/>
      </c>
      <c r="N75" s="19"/>
      <c r="O75" s="8"/>
      <c r="P75" s="82"/>
      <c r="Q75" s="82"/>
      <c r="R75" s="85" t="str">
        <f t="shared" si="8"/>
        <v/>
      </c>
      <c r="S75" s="85"/>
      <c r="T75" s="86" t="str">
        <f t="shared" si="9"/>
        <v/>
      </c>
      <c r="U75" s="86"/>
    </row>
    <row r="76" spans="2:21">
      <c r="B76" s="19">
        <v>68</v>
      </c>
      <c r="C76" s="81" t="str">
        <f t="shared" si="6"/>
        <v/>
      </c>
      <c r="D76" s="81"/>
      <c r="E76" s="19"/>
      <c r="F76" s="8"/>
      <c r="G76" s="19" t="s">
        <v>3</v>
      </c>
      <c r="H76" s="82"/>
      <c r="I76" s="82"/>
      <c r="J76" s="19"/>
      <c r="K76" s="81" t="str">
        <f t="shared" si="5"/>
        <v/>
      </c>
      <c r="L76" s="81"/>
      <c r="M76" s="6" t="str">
        <f t="shared" si="7"/>
        <v/>
      </c>
      <c r="N76" s="19"/>
      <c r="O76" s="8"/>
      <c r="P76" s="82"/>
      <c r="Q76" s="82"/>
      <c r="R76" s="85" t="str">
        <f t="shared" si="8"/>
        <v/>
      </c>
      <c r="S76" s="85"/>
      <c r="T76" s="86" t="str">
        <f t="shared" si="9"/>
        <v/>
      </c>
      <c r="U76" s="86"/>
    </row>
    <row r="77" spans="2:21">
      <c r="B77" s="19">
        <v>69</v>
      </c>
      <c r="C77" s="81" t="str">
        <f t="shared" si="6"/>
        <v/>
      </c>
      <c r="D77" s="81"/>
      <c r="E77" s="19"/>
      <c r="F77" s="8"/>
      <c r="G77" s="19" t="s">
        <v>3</v>
      </c>
      <c r="H77" s="82"/>
      <c r="I77" s="82"/>
      <c r="J77" s="19"/>
      <c r="K77" s="81" t="str">
        <f t="shared" si="5"/>
        <v/>
      </c>
      <c r="L77" s="81"/>
      <c r="M77" s="6" t="str">
        <f t="shared" si="7"/>
        <v/>
      </c>
      <c r="N77" s="19"/>
      <c r="O77" s="8"/>
      <c r="P77" s="82"/>
      <c r="Q77" s="82"/>
      <c r="R77" s="85" t="str">
        <f t="shared" si="8"/>
        <v/>
      </c>
      <c r="S77" s="85"/>
      <c r="T77" s="86" t="str">
        <f t="shared" si="9"/>
        <v/>
      </c>
      <c r="U77" s="86"/>
    </row>
    <row r="78" spans="2:21">
      <c r="B78" s="19">
        <v>70</v>
      </c>
      <c r="C78" s="81" t="str">
        <f t="shared" si="6"/>
        <v/>
      </c>
      <c r="D78" s="81"/>
      <c r="E78" s="19"/>
      <c r="F78" s="8"/>
      <c r="G78" s="19" t="s">
        <v>4</v>
      </c>
      <c r="H78" s="82"/>
      <c r="I78" s="82"/>
      <c r="J78" s="19"/>
      <c r="K78" s="81" t="str">
        <f t="shared" si="5"/>
        <v/>
      </c>
      <c r="L78" s="81"/>
      <c r="M78" s="6" t="str">
        <f t="shared" si="7"/>
        <v/>
      </c>
      <c r="N78" s="19"/>
      <c r="O78" s="8"/>
      <c r="P78" s="82"/>
      <c r="Q78" s="82"/>
      <c r="R78" s="85" t="str">
        <f t="shared" si="8"/>
        <v/>
      </c>
      <c r="S78" s="85"/>
      <c r="T78" s="86" t="str">
        <f t="shared" si="9"/>
        <v/>
      </c>
      <c r="U78" s="86"/>
    </row>
    <row r="79" spans="2:21">
      <c r="B79" s="19">
        <v>71</v>
      </c>
      <c r="C79" s="81" t="str">
        <f t="shared" si="6"/>
        <v/>
      </c>
      <c r="D79" s="81"/>
      <c r="E79" s="19"/>
      <c r="F79" s="8"/>
      <c r="G79" s="19" t="s">
        <v>3</v>
      </c>
      <c r="H79" s="82"/>
      <c r="I79" s="82"/>
      <c r="J79" s="19"/>
      <c r="K79" s="81" t="str">
        <f t="shared" si="5"/>
        <v/>
      </c>
      <c r="L79" s="81"/>
      <c r="M79" s="6" t="str">
        <f t="shared" si="7"/>
        <v/>
      </c>
      <c r="N79" s="19"/>
      <c r="O79" s="8"/>
      <c r="P79" s="82"/>
      <c r="Q79" s="82"/>
      <c r="R79" s="85" t="str">
        <f t="shared" si="8"/>
        <v/>
      </c>
      <c r="S79" s="85"/>
      <c r="T79" s="86" t="str">
        <f t="shared" si="9"/>
        <v/>
      </c>
      <c r="U79" s="86"/>
    </row>
    <row r="80" spans="2:21">
      <c r="B80" s="19">
        <v>72</v>
      </c>
      <c r="C80" s="81" t="str">
        <f t="shared" si="6"/>
        <v/>
      </c>
      <c r="D80" s="81"/>
      <c r="E80" s="19"/>
      <c r="F80" s="8"/>
      <c r="G80" s="19" t="s">
        <v>4</v>
      </c>
      <c r="H80" s="82"/>
      <c r="I80" s="82"/>
      <c r="J80" s="19"/>
      <c r="K80" s="81" t="str">
        <f t="shared" si="5"/>
        <v/>
      </c>
      <c r="L80" s="81"/>
      <c r="M80" s="6" t="str">
        <f t="shared" si="7"/>
        <v/>
      </c>
      <c r="N80" s="19"/>
      <c r="O80" s="8"/>
      <c r="P80" s="82"/>
      <c r="Q80" s="82"/>
      <c r="R80" s="85" t="str">
        <f t="shared" si="8"/>
        <v/>
      </c>
      <c r="S80" s="85"/>
      <c r="T80" s="86" t="str">
        <f t="shared" si="9"/>
        <v/>
      </c>
      <c r="U80" s="86"/>
    </row>
    <row r="81" spans="2:21">
      <c r="B81" s="19">
        <v>73</v>
      </c>
      <c r="C81" s="81" t="str">
        <f t="shared" si="6"/>
        <v/>
      </c>
      <c r="D81" s="81"/>
      <c r="E81" s="19"/>
      <c r="F81" s="8"/>
      <c r="G81" s="19" t="s">
        <v>3</v>
      </c>
      <c r="H81" s="82"/>
      <c r="I81" s="82"/>
      <c r="J81" s="19"/>
      <c r="K81" s="81" t="str">
        <f t="shared" si="5"/>
        <v/>
      </c>
      <c r="L81" s="81"/>
      <c r="M81" s="6" t="str">
        <f t="shared" si="7"/>
        <v/>
      </c>
      <c r="N81" s="19"/>
      <c r="O81" s="8"/>
      <c r="P81" s="82"/>
      <c r="Q81" s="82"/>
      <c r="R81" s="85" t="str">
        <f t="shared" si="8"/>
        <v/>
      </c>
      <c r="S81" s="85"/>
      <c r="T81" s="86" t="str">
        <f t="shared" si="9"/>
        <v/>
      </c>
      <c r="U81" s="86"/>
    </row>
    <row r="82" spans="2:21">
      <c r="B82" s="19">
        <v>74</v>
      </c>
      <c r="C82" s="81" t="str">
        <f t="shared" si="6"/>
        <v/>
      </c>
      <c r="D82" s="81"/>
      <c r="E82" s="19"/>
      <c r="F82" s="8"/>
      <c r="G82" s="19" t="s">
        <v>3</v>
      </c>
      <c r="H82" s="82"/>
      <c r="I82" s="82"/>
      <c r="J82" s="19"/>
      <c r="K82" s="81" t="str">
        <f t="shared" si="5"/>
        <v/>
      </c>
      <c r="L82" s="81"/>
      <c r="M82" s="6" t="str">
        <f t="shared" si="7"/>
        <v/>
      </c>
      <c r="N82" s="19"/>
      <c r="O82" s="8"/>
      <c r="P82" s="82"/>
      <c r="Q82" s="82"/>
      <c r="R82" s="85" t="str">
        <f t="shared" si="8"/>
        <v/>
      </c>
      <c r="S82" s="85"/>
      <c r="T82" s="86" t="str">
        <f t="shared" si="9"/>
        <v/>
      </c>
      <c r="U82" s="86"/>
    </row>
    <row r="83" spans="2:21">
      <c r="B83" s="19">
        <v>75</v>
      </c>
      <c r="C83" s="81" t="str">
        <f t="shared" si="6"/>
        <v/>
      </c>
      <c r="D83" s="81"/>
      <c r="E83" s="19"/>
      <c r="F83" s="8"/>
      <c r="G83" s="19" t="s">
        <v>3</v>
      </c>
      <c r="H83" s="82"/>
      <c r="I83" s="82"/>
      <c r="J83" s="19"/>
      <c r="K83" s="81" t="str">
        <f t="shared" si="5"/>
        <v/>
      </c>
      <c r="L83" s="81"/>
      <c r="M83" s="6" t="str">
        <f t="shared" si="7"/>
        <v/>
      </c>
      <c r="N83" s="19"/>
      <c r="O83" s="8"/>
      <c r="P83" s="82"/>
      <c r="Q83" s="82"/>
      <c r="R83" s="85" t="str">
        <f t="shared" si="8"/>
        <v/>
      </c>
      <c r="S83" s="85"/>
      <c r="T83" s="86" t="str">
        <f t="shared" si="9"/>
        <v/>
      </c>
      <c r="U83" s="86"/>
    </row>
    <row r="84" spans="2:21">
      <c r="B84" s="19">
        <v>76</v>
      </c>
      <c r="C84" s="81" t="str">
        <f t="shared" si="6"/>
        <v/>
      </c>
      <c r="D84" s="81"/>
      <c r="E84" s="19"/>
      <c r="F84" s="8"/>
      <c r="G84" s="19" t="s">
        <v>3</v>
      </c>
      <c r="H84" s="82"/>
      <c r="I84" s="82"/>
      <c r="J84" s="19"/>
      <c r="K84" s="81" t="str">
        <f t="shared" si="5"/>
        <v/>
      </c>
      <c r="L84" s="81"/>
      <c r="M84" s="6" t="str">
        <f t="shared" si="7"/>
        <v/>
      </c>
      <c r="N84" s="19"/>
      <c r="O84" s="8"/>
      <c r="P84" s="82"/>
      <c r="Q84" s="82"/>
      <c r="R84" s="85" t="str">
        <f t="shared" si="8"/>
        <v/>
      </c>
      <c r="S84" s="85"/>
      <c r="T84" s="86" t="str">
        <f t="shared" si="9"/>
        <v/>
      </c>
      <c r="U84" s="86"/>
    </row>
    <row r="85" spans="2:21">
      <c r="B85" s="19">
        <v>77</v>
      </c>
      <c r="C85" s="81" t="str">
        <f t="shared" si="6"/>
        <v/>
      </c>
      <c r="D85" s="81"/>
      <c r="E85" s="19"/>
      <c r="F85" s="8"/>
      <c r="G85" s="19" t="s">
        <v>4</v>
      </c>
      <c r="H85" s="82"/>
      <c r="I85" s="82"/>
      <c r="J85" s="19"/>
      <c r="K85" s="81" t="str">
        <f t="shared" si="5"/>
        <v/>
      </c>
      <c r="L85" s="81"/>
      <c r="M85" s="6" t="str">
        <f t="shared" si="7"/>
        <v/>
      </c>
      <c r="N85" s="19"/>
      <c r="O85" s="8"/>
      <c r="P85" s="82"/>
      <c r="Q85" s="82"/>
      <c r="R85" s="85" t="str">
        <f t="shared" si="8"/>
        <v/>
      </c>
      <c r="S85" s="85"/>
      <c r="T85" s="86" t="str">
        <f t="shared" si="9"/>
        <v/>
      </c>
      <c r="U85" s="86"/>
    </row>
    <row r="86" spans="2:21">
      <c r="B86" s="19">
        <v>78</v>
      </c>
      <c r="C86" s="81" t="str">
        <f t="shared" si="6"/>
        <v/>
      </c>
      <c r="D86" s="81"/>
      <c r="E86" s="19"/>
      <c r="F86" s="8"/>
      <c r="G86" s="19" t="s">
        <v>3</v>
      </c>
      <c r="H86" s="82"/>
      <c r="I86" s="82"/>
      <c r="J86" s="19"/>
      <c r="K86" s="81" t="str">
        <f t="shared" si="5"/>
        <v/>
      </c>
      <c r="L86" s="81"/>
      <c r="M86" s="6" t="str">
        <f t="shared" si="7"/>
        <v/>
      </c>
      <c r="N86" s="19"/>
      <c r="O86" s="8"/>
      <c r="P86" s="82"/>
      <c r="Q86" s="82"/>
      <c r="R86" s="85" t="str">
        <f t="shared" si="8"/>
        <v/>
      </c>
      <c r="S86" s="85"/>
      <c r="T86" s="86" t="str">
        <f t="shared" si="9"/>
        <v/>
      </c>
      <c r="U86" s="86"/>
    </row>
    <row r="87" spans="2:21">
      <c r="B87" s="19">
        <v>79</v>
      </c>
      <c r="C87" s="81" t="str">
        <f t="shared" si="6"/>
        <v/>
      </c>
      <c r="D87" s="81"/>
      <c r="E87" s="19"/>
      <c r="F87" s="8"/>
      <c r="G87" s="19" t="s">
        <v>4</v>
      </c>
      <c r="H87" s="82"/>
      <c r="I87" s="82"/>
      <c r="J87" s="19"/>
      <c r="K87" s="81" t="str">
        <f t="shared" si="5"/>
        <v/>
      </c>
      <c r="L87" s="81"/>
      <c r="M87" s="6" t="str">
        <f t="shared" si="7"/>
        <v/>
      </c>
      <c r="N87" s="19"/>
      <c r="O87" s="8"/>
      <c r="P87" s="82"/>
      <c r="Q87" s="82"/>
      <c r="R87" s="85" t="str">
        <f t="shared" si="8"/>
        <v/>
      </c>
      <c r="S87" s="85"/>
      <c r="T87" s="86" t="str">
        <f t="shared" si="9"/>
        <v/>
      </c>
      <c r="U87" s="86"/>
    </row>
    <row r="88" spans="2:21">
      <c r="B88" s="19">
        <v>80</v>
      </c>
      <c r="C88" s="81" t="str">
        <f t="shared" si="6"/>
        <v/>
      </c>
      <c r="D88" s="81"/>
      <c r="E88" s="19"/>
      <c r="F88" s="8"/>
      <c r="G88" s="19" t="s">
        <v>4</v>
      </c>
      <c r="H88" s="82"/>
      <c r="I88" s="82"/>
      <c r="J88" s="19"/>
      <c r="K88" s="81" t="str">
        <f t="shared" si="5"/>
        <v/>
      </c>
      <c r="L88" s="81"/>
      <c r="M88" s="6" t="str">
        <f t="shared" si="7"/>
        <v/>
      </c>
      <c r="N88" s="19"/>
      <c r="O88" s="8"/>
      <c r="P88" s="82"/>
      <c r="Q88" s="82"/>
      <c r="R88" s="85" t="str">
        <f t="shared" si="8"/>
        <v/>
      </c>
      <c r="S88" s="85"/>
      <c r="T88" s="86" t="str">
        <f t="shared" si="9"/>
        <v/>
      </c>
      <c r="U88" s="86"/>
    </row>
    <row r="89" spans="2:21">
      <c r="B89" s="19">
        <v>81</v>
      </c>
      <c r="C89" s="81" t="str">
        <f t="shared" si="6"/>
        <v/>
      </c>
      <c r="D89" s="81"/>
      <c r="E89" s="19"/>
      <c r="F89" s="8"/>
      <c r="G89" s="19" t="s">
        <v>4</v>
      </c>
      <c r="H89" s="82"/>
      <c r="I89" s="82"/>
      <c r="J89" s="19"/>
      <c r="K89" s="81" t="str">
        <f t="shared" si="5"/>
        <v/>
      </c>
      <c r="L89" s="81"/>
      <c r="M89" s="6" t="str">
        <f t="shared" si="7"/>
        <v/>
      </c>
      <c r="N89" s="19"/>
      <c r="O89" s="8"/>
      <c r="P89" s="82"/>
      <c r="Q89" s="82"/>
      <c r="R89" s="85" t="str">
        <f t="shared" si="8"/>
        <v/>
      </c>
      <c r="S89" s="85"/>
      <c r="T89" s="86" t="str">
        <f t="shared" si="9"/>
        <v/>
      </c>
      <c r="U89" s="86"/>
    </row>
    <row r="90" spans="2:21">
      <c r="B90" s="19">
        <v>82</v>
      </c>
      <c r="C90" s="81" t="str">
        <f t="shared" si="6"/>
        <v/>
      </c>
      <c r="D90" s="81"/>
      <c r="E90" s="19"/>
      <c r="F90" s="8"/>
      <c r="G90" s="19" t="s">
        <v>4</v>
      </c>
      <c r="H90" s="82"/>
      <c r="I90" s="82"/>
      <c r="J90" s="19"/>
      <c r="K90" s="81" t="str">
        <f t="shared" si="5"/>
        <v/>
      </c>
      <c r="L90" s="81"/>
      <c r="M90" s="6" t="str">
        <f t="shared" si="7"/>
        <v/>
      </c>
      <c r="N90" s="19"/>
      <c r="O90" s="8"/>
      <c r="P90" s="82"/>
      <c r="Q90" s="82"/>
      <c r="R90" s="85" t="str">
        <f t="shared" si="8"/>
        <v/>
      </c>
      <c r="S90" s="85"/>
      <c r="T90" s="86" t="str">
        <f t="shared" si="9"/>
        <v/>
      </c>
      <c r="U90" s="86"/>
    </row>
    <row r="91" spans="2:21">
      <c r="B91" s="19">
        <v>83</v>
      </c>
      <c r="C91" s="81" t="str">
        <f t="shared" si="6"/>
        <v/>
      </c>
      <c r="D91" s="81"/>
      <c r="E91" s="19"/>
      <c r="F91" s="8"/>
      <c r="G91" s="19" t="s">
        <v>4</v>
      </c>
      <c r="H91" s="82"/>
      <c r="I91" s="82"/>
      <c r="J91" s="19"/>
      <c r="K91" s="81" t="str">
        <f t="shared" si="5"/>
        <v/>
      </c>
      <c r="L91" s="81"/>
      <c r="M91" s="6" t="str">
        <f t="shared" si="7"/>
        <v/>
      </c>
      <c r="N91" s="19"/>
      <c r="O91" s="8"/>
      <c r="P91" s="82"/>
      <c r="Q91" s="82"/>
      <c r="R91" s="85" t="str">
        <f t="shared" si="8"/>
        <v/>
      </c>
      <c r="S91" s="85"/>
      <c r="T91" s="86" t="str">
        <f t="shared" si="9"/>
        <v/>
      </c>
      <c r="U91" s="86"/>
    </row>
    <row r="92" spans="2:21">
      <c r="B92" s="19">
        <v>84</v>
      </c>
      <c r="C92" s="81" t="str">
        <f t="shared" si="6"/>
        <v/>
      </c>
      <c r="D92" s="81"/>
      <c r="E92" s="19"/>
      <c r="F92" s="8"/>
      <c r="G92" s="19" t="s">
        <v>3</v>
      </c>
      <c r="H92" s="82"/>
      <c r="I92" s="82"/>
      <c r="J92" s="19"/>
      <c r="K92" s="81" t="str">
        <f t="shared" si="5"/>
        <v/>
      </c>
      <c r="L92" s="81"/>
      <c r="M92" s="6" t="str">
        <f t="shared" si="7"/>
        <v/>
      </c>
      <c r="N92" s="19"/>
      <c r="O92" s="8"/>
      <c r="P92" s="82"/>
      <c r="Q92" s="82"/>
      <c r="R92" s="85" t="str">
        <f t="shared" si="8"/>
        <v/>
      </c>
      <c r="S92" s="85"/>
      <c r="T92" s="86" t="str">
        <f t="shared" si="9"/>
        <v/>
      </c>
      <c r="U92" s="86"/>
    </row>
    <row r="93" spans="2:21">
      <c r="B93" s="19">
        <v>85</v>
      </c>
      <c r="C93" s="81" t="str">
        <f t="shared" si="6"/>
        <v/>
      </c>
      <c r="D93" s="81"/>
      <c r="E93" s="19"/>
      <c r="F93" s="8"/>
      <c r="G93" s="19" t="s">
        <v>4</v>
      </c>
      <c r="H93" s="82"/>
      <c r="I93" s="82"/>
      <c r="J93" s="19"/>
      <c r="K93" s="81" t="str">
        <f t="shared" si="5"/>
        <v/>
      </c>
      <c r="L93" s="81"/>
      <c r="M93" s="6" t="str">
        <f t="shared" si="7"/>
        <v/>
      </c>
      <c r="N93" s="19"/>
      <c r="O93" s="8"/>
      <c r="P93" s="82"/>
      <c r="Q93" s="82"/>
      <c r="R93" s="85" t="str">
        <f t="shared" si="8"/>
        <v/>
      </c>
      <c r="S93" s="85"/>
      <c r="T93" s="86" t="str">
        <f t="shared" si="9"/>
        <v/>
      </c>
      <c r="U93" s="86"/>
    </row>
    <row r="94" spans="2:21">
      <c r="B94" s="19">
        <v>86</v>
      </c>
      <c r="C94" s="81" t="str">
        <f t="shared" si="6"/>
        <v/>
      </c>
      <c r="D94" s="81"/>
      <c r="E94" s="19"/>
      <c r="F94" s="8"/>
      <c r="G94" s="19" t="s">
        <v>3</v>
      </c>
      <c r="H94" s="82"/>
      <c r="I94" s="82"/>
      <c r="J94" s="19"/>
      <c r="K94" s="81" t="str">
        <f t="shared" si="5"/>
        <v/>
      </c>
      <c r="L94" s="81"/>
      <c r="M94" s="6" t="str">
        <f t="shared" si="7"/>
        <v/>
      </c>
      <c r="N94" s="19"/>
      <c r="O94" s="8"/>
      <c r="P94" s="82"/>
      <c r="Q94" s="82"/>
      <c r="R94" s="85" t="str">
        <f t="shared" si="8"/>
        <v/>
      </c>
      <c r="S94" s="85"/>
      <c r="T94" s="86" t="str">
        <f t="shared" si="9"/>
        <v/>
      </c>
      <c r="U94" s="86"/>
    </row>
    <row r="95" spans="2:21">
      <c r="B95" s="19">
        <v>87</v>
      </c>
      <c r="C95" s="81" t="str">
        <f t="shared" si="6"/>
        <v/>
      </c>
      <c r="D95" s="81"/>
      <c r="E95" s="19"/>
      <c r="F95" s="8"/>
      <c r="G95" s="19" t="s">
        <v>4</v>
      </c>
      <c r="H95" s="82"/>
      <c r="I95" s="82"/>
      <c r="J95" s="19"/>
      <c r="K95" s="81" t="str">
        <f t="shared" si="5"/>
        <v/>
      </c>
      <c r="L95" s="81"/>
      <c r="M95" s="6" t="str">
        <f t="shared" si="7"/>
        <v/>
      </c>
      <c r="N95" s="19"/>
      <c r="O95" s="8"/>
      <c r="P95" s="82"/>
      <c r="Q95" s="82"/>
      <c r="R95" s="85" t="str">
        <f t="shared" si="8"/>
        <v/>
      </c>
      <c r="S95" s="85"/>
      <c r="T95" s="86" t="str">
        <f t="shared" si="9"/>
        <v/>
      </c>
      <c r="U95" s="86"/>
    </row>
    <row r="96" spans="2:21">
      <c r="B96" s="19">
        <v>88</v>
      </c>
      <c r="C96" s="81" t="str">
        <f t="shared" si="6"/>
        <v/>
      </c>
      <c r="D96" s="81"/>
      <c r="E96" s="19"/>
      <c r="F96" s="8"/>
      <c r="G96" s="19" t="s">
        <v>3</v>
      </c>
      <c r="H96" s="82"/>
      <c r="I96" s="82"/>
      <c r="J96" s="19"/>
      <c r="K96" s="81" t="str">
        <f t="shared" si="5"/>
        <v/>
      </c>
      <c r="L96" s="81"/>
      <c r="M96" s="6" t="str">
        <f t="shared" si="7"/>
        <v/>
      </c>
      <c r="N96" s="19"/>
      <c r="O96" s="8"/>
      <c r="P96" s="82"/>
      <c r="Q96" s="82"/>
      <c r="R96" s="85" t="str">
        <f t="shared" si="8"/>
        <v/>
      </c>
      <c r="S96" s="85"/>
      <c r="T96" s="86" t="str">
        <f t="shared" si="9"/>
        <v/>
      </c>
      <c r="U96" s="86"/>
    </row>
    <row r="97" spans="2:21">
      <c r="B97" s="19">
        <v>89</v>
      </c>
      <c r="C97" s="81" t="str">
        <f t="shared" si="6"/>
        <v/>
      </c>
      <c r="D97" s="81"/>
      <c r="E97" s="19"/>
      <c r="F97" s="8"/>
      <c r="G97" s="19" t="s">
        <v>4</v>
      </c>
      <c r="H97" s="82"/>
      <c r="I97" s="82"/>
      <c r="J97" s="19"/>
      <c r="K97" s="81" t="str">
        <f t="shared" si="5"/>
        <v/>
      </c>
      <c r="L97" s="81"/>
      <c r="M97" s="6" t="str">
        <f t="shared" si="7"/>
        <v/>
      </c>
      <c r="N97" s="19"/>
      <c r="O97" s="8"/>
      <c r="P97" s="82"/>
      <c r="Q97" s="82"/>
      <c r="R97" s="85" t="str">
        <f t="shared" si="8"/>
        <v/>
      </c>
      <c r="S97" s="85"/>
      <c r="T97" s="86" t="str">
        <f t="shared" si="9"/>
        <v/>
      </c>
      <c r="U97" s="86"/>
    </row>
    <row r="98" spans="2:21">
      <c r="B98" s="19">
        <v>90</v>
      </c>
      <c r="C98" s="81" t="str">
        <f t="shared" si="6"/>
        <v/>
      </c>
      <c r="D98" s="81"/>
      <c r="E98" s="19"/>
      <c r="F98" s="8"/>
      <c r="G98" s="19" t="s">
        <v>3</v>
      </c>
      <c r="H98" s="82"/>
      <c r="I98" s="82"/>
      <c r="J98" s="19"/>
      <c r="K98" s="81" t="str">
        <f t="shared" si="5"/>
        <v/>
      </c>
      <c r="L98" s="81"/>
      <c r="M98" s="6" t="str">
        <f t="shared" si="7"/>
        <v/>
      </c>
      <c r="N98" s="19"/>
      <c r="O98" s="8"/>
      <c r="P98" s="82"/>
      <c r="Q98" s="82"/>
      <c r="R98" s="85" t="str">
        <f t="shared" si="8"/>
        <v/>
      </c>
      <c r="S98" s="85"/>
      <c r="T98" s="86" t="str">
        <f t="shared" si="9"/>
        <v/>
      </c>
      <c r="U98" s="86"/>
    </row>
    <row r="99" spans="2:21">
      <c r="B99" s="19">
        <v>91</v>
      </c>
      <c r="C99" s="81" t="str">
        <f t="shared" si="6"/>
        <v/>
      </c>
      <c r="D99" s="81"/>
      <c r="E99" s="19"/>
      <c r="F99" s="8"/>
      <c r="G99" s="19" t="s">
        <v>4</v>
      </c>
      <c r="H99" s="82"/>
      <c r="I99" s="82"/>
      <c r="J99" s="19"/>
      <c r="K99" s="81" t="str">
        <f t="shared" si="5"/>
        <v/>
      </c>
      <c r="L99" s="81"/>
      <c r="M99" s="6" t="str">
        <f t="shared" si="7"/>
        <v/>
      </c>
      <c r="N99" s="19"/>
      <c r="O99" s="8"/>
      <c r="P99" s="82"/>
      <c r="Q99" s="82"/>
      <c r="R99" s="85" t="str">
        <f t="shared" si="8"/>
        <v/>
      </c>
      <c r="S99" s="85"/>
      <c r="T99" s="86" t="str">
        <f t="shared" si="9"/>
        <v/>
      </c>
      <c r="U99" s="86"/>
    </row>
    <row r="100" spans="2:21">
      <c r="B100" s="19">
        <v>92</v>
      </c>
      <c r="C100" s="81" t="str">
        <f t="shared" si="6"/>
        <v/>
      </c>
      <c r="D100" s="81"/>
      <c r="E100" s="19"/>
      <c r="F100" s="8"/>
      <c r="G100" s="19" t="s">
        <v>4</v>
      </c>
      <c r="H100" s="82"/>
      <c r="I100" s="82"/>
      <c r="J100" s="19"/>
      <c r="K100" s="81" t="str">
        <f t="shared" si="5"/>
        <v/>
      </c>
      <c r="L100" s="81"/>
      <c r="M100" s="6" t="str">
        <f t="shared" si="7"/>
        <v/>
      </c>
      <c r="N100" s="19"/>
      <c r="O100" s="8"/>
      <c r="P100" s="82"/>
      <c r="Q100" s="82"/>
      <c r="R100" s="85" t="str">
        <f t="shared" si="8"/>
        <v/>
      </c>
      <c r="S100" s="85"/>
      <c r="T100" s="86" t="str">
        <f t="shared" si="9"/>
        <v/>
      </c>
      <c r="U100" s="86"/>
    </row>
    <row r="101" spans="2:21">
      <c r="B101" s="19">
        <v>93</v>
      </c>
      <c r="C101" s="81" t="str">
        <f t="shared" si="6"/>
        <v/>
      </c>
      <c r="D101" s="81"/>
      <c r="E101" s="19"/>
      <c r="F101" s="8"/>
      <c r="G101" s="19" t="s">
        <v>3</v>
      </c>
      <c r="H101" s="82"/>
      <c r="I101" s="82"/>
      <c r="J101" s="19"/>
      <c r="K101" s="81" t="str">
        <f t="shared" si="5"/>
        <v/>
      </c>
      <c r="L101" s="81"/>
      <c r="M101" s="6" t="str">
        <f t="shared" si="7"/>
        <v/>
      </c>
      <c r="N101" s="19"/>
      <c r="O101" s="8"/>
      <c r="P101" s="82"/>
      <c r="Q101" s="82"/>
      <c r="R101" s="85" t="str">
        <f t="shared" si="8"/>
        <v/>
      </c>
      <c r="S101" s="85"/>
      <c r="T101" s="86" t="str">
        <f t="shared" si="9"/>
        <v/>
      </c>
      <c r="U101" s="86"/>
    </row>
    <row r="102" spans="2:21">
      <c r="B102" s="19">
        <v>94</v>
      </c>
      <c r="C102" s="81" t="str">
        <f t="shared" si="6"/>
        <v/>
      </c>
      <c r="D102" s="81"/>
      <c r="E102" s="19"/>
      <c r="F102" s="8"/>
      <c r="G102" s="19" t="s">
        <v>3</v>
      </c>
      <c r="H102" s="82"/>
      <c r="I102" s="82"/>
      <c r="J102" s="19"/>
      <c r="K102" s="81" t="str">
        <f t="shared" si="5"/>
        <v/>
      </c>
      <c r="L102" s="81"/>
      <c r="M102" s="6" t="str">
        <f t="shared" si="7"/>
        <v/>
      </c>
      <c r="N102" s="19"/>
      <c r="O102" s="8"/>
      <c r="P102" s="82"/>
      <c r="Q102" s="82"/>
      <c r="R102" s="85" t="str">
        <f t="shared" si="8"/>
        <v/>
      </c>
      <c r="S102" s="85"/>
      <c r="T102" s="86" t="str">
        <f t="shared" si="9"/>
        <v/>
      </c>
      <c r="U102" s="86"/>
    </row>
    <row r="103" spans="2:21">
      <c r="B103" s="19">
        <v>95</v>
      </c>
      <c r="C103" s="81" t="str">
        <f t="shared" si="6"/>
        <v/>
      </c>
      <c r="D103" s="81"/>
      <c r="E103" s="19"/>
      <c r="F103" s="8"/>
      <c r="G103" s="19" t="s">
        <v>3</v>
      </c>
      <c r="H103" s="82"/>
      <c r="I103" s="82"/>
      <c r="J103" s="19"/>
      <c r="K103" s="81" t="str">
        <f t="shared" si="5"/>
        <v/>
      </c>
      <c r="L103" s="81"/>
      <c r="M103" s="6" t="str">
        <f t="shared" si="7"/>
        <v/>
      </c>
      <c r="N103" s="19"/>
      <c r="O103" s="8"/>
      <c r="P103" s="82"/>
      <c r="Q103" s="82"/>
      <c r="R103" s="85" t="str">
        <f t="shared" si="8"/>
        <v/>
      </c>
      <c r="S103" s="85"/>
      <c r="T103" s="86" t="str">
        <f t="shared" si="9"/>
        <v/>
      </c>
      <c r="U103" s="86"/>
    </row>
    <row r="104" spans="2:21">
      <c r="B104" s="19">
        <v>96</v>
      </c>
      <c r="C104" s="81" t="str">
        <f t="shared" si="6"/>
        <v/>
      </c>
      <c r="D104" s="81"/>
      <c r="E104" s="19"/>
      <c r="F104" s="8"/>
      <c r="G104" s="19" t="s">
        <v>4</v>
      </c>
      <c r="H104" s="82"/>
      <c r="I104" s="82"/>
      <c r="J104" s="19"/>
      <c r="K104" s="81" t="str">
        <f t="shared" si="5"/>
        <v/>
      </c>
      <c r="L104" s="81"/>
      <c r="M104" s="6" t="str">
        <f t="shared" si="7"/>
        <v/>
      </c>
      <c r="N104" s="19"/>
      <c r="O104" s="8"/>
      <c r="P104" s="82"/>
      <c r="Q104" s="82"/>
      <c r="R104" s="85" t="str">
        <f t="shared" si="8"/>
        <v/>
      </c>
      <c r="S104" s="85"/>
      <c r="T104" s="86" t="str">
        <f t="shared" si="9"/>
        <v/>
      </c>
      <c r="U104" s="86"/>
    </row>
    <row r="105" spans="2:21">
      <c r="B105" s="19">
        <v>97</v>
      </c>
      <c r="C105" s="81" t="str">
        <f t="shared" si="6"/>
        <v/>
      </c>
      <c r="D105" s="81"/>
      <c r="E105" s="19"/>
      <c r="F105" s="8"/>
      <c r="G105" s="19" t="s">
        <v>3</v>
      </c>
      <c r="H105" s="82"/>
      <c r="I105" s="82"/>
      <c r="J105" s="19"/>
      <c r="K105" s="81" t="str">
        <f t="shared" si="5"/>
        <v/>
      </c>
      <c r="L105" s="81"/>
      <c r="M105" s="6" t="str">
        <f t="shared" si="7"/>
        <v/>
      </c>
      <c r="N105" s="19"/>
      <c r="O105" s="8"/>
      <c r="P105" s="82"/>
      <c r="Q105" s="82"/>
      <c r="R105" s="85" t="str">
        <f t="shared" si="8"/>
        <v/>
      </c>
      <c r="S105" s="85"/>
      <c r="T105" s="86" t="str">
        <f t="shared" si="9"/>
        <v/>
      </c>
      <c r="U105" s="86"/>
    </row>
    <row r="106" spans="2:21">
      <c r="B106" s="19">
        <v>98</v>
      </c>
      <c r="C106" s="81" t="str">
        <f t="shared" si="6"/>
        <v/>
      </c>
      <c r="D106" s="81"/>
      <c r="E106" s="19"/>
      <c r="F106" s="8"/>
      <c r="G106" s="19" t="s">
        <v>4</v>
      </c>
      <c r="H106" s="82"/>
      <c r="I106" s="82"/>
      <c r="J106" s="19"/>
      <c r="K106" s="81" t="str">
        <f t="shared" si="5"/>
        <v/>
      </c>
      <c r="L106" s="81"/>
      <c r="M106" s="6" t="str">
        <f t="shared" si="7"/>
        <v/>
      </c>
      <c r="N106" s="19"/>
      <c r="O106" s="8"/>
      <c r="P106" s="82"/>
      <c r="Q106" s="82"/>
      <c r="R106" s="85" t="str">
        <f t="shared" si="8"/>
        <v/>
      </c>
      <c r="S106" s="85"/>
      <c r="T106" s="86" t="str">
        <f t="shared" si="9"/>
        <v/>
      </c>
      <c r="U106" s="86"/>
    </row>
    <row r="107" spans="2:21">
      <c r="B107" s="19">
        <v>99</v>
      </c>
      <c r="C107" s="81" t="str">
        <f t="shared" si="6"/>
        <v/>
      </c>
      <c r="D107" s="81"/>
      <c r="E107" s="19"/>
      <c r="F107" s="8"/>
      <c r="G107" s="19" t="s">
        <v>4</v>
      </c>
      <c r="H107" s="82"/>
      <c r="I107" s="82"/>
      <c r="J107" s="19"/>
      <c r="K107" s="81" t="str">
        <f t="shared" si="5"/>
        <v/>
      </c>
      <c r="L107" s="81"/>
      <c r="M107" s="6" t="str">
        <f t="shared" si="7"/>
        <v/>
      </c>
      <c r="N107" s="19"/>
      <c r="O107" s="8"/>
      <c r="P107" s="82"/>
      <c r="Q107" s="82"/>
      <c r="R107" s="85" t="str">
        <f t="shared" si="8"/>
        <v/>
      </c>
      <c r="S107" s="85"/>
      <c r="T107" s="86" t="str">
        <f t="shared" si="9"/>
        <v/>
      </c>
      <c r="U107" s="86"/>
    </row>
    <row r="108" spans="2:21">
      <c r="B108" s="19">
        <v>100</v>
      </c>
      <c r="C108" s="81" t="str">
        <f t="shared" si="6"/>
        <v/>
      </c>
      <c r="D108" s="81"/>
      <c r="E108" s="19"/>
      <c r="F108" s="8"/>
      <c r="G108" s="19" t="s">
        <v>3</v>
      </c>
      <c r="H108" s="82"/>
      <c r="I108" s="82"/>
      <c r="J108" s="19"/>
      <c r="K108" s="81" t="str">
        <f t="shared" si="5"/>
        <v/>
      </c>
      <c r="L108" s="81"/>
      <c r="M108" s="6" t="str">
        <f t="shared" si="7"/>
        <v/>
      </c>
      <c r="N108" s="19"/>
      <c r="O108" s="8"/>
      <c r="P108" s="82"/>
      <c r="Q108" s="82"/>
      <c r="R108" s="85" t="str">
        <f t="shared" si="8"/>
        <v/>
      </c>
      <c r="S108" s="85"/>
      <c r="T108" s="86" t="str">
        <f t="shared" si="9"/>
        <v/>
      </c>
      <c r="U108" s="86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inoriK55AB</cp:lastModifiedBy>
  <cp:revision/>
  <cp:lastPrinted>2015-07-15T10:17:15Z</cp:lastPrinted>
  <dcterms:created xsi:type="dcterms:W3CDTF">2013-10-09T23:04:08Z</dcterms:created>
  <dcterms:modified xsi:type="dcterms:W3CDTF">2019-08-06T14:40:55Z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