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K27" i="31"/>
  <c r="M27" s="1"/>
  <c r="M9"/>
  <c r="K9"/>
  <c r="K27" i="32"/>
  <c r="M27" s="1"/>
  <c r="K9"/>
  <c r="M9" s="1"/>
  <c r="K27" i="33"/>
  <c r="M27" s="1"/>
  <c r="M9"/>
  <c r="K9"/>
  <c r="V108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/>
  <c r="R82"/>
  <c r="C83" s="1"/>
  <c r="X83" s="1"/>
  <c r="Y83" s="1"/>
  <c r="M82"/>
  <c r="K82"/>
  <c r="V81"/>
  <c r="T81"/>
  <c r="W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/>
  <c r="R77"/>
  <c r="C78" s="1"/>
  <c r="X78" s="1"/>
  <c r="Y78" s="1"/>
  <c r="M77"/>
  <c r="K77"/>
  <c r="W76"/>
  <c r="V76"/>
  <c r="T76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/>
  <c r="R74"/>
  <c r="C75" s="1"/>
  <c r="X75" s="1"/>
  <c r="Y75" s="1"/>
  <c r="M74"/>
  <c r="K74"/>
  <c r="V73"/>
  <c r="T73"/>
  <c r="W73"/>
  <c r="R73"/>
  <c r="C74" s="1"/>
  <c r="X74" s="1"/>
  <c r="Y74" s="1"/>
  <c r="M73"/>
  <c r="K73"/>
  <c r="V72"/>
  <c r="T72"/>
  <c r="W72" s="1"/>
  <c r="V71"/>
  <c r="T71"/>
  <c r="V70"/>
  <c r="T70"/>
  <c r="W70" s="1"/>
  <c r="V69"/>
  <c r="T69"/>
  <c r="V68"/>
  <c r="T68"/>
  <c r="V67"/>
  <c r="T67"/>
  <c r="V66"/>
  <c r="T66"/>
  <c r="V65"/>
  <c r="T65"/>
  <c r="W65" s="1"/>
  <c r="V64"/>
  <c r="T64"/>
  <c r="W64" s="1"/>
  <c r="V63"/>
  <c r="T63"/>
  <c r="W63" s="1"/>
  <c r="V62"/>
  <c r="T62"/>
  <c r="V61"/>
  <c r="T61"/>
  <c r="V60"/>
  <c r="T60"/>
  <c r="W60" s="1"/>
  <c r="V59"/>
  <c r="T59"/>
  <c r="V58"/>
  <c r="T58"/>
  <c r="V57"/>
  <c r="T57"/>
  <c r="V56"/>
  <c r="T56"/>
  <c r="W56" s="1"/>
  <c r="V55"/>
  <c r="T55"/>
  <c r="W55" s="1"/>
  <c r="V54"/>
  <c r="T54"/>
  <c r="W54" s="1"/>
  <c r="V53"/>
  <c r="T53"/>
  <c r="W53" s="1"/>
  <c r="V52"/>
  <c r="T52"/>
  <c r="W52" s="1"/>
  <c r="V51"/>
  <c r="T51"/>
  <c r="W51" s="1"/>
  <c r="V50"/>
  <c r="T50"/>
  <c r="W50" s="1"/>
  <c r="V49"/>
  <c r="T49"/>
  <c r="V48"/>
  <c r="T48"/>
  <c r="V47"/>
  <c r="T47"/>
  <c r="W47" s="1"/>
  <c r="V46"/>
  <c r="T46"/>
  <c r="W46" s="1"/>
  <c r="V45"/>
  <c r="T45"/>
  <c r="W45" s="1"/>
  <c r="V44"/>
  <c r="T44"/>
  <c r="W44" s="1"/>
  <c r="V43"/>
  <c r="T43"/>
  <c r="V42"/>
  <c r="T42"/>
  <c r="V41"/>
  <c r="T41"/>
  <c r="V40"/>
  <c r="T40"/>
  <c r="W40" s="1"/>
  <c r="V39"/>
  <c r="T39"/>
  <c r="W39" s="1"/>
  <c r="V38"/>
  <c r="T38"/>
  <c r="V37"/>
  <c r="T37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V30"/>
  <c r="T30"/>
  <c r="V29"/>
  <c r="T29"/>
  <c r="W29" s="1"/>
  <c r="V28"/>
  <c r="T28"/>
  <c r="W28" s="1"/>
  <c r="V27"/>
  <c r="T27"/>
  <c r="W27" s="1"/>
  <c r="V26"/>
  <c r="T26"/>
  <c r="W26" s="1"/>
  <c r="V25"/>
  <c r="T25"/>
  <c r="V24"/>
  <c r="T24"/>
  <c r="V23"/>
  <c r="T23"/>
  <c r="W23" s="1"/>
  <c r="T22"/>
  <c r="V22" s="1"/>
  <c r="T21"/>
  <c r="T20"/>
  <c r="V20" s="1"/>
  <c r="T19"/>
  <c r="W19" s="1"/>
  <c r="T18"/>
  <c r="T17"/>
  <c r="T16"/>
  <c r="W16" s="1"/>
  <c r="T15"/>
  <c r="T14"/>
  <c r="V14" s="1"/>
  <c r="T13"/>
  <c r="T12"/>
  <c r="T11"/>
  <c r="V11" s="1"/>
  <c r="T10"/>
  <c r="W10" s="1"/>
  <c r="T9"/>
  <c r="W9" s="1"/>
  <c r="C9"/>
  <c r="V108" i="32"/>
  <c r="T108"/>
  <c r="W108" s="1"/>
  <c r="R108"/>
  <c r="M108"/>
  <c r="K108"/>
  <c r="V107"/>
  <c r="T107"/>
  <c r="W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W102"/>
  <c r="V102"/>
  <c r="T102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/>
  <c r="R95"/>
  <c r="C96" s="1"/>
  <c r="X96" s="1"/>
  <c r="Y96" s="1"/>
  <c r="M95"/>
  <c r="K95"/>
  <c r="W94"/>
  <c r="V94"/>
  <c r="T94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/>
  <c r="R87"/>
  <c r="C88" s="1"/>
  <c r="X88" s="1"/>
  <c r="Y88" s="1"/>
  <c r="M87"/>
  <c r="K87"/>
  <c r="W86"/>
  <c r="V86"/>
  <c r="T86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/>
  <c r="R79"/>
  <c r="C80" s="1"/>
  <c r="X80" s="1"/>
  <c r="Y80" s="1"/>
  <c r="M79"/>
  <c r="K79"/>
  <c r="W78"/>
  <c r="V78"/>
  <c r="T78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V71"/>
  <c r="T71"/>
  <c r="V70"/>
  <c r="T70"/>
  <c r="V69"/>
  <c r="T69"/>
  <c r="V68"/>
  <c r="T68"/>
  <c r="V67"/>
  <c r="T67"/>
  <c r="V66"/>
  <c r="T66"/>
  <c r="V65"/>
  <c r="T65"/>
  <c r="V64"/>
  <c r="T64"/>
  <c r="W64" s="1"/>
  <c r="V63"/>
  <c r="T63"/>
  <c r="W63" s="1"/>
  <c r="V62"/>
  <c r="T62"/>
  <c r="V61"/>
  <c r="T61"/>
  <c r="V60"/>
  <c r="T60"/>
  <c r="W60" s="1"/>
  <c r="V59"/>
  <c r="T59"/>
  <c r="V58"/>
  <c r="T58"/>
  <c r="V57"/>
  <c r="T57"/>
  <c r="V56"/>
  <c r="T56"/>
  <c r="W56" s="1"/>
  <c r="V55"/>
  <c r="T55"/>
  <c r="V54"/>
  <c r="T54"/>
  <c r="W54" s="1"/>
  <c r="V53"/>
  <c r="T53"/>
  <c r="V52"/>
  <c r="T52"/>
  <c r="V51"/>
  <c r="T51"/>
  <c r="V50"/>
  <c r="T50"/>
  <c r="W50" s="1"/>
  <c r="V49"/>
  <c r="T49"/>
  <c r="V48"/>
  <c r="T48"/>
  <c r="V47"/>
  <c r="T47"/>
  <c r="W47" s="1"/>
  <c r="V46"/>
  <c r="T46"/>
  <c r="W46" s="1"/>
  <c r="V45"/>
  <c r="T45"/>
  <c r="W45" s="1"/>
  <c r="V44"/>
  <c r="T44"/>
  <c r="V43"/>
  <c r="T43"/>
  <c r="V42"/>
  <c r="T42"/>
  <c r="V41"/>
  <c r="T41"/>
  <c r="V40"/>
  <c r="T40"/>
  <c r="V39"/>
  <c r="T39"/>
  <c r="W39" s="1"/>
  <c r="V38"/>
  <c r="T38"/>
  <c r="V37"/>
  <c r="T37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V30"/>
  <c r="T30"/>
  <c r="V29"/>
  <c r="T29"/>
  <c r="W29" s="1"/>
  <c r="V28"/>
  <c r="T28"/>
  <c r="W28" s="1"/>
  <c r="V27"/>
  <c r="T27"/>
  <c r="V26"/>
  <c r="T26"/>
  <c r="V25"/>
  <c r="T25"/>
  <c r="V24"/>
  <c r="T24"/>
  <c r="V23"/>
  <c r="T23"/>
  <c r="T22"/>
  <c r="V22" s="1"/>
  <c r="T21"/>
  <c r="V21" s="1"/>
  <c r="T20"/>
  <c r="V20" s="1"/>
  <c r="T19"/>
  <c r="V19" s="1"/>
  <c r="T18"/>
  <c r="W18" s="1"/>
  <c r="W19" s="1"/>
  <c r="T17"/>
  <c r="W17" s="1"/>
  <c r="T16"/>
  <c r="T15"/>
  <c r="T14"/>
  <c r="T13"/>
  <c r="T12"/>
  <c r="W12" s="1"/>
  <c r="T11"/>
  <c r="V11" s="1"/>
  <c r="T10"/>
  <c r="T9"/>
  <c r="W9" s="1"/>
  <c r="C9"/>
  <c r="V108" i="31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/>
  <c r="R73"/>
  <c r="C74" s="1"/>
  <c r="X74" s="1"/>
  <c r="Y74" s="1"/>
  <c r="M73"/>
  <c r="K73"/>
  <c r="V72"/>
  <c r="T72"/>
  <c r="V71"/>
  <c r="T71"/>
  <c r="V70"/>
  <c r="T70"/>
  <c r="V69"/>
  <c r="T69"/>
  <c r="V68"/>
  <c r="T68"/>
  <c r="V67"/>
  <c r="T67"/>
  <c r="V66"/>
  <c r="T66"/>
  <c r="V65"/>
  <c r="T65"/>
  <c r="V64"/>
  <c r="T64"/>
  <c r="V63"/>
  <c r="T63"/>
  <c r="V62"/>
  <c r="T62"/>
  <c r="V61"/>
  <c r="T61"/>
  <c r="V60"/>
  <c r="T60"/>
  <c r="V59"/>
  <c r="T59"/>
  <c r="V58"/>
  <c r="T58"/>
  <c r="V57"/>
  <c r="T57"/>
  <c r="V56"/>
  <c r="T56"/>
  <c r="V55"/>
  <c r="T55"/>
  <c r="V54"/>
  <c r="T54"/>
  <c r="V53"/>
  <c r="T53"/>
  <c r="V52"/>
  <c r="T52"/>
  <c r="V51"/>
  <c r="T51"/>
  <c r="W51" s="1"/>
  <c r="V50"/>
  <c r="T50"/>
  <c r="V49"/>
  <c r="T49"/>
  <c r="V48"/>
  <c r="T48"/>
  <c r="V47"/>
  <c r="T47"/>
  <c r="V46"/>
  <c r="T46"/>
  <c r="V45"/>
  <c r="T45"/>
  <c r="V44"/>
  <c r="T44"/>
  <c r="V43"/>
  <c r="T43"/>
  <c r="V42"/>
  <c r="T42"/>
  <c r="V41"/>
  <c r="T41"/>
  <c r="V40"/>
  <c r="T40"/>
  <c r="V39"/>
  <c r="T39"/>
  <c r="W39" s="1"/>
  <c r="V38"/>
  <c r="T38"/>
  <c r="V37"/>
  <c r="T37"/>
  <c r="V36"/>
  <c r="T36"/>
  <c r="V35"/>
  <c r="T35"/>
  <c r="V34"/>
  <c r="T34"/>
  <c r="V33"/>
  <c r="T33"/>
  <c r="V32"/>
  <c r="T32"/>
  <c r="V31"/>
  <c r="T31"/>
  <c r="V30"/>
  <c r="T30"/>
  <c r="V29"/>
  <c r="T29"/>
  <c r="V28"/>
  <c r="T28"/>
  <c r="V27"/>
  <c r="T27"/>
  <c r="W27" s="1"/>
  <c r="V26"/>
  <c r="T26"/>
  <c r="V25"/>
  <c r="T25"/>
  <c r="V24"/>
  <c r="T24"/>
  <c r="V23"/>
  <c r="T23"/>
  <c r="W23" s="1"/>
  <c r="T22"/>
  <c r="T21"/>
  <c r="T20"/>
  <c r="T19"/>
  <c r="V19" s="1"/>
  <c r="T18"/>
  <c r="V18" s="1"/>
  <c r="W18"/>
  <c r="T17"/>
  <c r="W17" s="1"/>
  <c r="T16"/>
  <c r="T15"/>
  <c r="T14"/>
  <c r="V14" s="1"/>
  <c r="T13"/>
  <c r="W13" s="1"/>
  <c r="T12"/>
  <c r="W12" s="1"/>
  <c r="T11"/>
  <c r="V11" s="1"/>
  <c r="T10"/>
  <c r="W10" s="1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V18" i="32"/>
  <c r="W9" i="31"/>
  <c r="V12" i="32"/>
  <c r="W42" i="31" l="1"/>
  <c r="W43" s="1"/>
  <c r="W62"/>
  <c r="W63" s="1"/>
  <c r="W64" s="1"/>
  <c r="W65" s="1"/>
  <c r="W66" s="1"/>
  <c r="W67" s="1"/>
  <c r="W68" s="1"/>
  <c r="W69" s="1"/>
  <c r="W70" s="1"/>
  <c r="W40"/>
  <c r="W25"/>
  <c r="V15"/>
  <c r="W24"/>
  <c r="W45"/>
  <c r="W46" s="1"/>
  <c r="W47" s="1"/>
  <c r="W48" s="1"/>
  <c r="W49" s="1"/>
  <c r="W50" s="1"/>
  <c r="W60"/>
  <c r="W61" s="1"/>
  <c r="W71"/>
  <c r="W72" s="1"/>
  <c r="W21"/>
  <c r="W22" s="1"/>
  <c r="W26"/>
  <c r="W48" i="32"/>
  <c r="W53"/>
  <c r="W24"/>
  <c r="W30"/>
  <c r="W31" s="1"/>
  <c r="W61"/>
  <c r="W62" s="1"/>
  <c r="W65"/>
  <c r="W66" s="1"/>
  <c r="W67" s="1"/>
  <c r="W68" s="1"/>
  <c r="W69" s="1"/>
  <c r="W70" s="1"/>
  <c r="V9"/>
  <c r="V10" s="1"/>
  <c r="W40"/>
  <c r="W49"/>
  <c r="W57"/>
  <c r="W58" s="1"/>
  <c r="W59" s="1"/>
  <c r="W25"/>
  <c r="W26" s="1"/>
  <c r="W37"/>
  <c r="W41"/>
  <c r="W42" s="1"/>
  <c r="W43" s="1"/>
  <c r="W44" s="1"/>
  <c r="W69" i="33"/>
  <c r="W48"/>
  <c r="W49" s="1"/>
  <c r="W58"/>
  <c r="W59" s="1"/>
  <c r="W62"/>
  <c r="V12"/>
  <c r="W25"/>
  <c r="W41"/>
  <c r="W42" s="1"/>
  <c r="W43" s="1"/>
  <c r="W17"/>
  <c r="W18" s="1"/>
  <c r="W61"/>
  <c r="V13"/>
  <c r="W24"/>
  <c r="W21"/>
  <c r="W22" s="1"/>
  <c r="W30"/>
  <c r="W31" s="1"/>
  <c r="W66"/>
  <c r="W67" s="1"/>
  <c r="W68" s="1"/>
  <c r="W71"/>
  <c r="W37"/>
  <c r="W38" s="1"/>
  <c r="W57"/>
  <c r="W71" i="32"/>
  <c r="W72" s="1"/>
  <c r="W57" i="31"/>
  <c r="W58" s="1"/>
  <c r="W59" s="1"/>
  <c r="W56"/>
  <c r="W55" i="32"/>
  <c r="W52" i="31"/>
  <c r="W53" s="1"/>
  <c r="W54" s="1"/>
  <c r="W55" s="1"/>
  <c r="W51" i="32"/>
  <c r="W52" s="1"/>
  <c r="W44" i="31"/>
  <c r="W41"/>
  <c r="W38" i="32"/>
  <c r="W33" i="31"/>
  <c r="W34" s="1"/>
  <c r="W35" s="1"/>
  <c r="W36" s="1"/>
  <c r="W37" s="1"/>
  <c r="W38" s="1"/>
  <c r="W28"/>
  <c r="W29" s="1"/>
  <c r="W30" s="1"/>
  <c r="W31" s="1"/>
  <c r="W32" s="1"/>
  <c r="W27" i="32"/>
  <c r="W23"/>
  <c r="V22" i="31"/>
  <c r="V21"/>
  <c r="V21" i="33"/>
  <c r="V20" i="31"/>
  <c r="W20"/>
  <c r="W20" i="32"/>
  <c r="W19" i="31"/>
  <c r="W16" i="32"/>
  <c r="V16" i="31"/>
  <c r="V17" s="1"/>
  <c r="W16"/>
  <c r="V15" i="32"/>
  <c r="V15" i="33"/>
  <c r="V16" s="1"/>
  <c r="V17" s="1"/>
  <c r="V14" i="32"/>
  <c r="V13" i="31"/>
  <c r="H4" i="32"/>
  <c r="W13"/>
  <c r="W14" s="1"/>
  <c r="W15" s="1"/>
  <c r="V13"/>
  <c r="W13" i="33"/>
  <c r="W14" s="1"/>
  <c r="W15" s="1"/>
  <c r="W12"/>
  <c r="W10" i="32"/>
  <c r="W11" s="1"/>
  <c r="V10" i="31"/>
  <c r="R9" i="32"/>
  <c r="C10" s="1"/>
  <c r="W11" i="33"/>
  <c r="R9"/>
  <c r="C10" s="1"/>
  <c r="H4"/>
  <c r="W14" i="31"/>
  <c r="W15" s="1"/>
  <c r="V12"/>
  <c r="R9"/>
  <c r="C10" s="1"/>
  <c r="K10" s="1"/>
  <c r="M10" s="1"/>
  <c r="H4"/>
  <c r="W21" i="32"/>
  <c r="W22" s="1"/>
  <c r="W20" i="33"/>
  <c r="V18"/>
  <c r="V19" s="1"/>
  <c r="V9"/>
  <c r="V10" s="1"/>
  <c r="C10" i="17"/>
  <c r="T9"/>
  <c r="H4" s="1"/>
  <c r="D4"/>
  <c r="G5"/>
  <c r="E5"/>
  <c r="C5"/>
  <c r="W11" i="31"/>
  <c r="K10" i="32" l="1"/>
  <c r="M10" s="1"/>
  <c r="R10" s="1"/>
  <c r="C11" s="1"/>
  <c r="K11" s="1"/>
  <c r="M11" s="1"/>
  <c r="R11" s="1"/>
  <c r="L5"/>
  <c r="V16"/>
  <c r="V17" s="1"/>
  <c r="X10" i="33"/>
  <c r="K10"/>
  <c r="M10" s="1"/>
  <c r="R10" s="1"/>
  <c r="C11" s="1"/>
  <c r="P5" i="32"/>
  <c r="L5" i="31"/>
  <c r="P5"/>
  <c r="P5" i="33"/>
  <c r="X10" i="32"/>
  <c r="L5" i="33"/>
  <c r="I5" i="17"/>
  <c r="L4"/>
  <c r="P4"/>
  <c r="X10" i="31"/>
  <c r="R10"/>
  <c r="X11" i="32" l="1"/>
  <c r="Y11" s="1"/>
  <c r="R11" i="33"/>
  <c r="K11"/>
  <c r="M11" s="1"/>
  <c r="X11"/>
  <c r="Y11" s="1"/>
  <c r="C12" i="32"/>
  <c r="K12" s="1"/>
  <c r="M12" s="1"/>
  <c r="R12" s="1"/>
  <c r="C13" s="1"/>
  <c r="C11" i="31"/>
  <c r="K11" s="1"/>
  <c r="M11" s="1"/>
  <c r="X13" i="32" l="1"/>
  <c r="Y13" s="1"/>
  <c r="K13"/>
  <c r="M13" s="1"/>
  <c r="R13" s="1"/>
  <c r="C12" i="33"/>
  <c r="K12" s="1"/>
  <c r="M12" s="1"/>
  <c r="R12" s="1"/>
  <c r="C13" s="1"/>
  <c r="R11" i="31"/>
  <c r="X11"/>
  <c r="Y11" s="1"/>
  <c r="X12" i="32"/>
  <c r="Y12" s="1"/>
  <c r="C14" l="1"/>
  <c r="X13" i="33"/>
  <c r="Y13" s="1"/>
  <c r="K13"/>
  <c r="M13" s="1"/>
  <c r="R13" s="1"/>
  <c r="C14" s="1"/>
  <c r="X12"/>
  <c r="Y12" s="1"/>
  <c r="C12" i="31"/>
  <c r="K12" s="1"/>
  <c r="M12" s="1"/>
  <c r="R12" s="1"/>
  <c r="C13" s="1"/>
  <c r="X13" l="1"/>
  <c r="Y13" s="1"/>
  <c r="K13"/>
  <c r="M13" s="1"/>
  <c r="R13" s="1"/>
  <c r="X14" i="32"/>
  <c r="Y14" s="1"/>
  <c r="K14"/>
  <c r="M14" s="1"/>
  <c r="R14" s="1"/>
  <c r="X14" i="33"/>
  <c r="Y14" s="1"/>
  <c r="K14"/>
  <c r="M14" s="1"/>
  <c r="R14" s="1"/>
  <c r="X12" i="31"/>
  <c r="Y12" s="1"/>
  <c r="C14" l="1"/>
  <c r="C15" i="32"/>
  <c r="C15" i="33"/>
  <c r="X14" i="31" l="1"/>
  <c r="Y14" s="1"/>
  <c r="K14"/>
  <c r="M14" s="1"/>
  <c r="R14" s="1"/>
  <c r="X15" i="32"/>
  <c r="Y15" s="1"/>
  <c r="K15"/>
  <c r="M15" s="1"/>
  <c r="R15" s="1"/>
  <c r="X15" i="33"/>
  <c r="Y15" s="1"/>
  <c r="K15"/>
  <c r="M15" s="1"/>
  <c r="R15" s="1"/>
  <c r="C15" i="31" l="1"/>
  <c r="C16" i="32"/>
  <c r="C16" i="33"/>
  <c r="X15" i="31" l="1"/>
  <c r="Y15" s="1"/>
  <c r="K15"/>
  <c r="M15" s="1"/>
  <c r="R15" s="1"/>
  <c r="X16" i="32"/>
  <c r="Y16" s="1"/>
  <c r="K16"/>
  <c r="M16" s="1"/>
  <c r="R16" s="1"/>
  <c r="X16" i="33"/>
  <c r="Y16" s="1"/>
  <c r="K16"/>
  <c r="M16" s="1"/>
  <c r="R16" s="1"/>
  <c r="C16" i="31" l="1"/>
  <c r="C17" i="32"/>
  <c r="C17" i="33"/>
  <c r="X16" i="31" l="1"/>
  <c r="Y16" s="1"/>
  <c r="K16"/>
  <c r="M16" s="1"/>
  <c r="R16" s="1"/>
  <c r="X17" i="32"/>
  <c r="Y17" s="1"/>
  <c r="K17"/>
  <c r="M17" s="1"/>
  <c r="R17" s="1"/>
  <c r="X17" i="33"/>
  <c r="Y17" s="1"/>
  <c r="K17"/>
  <c r="M17" s="1"/>
  <c r="R17" s="1"/>
  <c r="C18" s="1"/>
  <c r="C17" i="31" l="1"/>
  <c r="C18" i="32"/>
  <c r="X18" i="33"/>
  <c r="Y18" s="1"/>
  <c r="K18"/>
  <c r="M18" s="1"/>
  <c r="R18" s="1"/>
  <c r="C19" s="1"/>
  <c r="X17" i="31" l="1"/>
  <c r="Y17" s="1"/>
  <c r="K17"/>
  <c r="M17" s="1"/>
  <c r="R17" s="1"/>
  <c r="X18" i="32"/>
  <c r="Y18" s="1"/>
  <c r="K18"/>
  <c r="M18" s="1"/>
  <c r="R18" s="1"/>
  <c r="C19" s="1"/>
  <c r="X19" i="33"/>
  <c r="Y19" s="1"/>
  <c r="K19"/>
  <c r="M19" s="1"/>
  <c r="R19" s="1"/>
  <c r="C20" s="1"/>
  <c r="C18" i="31" l="1"/>
  <c r="X19" i="32"/>
  <c r="Y19" s="1"/>
  <c r="K19"/>
  <c r="M19" s="1"/>
  <c r="R19" s="1"/>
  <c r="C20" s="1"/>
  <c r="X20" i="33"/>
  <c r="Y20" s="1"/>
  <c r="K20"/>
  <c r="M20" s="1"/>
  <c r="R20" s="1"/>
  <c r="C21" s="1"/>
  <c r="X18" i="31" l="1"/>
  <c r="Y18" s="1"/>
  <c r="K18"/>
  <c r="M18" s="1"/>
  <c r="R18" s="1"/>
  <c r="C19" s="1"/>
  <c r="X20" i="32"/>
  <c r="Y20" s="1"/>
  <c r="K20"/>
  <c r="M20" s="1"/>
  <c r="R20" s="1"/>
  <c r="C21" s="1"/>
  <c r="X21" i="33"/>
  <c r="Y21" s="1"/>
  <c r="K21"/>
  <c r="M21" s="1"/>
  <c r="R21" s="1"/>
  <c r="C22" s="1"/>
  <c r="X19" i="31" l="1"/>
  <c r="Y19" s="1"/>
  <c r="K19"/>
  <c r="M19" s="1"/>
  <c r="R19" s="1"/>
  <c r="C20" s="1"/>
  <c r="X21" i="32"/>
  <c r="Y21" s="1"/>
  <c r="K21"/>
  <c r="M21" s="1"/>
  <c r="R21" s="1"/>
  <c r="C22" s="1"/>
  <c r="X22" i="33"/>
  <c r="Y22" s="1"/>
  <c r="K22"/>
  <c r="M22" s="1"/>
  <c r="R22" s="1"/>
  <c r="C23" s="1"/>
  <c r="X20" i="31" l="1"/>
  <c r="Y20" s="1"/>
  <c r="K20"/>
  <c r="M20" s="1"/>
  <c r="R20" s="1"/>
  <c r="C21" s="1"/>
  <c r="X22" i="32"/>
  <c r="Y22" s="1"/>
  <c r="K22"/>
  <c r="M22" s="1"/>
  <c r="R22" s="1"/>
  <c r="C23" s="1"/>
  <c r="X23" i="33"/>
  <c r="Y23" s="1"/>
  <c r="K23"/>
  <c r="M23" s="1"/>
  <c r="R23" s="1"/>
  <c r="C24" s="1"/>
  <c r="X21" i="31" l="1"/>
  <c r="Y21" s="1"/>
  <c r="K21"/>
  <c r="M21" s="1"/>
  <c r="R21" s="1"/>
  <c r="C22" s="1"/>
  <c r="X23" i="32"/>
  <c r="Y23" s="1"/>
  <c r="K23"/>
  <c r="M23" s="1"/>
  <c r="R23" s="1"/>
  <c r="C24" s="1"/>
  <c r="X24" i="33"/>
  <c r="Y24" s="1"/>
  <c r="K24"/>
  <c r="M24" s="1"/>
  <c r="R24" s="1"/>
  <c r="C25" s="1"/>
  <c r="X22" i="31" l="1"/>
  <c r="Y22" s="1"/>
  <c r="K22"/>
  <c r="M22" s="1"/>
  <c r="R22" s="1"/>
  <c r="C23" s="1"/>
  <c r="X24" i="32"/>
  <c r="Y24" s="1"/>
  <c r="K24"/>
  <c r="M24" s="1"/>
  <c r="R24" s="1"/>
  <c r="C25" s="1"/>
  <c r="X25" i="33"/>
  <c r="Y25" s="1"/>
  <c r="K25"/>
  <c r="M25" s="1"/>
  <c r="R25" s="1"/>
  <c r="C26" s="1"/>
  <c r="X23" i="31" l="1"/>
  <c r="Y23" s="1"/>
  <c r="K23"/>
  <c r="M23" s="1"/>
  <c r="R23" s="1"/>
  <c r="C24" s="1"/>
  <c r="X25" i="32"/>
  <c r="Y25" s="1"/>
  <c r="K25"/>
  <c r="M25" s="1"/>
  <c r="R25" s="1"/>
  <c r="C26" s="1"/>
  <c r="X26" i="33"/>
  <c r="Y26" s="1"/>
  <c r="K26"/>
  <c r="M26" s="1"/>
  <c r="R26" s="1"/>
  <c r="C27" s="1"/>
  <c r="X24" i="31" l="1"/>
  <c r="Y24" s="1"/>
  <c r="K24"/>
  <c r="M24" s="1"/>
  <c r="R24" s="1"/>
  <c r="C25" s="1"/>
  <c r="X26" i="32"/>
  <c r="Y26" s="1"/>
  <c r="K26"/>
  <c r="M26" s="1"/>
  <c r="R26" s="1"/>
  <c r="C27" s="1"/>
  <c r="X27" i="33"/>
  <c r="Y27" s="1"/>
  <c r="R27"/>
  <c r="C28" s="1"/>
  <c r="K28" s="1"/>
  <c r="M28" s="1"/>
  <c r="X25" i="31" l="1"/>
  <c r="Y25" s="1"/>
  <c r="K25"/>
  <c r="M25" s="1"/>
  <c r="R25" s="1"/>
  <c r="C26" s="1"/>
  <c r="X27" i="32"/>
  <c r="Y27" s="1"/>
  <c r="R27"/>
  <c r="C28" s="1"/>
  <c r="K28" s="1"/>
  <c r="M28" s="1"/>
  <c r="X28" i="33"/>
  <c r="Y28" s="1"/>
  <c r="R28"/>
  <c r="C29" s="1"/>
  <c r="K29" s="1"/>
  <c r="M29" s="1"/>
  <c r="X26" i="31" l="1"/>
  <c r="Y26" s="1"/>
  <c r="K26"/>
  <c r="M26" s="1"/>
  <c r="R26" s="1"/>
  <c r="C27" s="1"/>
  <c r="X28" i="32"/>
  <c r="Y28" s="1"/>
  <c r="R28"/>
  <c r="C29" s="1"/>
  <c r="K29" s="1"/>
  <c r="M29" s="1"/>
  <c r="X29" i="33"/>
  <c r="Y29" s="1"/>
  <c r="R29"/>
  <c r="C30" s="1"/>
  <c r="K30" s="1"/>
  <c r="M30" s="1"/>
  <c r="X27" i="31" l="1"/>
  <c r="Y27" s="1"/>
  <c r="R27"/>
  <c r="C28" s="1"/>
  <c r="K28" s="1"/>
  <c r="M28" s="1"/>
  <c r="X29" i="32"/>
  <c r="Y29" s="1"/>
  <c r="R29"/>
  <c r="C30" s="1"/>
  <c r="K30" s="1"/>
  <c r="M30" s="1"/>
  <c r="X30" i="33"/>
  <c r="Y30" s="1"/>
  <c r="R30"/>
  <c r="C31" s="1"/>
  <c r="K31" s="1"/>
  <c r="M31" s="1"/>
  <c r="X28" i="31" l="1"/>
  <c r="Y28" s="1"/>
  <c r="R28"/>
  <c r="C29" s="1"/>
  <c r="K29" s="1"/>
  <c r="M29" s="1"/>
  <c r="X30" i="32"/>
  <c r="Y30" s="1"/>
  <c r="R30"/>
  <c r="C31" s="1"/>
  <c r="K31" s="1"/>
  <c r="M31" s="1"/>
  <c r="X31" i="33"/>
  <c r="Y31" s="1"/>
  <c r="R31"/>
  <c r="C32" s="1"/>
  <c r="K32" s="1"/>
  <c r="M32" s="1"/>
  <c r="X29" i="31" l="1"/>
  <c r="Y29" s="1"/>
  <c r="R29"/>
  <c r="C30" s="1"/>
  <c r="K30" s="1"/>
  <c r="M30" s="1"/>
  <c r="X31" i="32"/>
  <c r="Y31" s="1"/>
  <c r="R31"/>
  <c r="C32" s="1"/>
  <c r="K32" s="1"/>
  <c r="M32" s="1"/>
  <c r="X32" i="33"/>
  <c r="Y32" s="1"/>
  <c r="R32"/>
  <c r="C33" s="1"/>
  <c r="K33" s="1"/>
  <c r="M33" s="1"/>
  <c r="X30" i="31" l="1"/>
  <c r="Y30" s="1"/>
  <c r="R30"/>
  <c r="C31" s="1"/>
  <c r="K31" s="1"/>
  <c r="M31" s="1"/>
  <c r="X32" i="32"/>
  <c r="Y32" s="1"/>
  <c r="R32"/>
  <c r="C33" s="1"/>
  <c r="K33" s="1"/>
  <c r="M33" s="1"/>
  <c r="X33" i="33"/>
  <c r="Y33" s="1"/>
  <c r="R33"/>
  <c r="C34" s="1"/>
  <c r="K34" s="1"/>
  <c r="M34" s="1"/>
  <c r="X31" i="31" l="1"/>
  <c r="Y31" s="1"/>
  <c r="R31"/>
  <c r="C32" s="1"/>
  <c r="K32" s="1"/>
  <c r="M32" s="1"/>
  <c r="X33" i="32"/>
  <c r="Y33" s="1"/>
  <c r="R33"/>
  <c r="C34" s="1"/>
  <c r="K34" s="1"/>
  <c r="M34" s="1"/>
  <c r="X34" i="33"/>
  <c r="Y34" s="1"/>
  <c r="R34"/>
  <c r="C35" s="1"/>
  <c r="K35" s="1"/>
  <c r="M35" s="1"/>
  <c r="X32" i="31" l="1"/>
  <c r="Y32" s="1"/>
  <c r="R32"/>
  <c r="C33" s="1"/>
  <c r="K33" s="1"/>
  <c r="M33" s="1"/>
  <c r="X34" i="32"/>
  <c r="Y34" s="1"/>
  <c r="R34"/>
  <c r="C35" s="1"/>
  <c r="K35" s="1"/>
  <c r="M35" s="1"/>
  <c r="X35" i="33"/>
  <c r="Y35" s="1"/>
  <c r="R35"/>
  <c r="C36" s="1"/>
  <c r="K36" s="1"/>
  <c r="M36" s="1"/>
  <c r="X33" i="31" l="1"/>
  <c r="Y33" s="1"/>
  <c r="R33"/>
  <c r="C34" s="1"/>
  <c r="K34" s="1"/>
  <c r="M34" s="1"/>
  <c r="X35" i="32"/>
  <c r="Y35" s="1"/>
  <c r="R35"/>
  <c r="C36" s="1"/>
  <c r="K36" s="1"/>
  <c r="M36" s="1"/>
  <c r="X36" i="33"/>
  <c r="Y36" s="1"/>
  <c r="R36"/>
  <c r="C37" s="1"/>
  <c r="K37" s="1"/>
  <c r="M37" s="1"/>
  <c r="X34" i="31" l="1"/>
  <c r="Y34" s="1"/>
  <c r="R34"/>
  <c r="C35" s="1"/>
  <c r="K35" s="1"/>
  <c r="M35" s="1"/>
  <c r="X36" i="32"/>
  <c r="Y36" s="1"/>
  <c r="R36"/>
  <c r="C37" s="1"/>
  <c r="K37" s="1"/>
  <c r="M37" s="1"/>
  <c r="X37" i="33"/>
  <c r="Y37" s="1"/>
  <c r="R37"/>
  <c r="C38" s="1"/>
  <c r="K38" s="1"/>
  <c r="M38" s="1"/>
  <c r="X35" i="31" l="1"/>
  <c r="Y35" s="1"/>
  <c r="R35"/>
  <c r="C36" s="1"/>
  <c r="K36" s="1"/>
  <c r="M36" s="1"/>
  <c r="X37" i="32"/>
  <c r="Y37" s="1"/>
  <c r="R37"/>
  <c r="C38" s="1"/>
  <c r="K38" s="1"/>
  <c r="M38" s="1"/>
  <c r="R38" i="33"/>
  <c r="C39" s="1"/>
  <c r="K39" s="1"/>
  <c r="M39" s="1"/>
  <c r="X38"/>
  <c r="Y38" s="1"/>
  <c r="X36" i="31" l="1"/>
  <c r="Y36" s="1"/>
  <c r="R36"/>
  <c r="C37" s="1"/>
  <c r="K37" s="1"/>
  <c r="M37" s="1"/>
  <c r="X38" i="32"/>
  <c r="Y38" s="1"/>
  <c r="R38"/>
  <c r="C39" s="1"/>
  <c r="K39" s="1"/>
  <c r="M39" s="1"/>
  <c r="X39" i="33"/>
  <c r="Y39" s="1"/>
  <c r="R39"/>
  <c r="C40" s="1"/>
  <c r="K40" s="1"/>
  <c r="M40" s="1"/>
  <c r="X37" i="31" l="1"/>
  <c r="Y37" s="1"/>
  <c r="R37"/>
  <c r="C38" s="1"/>
  <c r="K38" s="1"/>
  <c r="M38" s="1"/>
  <c r="X39" i="32"/>
  <c r="Y39" s="1"/>
  <c r="R39"/>
  <c r="C40" s="1"/>
  <c r="K40" s="1"/>
  <c r="M40" s="1"/>
  <c r="X40" i="33"/>
  <c r="Y40" s="1"/>
  <c r="R40"/>
  <c r="C41" s="1"/>
  <c r="K41" s="1"/>
  <c r="M41" s="1"/>
  <c r="X38" i="31" l="1"/>
  <c r="Y38" s="1"/>
  <c r="R38"/>
  <c r="C39" s="1"/>
  <c r="K39" s="1"/>
  <c r="M39" s="1"/>
  <c r="X40" i="32"/>
  <c r="Y40" s="1"/>
  <c r="R40"/>
  <c r="C41" s="1"/>
  <c r="K41" s="1"/>
  <c r="M41" s="1"/>
  <c r="X41" i="33"/>
  <c r="Y41" s="1"/>
  <c r="R41"/>
  <c r="C42" s="1"/>
  <c r="K42" s="1"/>
  <c r="M42" s="1"/>
  <c r="X39" i="31" l="1"/>
  <c r="Y39" s="1"/>
  <c r="R39"/>
  <c r="C40" s="1"/>
  <c r="K40" s="1"/>
  <c r="M40" s="1"/>
  <c r="X41" i="32"/>
  <c r="Y41" s="1"/>
  <c r="R41"/>
  <c r="C42" s="1"/>
  <c r="K42" s="1"/>
  <c r="M42" s="1"/>
  <c r="X42" i="33"/>
  <c r="Y42" s="1"/>
  <c r="R42"/>
  <c r="C43" s="1"/>
  <c r="K43" s="1"/>
  <c r="M43" s="1"/>
  <c r="X40" i="31" l="1"/>
  <c r="Y40" s="1"/>
  <c r="R40"/>
  <c r="C41" s="1"/>
  <c r="K41" s="1"/>
  <c r="M41" s="1"/>
  <c r="X42" i="32"/>
  <c r="Y42" s="1"/>
  <c r="R42"/>
  <c r="C43" s="1"/>
  <c r="K43" s="1"/>
  <c r="M43" s="1"/>
  <c r="X43" i="33"/>
  <c r="Y43" s="1"/>
  <c r="R43"/>
  <c r="C44" s="1"/>
  <c r="K44" s="1"/>
  <c r="M44" s="1"/>
  <c r="X41" i="31" l="1"/>
  <c r="Y41" s="1"/>
  <c r="R41"/>
  <c r="C42" s="1"/>
  <c r="K42" s="1"/>
  <c r="M42" s="1"/>
  <c r="X43" i="32"/>
  <c r="Y43" s="1"/>
  <c r="R43"/>
  <c r="C44" s="1"/>
  <c r="K44" s="1"/>
  <c r="M44" s="1"/>
  <c r="X44" i="33"/>
  <c r="Y44" s="1"/>
  <c r="R44"/>
  <c r="C45" s="1"/>
  <c r="K45" s="1"/>
  <c r="M45" s="1"/>
  <c r="X42" i="31" l="1"/>
  <c r="Y42" s="1"/>
  <c r="R42"/>
  <c r="C43" s="1"/>
  <c r="K43" s="1"/>
  <c r="M43" s="1"/>
  <c r="X44" i="32"/>
  <c r="Y44" s="1"/>
  <c r="R44"/>
  <c r="C45" s="1"/>
  <c r="K45" s="1"/>
  <c r="M45" s="1"/>
  <c r="X45" i="33"/>
  <c r="Y45" s="1"/>
  <c r="R45"/>
  <c r="C46" s="1"/>
  <c r="K46" s="1"/>
  <c r="M46" s="1"/>
  <c r="X43" i="31" l="1"/>
  <c r="Y43" s="1"/>
  <c r="R43"/>
  <c r="C44" s="1"/>
  <c r="K44" s="1"/>
  <c r="M44" s="1"/>
  <c r="X45" i="32"/>
  <c r="Y45" s="1"/>
  <c r="R45"/>
  <c r="C46" s="1"/>
  <c r="K46" s="1"/>
  <c r="M46" s="1"/>
  <c r="X46" i="33"/>
  <c r="Y46" s="1"/>
  <c r="R46"/>
  <c r="C47" s="1"/>
  <c r="K47" s="1"/>
  <c r="M47" s="1"/>
  <c r="X44" i="31" l="1"/>
  <c r="Y44" s="1"/>
  <c r="R44"/>
  <c r="C45" s="1"/>
  <c r="K45" s="1"/>
  <c r="M45" s="1"/>
  <c r="X46" i="32"/>
  <c r="Y46" s="1"/>
  <c r="R46"/>
  <c r="C47" s="1"/>
  <c r="K47" s="1"/>
  <c r="M47" s="1"/>
  <c r="X47" i="33"/>
  <c r="Y47" s="1"/>
  <c r="R47"/>
  <c r="C48" s="1"/>
  <c r="K48" s="1"/>
  <c r="M48" s="1"/>
  <c r="X45" i="31" l="1"/>
  <c r="Y45" s="1"/>
  <c r="R45"/>
  <c r="C46" s="1"/>
  <c r="K46" s="1"/>
  <c r="M46" s="1"/>
  <c r="X47" i="32"/>
  <c r="Y47" s="1"/>
  <c r="R47"/>
  <c r="C48" s="1"/>
  <c r="K48" s="1"/>
  <c r="M48" s="1"/>
  <c r="X48" i="33"/>
  <c r="Y48" s="1"/>
  <c r="R48"/>
  <c r="C49" s="1"/>
  <c r="K49" s="1"/>
  <c r="M49" s="1"/>
  <c r="X46" i="31" l="1"/>
  <c r="Y46" s="1"/>
  <c r="R46"/>
  <c r="C47" s="1"/>
  <c r="K47" s="1"/>
  <c r="M47" s="1"/>
  <c r="X48" i="32"/>
  <c r="Y48" s="1"/>
  <c r="R48"/>
  <c r="C49" s="1"/>
  <c r="K49" s="1"/>
  <c r="M49" s="1"/>
  <c r="X49" i="33"/>
  <c r="Y49" s="1"/>
  <c r="R49"/>
  <c r="C50" s="1"/>
  <c r="K50" s="1"/>
  <c r="M50" s="1"/>
  <c r="X47" i="31" l="1"/>
  <c r="Y47" s="1"/>
  <c r="R47"/>
  <c r="C48" s="1"/>
  <c r="K48" s="1"/>
  <c r="M48" s="1"/>
  <c r="X49" i="32"/>
  <c r="Y49" s="1"/>
  <c r="R49"/>
  <c r="C50" s="1"/>
  <c r="K50" s="1"/>
  <c r="M50" s="1"/>
  <c r="X50" i="33"/>
  <c r="Y50" s="1"/>
  <c r="R50"/>
  <c r="C51" s="1"/>
  <c r="K51" s="1"/>
  <c r="M51" s="1"/>
  <c r="X48" i="31" l="1"/>
  <c r="Y48" s="1"/>
  <c r="R48"/>
  <c r="C49" s="1"/>
  <c r="K49" s="1"/>
  <c r="M49" s="1"/>
  <c r="X50" i="32"/>
  <c r="Y50" s="1"/>
  <c r="R50"/>
  <c r="C51" s="1"/>
  <c r="K51" s="1"/>
  <c r="M51" s="1"/>
  <c r="X51" i="33"/>
  <c r="Y51" s="1"/>
  <c r="R51"/>
  <c r="C52" s="1"/>
  <c r="K52" s="1"/>
  <c r="M52" s="1"/>
  <c r="X49" i="31" l="1"/>
  <c r="Y49" s="1"/>
  <c r="R49"/>
  <c r="C50" s="1"/>
  <c r="K50" s="1"/>
  <c r="M50" s="1"/>
  <c r="X51" i="32"/>
  <c r="Y51" s="1"/>
  <c r="R51"/>
  <c r="C52" s="1"/>
  <c r="K52" s="1"/>
  <c r="M52" s="1"/>
  <c r="X52" i="33"/>
  <c r="Y52" s="1"/>
  <c r="R52"/>
  <c r="C53" s="1"/>
  <c r="K53" s="1"/>
  <c r="M53" s="1"/>
  <c r="X50" i="31" l="1"/>
  <c r="Y50" s="1"/>
  <c r="R50"/>
  <c r="C51" s="1"/>
  <c r="K51" s="1"/>
  <c r="M51" s="1"/>
  <c r="X52" i="32"/>
  <c r="Y52" s="1"/>
  <c r="R52"/>
  <c r="C53" s="1"/>
  <c r="K53" s="1"/>
  <c r="M53" s="1"/>
  <c r="X53" i="33"/>
  <c r="Y53" s="1"/>
  <c r="R53"/>
  <c r="C54" s="1"/>
  <c r="K54" s="1"/>
  <c r="M54" s="1"/>
  <c r="X51" i="31" l="1"/>
  <c r="Y51" s="1"/>
  <c r="R51"/>
  <c r="C52" s="1"/>
  <c r="K52" s="1"/>
  <c r="M52" s="1"/>
  <c r="X53" i="32"/>
  <c r="Y53" s="1"/>
  <c r="R53"/>
  <c r="C54" s="1"/>
  <c r="K54" s="1"/>
  <c r="M54" s="1"/>
  <c r="X54" i="33"/>
  <c r="Y54" s="1"/>
  <c r="R54"/>
  <c r="C55" s="1"/>
  <c r="K55" s="1"/>
  <c r="M55" s="1"/>
  <c r="X52" i="31" l="1"/>
  <c r="Y52" s="1"/>
  <c r="R52"/>
  <c r="C53" s="1"/>
  <c r="K53" s="1"/>
  <c r="M53" s="1"/>
  <c r="X54" i="32"/>
  <c r="Y54" s="1"/>
  <c r="R54"/>
  <c r="C55" s="1"/>
  <c r="K55" s="1"/>
  <c r="M55" s="1"/>
  <c r="X55" i="33"/>
  <c r="Y55" s="1"/>
  <c r="R55"/>
  <c r="C56" s="1"/>
  <c r="K56" s="1"/>
  <c r="M56" s="1"/>
  <c r="X53" i="31" l="1"/>
  <c r="Y53" s="1"/>
  <c r="R53"/>
  <c r="C54" s="1"/>
  <c r="K54" s="1"/>
  <c r="M54" s="1"/>
  <c r="X55" i="32"/>
  <c r="Y55" s="1"/>
  <c r="R55"/>
  <c r="C56" s="1"/>
  <c r="K56" s="1"/>
  <c r="M56" s="1"/>
  <c r="X56" i="33"/>
  <c r="Y56" s="1"/>
  <c r="R56"/>
  <c r="C57" s="1"/>
  <c r="K57" s="1"/>
  <c r="M57" s="1"/>
  <c r="X54" i="31" l="1"/>
  <c r="Y54" s="1"/>
  <c r="R54"/>
  <c r="C55" s="1"/>
  <c r="K55" s="1"/>
  <c r="M55" s="1"/>
  <c r="X56" i="32"/>
  <c r="Y56" s="1"/>
  <c r="R56"/>
  <c r="C57" s="1"/>
  <c r="K57" s="1"/>
  <c r="M57" s="1"/>
  <c r="X57" i="33"/>
  <c r="Y57" s="1"/>
  <c r="R57"/>
  <c r="C58" s="1"/>
  <c r="K58" s="1"/>
  <c r="M58" s="1"/>
  <c r="X55" i="31" l="1"/>
  <c r="Y55" s="1"/>
  <c r="R55"/>
  <c r="C56" s="1"/>
  <c r="K56" s="1"/>
  <c r="M56" s="1"/>
  <c r="X57" i="32"/>
  <c r="Y57" s="1"/>
  <c r="R57"/>
  <c r="C58" s="1"/>
  <c r="K58" s="1"/>
  <c r="M58" s="1"/>
  <c r="X58" i="33"/>
  <c r="Y58" s="1"/>
  <c r="R58"/>
  <c r="C59" s="1"/>
  <c r="K59" s="1"/>
  <c r="M59" s="1"/>
  <c r="X56" i="31" l="1"/>
  <c r="Y56" s="1"/>
  <c r="R56"/>
  <c r="C57" s="1"/>
  <c r="K57" s="1"/>
  <c r="M57" s="1"/>
  <c r="X58" i="32"/>
  <c r="Y58" s="1"/>
  <c r="R58"/>
  <c r="C59" s="1"/>
  <c r="K59" s="1"/>
  <c r="M59" s="1"/>
  <c r="X59" i="33"/>
  <c r="Y59" s="1"/>
  <c r="R59"/>
  <c r="C60" s="1"/>
  <c r="K60" s="1"/>
  <c r="M60" s="1"/>
  <c r="X57" i="31" l="1"/>
  <c r="Y57" s="1"/>
  <c r="R57"/>
  <c r="C58" s="1"/>
  <c r="K58" s="1"/>
  <c r="M58" s="1"/>
  <c r="X59" i="32"/>
  <c r="Y59" s="1"/>
  <c r="R59"/>
  <c r="C60" s="1"/>
  <c r="K60" s="1"/>
  <c r="M60" s="1"/>
  <c r="X60" i="33"/>
  <c r="Y60" s="1"/>
  <c r="R60"/>
  <c r="C61" s="1"/>
  <c r="K61" s="1"/>
  <c r="M61" s="1"/>
  <c r="X58" i="31" l="1"/>
  <c r="Y58" s="1"/>
  <c r="R58"/>
  <c r="C59" s="1"/>
  <c r="K59" s="1"/>
  <c r="M59" s="1"/>
  <c r="X60" i="32"/>
  <c r="Y60" s="1"/>
  <c r="R60"/>
  <c r="C61" s="1"/>
  <c r="K61" s="1"/>
  <c r="M61" s="1"/>
  <c r="X61" i="33"/>
  <c r="Y61" s="1"/>
  <c r="R61"/>
  <c r="C62" s="1"/>
  <c r="K62" s="1"/>
  <c r="M62" s="1"/>
  <c r="X59" i="31" l="1"/>
  <c r="Y59" s="1"/>
  <c r="R59"/>
  <c r="C60" s="1"/>
  <c r="K60" s="1"/>
  <c r="M60" s="1"/>
  <c r="X61" i="32"/>
  <c r="Y61" s="1"/>
  <c r="R61"/>
  <c r="C62" s="1"/>
  <c r="K62" s="1"/>
  <c r="M62" s="1"/>
  <c r="X62" i="33"/>
  <c r="Y62" s="1"/>
  <c r="R62"/>
  <c r="C63" s="1"/>
  <c r="K63" s="1"/>
  <c r="M63" s="1"/>
  <c r="X60" i="31" l="1"/>
  <c r="Y60" s="1"/>
  <c r="R60"/>
  <c r="C61" s="1"/>
  <c r="K61" s="1"/>
  <c r="M61" s="1"/>
  <c r="X62" i="32"/>
  <c r="Y62" s="1"/>
  <c r="R62"/>
  <c r="C63" s="1"/>
  <c r="K63" s="1"/>
  <c r="M63" s="1"/>
  <c r="X63" i="33"/>
  <c r="Y63" s="1"/>
  <c r="R63"/>
  <c r="C64" s="1"/>
  <c r="K64" s="1"/>
  <c r="M64" s="1"/>
  <c r="X61" i="31" l="1"/>
  <c r="Y61" s="1"/>
  <c r="R61"/>
  <c r="C62" s="1"/>
  <c r="K62" s="1"/>
  <c r="M62" s="1"/>
  <c r="X63" i="32"/>
  <c r="Y63" s="1"/>
  <c r="R63"/>
  <c r="C64" s="1"/>
  <c r="K64" s="1"/>
  <c r="M64" s="1"/>
  <c r="X64" i="33"/>
  <c r="Y64" s="1"/>
  <c r="R64"/>
  <c r="C65" s="1"/>
  <c r="K65" s="1"/>
  <c r="M65" s="1"/>
  <c r="X62" i="31" l="1"/>
  <c r="Y62" s="1"/>
  <c r="R62"/>
  <c r="C63" s="1"/>
  <c r="K63" s="1"/>
  <c r="M63" s="1"/>
  <c r="X64" i="32"/>
  <c r="Y64" s="1"/>
  <c r="R64"/>
  <c r="C65" s="1"/>
  <c r="K65" s="1"/>
  <c r="M65" s="1"/>
  <c r="X65" i="33"/>
  <c r="Y65" s="1"/>
  <c r="R65"/>
  <c r="C66" s="1"/>
  <c r="K66" s="1"/>
  <c r="M66" s="1"/>
  <c r="X63" i="31" l="1"/>
  <c r="Y63" s="1"/>
  <c r="R63"/>
  <c r="C64" s="1"/>
  <c r="K64" s="1"/>
  <c r="M64" s="1"/>
  <c r="X65" i="32"/>
  <c r="Y65" s="1"/>
  <c r="R65"/>
  <c r="C66" s="1"/>
  <c r="K66" s="1"/>
  <c r="M66" s="1"/>
  <c r="X66" i="33"/>
  <c r="Y66" s="1"/>
  <c r="R66"/>
  <c r="C67" s="1"/>
  <c r="K67" s="1"/>
  <c r="M67" s="1"/>
  <c r="X64" i="31" l="1"/>
  <c r="Y64" s="1"/>
  <c r="R64"/>
  <c r="C65" s="1"/>
  <c r="K65" s="1"/>
  <c r="M65" s="1"/>
  <c r="X66" i="32"/>
  <c r="Y66" s="1"/>
  <c r="R66"/>
  <c r="C67" s="1"/>
  <c r="K67" s="1"/>
  <c r="M67" s="1"/>
  <c r="X67" i="33"/>
  <c r="Y67" s="1"/>
  <c r="R67"/>
  <c r="C68" s="1"/>
  <c r="K68" s="1"/>
  <c r="M68" s="1"/>
  <c r="X65" i="31" l="1"/>
  <c r="Y65" s="1"/>
  <c r="R65"/>
  <c r="C66" s="1"/>
  <c r="K66" s="1"/>
  <c r="M66" s="1"/>
  <c r="X67" i="32"/>
  <c r="Y67" s="1"/>
  <c r="R67"/>
  <c r="C68" s="1"/>
  <c r="K68" s="1"/>
  <c r="M68" s="1"/>
  <c r="X68" i="33"/>
  <c r="Y68" s="1"/>
  <c r="R68"/>
  <c r="C69" s="1"/>
  <c r="K69" s="1"/>
  <c r="M69" s="1"/>
  <c r="X66" i="31" l="1"/>
  <c r="Y66" s="1"/>
  <c r="R66"/>
  <c r="C67" s="1"/>
  <c r="K67" s="1"/>
  <c r="M67" s="1"/>
  <c r="X68" i="32"/>
  <c r="Y68" s="1"/>
  <c r="R68"/>
  <c r="C69" s="1"/>
  <c r="K69" s="1"/>
  <c r="M69" s="1"/>
  <c r="X69" i="33"/>
  <c r="Y69" s="1"/>
  <c r="R69"/>
  <c r="C70" s="1"/>
  <c r="K70" s="1"/>
  <c r="M70" s="1"/>
  <c r="X67" i="31" l="1"/>
  <c r="Y67" s="1"/>
  <c r="R67"/>
  <c r="C68" s="1"/>
  <c r="K68" s="1"/>
  <c r="M68" s="1"/>
  <c r="X69" i="32"/>
  <c r="Y69" s="1"/>
  <c r="R69"/>
  <c r="C70" s="1"/>
  <c r="K70" s="1"/>
  <c r="M70" s="1"/>
  <c r="X70" i="33"/>
  <c r="Y70" s="1"/>
  <c r="R70"/>
  <c r="C71" s="1"/>
  <c r="K71" s="1"/>
  <c r="M71" s="1"/>
  <c r="X68" i="31" l="1"/>
  <c r="Y68" s="1"/>
  <c r="R68"/>
  <c r="C69" s="1"/>
  <c r="K69" s="1"/>
  <c r="M69" s="1"/>
  <c r="X70" i="32"/>
  <c r="Y70" s="1"/>
  <c r="R70"/>
  <c r="C71" s="1"/>
  <c r="K71" s="1"/>
  <c r="M71" s="1"/>
  <c r="X71" i="33"/>
  <c r="Y71" s="1"/>
  <c r="R71"/>
  <c r="C72" s="1"/>
  <c r="K72" s="1"/>
  <c r="M72" s="1"/>
  <c r="X69" i="31" l="1"/>
  <c r="Y69" s="1"/>
  <c r="R69"/>
  <c r="C70" s="1"/>
  <c r="K70" s="1"/>
  <c r="M70" s="1"/>
  <c r="X71" i="32"/>
  <c r="Y71" s="1"/>
  <c r="R71"/>
  <c r="C72" s="1"/>
  <c r="K72" s="1"/>
  <c r="M72" s="1"/>
  <c r="X72" i="33"/>
  <c r="Y72" s="1"/>
  <c r="R72"/>
  <c r="X70" i="31" l="1"/>
  <c r="Y70" s="1"/>
  <c r="R70"/>
  <c r="C71" s="1"/>
  <c r="K71" s="1"/>
  <c r="M71" s="1"/>
  <c r="X72" i="32"/>
  <c r="Y72" s="1"/>
  <c r="R72"/>
  <c r="C73" i="33"/>
  <c r="X73" s="1"/>
  <c r="Y73" s="1"/>
  <c r="P4" s="1"/>
  <c r="E5"/>
  <c r="C5"/>
  <c r="G5"/>
  <c r="D4"/>
  <c r="P2" s="1"/>
  <c r="X71" i="31" l="1"/>
  <c r="Y71" s="1"/>
  <c r="R71"/>
  <c r="C72" s="1"/>
  <c r="K72" s="1"/>
  <c r="M72" s="1"/>
  <c r="C73" i="32"/>
  <c r="E5"/>
  <c r="D4"/>
  <c r="P2" s="1"/>
  <c r="G5"/>
  <c r="C5"/>
  <c r="I5" i="33"/>
  <c r="X72" i="31" l="1"/>
  <c r="Y72" s="1"/>
  <c r="R72"/>
  <c r="X73" i="32"/>
  <c r="Y73" s="1"/>
  <c r="P4" s="1"/>
  <c r="L4"/>
  <c r="I5"/>
  <c r="C73" i="31" l="1"/>
  <c r="G5"/>
  <c r="D4"/>
  <c r="P2" s="1"/>
  <c r="E5"/>
  <c r="C5"/>
  <c r="X73" l="1"/>
  <c r="Y73" s="1"/>
  <c r="P4" s="1"/>
  <c r="L4"/>
  <c r="I5"/>
</calcChain>
</file>

<file path=xl/sharedStrings.xml><?xml version="1.0" encoding="utf-8"?>
<sst xmlns="http://schemas.openxmlformats.org/spreadsheetml/2006/main" count="495" uniqueCount="84">
  <si>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</si>
  <si>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</si>
  <si>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</si>
  <si>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</si>
  <si>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</si>
  <si>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</si>
  <si>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</si>
  <si>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</si>
  <si>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</si>
  <si>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</si>
  <si>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</si>
  <si>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</si>
  <si>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</si>
  <si>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</si>
  <si>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</si>
  <si>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</si>
  <si>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</si>
  <si>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</si>
  <si>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</si>
  <si>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</si>
  <si>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</si>
  <si>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</si>
  <si>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</si>
  <si>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</si>
  <si>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</si>
  <si>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</si>
  <si>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</si>
  <si>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</si>
  <si>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</si>
  <si>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</si>
  <si>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</si>
  <si>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</si>
  <si>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</si>
  <si>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</si>
  <si>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</si>
  <si>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</si>
  <si>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</si>
  <si>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</si>
  <si>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</si>
  <si>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</si>
  <si>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</si>
  <si>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</si>
  <si>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</si>
  <si>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</si>
  <si>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</si>
  <si>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</si>
  <si>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</si>
  <si>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</si>
  <si>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</si>
  <si>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</si>
  <si>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</si>
  <si>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</si>
  <si>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</si>
  <si>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</si>
  <si>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</si>
  <si>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</si>
  <si>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</si>
  <si>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</si>
  <si>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</si>
  <si>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</si>
  <si>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</si>
  <si>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</si>
  <si>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</si>
  <si>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</si>
  <si>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</si>
  <si>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NZDUSD</t>
    <phoneticPr fontId="2"/>
  </si>
  <si>
    <t>４時間足</t>
    <rPh sb="1" eb="3">
      <t>ジカン</t>
    </rPh>
    <rPh sb="3" eb="4">
      <t>アシ</t>
    </rPh>
    <phoneticPr fontId="3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</si>
  <si>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</si>
  <si>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</si>
  <si>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</si>
  <si>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</si>
  <si>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</si>
  <si>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</si>
  <si>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</si>
  <si>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</si>
  <si>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</si>
  <si>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</si>
  <si>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</si>
  <si>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</si>
  <si>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</si>
  <si>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</si>
  <si>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NZDUSDの検証を行いましたが、なんとなくＮＺＤＪＰＹの動きに似ている気がしました。
エントリー回数を増やすため通貨ペアの検証を行っておりますが、４時間足検証がある程度終了したら、１時間足の検証を行い、勝率向上の検討を進めようと思っています。他のルール検証をするため、ファーストストライクを検証してみましたが、ラインが引けないため、すべて自分都合のラインとなってしまいました。結果的に検証できませんでした。
ＰＢやＥＢの他にどのルールを検証したら良いか教えてください。それぞれのルールは似ているのではなく、異質のルールが良いと考えております。</t>
    <rPh sb="7" eb="9">
      <t>ケンショウ</t>
    </rPh>
    <rPh sb="10" eb="11">
      <t>オコナ</t>
    </rPh>
    <rPh sb="29" eb="30">
      <t>ウゴ</t>
    </rPh>
    <rPh sb="32" eb="33">
      <t>ニ</t>
    </rPh>
    <rPh sb="36" eb="37">
      <t>キ</t>
    </rPh>
    <rPh sb="49" eb="51">
      <t>カイスウ</t>
    </rPh>
    <rPh sb="52" eb="53">
      <t>フ</t>
    </rPh>
    <rPh sb="57" eb="59">
      <t>ツウカ</t>
    </rPh>
    <rPh sb="62" eb="64">
      <t>ケンショウ</t>
    </rPh>
    <rPh sb="65" eb="66">
      <t>オコナ</t>
    </rPh>
    <rPh sb="75" eb="77">
      <t>ジカン</t>
    </rPh>
    <rPh sb="77" eb="78">
      <t>アシ</t>
    </rPh>
    <rPh sb="78" eb="80">
      <t>ケンショウ</t>
    </rPh>
    <rPh sb="83" eb="85">
      <t>テイド</t>
    </rPh>
    <rPh sb="85" eb="87">
      <t>シュウリョウ</t>
    </rPh>
    <rPh sb="92" eb="94">
      <t>ジカン</t>
    </rPh>
    <rPh sb="94" eb="95">
      <t>アシ</t>
    </rPh>
    <rPh sb="96" eb="98">
      <t>ケンショウ</t>
    </rPh>
    <rPh sb="99" eb="100">
      <t>オコナ</t>
    </rPh>
    <rPh sb="102" eb="104">
      <t>ショウリツ</t>
    </rPh>
    <rPh sb="104" eb="106">
      <t>コウジョウ</t>
    </rPh>
    <rPh sb="107" eb="109">
      <t>ケントウ</t>
    </rPh>
    <rPh sb="110" eb="111">
      <t>スス</t>
    </rPh>
    <rPh sb="115" eb="116">
      <t>オモ</t>
    </rPh>
    <rPh sb="122" eb="123">
      <t>タ</t>
    </rPh>
    <rPh sb="127" eb="129">
      <t>ケンショウ</t>
    </rPh>
    <rPh sb="146" eb="148">
      <t>ケンショウ</t>
    </rPh>
    <rPh sb="160" eb="161">
      <t>ヒ</t>
    </rPh>
    <rPh sb="170" eb="172">
      <t>ジブン</t>
    </rPh>
    <rPh sb="172" eb="174">
      <t>ツゴウ</t>
    </rPh>
    <rPh sb="189" eb="192">
      <t>ケッカテキ</t>
    </rPh>
    <rPh sb="193" eb="195">
      <t>ケンショウ</t>
    </rPh>
    <rPh sb="211" eb="212">
      <t>ホカ</t>
    </rPh>
    <rPh sb="219" eb="221">
      <t>ケンショウ</t>
    </rPh>
    <rPh sb="224" eb="225">
      <t>ヨ</t>
    </rPh>
    <rPh sb="227" eb="228">
      <t>オシ</t>
    </rPh>
    <rPh sb="244" eb="245">
      <t>ニ</t>
    </rPh>
    <rPh sb="254" eb="256">
      <t>イシツ</t>
    </rPh>
    <rPh sb="261" eb="262">
      <t>ヨ</t>
    </rPh>
    <rPh sb="264" eb="265">
      <t>カンガ</t>
    </rPh>
    <phoneticPr fontId="2"/>
  </si>
  <si>
    <t>ルールを３つ作るのは時間がかかります。まだ一つも終わっておりません。時間かかってもルールを３つ作りたいと思います。</t>
    <rPh sb="6" eb="7">
      <t>ツク</t>
    </rPh>
    <rPh sb="10" eb="12">
      <t>ジカン</t>
    </rPh>
    <rPh sb="21" eb="22">
      <t>ヒト</t>
    </rPh>
    <rPh sb="24" eb="25">
      <t>オ</t>
    </rPh>
    <rPh sb="34" eb="36">
      <t>ジカン</t>
    </rPh>
    <rPh sb="47" eb="48">
      <t>ツク</t>
    </rPh>
    <rPh sb="52" eb="53">
      <t>オモ</t>
    </rPh>
    <phoneticPr fontId="2"/>
  </si>
  <si>
    <t>検証を続けます。</t>
    <rPh sb="0" eb="2">
      <t>ケンショウ</t>
    </rPh>
    <rPh sb="3" eb="4">
      <t>ツヅ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</si>
</sst>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60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25_19h17_2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25_19h23_0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25_19h34_07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25_19h39_4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25_19h46_4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25_19h50_33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25_19h54_5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25_19h58_41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0" name="図 9" descr="2019-07-25_20h03_15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1" name="図 10" descr="2019-07-25_20h07_07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kazu&#65289;&#26908;&#35388;&#29992;&#12456;&#12463;&#12475;&#12523;NU4-EB%20-%20&#12467;&#12500;&#125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72" activePane="bottomLeft" state="frozen"/>
      <selection pane="bottomLeft" activeCell="C74" sqref="C74:D74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5" t="s">
        <v>5</v>
      </c>
      <c r="C2" s="45"/>
      <c r="D2" s="47" t="s">
        <v>65</v>
      </c>
      <c r="E2" s="47"/>
      <c r="F2" s="45" t="s">
        <v>6</v>
      </c>
      <c r="G2" s="45"/>
      <c r="H2" s="49" t="s">
        <v>66</v>
      </c>
      <c r="I2" s="49"/>
      <c r="J2" s="45" t="s">
        <v>7</v>
      </c>
      <c r="K2" s="45"/>
      <c r="L2" s="46">
        <v>100000</v>
      </c>
      <c r="M2" s="47"/>
      <c r="N2" s="45" t="s">
        <v>8</v>
      </c>
      <c r="O2" s="45"/>
      <c r="P2" s="48">
        <f>SUM(L2,D4)</f>
        <v>179163.38688166521</v>
      </c>
      <c r="Q2" s="49"/>
      <c r="R2" s="1"/>
      <c r="S2" s="1"/>
      <c r="T2" s="1"/>
    </row>
    <row r="3" spans="2:25" ht="57" customHeight="1">
      <c r="B3" s="45" t="s">
        <v>9</v>
      </c>
      <c r="C3" s="45"/>
      <c r="D3" s="50" t="s">
        <v>80</v>
      </c>
      <c r="E3" s="50"/>
      <c r="F3" s="50"/>
      <c r="G3" s="50"/>
      <c r="H3" s="50"/>
      <c r="I3" s="50"/>
      <c r="J3" s="45" t="s">
        <v>10</v>
      </c>
      <c r="K3" s="45"/>
      <c r="L3" s="50" t="s">
        <v>59</v>
      </c>
      <c r="M3" s="51"/>
      <c r="N3" s="51"/>
      <c r="O3" s="51"/>
      <c r="P3" s="51"/>
      <c r="Q3" s="51"/>
      <c r="R3" s="1"/>
      <c r="S3" s="1"/>
    </row>
    <row r="4" spans="2:25">
      <c r="B4" s="45" t="s">
        <v>11</v>
      </c>
      <c r="C4" s="45"/>
      <c r="D4" s="52">
        <f>SUM($R$9:$S$993)</f>
        <v>79163.386881665196</v>
      </c>
      <c r="E4" s="52"/>
      <c r="F4" s="45" t="s">
        <v>12</v>
      </c>
      <c r="G4" s="45"/>
      <c r="H4" s="53">
        <f>SUM($T$9:$U$108)</f>
        <v>670.00000000000045</v>
      </c>
      <c r="I4" s="49"/>
      <c r="J4" s="54"/>
      <c r="K4" s="54"/>
      <c r="L4" s="48"/>
      <c r="M4" s="48"/>
      <c r="N4" s="54" t="s">
        <v>56</v>
      </c>
      <c r="O4" s="54"/>
      <c r="P4" s="55">
        <f>MAX(Y:Y)</f>
        <v>0.11280900712421393</v>
      </c>
      <c r="Q4" s="55"/>
      <c r="R4" s="1"/>
      <c r="S4" s="1"/>
      <c r="T4" s="1"/>
    </row>
    <row r="5" spans="2:25">
      <c r="B5" s="39" t="s">
        <v>15</v>
      </c>
      <c r="C5" s="2">
        <f>COUNTIF($R$9:$R$990,"&gt;0")</f>
        <v>38</v>
      </c>
      <c r="D5" s="38" t="s">
        <v>16</v>
      </c>
      <c r="E5" s="15">
        <f>COUNTIF($R$9:$R$990,"&lt;0")</f>
        <v>26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0.59375</v>
      </c>
      <c r="J5" s="56" t="s">
        <v>19</v>
      </c>
      <c r="K5" s="45"/>
      <c r="L5" s="57">
        <f>MAX(V9:V993)</f>
        <v>2</v>
      </c>
      <c r="M5" s="58"/>
      <c r="N5" s="17" t="s">
        <v>20</v>
      </c>
      <c r="O5" s="9"/>
      <c r="P5" s="57">
        <f>MAX(W9:W993)</f>
        <v>3</v>
      </c>
      <c r="Q5" s="58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40">
        <v>1</v>
      </c>
      <c r="C9" s="79">
        <f>L2</f>
        <v>100000</v>
      </c>
      <c r="D9" s="79"/>
      <c r="E9" s="44">
        <v>2013</v>
      </c>
      <c r="F9" s="8">
        <v>43474</v>
      </c>
      <c r="G9" s="44" t="s">
        <v>4</v>
      </c>
      <c r="H9" s="80">
        <v>0.83809999999999996</v>
      </c>
      <c r="I9" s="80"/>
      <c r="J9" s="44">
        <v>46</v>
      </c>
      <c r="K9" s="81">
        <f t="shared" ref="K9:K26" si="0">IF(J9="","",C9*0.03)</f>
        <v>3000</v>
      </c>
      <c r="L9" s="82"/>
      <c r="M9" s="6">
        <f>IF(J9="","",(K9/J9)/LOOKUP(RIGHT($D$2,3),[1]定数!$A$6:$A$13,[1]定数!$B$6:$B$13))</f>
        <v>0.54347826086956519</v>
      </c>
      <c r="N9" s="44">
        <v>2013</v>
      </c>
      <c r="O9" s="8">
        <v>43475</v>
      </c>
      <c r="P9" s="80">
        <v>0.84389999999999998</v>
      </c>
      <c r="Q9" s="80"/>
      <c r="R9" s="83">
        <f>IF(P9="","",T9*M9*LOOKUP(RIGHT($D$2,3),定数!$A$6:$A$13,定数!$B$6:$B$13))</f>
        <v>3782.6086956521913</v>
      </c>
      <c r="S9" s="83"/>
      <c r="T9" s="84">
        <f>IF(P9="","",IF(G9="買",(P9-H9),(H9-P9))*IF(RIGHT($D$2,3)="JPY",100,10000))</f>
        <v>58.00000000000027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79">
        <f t="shared" ref="C10:C73" si="1">IF(R9="","",C9+R9)</f>
        <v>103782.60869565219</v>
      </c>
      <c r="D10" s="79"/>
      <c r="E10" s="44">
        <v>2013</v>
      </c>
      <c r="F10" s="8">
        <v>43546</v>
      </c>
      <c r="G10" s="44" t="s">
        <v>4</v>
      </c>
      <c r="H10" s="80">
        <v>0.83540000000000003</v>
      </c>
      <c r="I10" s="80"/>
      <c r="J10" s="44">
        <v>47</v>
      </c>
      <c r="K10" s="81">
        <f t="shared" si="0"/>
        <v>3113.4782608695655</v>
      </c>
      <c r="L10" s="82"/>
      <c r="M10" s="6">
        <f>IF(J10="","",(K10/J10)/LOOKUP(RIGHT($D$2,3),[1]定数!$A$6:$A$13,[1]定数!$B$6:$B$13))</f>
        <v>0.55203515263644776</v>
      </c>
      <c r="N10" s="44">
        <v>2013</v>
      </c>
      <c r="O10" s="8">
        <v>43557</v>
      </c>
      <c r="P10" s="80">
        <v>0.84140000000000004</v>
      </c>
      <c r="Q10" s="80"/>
      <c r="R10" s="83">
        <f>IF(P10="","",T10*M10*LOOKUP(RIGHT($D$2,3),定数!$A$6:$A$13,定数!$B$6:$B$13))</f>
        <v>3974.6530989824273</v>
      </c>
      <c r="S10" s="83"/>
      <c r="T10" s="84">
        <f>IF(P10="","",IF(G10="買",(P10-H10),(H10-P10))*IF(RIGHT($D$2,3)="JPY",100,10000))</f>
        <v>60.000000000000057</v>
      </c>
      <c r="U10" s="84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103782.60869565219</v>
      </c>
    </row>
    <row r="11" spans="2:25">
      <c r="B11" s="40">
        <v>3</v>
      </c>
      <c r="C11" s="79">
        <f t="shared" si="1"/>
        <v>107757.26179463461</v>
      </c>
      <c r="D11" s="79"/>
      <c r="E11" s="44">
        <v>2013</v>
      </c>
      <c r="F11" s="8">
        <v>43573</v>
      </c>
      <c r="G11" s="44" t="s">
        <v>3</v>
      </c>
      <c r="H11" s="80">
        <v>0.84289999999999998</v>
      </c>
      <c r="I11" s="80"/>
      <c r="J11" s="44">
        <v>37</v>
      </c>
      <c r="K11" s="81">
        <f t="shared" si="0"/>
        <v>3232.7178538390385</v>
      </c>
      <c r="L11" s="82"/>
      <c r="M11" s="6">
        <f>IF(J11="","",(K11/J11)/LOOKUP(RIGHT($D$2,3),[1]定数!$A$6:$A$13,[1]定数!$B$6:$B$13))</f>
        <v>0.72808960672050416</v>
      </c>
      <c r="N11" s="44">
        <v>2013</v>
      </c>
      <c r="O11" s="8">
        <v>43574</v>
      </c>
      <c r="P11" s="80">
        <v>0.8468</v>
      </c>
      <c r="Q11" s="80"/>
      <c r="R11" s="83">
        <f>IF(P11="","",T11*M11*LOOKUP(RIGHT($D$2,3),定数!$A$6:$A$13,定数!$B$6:$B$13))</f>
        <v>-3407.459359451972</v>
      </c>
      <c r="S11" s="83"/>
      <c r="T11" s="84">
        <f>IF(P11="","",IF(G11="買",(P11-H11),(H11-P11))*IF(RIGHT($D$2,3)="JPY",100,10000))</f>
        <v>-39.000000000000142</v>
      </c>
      <c r="U11" s="84"/>
      <c r="V11" s="22">
        <f t="shared" si="2"/>
        <v>0</v>
      </c>
      <c r="W11">
        <f t="shared" si="3"/>
        <v>1</v>
      </c>
      <c r="X11" s="41">
        <f>IF(C11&lt;&gt;"",MAX(X10,C11),"")</f>
        <v>107757.26179463461</v>
      </c>
      <c r="Y11" s="42">
        <f>IF(X11&lt;&gt;"",1-(C11/X11),"")</f>
        <v>0</v>
      </c>
    </row>
    <row r="12" spans="2:25">
      <c r="B12" s="40">
        <v>4</v>
      </c>
      <c r="C12" s="79">
        <f t="shared" si="1"/>
        <v>104349.80243518265</v>
      </c>
      <c r="D12" s="79"/>
      <c r="E12" s="44">
        <v>2013</v>
      </c>
      <c r="F12" s="8">
        <v>43663</v>
      </c>
      <c r="G12" s="44" t="s">
        <v>4</v>
      </c>
      <c r="H12" s="80">
        <v>0.79059999999999997</v>
      </c>
      <c r="I12" s="80"/>
      <c r="J12" s="44">
        <v>66</v>
      </c>
      <c r="K12" s="81">
        <f t="shared" si="0"/>
        <v>3130.4940730554795</v>
      </c>
      <c r="L12" s="82"/>
      <c r="M12" s="6">
        <f>IF(J12="","",(K12/J12)/LOOKUP(RIGHT($D$2,3),[1]定数!$A$6:$A$13,[1]定数!$B$6:$B$13))</f>
        <v>0.39526440316357064</v>
      </c>
      <c r="N12" s="44">
        <v>2013</v>
      </c>
      <c r="O12" s="8">
        <v>43669</v>
      </c>
      <c r="P12" s="80">
        <v>0.79900000000000004</v>
      </c>
      <c r="Q12" s="80"/>
      <c r="R12" s="83">
        <f>IF(P12="","",T12*M12*LOOKUP(RIGHT($D$2,3),定数!$A$6:$A$13,定数!$B$6:$B$13))</f>
        <v>3984.2651838888278</v>
      </c>
      <c r="S12" s="83"/>
      <c r="T12" s="84">
        <f t="shared" ref="T12:T75" si="4">IF(P12="","",IF(G12="買",(P12-H12),(H12-P12))*IF(RIGHT($D$2,3)="JPY",100,10000))</f>
        <v>84.000000000000739</v>
      </c>
      <c r="U12" s="84"/>
      <c r="V12" s="22">
        <f t="shared" si="2"/>
        <v>1</v>
      </c>
      <c r="W12">
        <f t="shared" si="3"/>
        <v>0</v>
      </c>
      <c r="X12" s="41">
        <f t="shared" ref="X12:X75" si="5">IF(C12&lt;&gt;"",MAX(X11,C12),"")</f>
        <v>107757.26179463461</v>
      </c>
      <c r="Y12" s="42">
        <f t="shared" ref="Y12:Y75" si="6">IF(X12&lt;&gt;"",1-(C12/X12),"")</f>
        <v>3.1621621621621743E-2</v>
      </c>
    </row>
    <row r="13" spans="2:25">
      <c r="B13" s="40">
        <v>5</v>
      </c>
      <c r="C13" s="79">
        <f t="shared" si="1"/>
        <v>108334.06761907147</v>
      </c>
      <c r="D13" s="79"/>
      <c r="E13" s="44">
        <v>2013</v>
      </c>
      <c r="F13" s="8">
        <v>43665</v>
      </c>
      <c r="G13" s="44" t="s">
        <v>4</v>
      </c>
      <c r="H13" s="80">
        <v>0.79210000000000003</v>
      </c>
      <c r="I13" s="80"/>
      <c r="J13" s="44">
        <v>42</v>
      </c>
      <c r="K13" s="81">
        <f t="shared" si="0"/>
        <v>3250.0220285721439</v>
      </c>
      <c r="L13" s="82"/>
      <c r="M13" s="6">
        <f>IF(J13="","",(K13/J13)/LOOKUP(RIGHT($D$2,3),[1]定数!$A$6:$A$13,[1]定数!$B$6:$B$13))</f>
        <v>0.64484564058971106</v>
      </c>
      <c r="N13" s="44">
        <v>2013</v>
      </c>
      <c r="O13" s="8">
        <v>43665</v>
      </c>
      <c r="P13" s="80">
        <v>0.79730000000000001</v>
      </c>
      <c r="Q13" s="80"/>
      <c r="R13" s="83">
        <f>IF(P13="","",T13*M13*LOOKUP(RIGHT($D$2,3),定数!$A$6:$A$13,定数!$B$6:$B$13))</f>
        <v>4023.8367972797832</v>
      </c>
      <c r="S13" s="83"/>
      <c r="T13" s="84">
        <f t="shared" si="4"/>
        <v>51.999999999999822</v>
      </c>
      <c r="U13" s="84"/>
      <c r="V13" s="22">
        <f t="shared" si="2"/>
        <v>2</v>
      </c>
      <c r="W13">
        <f t="shared" si="3"/>
        <v>0</v>
      </c>
      <c r="X13" s="41">
        <f t="shared" si="5"/>
        <v>108334.06761907147</v>
      </c>
      <c r="Y13" s="42">
        <f t="shared" si="6"/>
        <v>0</v>
      </c>
    </row>
    <row r="14" spans="2:25">
      <c r="B14" s="40">
        <v>6</v>
      </c>
      <c r="C14" s="79">
        <f t="shared" si="1"/>
        <v>112357.90441635126</v>
      </c>
      <c r="D14" s="79"/>
      <c r="E14" s="44">
        <v>2013</v>
      </c>
      <c r="F14" s="8">
        <v>43679</v>
      </c>
      <c r="G14" s="44" t="s">
        <v>3</v>
      </c>
      <c r="H14" s="80">
        <v>0.78129999999999999</v>
      </c>
      <c r="I14" s="80"/>
      <c r="J14" s="44">
        <v>119</v>
      </c>
      <c r="K14" s="81">
        <f t="shared" si="0"/>
        <v>3370.7371324905375</v>
      </c>
      <c r="L14" s="82"/>
      <c r="M14" s="6">
        <f>IF(J14="","",(K14/J14)/LOOKUP(RIGHT($D$2,3),[1]定数!$A$6:$A$13,[1]定数!$B$6:$B$13))</f>
        <v>0.23604601768141018</v>
      </c>
      <c r="N14" s="44">
        <v>2013</v>
      </c>
      <c r="O14" s="8">
        <v>43684</v>
      </c>
      <c r="P14" s="80">
        <v>0.79349999999999998</v>
      </c>
      <c r="Q14" s="80"/>
      <c r="R14" s="83">
        <f>IF(P14="","",T14*M14*LOOKUP(RIGHT($D$2,3),定数!$A$6:$A$13,定数!$B$6:$B$13))</f>
        <v>-3455.7136988558418</v>
      </c>
      <c r="S14" s="83"/>
      <c r="T14" s="84">
        <f t="shared" si="4"/>
        <v>-121.99999999999989</v>
      </c>
      <c r="U14" s="84"/>
      <c r="V14" s="22">
        <f t="shared" si="2"/>
        <v>0</v>
      </c>
      <c r="W14">
        <f t="shared" si="3"/>
        <v>1</v>
      </c>
      <c r="X14" s="41">
        <f t="shared" si="5"/>
        <v>112357.90441635126</v>
      </c>
      <c r="Y14" s="42">
        <f t="shared" si="6"/>
        <v>0</v>
      </c>
    </row>
    <row r="15" spans="2:25">
      <c r="B15" s="40">
        <v>7</v>
      </c>
      <c r="C15" s="79">
        <f t="shared" si="1"/>
        <v>108902.19071749541</v>
      </c>
      <c r="D15" s="79"/>
      <c r="E15" s="44">
        <v>2013</v>
      </c>
      <c r="F15" s="8">
        <v>43700</v>
      </c>
      <c r="G15" s="44" t="s">
        <v>3</v>
      </c>
      <c r="H15" s="80">
        <v>0.7792</v>
      </c>
      <c r="I15" s="80"/>
      <c r="J15" s="44">
        <v>54</v>
      </c>
      <c r="K15" s="81">
        <f t="shared" si="0"/>
        <v>3267.0657215248621</v>
      </c>
      <c r="L15" s="82"/>
      <c r="M15" s="6">
        <f>IF(J15="","",(K15/J15)/LOOKUP(RIGHT($D$2,3),[1]定数!$A$6:$A$13,[1]定数!$B$6:$B$13))</f>
        <v>0.50417680887729355</v>
      </c>
      <c r="N15" s="44">
        <v>2013</v>
      </c>
      <c r="O15" s="8">
        <v>43703</v>
      </c>
      <c r="P15" s="80">
        <v>0.78490000000000004</v>
      </c>
      <c r="Q15" s="80"/>
      <c r="R15" s="83">
        <f>IF(P15="","",T15*M15*LOOKUP(RIGHT($D$2,3),定数!$A$6:$A$13,定数!$B$6:$B$13))</f>
        <v>-3448.5693727207113</v>
      </c>
      <c r="S15" s="83"/>
      <c r="T15" s="84">
        <f t="shared" si="4"/>
        <v>-57.000000000000384</v>
      </c>
      <c r="U15" s="84"/>
      <c r="V15" s="22">
        <f t="shared" si="2"/>
        <v>0</v>
      </c>
      <c r="W15">
        <f t="shared" si="3"/>
        <v>2</v>
      </c>
      <c r="X15" s="41">
        <f t="shared" si="5"/>
        <v>112357.90441635126</v>
      </c>
      <c r="Y15" s="42">
        <f t="shared" si="6"/>
        <v>3.0756302521008472E-2</v>
      </c>
    </row>
    <row r="16" spans="2:25">
      <c r="B16" s="40">
        <v>8</v>
      </c>
      <c r="C16" s="79">
        <f t="shared" si="1"/>
        <v>105453.6213447747</v>
      </c>
      <c r="D16" s="79"/>
      <c r="E16" s="44">
        <v>2013</v>
      </c>
      <c r="F16" s="8">
        <v>43754</v>
      </c>
      <c r="G16" s="44" t="s">
        <v>4</v>
      </c>
      <c r="H16" s="80">
        <v>0.84279999999999999</v>
      </c>
      <c r="I16" s="80"/>
      <c r="J16" s="44">
        <v>53</v>
      </c>
      <c r="K16" s="81">
        <f t="shared" si="0"/>
        <v>3163.6086403432409</v>
      </c>
      <c r="L16" s="82"/>
      <c r="M16" s="6">
        <f>IF(J16="","",(K16/J16)/LOOKUP(RIGHT($D$2,3),[1]定数!$A$6:$A$13,[1]定数!$B$6:$B$13))</f>
        <v>0.49742274219233351</v>
      </c>
      <c r="N16" s="44">
        <v>2013</v>
      </c>
      <c r="O16" s="8">
        <v>43755</v>
      </c>
      <c r="P16" s="80">
        <v>0.84950000000000003</v>
      </c>
      <c r="Q16" s="80"/>
      <c r="R16" s="83">
        <f>IF(P16="","",T16*M16*LOOKUP(RIGHT($D$2,3),定数!$A$6:$A$13,定数!$B$6:$B$13))</f>
        <v>3999.2788472263846</v>
      </c>
      <c r="S16" s="83"/>
      <c r="T16" s="84">
        <f t="shared" si="4"/>
        <v>67.000000000000398</v>
      </c>
      <c r="U16" s="84"/>
      <c r="V16" s="22">
        <f t="shared" si="2"/>
        <v>1</v>
      </c>
      <c r="W16">
        <f t="shared" si="3"/>
        <v>0</v>
      </c>
      <c r="X16" s="41">
        <f t="shared" si="5"/>
        <v>112357.90441635126</v>
      </c>
      <c r="Y16" s="42">
        <f t="shared" si="6"/>
        <v>6.1449019607843325E-2</v>
      </c>
    </row>
    <row r="17" spans="2:25">
      <c r="B17" s="40">
        <v>9</v>
      </c>
      <c r="C17" s="79">
        <f t="shared" si="1"/>
        <v>109452.90019200108</v>
      </c>
      <c r="D17" s="79"/>
      <c r="E17" s="44">
        <v>2013</v>
      </c>
      <c r="F17" s="8">
        <v>43762</v>
      </c>
      <c r="G17" s="44" t="s">
        <v>3</v>
      </c>
      <c r="H17" s="80">
        <v>0.83640000000000003</v>
      </c>
      <c r="I17" s="80"/>
      <c r="J17" s="44">
        <v>78</v>
      </c>
      <c r="K17" s="81">
        <f t="shared" si="0"/>
        <v>3283.5870057600323</v>
      </c>
      <c r="L17" s="82"/>
      <c r="M17" s="6">
        <f>IF(J17="","",(K17/J17)/LOOKUP(RIGHT($D$2,3),[1]定数!$A$6:$A$13,[1]定数!$B$6:$B$13))</f>
        <v>0.35081057753846501</v>
      </c>
      <c r="N17" s="44">
        <v>2013</v>
      </c>
      <c r="O17" s="8">
        <v>43767</v>
      </c>
      <c r="P17" s="80">
        <v>0.82650000000000001</v>
      </c>
      <c r="Q17" s="80"/>
      <c r="R17" s="83">
        <f>IF(P17="","",T17*M17*LOOKUP(RIGHT($D$2,3),定数!$A$6:$A$13,定数!$B$6:$B$13))</f>
        <v>4167.6296611569724</v>
      </c>
      <c r="S17" s="83"/>
      <c r="T17" s="84">
        <f t="shared" si="4"/>
        <v>99.000000000000199</v>
      </c>
      <c r="U17" s="84"/>
      <c r="V17" s="22">
        <f t="shared" si="2"/>
        <v>2</v>
      </c>
      <c r="W17">
        <f t="shared" si="3"/>
        <v>0</v>
      </c>
      <c r="X17" s="41">
        <f t="shared" si="5"/>
        <v>112357.90441635126</v>
      </c>
      <c r="Y17" s="42">
        <f t="shared" si="6"/>
        <v>2.5854916389197236E-2</v>
      </c>
    </row>
    <row r="18" spans="2:25">
      <c r="B18" s="40">
        <v>10</v>
      </c>
      <c r="C18" s="79">
        <f t="shared" si="1"/>
        <v>113620.52985315805</v>
      </c>
      <c r="D18" s="79"/>
      <c r="E18" s="44">
        <v>2013</v>
      </c>
      <c r="F18" s="8">
        <v>43775</v>
      </c>
      <c r="G18" s="44" t="s">
        <v>4</v>
      </c>
      <c r="H18" s="80">
        <v>0.83640000000000003</v>
      </c>
      <c r="I18" s="80"/>
      <c r="J18" s="44">
        <v>73</v>
      </c>
      <c r="K18" s="81">
        <f t="shared" si="0"/>
        <v>3408.6158955947412</v>
      </c>
      <c r="L18" s="82"/>
      <c r="M18" s="6">
        <f>IF(J18="","",(K18/J18)/LOOKUP(RIGHT($D$2,3),[1]定数!$A$6:$A$13,[1]定数!$B$6:$B$13))</f>
        <v>0.38911140360670565</v>
      </c>
      <c r="N18" s="44">
        <v>2013</v>
      </c>
      <c r="O18" s="8">
        <v>43777</v>
      </c>
      <c r="P18" s="80">
        <v>0.82889999999999997</v>
      </c>
      <c r="Q18" s="80"/>
      <c r="R18" s="83">
        <f>IF(P18="","",T18*M18*LOOKUP(RIGHT($D$2,3),定数!$A$6:$A$13,定数!$B$6:$B$13))</f>
        <v>-3502.00263246038</v>
      </c>
      <c r="S18" s="83"/>
      <c r="T18" s="84">
        <f t="shared" si="4"/>
        <v>-75.000000000000625</v>
      </c>
      <c r="U18" s="84"/>
      <c r="V18" s="22">
        <f t="shared" si="2"/>
        <v>0</v>
      </c>
      <c r="W18">
        <f t="shared" si="3"/>
        <v>1</v>
      </c>
      <c r="X18" s="41">
        <f t="shared" si="5"/>
        <v>113620.52985315805</v>
      </c>
      <c r="Y18" s="42">
        <f t="shared" si="6"/>
        <v>0</v>
      </c>
    </row>
    <row r="19" spans="2:25">
      <c r="B19" s="40">
        <v>11</v>
      </c>
      <c r="C19" s="79">
        <f t="shared" si="1"/>
        <v>110118.52722069767</v>
      </c>
      <c r="D19" s="79"/>
      <c r="E19" s="44">
        <v>2013</v>
      </c>
      <c r="F19" s="8">
        <v>43784</v>
      </c>
      <c r="G19" s="44" t="s">
        <v>4</v>
      </c>
      <c r="H19" s="80">
        <v>0.83250000000000002</v>
      </c>
      <c r="I19" s="80"/>
      <c r="J19" s="44">
        <v>53</v>
      </c>
      <c r="K19" s="81">
        <f t="shared" si="0"/>
        <v>3303.5558166209298</v>
      </c>
      <c r="L19" s="82"/>
      <c r="M19" s="6">
        <f>IF(J19="","",(K19/J19)/LOOKUP(RIGHT($D$2,3),[1]定数!$A$6:$A$13,[1]定数!$B$6:$B$13))</f>
        <v>0.5194270151919701</v>
      </c>
      <c r="N19" s="44">
        <v>2013</v>
      </c>
      <c r="O19" s="8">
        <v>43787</v>
      </c>
      <c r="P19" s="80">
        <v>0.83930000000000005</v>
      </c>
      <c r="Q19" s="80"/>
      <c r="R19" s="83">
        <f>IF(P19="","",T19*M19*LOOKUP(RIGHT($D$2,3),定数!$A$6:$A$13,定数!$B$6:$B$13))</f>
        <v>4238.524443966493</v>
      </c>
      <c r="S19" s="83"/>
      <c r="T19" s="84">
        <f t="shared" si="4"/>
        <v>68.000000000000284</v>
      </c>
      <c r="U19" s="84"/>
      <c r="V19" s="22">
        <f t="shared" si="2"/>
        <v>1</v>
      </c>
      <c r="W19">
        <f t="shared" si="3"/>
        <v>0</v>
      </c>
      <c r="X19" s="41">
        <f t="shared" si="5"/>
        <v>113620.52985315805</v>
      </c>
      <c r="Y19" s="42">
        <f t="shared" si="6"/>
        <v>3.0821917808219412E-2</v>
      </c>
    </row>
    <row r="20" spans="2:25">
      <c r="B20" s="40">
        <v>12</v>
      </c>
      <c r="C20" s="79">
        <f t="shared" si="1"/>
        <v>114357.05166466416</v>
      </c>
      <c r="D20" s="79"/>
      <c r="E20" s="44">
        <v>2013</v>
      </c>
      <c r="F20" s="8">
        <v>43791</v>
      </c>
      <c r="G20" s="44" t="s">
        <v>3</v>
      </c>
      <c r="H20" s="80">
        <v>0.8135</v>
      </c>
      <c r="I20" s="80"/>
      <c r="J20" s="44">
        <v>96</v>
      </c>
      <c r="K20" s="81">
        <f t="shared" si="0"/>
        <v>3430.7115499399247</v>
      </c>
      <c r="L20" s="82"/>
      <c r="M20" s="6">
        <f>IF(J20="","",(K20/J20)/LOOKUP(RIGHT($D$2,3),[1]定数!$A$6:$A$13,[1]定数!$B$6:$B$13))</f>
        <v>0.29780482204339626</v>
      </c>
      <c r="N20" s="44">
        <v>2013</v>
      </c>
      <c r="O20" s="8">
        <v>43795</v>
      </c>
      <c r="P20" s="80">
        <v>0.82330000000000003</v>
      </c>
      <c r="Q20" s="80"/>
      <c r="R20" s="83">
        <f>IF(P20="","",T20*M20*LOOKUP(RIGHT($D$2,3),定数!$A$6:$A$13,定数!$B$6:$B$13))</f>
        <v>-3502.1847072303513</v>
      </c>
      <c r="S20" s="83"/>
      <c r="T20" s="84">
        <f t="shared" si="4"/>
        <v>-98.000000000000313</v>
      </c>
      <c r="U20" s="84"/>
      <c r="V20" s="22">
        <f t="shared" si="2"/>
        <v>0</v>
      </c>
      <c r="W20">
        <f t="shared" si="3"/>
        <v>1</v>
      </c>
      <c r="X20" s="41">
        <f t="shared" si="5"/>
        <v>114357.05166466416</v>
      </c>
      <c r="Y20" s="42">
        <f t="shared" si="6"/>
        <v>0</v>
      </c>
    </row>
    <row r="21" spans="2:25">
      <c r="B21" s="40">
        <v>13</v>
      </c>
      <c r="C21" s="79">
        <f t="shared" si="1"/>
        <v>110854.86695743381</v>
      </c>
      <c r="D21" s="79"/>
      <c r="E21" s="44">
        <v>2013</v>
      </c>
      <c r="F21" s="8">
        <v>43802</v>
      </c>
      <c r="G21" s="44" t="s">
        <v>4</v>
      </c>
      <c r="H21" s="80">
        <v>0.82320000000000004</v>
      </c>
      <c r="I21" s="80"/>
      <c r="J21" s="44">
        <v>76</v>
      </c>
      <c r="K21" s="81">
        <f t="shared" si="0"/>
        <v>3325.6460087230143</v>
      </c>
      <c r="L21" s="82"/>
      <c r="M21" s="6">
        <f>IF(J21="","",(K21/J21)/LOOKUP(RIGHT($D$2,3),[1]定数!$A$6:$A$13,[1]定数!$B$6:$B$13))</f>
        <v>0.36465416762313752</v>
      </c>
      <c r="N21" s="44">
        <v>2013</v>
      </c>
      <c r="O21" s="8">
        <v>43804</v>
      </c>
      <c r="P21" s="80">
        <v>0.81540000000000001</v>
      </c>
      <c r="Q21" s="80"/>
      <c r="R21" s="83">
        <f>IF(P21="","",T21*M21*LOOKUP(RIGHT($D$2,3),定数!$A$6:$A$13,定数!$B$6:$B$13))</f>
        <v>-3413.1630089525797</v>
      </c>
      <c r="S21" s="83"/>
      <c r="T21" s="84">
        <f t="shared" si="4"/>
        <v>-78.000000000000284</v>
      </c>
      <c r="U21" s="84"/>
      <c r="V21" s="22">
        <f t="shared" si="2"/>
        <v>0</v>
      </c>
      <c r="W21">
        <f t="shared" si="3"/>
        <v>2</v>
      </c>
      <c r="X21" s="41">
        <f t="shared" si="5"/>
        <v>114357.05166466416</v>
      </c>
      <c r="Y21" s="42">
        <f t="shared" si="6"/>
        <v>3.0625000000000124E-2</v>
      </c>
    </row>
    <row r="22" spans="2:25">
      <c r="B22" s="40">
        <v>14</v>
      </c>
      <c r="C22" s="79">
        <f t="shared" si="1"/>
        <v>107441.70394848123</v>
      </c>
      <c r="D22" s="79"/>
      <c r="E22" s="44">
        <v>2013</v>
      </c>
      <c r="F22" s="8">
        <v>43809</v>
      </c>
      <c r="G22" s="44" t="s">
        <v>4</v>
      </c>
      <c r="H22" s="80">
        <v>0.83250000000000002</v>
      </c>
      <c r="I22" s="80"/>
      <c r="J22" s="44">
        <v>53</v>
      </c>
      <c r="K22" s="81">
        <f t="shared" si="0"/>
        <v>3223.2511184544369</v>
      </c>
      <c r="L22" s="82"/>
      <c r="M22" s="6">
        <f>IF(J22="","",(K22/J22)/LOOKUP(RIGHT($D$2,3),[1]定数!$A$6:$A$13,[1]定数!$B$6:$B$13))</f>
        <v>0.50680049032302465</v>
      </c>
      <c r="N22" s="44">
        <v>2013</v>
      </c>
      <c r="O22" s="8">
        <v>43810</v>
      </c>
      <c r="P22" s="80">
        <v>0.82699999999999996</v>
      </c>
      <c r="Q22" s="80"/>
      <c r="R22" s="83">
        <f>IF(P22="","",T22*M22*LOOKUP(RIGHT($D$2,3),定数!$A$6:$A$13,定数!$B$6:$B$13))</f>
        <v>-3344.8832361319992</v>
      </c>
      <c r="S22" s="83"/>
      <c r="T22" s="84">
        <f t="shared" si="4"/>
        <v>-55.000000000000604</v>
      </c>
      <c r="U22" s="84"/>
      <c r="V22" s="22">
        <f t="shared" si="2"/>
        <v>0</v>
      </c>
      <c r="W22">
        <f t="shared" si="3"/>
        <v>3</v>
      </c>
      <c r="X22" s="41">
        <f t="shared" si="5"/>
        <v>114357.05166466416</v>
      </c>
      <c r="Y22" s="42">
        <f t="shared" si="6"/>
        <v>6.047154605263183E-2</v>
      </c>
    </row>
    <row r="23" spans="2:25">
      <c r="B23" s="40">
        <v>15</v>
      </c>
      <c r="C23" s="79">
        <f t="shared" si="1"/>
        <v>104096.82071234923</v>
      </c>
      <c r="D23" s="79"/>
      <c r="E23" s="44">
        <v>2014</v>
      </c>
      <c r="F23" s="8">
        <v>43502</v>
      </c>
      <c r="G23" s="44" t="s">
        <v>4</v>
      </c>
      <c r="H23" s="80">
        <v>0.82820000000000005</v>
      </c>
      <c r="I23" s="80"/>
      <c r="J23" s="44">
        <v>67</v>
      </c>
      <c r="K23" s="81">
        <f t="shared" si="0"/>
        <v>3122.9046213704769</v>
      </c>
      <c r="L23" s="82"/>
      <c r="M23" s="6">
        <f>IF(J23="","",(K23/J23)/LOOKUP(RIGHT($D$2,3),[1]定数!$A$6:$A$13,[1]定数!$B$6:$B$13))</f>
        <v>0.38842097280727322</v>
      </c>
      <c r="N23" s="44">
        <v>2014</v>
      </c>
      <c r="O23" s="8">
        <v>43510</v>
      </c>
      <c r="P23" s="80">
        <v>0.8367</v>
      </c>
      <c r="Q23" s="80"/>
      <c r="R23" s="83">
        <f>IF(P23="","",T23*M23*LOOKUP(RIGHT($D$2,3),定数!$A$6:$A$13,定数!$B$6:$B$13))</f>
        <v>3961.8939226341645</v>
      </c>
      <c r="S23" s="83"/>
      <c r="T23" s="84">
        <f t="shared" si="4"/>
        <v>84.999999999999517</v>
      </c>
      <c r="U23" s="84"/>
      <c r="V23" t="str">
        <f t="shared" ref="V23:W74" si="7">IF(S23&lt;&gt;"",IF(S23&lt;0,1+V22,0),"")</f>
        <v/>
      </c>
      <c r="W23">
        <f t="shared" si="3"/>
        <v>0</v>
      </c>
      <c r="X23" s="41">
        <f t="shared" si="5"/>
        <v>114357.05166466416</v>
      </c>
      <c r="Y23" s="42">
        <f t="shared" si="6"/>
        <v>8.9721016788729457E-2</v>
      </c>
    </row>
    <row r="24" spans="2:25">
      <c r="B24" s="40">
        <v>16</v>
      </c>
      <c r="C24" s="79">
        <f t="shared" si="1"/>
        <v>108058.71463498339</v>
      </c>
      <c r="D24" s="79"/>
      <c r="E24" s="44">
        <v>2014</v>
      </c>
      <c r="F24" s="8">
        <v>43542</v>
      </c>
      <c r="G24" s="44" t="s">
        <v>4</v>
      </c>
      <c r="H24" s="80">
        <v>0.86150000000000004</v>
      </c>
      <c r="I24" s="80"/>
      <c r="J24" s="44">
        <v>74</v>
      </c>
      <c r="K24" s="81">
        <f t="shared" si="0"/>
        <v>3241.7614390495019</v>
      </c>
      <c r="L24" s="82"/>
      <c r="M24" s="6">
        <f>IF(J24="","",(K24/J24)/LOOKUP(RIGHT($D$2,3),[1]定数!$A$6:$A$13,[1]定数!$B$6:$B$13))</f>
        <v>0.36506322511818717</v>
      </c>
      <c r="N24" s="44">
        <v>2014</v>
      </c>
      <c r="O24" s="8">
        <v>43544</v>
      </c>
      <c r="P24" s="80">
        <v>0.85389999999999999</v>
      </c>
      <c r="Q24" s="80"/>
      <c r="R24" s="83">
        <f>IF(P24="","",T24*M24*LOOKUP(RIGHT($D$2,3),定数!$A$6:$A$13,定数!$B$6:$B$13))</f>
        <v>-3329.3766130778895</v>
      </c>
      <c r="S24" s="83"/>
      <c r="T24" s="84">
        <f t="shared" si="4"/>
        <v>-76.000000000000512</v>
      </c>
      <c r="U24" s="84"/>
      <c r="V24" t="str">
        <f t="shared" si="7"/>
        <v/>
      </c>
      <c r="W24">
        <f t="shared" si="3"/>
        <v>1</v>
      </c>
      <c r="X24" s="41">
        <f t="shared" si="5"/>
        <v>114357.05166466416</v>
      </c>
      <c r="Y24" s="42">
        <f t="shared" si="6"/>
        <v>5.5076070412778289E-2</v>
      </c>
    </row>
    <row r="25" spans="2:25">
      <c r="B25" s="40">
        <v>17</v>
      </c>
      <c r="C25" s="79">
        <f t="shared" si="1"/>
        <v>104729.33802190551</v>
      </c>
      <c r="D25" s="79"/>
      <c r="E25" s="44">
        <v>2014</v>
      </c>
      <c r="F25" s="8">
        <v>43572</v>
      </c>
      <c r="G25" s="44" t="s">
        <v>3</v>
      </c>
      <c r="H25" s="80">
        <v>0.85829999999999995</v>
      </c>
      <c r="I25" s="80"/>
      <c r="J25" s="44">
        <v>48</v>
      </c>
      <c r="K25" s="81">
        <f t="shared" si="0"/>
        <v>3141.8801406571652</v>
      </c>
      <c r="L25" s="82"/>
      <c r="M25" s="6">
        <f>IF(J25="","",(K25/J25)/LOOKUP(RIGHT($D$2,3),[1]定数!$A$6:$A$13,[1]定数!$B$6:$B$13))</f>
        <v>0.54546530219742451</v>
      </c>
      <c r="N25" s="44">
        <v>2014</v>
      </c>
      <c r="O25" s="8">
        <v>43579</v>
      </c>
      <c r="P25" s="80">
        <v>0.86329999999999996</v>
      </c>
      <c r="Q25" s="80"/>
      <c r="R25" s="83">
        <f>IF(P25="","",T25*M25*LOOKUP(RIGHT($D$2,3),定数!$A$6:$A$13,定数!$B$6:$B$13))</f>
        <v>-3272.7918131845499</v>
      </c>
      <c r="S25" s="83"/>
      <c r="T25" s="84">
        <f t="shared" si="4"/>
        <v>-50.000000000000043</v>
      </c>
      <c r="U25" s="84"/>
      <c r="V25" t="str">
        <f t="shared" si="7"/>
        <v/>
      </c>
      <c r="W25">
        <f t="shared" si="3"/>
        <v>2</v>
      </c>
      <c r="X25" s="41">
        <f t="shared" si="5"/>
        <v>114357.05166466416</v>
      </c>
      <c r="Y25" s="42">
        <f t="shared" si="6"/>
        <v>8.4189942837898268E-2</v>
      </c>
    </row>
    <row r="26" spans="2:25">
      <c r="B26" s="40">
        <v>18</v>
      </c>
      <c r="C26" s="79">
        <f t="shared" si="1"/>
        <v>101456.54620872096</v>
      </c>
      <c r="D26" s="79"/>
      <c r="E26" s="44">
        <v>2014</v>
      </c>
      <c r="F26" s="8">
        <v>43587</v>
      </c>
      <c r="G26" s="44" t="s">
        <v>4</v>
      </c>
      <c r="H26" s="80">
        <v>0.86680000000000001</v>
      </c>
      <c r="I26" s="80"/>
      <c r="J26" s="44">
        <v>80</v>
      </c>
      <c r="K26" s="81">
        <f t="shared" si="0"/>
        <v>3043.6963862616285</v>
      </c>
      <c r="L26" s="82"/>
      <c r="M26" s="6">
        <f>IF(J26="","",(K26/J26)/LOOKUP(RIGHT($D$2,3),[1]定数!$A$6:$A$13,[1]定数!$B$6:$B$13))</f>
        <v>0.31705170690225298</v>
      </c>
      <c r="N26" s="44">
        <v>2014</v>
      </c>
      <c r="O26" s="8">
        <v>43591</v>
      </c>
      <c r="P26" s="80">
        <v>0.87690000000000001</v>
      </c>
      <c r="Q26" s="80"/>
      <c r="R26" s="83">
        <f>IF(P26="","",T26*M26*LOOKUP(RIGHT($D$2,3),定数!$A$6:$A$13,定数!$B$6:$B$13))</f>
        <v>3842.6666876553049</v>
      </c>
      <c r="S26" s="83"/>
      <c r="T26" s="84">
        <f t="shared" si="4"/>
        <v>100.99999999999997</v>
      </c>
      <c r="U26" s="84"/>
      <c r="V26" t="str">
        <f t="shared" si="7"/>
        <v/>
      </c>
      <c r="W26">
        <f t="shared" si="3"/>
        <v>0</v>
      </c>
      <c r="X26" s="41">
        <f t="shared" si="5"/>
        <v>114357.05166466416</v>
      </c>
      <c r="Y26" s="42">
        <f t="shared" si="6"/>
        <v>0.11280900712421393</v>
      </c>
    </row>
    <row r="27" spans="2:25">
      <c r="B27" s="40">
        <v>19</v>
      </c>
      <c r="C27" s="79">
        <f t="shared" si="1"/>
        <v>105299.21289637627</v>
      </c>
      <c r="D27" s="79"/>
      <c r="E27" s="44">
        <v>2015</v>
      </c>
      <c r="F27" s="8">
        <v>43592</v>
      </c>
      <c r="G27" s="44" t="s">
        <v>3</v>
      </c>
      <c r="H27" s="80">
        <v>0.74670000000000003</v>
      </c>
      <c r="I27" s="80"/>
      <c r="J27" s="44">
        <v>58</v>
      </c>
      <c r="K27" s="79">
        <f>IF(J27="","",C27*0.03)</f>
        <v>3158.9763868912878</v>
      </c>
      <c r="L27" s="79"/>
      <c r="M27" s="6">
        <f>IF(J27="","",(K27/J27)/LOOKUP(RIGHT($D$2,3),[1]定数!$A$6:$A$13,[1]定数!$B$6:$B$13))</f>
        <v>0.45387591765679419</v>
      </c>
      <c r="N27" s="44">
        <v>2015</v>
      </c>
      <c r="O27" s="8">
        <v>43596</v>
      </c>
      <c r="P27" s="80">
        <v>0.73939999999999995</v>
      </c>
      <c r="Q27" s="80"/>
      <c r="R27" s="83">
        <f>IF(P27="","",T27*M27*LOOKUP(RIGHT($D$2,3),定数!$A$6:$A$13,定数!$B$6:$B$13))</f>
        <v>3975.9530386735628</v>
      </c>
      <c r="S27" s="83"/>
      <c r="T27" s="84">
        <f t="shared" si="4"/>
        <v>73.000000000000838</v>
      </c>
      <c r="U27" s="84"/>
      <c r="V27" t="str">
        <f t="shared" si="7"/>
        <v/>
      </c>
      <c r="W27">
        <f t="shared" si="3"/>
        <v>0</v>
      </c>
      <c r="X27" s="41">
        <f t="shared" si="5"/>
        <v>114357.05166466416</v>
      </c>
      <c r="Y27" s="42">
        <f t="shared" si="6"/>
        <v>7.9206648269043556E-2</v>
      </c>
    </row>
    <row r="28" spans="2:25">
      <c r="B28" s="40">
        <v>20</v>
      </c>
      <c r="C28" s="79">
        <f t="shared" si="1"/>
        <v>109275.16593504982</v>
      </c>
      <c r="D28" s="79"/>
      <c r="E28" s="44">
        <v>2015</v>
      </c>
      <c r="F28" s="8">
        <v>43611</v>
      </c>
      <c r="G28" s="44" t="s">
        <v>3</v>
      </c>
      <c r="H28" s="80">
        <v>0.72650000000000003</v>
      </c>
      <c r="I28" s="80"/>
      <c r="J28" s="44">
        <v>55</v>
      </c>
      <c r="K28" s="81">
        <f>IF(J28="","",C28*0.03)</f>
        <v>3278.2549780514946</v>
      </c>
      <c r="L28" s="82"/>
      <c r="M28" s="6">
        <f>IF(J28="","",(K28/J28)/LOOKUP(RIGHT($D$2,3),[1]定数!$A$6:$A$13,[1]定数!$B$6:$B$13))</f>
        <v>0.4967052997047719</v>
      </c>
      <c r="N28" s="44">
        <v>2015</v>
      </c>
      <c r="O28" s="8">
        <v>43613</v>
      </c>
      <c r="P28" s="80">
        <v>0.71950000000000003</v>
      </c>
      <c r="Q28" s="80"/>
      <c r="R28" s="83">
        <f>IF(P28="","",T28*M28*LOOKUP(RIGHT($D$2,3),定数!$A$6:$A$13,定数!$B$6:$B$13))</f>
        <v>4172.3245175200873</v>
      </c>
      <c r="S28" s="83"/>
      <c r="T28" s="84">
        <f t="shared" si="4"/>
        <v>70.000000000000057</v>
      </c>
      <c r="U28" s="84"/>
      <c r="V28" t="str">
        <f t="shared" si="7"/>
        <v/>
      </c>
      <c r="W28">
        <f t="shared" si="3"/>
        <v>0</v>
      </c>
      <c r="X28" s="41">
        <f t="shared" si="5"/>
        <v>114357.05166466416</v>
      </c>
      <c r="Y28" s="42">
        <f t="shared" si="6"/>
        <v>4.4438761367477819E-2</v>
      </c>
    </row>
    <row r="29" spans="2:25">
      <c r="B29" s="40">
        <v>21</v>
      </c>
      <c r="C29" s="79">
        <f t="shared" si="1"/>
        <v>113447.49045256991</v>
      </c>
      <c r="D29" s="79"/>
      <c r="E29" s="44">
        <v>2015</v>
      </c>
      <c r="F29" s="8">
        <v>43617</v>
      </c>
      <c r="G29" s="44" t="s">
        <v>3</v>
      </c>
      <c r="H29" s="80">
        <v>0.70809999999999995</v>
      </c>
      <c r="I29" s="80"/>
      <c r="J29" s="44">
        <v>66</v>
      </c>
      <c r="K29" s="81">
        <f t="shared" ref="K29:K72" si="8">IF(J29="","",C29*0.03)</f>
        <v>3403.424713577097</v>
      </c>
      <c r="L29" s="82"/>
      <c r="M29" s="6">
        <f>IF(J29="","",(K29/J29)/LOOKUP(RIGHT($D$2,3),[1]定数!$A$6:$A$13,[1]定数!$B$6:$B$13))</f>
        <v>0.42972534262337087</v>
      </c>
      <c r="N29" s="44">
        <v>2015</v>
      </c>
      <c r="O29" s="8">
        <v>43618</v>
      </c>
      <c r="P29" s="80">
        <v>0.71499999999999997</v>
      </c>
      <c r="Q29" s="80"/>
      <c r="R29" s="83">
        <f>IF(P29="","",T29*M29*LOOKUP(RIGHT($D$2,3),定数!$A$6:$A$13,定数!$B$6:$B$13))</f>
        <v>-3558.1258369215197</v>
      </c>
      <c r="S29" s="83"/>
      <c r="T29" s="84">
        <f t="shared" si="4"/>
        <v>-69.000000000000171</v>
      </c>
      <c r="U29" s="84"/>
      <c r="V29" t="str">
        <f t="shared" si="7"/>
        <v/>
      </c>
      <c r="W29">
        <f t="shared" si="3"/>
        <v>1</v>
      </c>
      <c r="X29" s="41">
        <f t="shared" si="5"/>
        <v>114357.05166466416</v>
      </c>
      <c r="Y29" s="42">
        <f t="shared" si="6"/>
        <v>7.9536958924177892E-3</v>
      </c>
    </row>
    <row r="30" spans="2:25">
      <c r="B30" s="40">
        <v>22</v>
      </c>
      <c r="C30" s="79">
        <f t="shared" si="1"/>
        <v>109889.36461564839</v>
      </c>
      <c r="D30" s="79"/>
      <c r="E30" s="44">
        <v>2015</v>
      </c>
      <c r="F30" s="8">
        <v>43682</v>
      </c>
      <c r="G30" s="44" t="s">
        <v>3</v>
      </c>
      <c r="H30" s="80">
        <v>0.6502</v>
      </c>
      <c r="I30" s="80"/>
      <c r="J30" s="44">
        <v>60</v>
      </c>
      <c r="K30" s="81">
        <f t="shared" si="8"/>
        <v>3296.6809384694516</v>
      </c>
      <c r="L30" s="82"/>
      <c r="M30" s="6">
        <f>IF(J30="","",(K30/J30)/LOOKUP(RIGHT($D$2,3),[1]定数!$A$6:$A$13,[1]定数!$B$6:$B$13))</f>
        <v>0.45787235256520165</v>
      </c>
      <c r="N30" s="44">
        <v>2015</v>
      </c>
      <c r="O30" s="8">
        <v>43684</v>
      </c>
      <c r="P30" s="80">
        <v>0.65649999999999997</v>
      </c>
      <c r="Q30" s="80"/>
      <c r="R30" s="83">
        <f>IF(P30="","",T30*M30*LOOKUP(RIGHT($D$2,3),定数!$A$6:$A$13,定数!$B$6:$B$13))</f>
        <v>-3461.5149853929092</v>
      </c>
      <c r="S30" s="83"/>
      <c r="T30" s="84">
        <f t="shared" si="4"/>
        <v>-62.999999999999723</v>
      </c>
      <c r="U30" s="84"/>
      <c r="V30" t="str">
        <f t="shared" si="7"/>
        <v/>
      </c>
      <c r="W30">
        <f t="shared" si="3"/>
        <v>2</v>
      </c>
      <c r="X30" s="41">
        <f t="shared" si="5"/>
        <v>114357.05166466416</v>
      </c>
      <c r="Y30" s="42">
        <f t="shared" si="6"/>
        <v>3.9067875430337518E-2</v>
      </c>
    </row>
    <row r="31" spans="2:25">
      <c r="B31" s="40">
        <v>23</v>
      </c>
      <c r="C31" s="79">
        <f t="shared" si="1"/>
        <v>106427.84963025548</v>
      </c>
      <c r="D31" s="79"/>
      <c r="E31" s="44">
        <v>2015</v>
      </c>
      <c r="F31" s="8">
        <v>43730</v>
      </c>
      <c r="G31" s="44" t="s">
        <v>3</v>
      </c>
      <c r="H31" s="80">
        <v>0.62870000000000004</v>
      </c>
      <c r="I31" s="80"/>
      <c r="J31" s="44">
        <v>41</v>
      </c>
      <c r="K31" s="81">
        <f t="shared" si="8"/>
        <v>3192.8354889076645</v>
      </c>
      <c r="L31" s="82"/>
      <c r="M31" s="6">
        <f>IF(J31="","",(K31/J31)/LOOKUP(RIGHT($D$2,3),[1]定数!$A$6:$A$13,[1]定数!$B$6:$B$13))</f>
        <v>0.64895030262350906</v>
      </c>
      <c r="N31" s="44">
        <v>2015</v>
      </c>
      <c r="O31" s="8">
        <v>43731</v>
      </c>
      <c r="P31" s="80">
        <v>0.62360000000000004</v>
      </c>
      <c r="Q31" s="80"/>
      <c r="R31" s="83">
        <f>IF(P31="","",T31*M31*LOOKUP(RIGHT($D$2,3),定数!$A$6:$A$13,定数!$B$6:$B$13))</f>
        <v>3971.5758520558702</v>
      </c>
      <c r="S31" s="83"/>
      <c r="T31" s="84">
        <f t="shared" si="4"/>
        <v>50.999999999999936</v>
      </c>
      <c r="U31" s="84"/>
      <c r="V31" t="str">
        <f t="shared" si="7"/>
        <v/>
      </c>
      <c r="W31">
        <f t="shared" si="3"/>
        <v>0</v>
      </c>
      <c r="X31" s="41">
        <f t="shared" si="5"/>
        <v>114357.05166466416</v>
      </c>
      <c r="Y31" s="42">
        <f t="shared" si="6"/>
        <v>6.9337237354281767E-2</v>
      </c>
    </row>
    <row r="32" spans="2:25">
      <c r="B32" s="40">
        <v>24</v>
      </c>
      <c r="C32" s="79">
        <f t="shared" si="1"/>
        <v>110399.42548231136</v>
      </c>
      <c r="D32" s="79"/>
      <c r="E32" s="44">
        <v>2015</v>
      </c>
      <c r="F32" s="8">
        <v>43744</v>
      </c>
      <c r="G32" s="44" t="s">
        <v>4</v>
      </c>
      <c r="H32" s="80">
        <v>0.65429999999999999</v>
      </c>
      <c r="I32" s="80"/>
      <c r="J32" s="44">
        <v>64</v>
      </c>
      <c r="K32" s="81">
        <f t="shared" si="8"/>
        <v>3311.9827644693405</v>
      </c>
      <c r="L32" s="82"/>
      <c r="M32" s="6">
        <f>IF(J32="","",(K32/J32)/LOOKUP(RIGHT($D$2,3),[1]定数!$A$6:$A$13,[1]定数!$B$6:$B$13))</f>
        <v>0.43124775579027869</v>
      </c>
      <c r="N32" s="44">
        <v>2015</v>
      </c>
      <c r="O32" s="8">
        <v>43745</v>
      </c>
      <c r="P32" s="80">
        <v>0.66239999999999999</v>
      </c>
      <c r="Q32" s="80"/>
      <c r="R32" s="83">
        <f>IF(P32="","",T32*M32*LOOKUP(RIGHT($D$2,3),定数!$A$6:$A$13,定数!$B$6:$B$13))</f>
        <v>4191.7281862815062</v>
      </c>
      <c r="S32" s="83"/>
      <c r="T32" s="84">
        <f t="shared" si="4"/>
        <v>80.999999999999957</v>
      </c>
      <c r="U32" s="84"/>
      <c r="V32" t="str">
        <f t="shared" si="7"/>
        <v/>
      </c>
      <c r="W32">
        <f t="shared" si="3"/>
        <v>0</v>
      </c>
      <c r="X32" s="41">
        <f t="shared" si="5"/>
        <v>114357.05166466416</v>
      </c>
      <c r="Y32" s="42">
        <f t="shared" si="6"/>
        <v>3.4607626943356173E-2</v>
      </c>
    </row>
    <row r="33" spans="2:25">
      <c r="B33" s="40">
        <v>25</v>
      </c>
      <c r="C33" s="79">
        <f t="shared" si="1"/>
        <v>114591.15366859286</v>
      </c>
      <c r="D33" s="79"/>
      <c r="E33" s="44">
        <v>2015</v>
      </c>
      <c r="F33" s="8">
        <v>43803</v>
      </c>
      <c r="G33" s="44" t="s">
        <v>4</v>
      </c>
      <c r="H33" s="80">
        <v>0.67049999999999998</v>
      </c>
      <c r="I33" s="80"/>
      <c r="J33" s="44">
        <v>96</v>
      </c>
      <c r="K33" s="81">
        <f t="shared" si="8"/>
        <v>3437.7346100577856</v>
      </c>
      <c r="L33" s="82"/>
      <c r="M33" s="6">
        <f>IF(J33="","",(K33/J33)/LOOKUP(RIGHT($D$2,3),[1]定数!$A$6:$A$13,[1]定数!$B$6:$B$13))</f>
        <v>0.2984144626786272</v>
      </c>
      <c r="N33" s="44">
        <v>2015</v>
      </c>
      <c r="O33" s="8">
        <v>43808</v>
      </c>
      <c r="P33" s="80">
        <v>0.66059999999999997</v>
      </c>
      <c r="Q33" s="80"/>
      <c r="R33" s="83">
        <f>IF(P33="","",T33*M33*LOOKUP(RIGHT($D$2,3),定数!$A$6:$A$13,定数!$B$6:$B$13))</f>
        <v>-3545.1638166220982</v>
      </c>
      <c r="S33" s="83"/>
      <c r="T33" s="84">
        <f t="shared" si="4"/>
        <v>-99.000000000000199</v>
      </c>
      <c r="U33" s="84"/>
      <c r="V33" t="str">
        <f t="shared" si="7"/>
        <v/>
      </c>
      <c r="W33">
        <f t="shared" si="3"/>
        <v>1</v>
      </c>
      <c r="X33" s="41">
        <f t="shared" si="5"/>
        <v>114591.15366859286</v>
      </c>
      <c r="Y33" s="42">
        <f t="shared" si="6"/>
        <v>0</v>
      </c>
    </row>
    <row r="34" spans="2:25">
      <c r="B34" s="40">
        <v>26</v>
      </c>
      <c r="C34" s="79">
        <f t="shared" si="1"/>
        <v>111045.98985197076</v>
      </c>
      <c r="D34" s="79"/>
      <c r="E34" s="44">
        <v>2015</v>
      </c>
      <c r="F34" s="8">
        <v>43827</v>
      </c>
      <c r="G34" s="44" t="s">
        <v>4</v>
      </c>
      <c r="H34" s="80">
        <v>0.68479999999999996</v>
      </c>
      <c r="I34" s="80"/>
      <c r="J34" s="44">
        <v>20</v>
      </c>
      <c r="K34" s="81">
        <f t="shared" si="8"/>
        <v>3331.3796955591229</v>
      </c>
      <c r="L34" s="82"/>
      <c r="M34" s="6">
        <f>IF(J34="","",(K34/J34)/LOOKUP(RIGHT($D$2,3),[1]定数!$A$6:$A$13,[1]定数!$B$6:$B$13))</f>
        <v>1.3880748731496344</v>
      </c>
      <c r="N34" s="44">
        <v>2015</v>
      </c>
      <c r="O34" s="8">
        <v>43828</v>
      </c>
      <c r="P34" s="80">
        <v>0.68730000000000002</v>
      </c>
      <c r="Q34" s="80"/>
      <c r="R34" s="83">
        <f>IF(P34="","",T34*M34*LOOKUP(RIGHT($D$2,3),定数!$A$6:$A$13,定数!$B$6:$B$13))</f>
        <v>4164.224619448999</v>
      </c>
      <c r="S34" s="83"/>
      <c r="T34" s="84">
        <f t="shared" si="4"/>
        <v>25.000000000000576</v>
      </c>
      <c r="U34" s="84"/>
      <c r="V34" t="str">
        <f t="shared" si="7"/>
        <v/>
      </c>
      <c r="W34">
        <f t="shared" si="3"/>
        <v>0</v>
      </c>
      <c r="X34" s="41">
        <f t="shared" si="5"/>
        <v>114591.15366859286</v>
      </c>
      <c r="Y34" s="42">
        <f t="shared" si="6"/>
        <v>3.0937500000000062E-2</v>
      </c>
    </row>
    <row r="35" spans="2:25">
      <c r="B35" s="40">
        <v>27</v>
      </c>
      <c r="C35" s="79">
        <f t="shared" si="1"/>
        <v>115210.21447141976</v>
      </c>
      <c r="D35" s="79"/>
      <c r="E35" s="44">
        <v>2016</v>
      </c>
      <c r="F35" s="8">
        <v>43546</v>
      </c>
      <c r="G35" s="44" t="s">
        <v>3</v>
      </c>
      <c r="H35" s="80">
        <v>0.67200000000000004</v>
      </c>
      <c r="I35" s="80"/>
      <c r="J35" s="44">
        <v>53</v>
      </c>
      <c r="K35" s="81">
        <f t="shared" si="8"/>
        <v>3456.3064341425929</v>
      </c>
      <c r="L35" s="82"/>
      <c r="M35" s="6">
        <f>IF(J35="","",(K35/J35)/LOOKUP(RIGHT($D$2,3),[1]定数!$A$6:$A$13,[1]定数!$B$6:$B$13))</f>
        <v>0.54344440788405557</v>
      </c>
      <c r="N35" s="44">
        <v>2016</v>
      </c>
      <c r="O35" s="8">
        <v>43553</v>
      </c>
      <c r="P35" s="80">
        <v>0.67749999999999999</v>
      </c>
      <c r="Q35" s="80"/>
      <c r="R35" s="83">
        <f>IF(P35="","",T35*M35*LOOKUP(RIGHT($D$2,3),定数!$A$6:$A$13,定数!$B$6:$B$13))</f>
        <v>-3586.733092034734</v>
      </c>
      <c r="S35" s="83"/>
      <c r="T35" s="84">
        <f t="shared" si="4"/>
        <v>-54.999999999999496</v>
      </c>
      <c r="U35" s="84"/>
      <c r="V35" t="str">
        <f t="shared" si="7"/>
        <v/>
      </c>
      <c r="W35">
        <f t="shared" si="3"/>
        <v>1</v>
      </c>
      <c r="X35" s="41">
        <f t="shared" si="5"/>
        <v>115210.21447141976</v>
      </c>
      <c r="Y35" s="42">
        <f t="shared" si="6"/>
        <v>0</v>
      </c>
    </row>
    <row r="36" spans="2:25">
      <c r="B36" s="40">
        <v>28</v>
      </c>
      <c r="C36" s="79">
        <f t="shared" si="1"/>
        <v>111623.48137938503</v>
      </c>
      <c r="D36" s="79"/>
      <c r="E36" s="44">
        <v>2016</v>
      </c>
      <c r="F36" s="8">
        <v>43591</v>
      </c>
      <c r="G36" s="44" t="s">
        <v>3</v>
      </c>
      <c r="H36" s="80">
        <v>0.68469999999999998</v>
      </c>
      <c r="I36" s="80"/>
      <c r="J36" s="44">
        <v>40</v>
      </c>
      <c r="K36" s="81">
        <f t="shared" si="8"/>
        <v>3348.7044413815511</v>
      </c>
      <c r="L36" s="82"/>
      <c r="M36" s="6">
        <f>IF(J36="","",(K36/J36)/LOOKUP(RIGHT($D$2,3),[1]定数!$A$6:$A$13,[1]定数!$B$6:$B$13))</f>
        <v>0.69764675862115644</v>
      </c>
      <c r="N36" s="44">
        <v>2016</v>
      </c>
      <c r="O36" s="8">
        <v>43594</v>
      </c>
      <c r="P36" s="80">
        <v>0.67969999999999997</v>
      </c>
      <c r="Q36" s="80"/>
      <c r="R36" s="83">
        <f>IF(P36="","",T36*M36*LOOKUP(RIGHT($D$2,3),定数!$A$6:$A$13,定数!$B$6:$B$13))</f>
        <v>4185.8805517269429</v>
      </c>
      <c r="S36" s="83"/>
      <c r="T36" s="84">
        <f t="shared" si="4"/>
        <v>50.000000000000043</v>
      </c>
      <c r="U36" s="84"/>
      <c r="V36" t="str">
        <f t="shared" si="7"/>
        <v/>
      </c>
      <c r="W36">
        <f t="shared" si="3"/>
        <v>0</v>
      </c>
      <c r="X36" s="41">
        <f t="shared" si="5"/>
        <v>115210.21447141976</v>
      </c>
      <c r="Y36" s="42">
        <f t="shared" si="6"/>
        <v>3.1132075471697829E-2</v>
      </c>
    </row>
    <row r="37" spans="2:25">
      <c r="B37" s="40">
        <v>29</v>
      </c>
      <c r="C37" s="79">
        <f t="shared" si="1"/>
        <v>115809.36193111198</v>
      </c>
      <c r="D37" s="79"/>
      <c r="E37" s="44">
        <v>2016</v>
      </c>
      <c r="F37" s="8">
        <v>43618</v>
      </c>
      <c r="G37" s="44" t="s">
        <v>4</v>
      </c>
      <c r="H37" s="80">
        <v>0.6825</v>
      </c>
      <c r="I37" s="80"/>
      <c r="J37" s="44">
        <v>45</v>
      </c>
      <c r="K37" s="81">
        <f t="shared" si="8"/>
        <v>3474.2808579333596</v>
      </c>
      <c r="L37" s="82"/>
      <c r="M37" s="6">
        <f>IF(J37="","",(K37/J37)/LOOKUP(RIGHT($D$2,3),[1]定数!$A$6:$A$13,[1]定数!$B$6:$B$13))</f>
        <v>0.64338534406173331</v>
      </c>
      <c r="N37" s="44">
        <v>2016</v>
      </c>
      <c r="O37" s="8">
        <v>43619</v>
      </c>
      <c r="P37" s="80">
        <v>0.68810000000000004</v>
      </c>
      <c r="Q37" s="80"/>
      <c r="R37" s="83">
        <f>IF(P37="","",T37*M37*LOOKUP(RIGHT($D$2,3),定数!$A$6:$A$13,定数!$B$6:$B$13))</f>
        <v>4323.5495120948863</v>
      </c>
      <c r="S37" s="83"/>
      <c r="T37" s="84">
        <f t="shared" si="4"/>
        <v>56.000000000000497</v>
      </c>
      <c r="U37" s="84"/>
      <c r="V37" t="str">
        <f t="shared" si="7"/>
        <v/>
      </c>
      <c r="W37">
        <f t="shared" si="3"/>
        <v>0</v>
      </c>
      <c r="X37" s="41">
        <f t="shared" si="5"/>
        <v>115809.36193111198</v>
      </c>
      <c r="Y37" s="42">
        <f t="shared" si="6"/>
        <v>0</v>
      </c>
    </row>
    <row r="38" spans="2:25">
      <c r="B38" s="40">
        <v>30</v>
      </c>
      <c r="C38" s="79">
        <f t="shared" si="1"/>
        <v>120132.91144320687</v>
      </c>
      <c r="D38" s="79"/>
      <c r="E38" s="44">
        <v>2016</v>
      </c>
      <c r="F38" s="8">
        <v>43665</v>
      </c>
      <c r="G38" s="44" t="s">
        <v>3</v>
      </c>
      <c r="H38" s="80">
        <v>0.70230000000000004</v>
      </c>
      <c r="I38" s="80"/>
      <c r="J38" s="44">
        <v>96</v>
      </c>
      <c r="K38" s="81">
        <f t="shared" si="8"/>
        <v>3603.9873432962063</v>
      </c>
      <c r="L38" s="82"/>
      <c r="M38" s="6">
        <f>IF(J38="","",(K38/J38)/LOOKUP(RIGHT($D$2,3),[1]定数!$A$6:$A$13,[1]定数!$B$6:$B$13))</f>
        <v>0.3128461235500179</v>
      </c>
      <c r="N38" s="44">
        <v>2016</v>
      </c>
      <c r="O38" s="8">
        <v>43675</v>
      </c>
      <c r="P38" s="80">
        <v>0.71209999999999996</v>
      </c>
      <c r="Q38" s="80"/>
      <c r="R38" s="83">
        <f>IF(P38="","",T38*M38*LOOKUP(RIGHT($D$2,3),定数!$A$6:$A$13,定数!$B$6:$B$13))</f>
        <v>-3679.0704129481805</v>
      </c>
      <c r="S38" s="83"/>
      <c r="T38" s="84">
        <f t="shared" si="4"/>
        <v>-97.999999999999204</v>
      </c>
      <c r="U38" s="84"/>
      <c r="V38" t="str">
        <f t="shared" si="7"/>
        <v/>
      </c>
      <c r="W38">
        <f t="shared" si="3"/>
        <v>1</v>
      </c>
      <c r="X38" s="41">
        <f t="shared" si="5"/>
        <v>120132.91144320687</v>
      </c>
      <c r="Y38" s="42">
        <f t="shared" si="6"/>
        <v>0</v>
      </c>
    </row>
    <row r="39" spans="2:25">
      <c r="B39" s="40">
        <v>31</v>
      </c>
      <c r="C39" s="79">
        <f t="shared" si="1"/>
        <v>116453.8410302587</v>
      </c>
      <c r="D39" s="79"/>
      <c r="E39" s="44">
        <v>2016</v>
      </c>
      <c r="F39" s="8">
        <v>43667</v>
      </c>
      <c r="G39" s="44" t="s">
        <v>3</v>
      </c>
      <c r="H39" s="80">
        <v>0.70140000000000002</v>
      </c>
      <c r="I39" s="80"/>
      <c r="J39" s="44">
        <v>23</v>
      </c>
      <c r="K39" s="81">
        <f t="shared" si="8"/>
        <v>3493.6152309077611</v>
      </c>
      <c r="L39" s="82"/>
      <c r="M39" s="6">
        <f>IF(J39="","",(K39/J39)/LOOKUP(RIGHT($D$2,3),[1]定数!$A$6:$A$13,[1]定数!$B$6:$B$13))</f>
        <v>1.2658026198941164</v>
      </c>
      <c r="N39" s="44">
        <v>2016</v>
      </c>
      <c r="O39" s="8">
        <v>43667</v>
      </c>
      <c r="P39" s="80">
        <v>0.69850000000000001</v>
      </c>
      <c r="Q39" s="80"/>
      <c r="R39" s="83">
        <f>IF(P39="","",T39*M39*LOOKUP(RIGHT($D$2,3),定数!$A$6:$A$13,定数!$B$6:$B$13))</f>
        <v>4404.9931172315446</v>
      </c>
      <c r="S39" s="83"/>
      <c r="T39" s="84">
        <f t="shared" si="4"/>
        <v>29.000000000000135</v>
      </c>
      <c r="U39" s="84"/>
      <c r="V39" t="str">
        <f t="shared" si="7"/>
        <v/>
      </c>
      <c r="W39">
        <f t="shared" si="3"/>
        <v>0</v>
      </c>
      <c r="X39" s="41">
        <f t="shared" si="5"/>
        <v>120132.91144320687</v>
      </c>
      <c r="Y39" s="42">
        <f t="shared" si="6"/>
        <v>3.062499999999968E-2</v>
      </c>
    </row>
    <row r="40" spans="2:25">
      <c r="B40" s="40">
        <v>32</v>
      </c>
      <c r="C40" s="79">
        <f t="shared" si="1"/>
        <v>120858.83414749024</v>
      </c>
      <c r="D40" s="79"/>
      <c r="E40" s="44">
        <v>2016</v>
      </c>
      <c r="F40" s="8">
        <v>43675</v>
      </c>
      <c r="G40" s="44" t="s">
        <v>4</v>
      </c>
      <c r="H40" s="80">
        <v>0.71730000000000005</v>
      </c>
      <c r="I40" s="80"/>
      <c r="J40" s="44">
        <v>92</v>
      </c>
      <c r="K40" s="81">
        <f t="shared" si="8"/>
        <v>3625.765024424707</v>
      </c>
      <c r="L40" s="82"/>
      <c r="M40" s="6">
        <f>IF(J40="","",(K40/J40)/LOOKUP(RIGHT($D$2,3),[1]定数!$A$6:$A$13,[1]定数!$B$6:$B$13))</f>
        <v>0.32842074496600604</v>
      </c>
      <c r="N40" s="44">
        <v>2016</v>
      </c>
      <c r="O40" s="8">
        <v>43688</v>
      </c>
      <c r="P40" s="80">
        <v>0.72889999999999999</v>
      </c>
      <c r="Q40" s="80"/>
      <c r="R40" s="83">
        <f>IF(P40="","",T40*M40*LOOKUP(RIGHT($D$2,3),定数!$A$6:$A$13,定数!$B$6:$B$13))</f>
        <v>4571.6167699267817</v>
      </c>
      <c r="S40" s="83"/>
      <c r="T40" s="84">
        <f t="shared" si="4"/>
        <v>115.99999999999943</v>
      </c>
      <c r="U40" s="84"/>
      <c r="V40" t="str">
        <f t="shared" si="7"/>
        <v/>
      </c>
      <c r="W40">
        <f t="shared" si="3"/>
        <v>0</v>
      </c>
      <c r="X40" s="41">
        <f t="shared" si="5"/>
        <v>120858.83414749024</v>
      </c>
      <c r="Y40" s="42">
        <f t="shared" si="6"/>
        <v>0</v>
      </c>
    </row>
    <row r="41" spans="2:25">
      <c r="B41" s="40">
        <v>33</v>
      </c>
      <c r="C41" s="79">
        <f t="shared" si="1"/>
        <v>125430.45091741702</v>
      </c>
      <c r="D41" s="79"/>
      <c r="E41" s="44">
        <v>2016</v>
      </c>
      <c r="F41" s="8">
        <v>43755</v>
      </c>
      <c r="G41" s="44" t="s">
        <v>4</v>
      </c>
      <c r="H41" s="80">
        <v>0.71079999999999999</v>
      </c>
      <c r="I41" s="80"/>
      <c r="J41" s="44">
        <v>30</v>
      </c>
      <c r="K41" s="81">
        <f t="shared" si="8"/>
        <v>3762.9135275225108</v>
      </c>
      <c r="L41" s="82"/>
      <c r="M41" s="6">
        <f>IF(J41="","",(K41/J41)/LOOKUP(RIGHT($D$2,3),[1]定数!$A$6:$A$13,[1]定数!$B$6:$B$13))</f>
        <v>1.0452537576451417</v>
      </c>
      <c r="N41" s="44">
        <v>2016</v>
      </c>
      <c r="O41" s="8">
        <v>43756</v>
      </c>
      <c r="P41" s="80">
        <v>0.71460000000000001</v>
      </c>
      <c r="Q41" s="80"/>
      <c r="R41" s="83">
        <f>IF(P41="","",T41*M41*LOOKUP(RIGHT($D$2,3),定数!$A$6:$A$13,定数!$B$6:$B$13))</f>
        <v>4766.357134861878</v>
      </c>
      <c r="S41" s="83"/>
      <c r="T41" s="84">
        <f t="shared" si="4"/>
        <v>38.000000000000256</v>
      </c>
      <c r="U41" s="84"/>
      <c r="V41" t="str">
        <f t="shared" si="7"/>
        <v/>
      </c>
      <c r="W41">
        <f t="shared" si="3"/>
        <v>0</v>
      </c>
      <c r="X41" s="41">
        <f t="shared" si="5"/>
        <v>125430.45091741702</v>
      </c>
      <c r="Y41" s="42">
        <f t="shared" si="6"/>
        <v>0</v>
      </c>
    </row>
    <row r="42" spans="2:25">
      <c r="B42" s="40">
        <v>34</v>
      </c>
      <c r="C42" s="79">
        <f t="shared" si="1"/>
        <v>130196.8080522789</v>
      </c>
      <c r="D42" s="79"/>
      <c r="E42" s="44">
        <v>2016</v>
      </c>
      <c r="F42" s="8">
        <v>43757</v>
      </c>
      <c r="G42" s="44" t="s">
        <v>4</v>
      </c>
      <c r="H42" s="80">
        <v>0.72470000000000001</v>
      </c>
      <c r="I42" s="80"/>
      <c r="J42" s="44">
        <v>53</v>
      </c>
      <c r="K42" s="81">
        <f t="shared" si="8"/>
        <v>3905.9042415683666</v>
      </c>
      <c r="L42" s="82"/>
      <c r="M42" s="6">
        <f>IF(J42="","",(K42/J42)/LOOKUP(RIGHT($D$2,3),[1]定数!$A$6:$A$13,[1]定数!$B$6:$B$13))</f>
        <v>0.61413588703905131</v>
      </c>
      <c r="N42" s="44">
        <v>2016</v>
      </c>
      <c r="O42" s="8">
        <v>43758</v>
      </c>
      <c r="P42" s="80">
        <v>0.71919999999999995</v>
      </c>
      <c r="Q42" s="80"/>
      <c r="R42" s="83">
        <f>IF(P42="","",T42*M42*LOOKUP(RIGHT($D$2,3),定数!$A$6:$A$13,定数!$B$6:$B$13))</f>
        <v>-4053.2968544577834</v>
      </c>
      <c r="S42" s="83"/>
      <c r="T42" s="84">
        <f t="shared" si="4"/>
        <v>-55.000000000000604</v>
      </c>
      <c r="U42" s="84"/>
      <c r="V42" t="str">
        <f t="shared" si="7"/>
        <v/>
      </c>
      <c r="W42">
        <f t="shared" si="3"/>
        <v>1</v>
      </c>
      <c r="X42" s="41">
        <f t="shared" si="5"/>
        <v>130196.8080522789</v>
      </c>
      <c r="Y42" s="42">
        <f t="shared" si="6"/>
        <v>0</v>
      </c>
    </row>
    <row r="43" spans="2:25">
      <c r="B43" s="40">
        <v>35</v>
      </c>
      <c r="C43" s="79">
        <f t="shared" si="1"/>
        <v>126143.51119782111</v>
      </c>
      <c r="D43" s="79"/>
      <c r="E43" s="44">
        <v>2016</v>
      </c>
      <c r="F43" s="8">
        <v>43777</v>
      </c>
      <c r="G43" s="44" t="s">
        <v>4</v>
      </c>
      <c r="H43" s="80">
        <v>0.73670000000000002</v>
      </c>
      <c r="I43" s="80"/>
      <c r="J43" s="44">
        <v>45</v>
      </c>
      <c r="K43" s="81">
        <f t="shared" si="8"/>
        <v>3784.3053359346331</v>
      </c>
      <c r="L43" s="82"/>
      <c r="M43" s="6">
        <f>IF(J43="","",(K43/J43)/LOOKUP(RIGHT($D$2,3),[1]定数!$A$6:$A$13,[1]定数!$B$6:$B$13))</f>
        <v>0.70079728443233946</v>
      </c>
      <c r="N43" s="44">
        <v>2016</v>
      </c>
      <c r="O43" s="8">
        <v>43778</v>
      </c>
      <c r="P43" s="80">
        <v>0.73199999999999998</v>
      </c>
      <c r="Q43" s="80"/>
      <c r="R43" s="83">
        <f>IF(P43="","",T43*M43*LOOKUP(RIGHT($D$2,3),定数!$A$6:$A$13,定数!$B$6:$B$13))</f>
        <v>-3952.4966841984265</v>
      </c>
      <c r="S43" s="83"/>
      <c r="T43" s="84">
        <f t="shared" si="4"/>
        <v>-47.000000000000377</v>
      </c>
      <c r="U43" s="84"/>
      <c r="V43" t="str">
        <f t="shared" si="7"/>
        <v/>
      </c>
      <c r="W43">
        <f t="shared" si="3"/>
        <v>2</v>
      </c>
      <c r="X43" s="41">
        <f t="shared" si="5"/>
        <v>130196.8080522789</v>
      </c>
      <c r="Y43" s="42">
        <f t="shared" si="6"/>
        <v>3.1132075471698495E-2</v>
      </c>
    </row>
    <row r="44" spans="2:25">
      <c r="B44" s="40">
        <v>36</v>
      </c>
      <c r="C44" s="79">
        <f t="shared" si="1"/>
        <v>122191.01451362268</v>
      </c>
      <c r="D44" s="79"/>
      <c r="E44" s="44">
        <v>2016</v>
      </c>
      <c r="F44" s="8">
        <v>43779</v>
      </c>
      <c r="G44" s="44" t="s">
        <v>3</v>
      </c>
      <c r="H44" s="80">
        <v>0.71930000000000005</v>
      </c>
      <c r="I44" s="80"/>
      <c r="J44" s="44">
        <v>110</v>
      </c>
      <c r="K44" s="81">
        <f t="shared" si="8"/>
        <v>3665.73043540868</v>
      </c>
      <c r="L44" s="82"/>
      <c r="M44" s="6">
        <f>IF(J44="","",(K44/J44)/LOOKUP(RIGHT($D$2,3),[1]定数!$A$6:$A$13,[1]定数!$B$6:$B$13))</f>
        <v>0.27770685116732424</v>
      </c>
      <c r="N44" s="44">
        <v>2016</v>
      </c>
      <c r="O44" s="8">
        <v>43785</v>
      </c>
      <c r="P44" s="80">
        <v>0.70540000000000003</v>
      </c>
      <c r="Q44" s="80"/>
      <c r="R44" s="83">
        <f>IF(P44="","",T44*M44*LOOKUP(RIGHT($D$2,3),定数!$A$6:$A$13,定数!$B$6:$B$13))</f>
        <v>4632.1502774709761</v>
      </c>
      <c r="S44" s="83"/>
      <c r="T44" s="84">
        <f t="shared" si="4"/>
        <v>139.00000000000023</v>
      </c>
      <c r="U44" s="84"/>
      <c r="V44" t="str">
        <f t="shared" si="7"/>
        <v/>
      </c>
      <c r="W44">
        <f t="shared" si="3"/>
        <v>0</v>
      </c>
      <c r="X44" s="41">
        <f t="shared" si="5"/>
        <v>130196.8080522789</v>
      </c>
      <c r="Y44" s="42">
        <f t="shared" si="6"/>
        <v>6.1489937106918857E-2</v>
      </c>
    </row>
    <row r="45" spans="2:25">
      <c r="B45" s="40">
        <v>37</v>
      </c>
      <c r="C45" s="79">
        <f t="shared" si="1"/>
        <v>126823.16479109366</v>
      </c>
      <c r="D45" s="79"/>
      <c r="E45" s="44">
        <v>2016</v>
      </c>
      <c r="F45" s="8">
        <v>43784</v>
      </c>
      <c r="G45" s="44" t="s">
        <v>3</v>
      </c>
      <c r="H45" s="80">
        <v>0.7077</v>
      </c>
      <c r="I45" s="80"/>
      <c r="J45" s="44">
        <v>51</v>
      </c>
      <c r="K45" s="81">
        <f t="shared" si="8"/>
        <v>3804.6949437328094</v>
      </c>
      <c r="L45" s="82"/>
      <c r="M45" s="6">
        <f>IF(J45="","",(K45/J45)/LOOKUP(RIGHT($D$2,3),[1]定数!$A$6:$A$13,[1]定数!$B$6:$B$13))</f>
        <v>0.62168218034849831</v>
      </c>
      <c r="N45" s="44">
        <v>2016</v>
      </c>
      <c r="O45" s="8">
        <v>43787</v>
      </c>
      <c r="P45" s="80">
        <v>0.70120000000000005</v>
      </c>
      <c r="Q45" s="80"/>
      <c r="R45" s="83">
        <f>IF(P45="","",T45*M45*LOOKUP(RIGHT($D$2,3),定数!$A$6:$A$13,定数!$B$6:$B$13))</f>
        <v>4849.1210067182492</v>
      </c>
      <c r="S45" s="83"/>
      <c r="T45" s="84">
        <f t="shared" si="4"/>
        <v>64.999999999999503</v>
      </c>
      <c r="U45" s="84"/>
      <c r="V45" t="str">
        <f t="shared" si="7"/>
        <v/>
      </c>
      <c r="W45">
        <f t="shared" si="3"/>
        <v>0</v>
      </c>
      <c r="X45" s="41">
        <f t="shared" si="5"/>
        <v>130196.8080522789</v>
      </c>
      <c r="Y45" s="42">
        <f t="shared" si="6"/>
        <v>2.5911873813608377E-2</v>
      </c>
    </row>
    <row r="46" spans="2:25">
      <c r="B46" s="40">
        <v>38</v>
      </c>
      <c r="C46" s="79">
        <f t="shared" si="1"/>
        <v>131672.2857978119</v>
      </c>
      <c r="D46" s="79"/>
      <c r="E46" s="44">
        <v>2016</v>
      </c>
      <c r="F46" s="8">
        <v>43785</v>
      </c>
      <c r="G46" s="44" t="s">
        <v>3</v>
      </c>
      <c r="H46" s="80">
        <v>0.70779999999999998</v>
      </c>
      <c r="I46" s="80"/>
      <c r="J46" s="44">
        <v>32</v>
      </c>
      <c r="K46" s="81">
        <f t="shared" si="8"/>
        <v>3950.168573934357</v>
      </c>
      <c r="L46" s="82"/>
      <c r="M46" s="6">
        <f>IF(J46="","",(K46/J46)/LOOKUP(RIGHT($D$2,3),[1]定数!$A$6:$A$13,[1]定数!$B$6:$B$13))</f>
        <v>1.0286897327954054</v>
      </c>
      <c r="N46" s="44">
        <v>2016</v>
      </c>
      <c r="O46" s="8">
        <v>43785</v>
      </c>
      <c r="P46" s="80">
        <v>0.70369999999999999</v>
      </c>
      <c r="Q46" s="80"/>
      <c r="R46" s="83">
        <f>IF(P46="","",T46*M46*LOOKUP(RIGHT($D$2,3),定数!$A$6:$A$13,定数!$B$6:$B$13))</f>
        <v>5061.1534853533858</v>
      </c>
      <c r="S46" s="83"/>
      <c r="T46" s="84">
        <f t="shared" si="4"/>
        <v>40.999999999999929</v>
      </c>
      <c r="U46" s="84"/>
      <c r="V46" t="str">
        <f t="shared" si="7"/>
        <v/>
      </c>
      <c r="W46">
        <f t="shared" si="3"/>
        <v>0</v>
      </c>
      <c r="X46" s="41">
        <f t="shared" si="5"/>
        <v>131672.2857978119</v>
      </c>
      <c r="Y46" s="42">
        <f t="shared" si="6"/>
        <v>0</v>
      </c>
    </row>
    <row r="47" spans="2:25">
      <c r="B47" s="40">
        <v>39</v>
      </c>
      <c r="C47" s="79">
        <f t="shared" si="1"/>
        <v>136733.43928316529</v>
      </c>
      <c r="D47" s="79"/>
      <c r="E47" s="44">
        <v>2016</v>
      </c>
      <c r="F47" s="8">
        <v>43798</v>
      </c>
      <c r="G47" s="44" t="s">
        <v>4</v>
      </c>
      <c r="H47" s="80">
        <v>0.71279999999999999</v>
      </c>
      <c r="I47" s="80"/>
      <c r="J47" s="44">
        <v>54</v>
      </c>
      <c r="K47" s="81">
        <f t="shared" si="8"/>
        <v>4102.0031784949588</v>
      </c>
      <c r="L47" s="82"/>
      <c r="M47" s="6">
        <f>IF(J47="","",(K47/J47)/LOOKUP(RIGHT($D$2,3),[1]定数!$A$6:$A$13,[1]定数!$B$6:$B$13))</f>
        <v>0.63302518186650603</v>
      </c>
      <c r="N47" s="44">
        <v>2016</v>
      </c>
      <c r="O47" s="8">
        <v>43799</v>
      </c>
      <c r="P47" s="80">
        <v>0.70720000000000005</v>
      </c>
      <c r="Q47" s="80"/>
      <c r="R47" s="83">
        <f>IF(P47="","",T47*M47*LOOKUP(RIGHT($D$2,3),定数!$A$6:$A$13,定数!$B$6:$B$13))</f>
        <v>-4253.9292221428741</v>
      </c>
      <c r="S47" s="83"/>
      <c r="T47" s="84">
        <f t="shared" si="4"/>
        <v>-55.999999999999382</v>
      </c>
      <c r="U47" s="84"/>
      <c r="V47" t="str">
        <f t="shared" si="7"/>
        <v/>
      </c>
      <c r="W47">
        <f t="shared" si="3"/>
        <v>1</v>
      </c>
      <c r="X47" s="41">
        <f t="shared" si="5"/>
        <v>136733.43928316529</v>
      </c>
      <c r="Y47" s="42">
        <f t="shared" si="6"/>
        <v>0</v>
      </c>
    </row>
    <row r="48" spans="2:25">
      <c r="B48" s="40">
        <v>40</v>
      </c>
      <c r="C48" s="79">
        <f t="shared" si="1"/>
        <v>132479.51006102242</v>
      </c>
      <c r="D48" s="79"/>
      <c r="E48" s="44">
        <v>2016</v>
      </c>
      <c r="F48" s="8">
        <v>43822</v>
      </c>
      <c r="G48" s="44" t="s">
        <v>3</v>
      </c>
      <c r="H48" s="80">
        <v>0.68700000000000006</v>
      </c>
      <c r="I48" s="80"/>
      <c r="J48" s="44">
        <v>40</v>
      </c>
      <c r="K48" s="81">
        <f t="shared" si="8"/>
        <v>3974.3853018306722</v>
      </c>
      <c r="L48" s="82"/>
      <c r="M48" s="6">
        <f>IF(J48="","",(K48/J48)/LOOKUP(RIGHT($D$2,3),[1]定数!$A$6:$A$13,[1]定数!$B$6:$B$13))</f>
        <v>0.82799693788138995</v>
      </c>
      <c r="N48" s="44">
        <v>2016</v>
      </c>
      <c r="O48" s="8">
        <v>43827</v>
      </c>
      <c r="P48" s="80">
        <v>0.69120000000000004</v>
      </c>
      <c r="Q48" s="80"/>
      <c r="R48" s="83">
        <f>IF(P48="","",T48*M48*LOOKUP(RIGHT($D$2,3),定数!$A$6:$A$13,定数!$B$6:$B$13))</f>
        <v>-4173.1045669221876</v>
      </c>
      <c r="S48" s="83"/>
      <c r="T48" s="84">
        <f t="shared" si="4"/>
        <v>-41.999999999999815</v>
      </c>
      <c r="U48" s="84"/>
      <c r="V48" t="str">
        <f t="shared" si="7"/>
        <v/>
      </c>
      <c r="W48">
        <f t="shared" si="3"/>
        <v>2</v>
      </c>
      <c r="X48" s="41">
        <f t="shared" si="5"/>
        <v>136733.43928316529</v>
      </c>
      <c r="Y48" s="42">
        <f t="shared" si="6"/>
        <v>3.1111111111110756E-2</v>
      </c>
    </row>
    <row r="49" spans="2:25">
      <c r="B49" s="40">
        <v>41</v>
      </c>
      <c r="C49" s="79">
        <f t="shared" si="1"/>
        <v>128306.40549410023</v>
      </c>
      <c r="D49" s="79"/>
      <c r="E49" s="44">
        <v>2017</v>
      </c>
      <c r="F49" s="8">
        <v>43517</v>
      </c>
      <c r="G49" s="44" t="s">
        <v>3</v>
      </c>
      <c r="H49" s="80">
        <v>0.71540000000000004</v>
      </c>
      <c r="I49" s="80"/>
      <c r="J49" s="44">
        <v>32</v>
      </c>
      <c r="K49" s="81">
        <f t="shared" si="8"/>
        <v>3849.1921648230068</v>
      </c>
      <c r="L49" s="82"/>
      <c r="M49" s="6">
        <f>IF(J49="","",(K49/J49)/LOOKUP(RIGHT($D$2,3),[1]定数!$A$6:$A$13,[1]定数!$B$6:$B$13))</f>
        <v>1.0023937929226581</v>
      </c>
      <c r="N49" s="44">
        <v>2017</v>
      </c>
      <c r="O49" s="8">
        <v>43519</v>
      </c>
      <c r="P49" s="80">
        <v>0.71889999999999998</v>
      </c>
      <c r="Q49" s="80"/>
      <c r="R49" s="83">
        <f>IF(P49="","",T49*M49*LOOKUP(RIGHT($D$2,3),定数!$A$6:$A$13,定数!$B$6:$B$13))</f>
        <v>-4210.0539302751004</v>
      </c>
      <c r="S49" s="83"/>
      <c r="T49" s="84">
        <f t="shared" si="4"/>
        <v>-34.999999999999474</v>
      </c>
      <c r="U49" s="84"/>
      <c r="V49" t="str">
        <f t="shared" si="7"/>
        <v/>
      </c>
      <c r="W49">
        <f t="shared" si="3"/>
        <v>3</v>
      </c>
      <c r="X49" s="41">
        <f t="shared" si="5"/>
        <v>136733.43928316529</v>
      </c>
      <c r="Y49" s="42">
        <f t="shared" si="6"/>
        <v>6.1631111111110748E-2</v>
      </c>
    </row>
    <row r="50" spans="2:25">
      <c r="B50" s="40">
        <v>42</v>
      </c>
      <c r="C50" s="79">
        <f t="shared" si="1"/>
        <v>124096.35156382513</v>
      </c>
      <c r="D50" s="79"/>
      <c r="E50" s="44">
        <v>2017</v>
      </c>
      <c r="F50" s="8">
        <v>43531</v>
      </c>
      <c r="G50" s="44" t="s">
        <v>3</v>
      </c>
      <c r="H50" s="80">
        <v>0.69720000000000004</v>
      </c>
      <c r="I50" s="80"/>
      <c r="J50" s="44">
        <v>43</v>
      </c>
      <c r="K50" s="81">
        <f t="shared" si="8"/>
        <v>3722.8905469147535</v>
      </c>
      <c r="L50" s="82"/>
      <c r="M50" s="6">
        <f>IF(J50="","",(K50/J50)/LOOKUP(RIGHT($D$2,3),[1]定数!$A$6:$A$13,[1]定数!$B$6:$B$13))</f>
        <v>0.72149041606875064</v>
      </c>
      <c r="N50" s="44">
        <v>2017</v>
      </c>
      <c r="O50" s="8">
        <v>43532</v>
      </c>
      <c r="P50" s="80">
        <v>0.69169999999999998</v>
      </c>
      <c r="Q50" s="80"/>
      <c r="R50" s="83">
        <f>IF(P50="","",T50*M50*LOOKUP(RIGHT($D$2,3),定数!$A$6:$A$13,定数!$B$6:$B$13))</f>
        <v>4761.8367460538066</v>
      </c>
      <c r="S50" s="83"/>
      <c r="T50" s="84">
        <f t="shared" si="4"/>
        <v>55.000000000000604</v>
      </c>
      <c r="U50" s="84"/>
      <c r="V50" t="str">
        <f t="shared" si="7"/>
        <v/>
      </c>
      <c r="W50">
        <f t="shared" si="3"/>
        <v>0</v>
      </c>
      <c r="X50" s="41">
        <f t="shared" si="5"/>
        <v>136733.43928316529</v>
      </c>
      <c r="Y50" s="42">
        <f t="shared" si="6"/>
        <v>9.2421340277776931E-2</v>
      </c>
    </row>
    <row r="51" spans="2:25">
      <c r="B51" s="40">
        <v>43</v>
      </c>
      <c r="C51" s="79">
        <f t="shared" si="1"/>
        <v>128858.18830987893</v>
      </c>
      <c r="D51" s="79"/>
      <c r="E51" s="44">
        <v>2017</v>
      </c>
      <c r="F51" s="8">
        <v>43622</v>
      </c>
      <c r="G51" s="44" t="s">
        <v>4</v>
      </c>
      <c r="H51" s="80">
        <v>0.71619999999999995</v>
      </c>
      <c r="I51" s="80"/>
      <c r="J51" s="44">
        <v>35</v>
      </c>
      <c r="K51" s="81">
        <f t="shared" si="8"/>
        <v>3865.7456492963674</v>
      </c>
      <c r="L51" s="82"/>
      <c r="M51" s="6">
        <f>IF(J51="","",(K51/J51)/LOOKUP(RIGHT($D$2,3),[1]定数!$A$6:$A$13,[1]定数!$B$6:$B$13))</f>
        <v>0.92041563078484934</v>
      </c>
      <c r="N51" s="44">
        <v>2017</v>
      </c>
      <c r="O51" s="8">
        <v>43624</v>
      </c>
      <c r="P51" s="80">
        <v>0.72070000000000001</v>
      </c>
      <c r="Q51" s="80"/>
      <c r="R51" s="83">
        <f>IF(P51="","",T51*M51*LOOKUP(RIGHT($D$2,3),定数!$A$6:$A$13,定数!$B$6:$B$13))</f>
        <v>4970.2444062382529</v>
      </c>
      <c r="S51" s="83"/>
      <c r="T51" s="84">
        <f t="shared" si="4"/>
        <v>45.000000000000597</v>
      </c>
      <c r="U51" s="84"/>
      <c r="V51" t="str">
        <f t="shared" si="7"/>
        <v/>
      </c>
      <c r="W51">
        <f t="shared" si="3"/>
        <v>0</v>
      </c>
      <c r="X51" s="41">
        <f t="shared" si="5"/>
        <v>136733.43928316529</v>
      </c>
      <c r="Y51" s="42">
        <f t="shared" si="6"/>
        <v>5.7595647520993554E-2</v>
      </c>
    </row>
    <row r="52" spans="2:25">
      <c r="B52" s="40">
        <v>44</v>
      </c>
      <c r="C52" s="79">
        <f t="shared" si="1"/>
        <v>133828.43271611718</v>
      </c>
      <c r="D52" s="79"/>
      <c r="E52" s="44">
        <v>2017</v>
      </c>
      <c r="F52" s="8">
        <v>43630</v>
      </c>
      <c r="G52" s="44" t="s">
        <v>4</v>
      </c>
      <c r="H52" s="80">
        <v>0.72489999999999999</v>
      </c>
      <c r="I52" s="80"/>
      <c r="J52" s="44">
        <v>36</v>
      </c>
      <c r="K52" s="81">
        <f t="shared" si="8"/>
        <v>4014.8529814835151</v>
      </c>
      <c r="L52" s="82"/>
      <c r="M52" s="6">
        <f>IF(J52="","",(K52/J52)/LOOKUP(RIGHT($D$2,3),[1]定数!$A$6:$A$13,[1]定数!$B$6:$B$13))</f>
        <v>0.92936411608414693</v>
      </c>
      <c r="N52" s="44">
        <v>2017</v>
      </c>
      <c r="O52" s="8">
        <v>43630</v>
      </c>
      <c r="P52" s="80">
        <v>0.72940000000000005</v>
      </c>
      <c r="Q52" s="80"/>
      <c r="R52" s="83">
        <f>IF(P52="","",T52*M52*LOOKUP(RIGHT($D$2,3),定数!$A$6:$A$13,定数!$B$6:$B$13))</f>
        <v>5018.5662268544602</v>
      </c>
      <c r="S52" s="83"/>
      <c r="T52" s="84">
        <f t="shared" si="4"/>
        <v>45.000000000000597</v>
      </c>
      <c r="U52" s="84"/>
      <c r="V52" t="str">
        <f t="shared" si="7"/>
        <v/>
      </c>
      <c r="W52">
        <f t="shared" si="3"/>
        <v>0</v>
      </c>
      <c r="X52" s="41">
        <f t="shared" si="5"/>
        <v>136733.43928316529</v>
      </c>
      <c r="Y52" s="42">
        <f t="shared" si="6"/>
        <v>2.1245765353945734E-2</v>
      </c>
    </row>
    <row r="53" spans="2:25">
      <c r="B53" s="40">
        <v>45</v>
      </c>
      <c r="C53" s="79">
        <f t="shared" si="1"/>
        <v>138846.99894297164</v>
      </c>
      <c r="D53" s="79"/>
      <c r="E53" s="44">
        <v>2017</v>
      </c>
      <c r="F53" s="8">
        <v>43642</v>
      </c>
      <c r="G53" s="44" t="s">
        <v>4</v>
      </c>
      <c r="H53" s="80">
        <v>0.73099999999999998</v>
      </c>
      <c r="I53" s="80"/>
      <c r="J53" s="44">
        <v>47</v>
      </c>
      <c r="K53" s="81">
        <f t="shared" si="8"/>
        <v>4165.4099682891492</v>
      </c>
      <c r="L53" s="82"/>
      <c r="M53" s="6">
        <f>IF(J53="","",(K53/J53)/LOOKUP(RIGHT($D$2,3),[1]定数!$A$6:$A$13,[1]定数!$B$6:$B$13))</f>
        <v>0.73854786671793426</v>
      </c>
      <c r="N53" s="44">
        <v>2017</v>
      </c>
      <c r="O53" s="8">
        <v>43644</v>
      </c>
      <c r="P53" s="80">
        <v>0.72599999999999998</v>
      </c>
      <c r="Q53" s="80"/>
      <c r="R53" s="83">
        <f>IF(P53="","",T53*M53*LOOKUP(RIGHT($D$2,3),定数!$A$6:$A$13,定数!$B$6:$B$13))</f>
        <v>-4431.2872003076091</v>
      </c>
      <c r="S53" s="83"/>
      <c r="T53" s="84">
        <f t="shared" si="4"/>
        <v>-50.000000000000043</v>
      </c>
      <c r="U53" s="84"/>
      <c r="V53" t="str">
        <f t="shared" si="7"/>
        <v/>
      </c>
      <c r="W53">
        <f t="shared" si="3"/>
        <v>1</v>
      </c>
      <c r="X53" s="41">
        <f t="shared" si="5"/>
        <v>138846.99894297164</v>
      </c>
      <c r="Y53" s="42">
        <f t="shared" si="6"/>
        <v>0</v>
      </c>
    </row>
    <row r="54" spans="2:25">
      <c r="B54" s="40">
        <v>46</v>
      </c>
      <c r="C54" s="79">
        <f t="shared" si="1"/>
        <v>134415.71174266402</v>
      </c>
      <c r="D54" s="79"/>
      <c r="E54" s="44">
        <v>2017</v>
      </c>
      <c r="F54" s="8">
        <v>43657</v>
      </c>
      <c r="G54" s="44" t="s">
        <v>3</v>
      </c>
      <c r="H54" s="80">
        <v>0.72460000000000002</v>
      </c>
      <c r="I54" s="80"/>
      <c r="J54" s="44">
        <v>29</v>
      </c>
      <c r="K54" s="81">
        <f t="shared" si="8"/>
        <v>4032.4713522799202</v>
      </c>
      <c r="L54" s="82"/>
      <c r="M54" s="6">
        <f>IF(J54="","",(K54/J54)/LOOKUP(RIGHT($D$2,3),[1]定数!$A$6:$A$13,[1]定数!$B$6:$B$13))</f>
        <v>1.1587561357126208</v>
      </c>
      <c r="N54" s="44">
        <v>2017</v>
      </c>
      <c r="O54" s="8">
        <v>43657</v>
      </c>
      <c r="P54" s="80">
        <v>0.72089999999999999</v>
      </c>
      <c r="Q54" s="80"/>
      <c r="R54" s="83">
        <f>IF(P54="","",T54*M54*LOOKUP(RIGHT($D$2,3),定数!$A$6:$A$13,定数!$B$6:$B$13))</f>
        <v>5144.8772425640873</v>
      </c>
      <c r="S54" s="83"/>
      <c r="T54" s="84">
        <f t="shared" si="4"/>
        <v>37.000000000000369</v>
      </c>
      <c r="U54" s="84"/>
      <c r="V54" t="str">
        <f t="shared" si="7"/>
        <v/>
      </c>
      <c r="W54">
        <f t="shared" si="3"/>
        <v>0</v>
      </c>
      <c r="X54" s="41">
        <f t="shared" si="5"/>
        <v>138846.99894297164</v>
      </c>
      <c r="Y54" s="42">
        <f t="shared" si="6"/>
        <v>3.1914893617021378E-2</v>
      </c>
    </row>
    <row r="55" spans="2:25">
      <c r="B55" s="40">
        <v>47</v>
      </c>
      <c r="C55" s="79">
        <f t="shared" si="1"/>
        <v>139560.5889852281</v>
      </c>
      <c r="D55" s="79"/>
      <c r="E55" s="44">
        <v>2017</v>
      </c>
      <c r="F55" s="8">
        <v>43698</v>
      </c>
      <c r="G55" s="44" t="s">
        <v>4</v>
      </c>
      <c r="H55" s="80">
        <v>0.73340000000000005</v>
      </c>
      <c r="I55" s="80"/>
      <c r="J55" s="44">
        <v>26</v>
      </c>
      <c r="K55" s="81">
        <f t="shared" si="8"/>
        <v>4186.8176695568427</v>
      </c>
      <c r="L55" s="82"/>
      <c r="M55" s="6">
        <f>IF(J55="","",(K55/J55)/LOOKUP(RIGHT($D$2,3),[1]定数!$A$6:$A$13,[1]定数!$B$6:$B$13))</f>
        <v>1.3419287402425779</v>
      </c>
      <c r="N55" s="44">
        <v>2017</v>
      </c>
      <c r="O55" s="8">
        <v>43699</v>
      </c>
      <c r="P55" s="80">
        <v>0.73070000000000002</v>
      </c>
      <c r="Q55" s="80"/>
      <c r="R55" s="83">
        <f>IF(P55="","",T55*M55*LOOKUP(RIGHT($D$2,3),定数!$A$6:$A$13,定数!$B$6:$B$13))</f>
        <v>-4347.8491183860096</v>
      </c>
      <c r="S55" s="83"/>
      <c r="T55" s="84">
        <f t="shared" si="4"/>
        <v>-27.000000000000355</v>
      </c>
      <c r="U55" s="84"/>
      <c r="V55" t="str">
        <f t="shared" si="7"/>
        <v/>
      </c>
      <c r="W55">
        <f t="shared" si="3"/>
        <v>1</v>
      </c>
      <c r="X55" s="41">
        <f t="shared" si="5"/>
        <v>139560.5889852281</v>
      </c>
      <c r="Y55" s="42">
        <f t="shared" si="6"/>
        <v>0</v>
      </c>
    </row>
    <row r="56" spans="2:25">
      <c r="B56" s="40">
        <v>48</v>
      </c>
      <c r="C56" s="79">
        <f t="shared" si="1"/>
        <v>135212.73986684208</v>
      </c>
      <c r="D56" s="79"/>
      <c r="E56" s="44">
        <v>2017</v>
      </c>
      <c r="F56" s="8">
        <v>43752</v>
      </c>
      <c r="G56" s="44" t="s">
        <v>3</v>
      </c>
      <c r="H56" s="80">
        <v>0.71540000000000004</v>
      </c>
      <c r="I56" s="80"/>
      <c r="J56" s="44">
        <v>32</v>
      </c>
      <c r="K56" s="81">
        <f t="shared" si="8"/>
        <v>4056.3821960052624</v>
      </c>
      <c r="L56" s="82"/>
      <c r="M56" s="6">
        <f>IF(J56="","",(K56/J56)/LOOKUP(RIGHT($D$2,3),[1]定数!$A$6:$A$13,[1]定数!$B$6:$B$13))</f>
        <v>1.0563495302097037</v>
      </c>
      <c r="N56" s="44">
        <v>2017</v>
      </c>
      <c r="O56" s="8">
        <v>43744</v>
      </c>
      <c r="P56" s="80">
        <v>0.71130000000000004</v>
      </c>
      <c r="Q56" s="80"/>
      <c r="R56" s="83">
        <f>IF(P56="","",T56*M56*LOOKUP(RIGHT($D$2,3),定数!$A$6:$A$13,定数!$B$6:$B$13))</f>
        <v>5197.2396886317329</v>
      </c>
      <c r="S56" s="83"/>
      <c r="T56" s="84">
        <f t="shared" si="4"/>
        <v>40.999999999999929</v>
      </c>
      <c r="U56" s="84"/>
      <c r="V56" t="str">
        <f t="shared" si="7"/>
        <v/>
      </c>
      <c r="W56">
        <f t="shared" si="3"/>
        <v>0</v>
      </c>
      <c r="X56" s="41">
        <f t="shared" si="5"/>
        <v>139560.5889852281</v>
      </c>
      <c r="Y56" s="42">
        <f t="shared" si="6"/>
        <v>3.1153846153846643E-2</v>
      </c>
    </row>
    <row r="57" spans="2:25">
      <c r="B57" s="40">
        <v>49</v>
      </c>
      <c r="C57" s="79">
        <f t="shared" si="1"/>
        <v>140409.97955547381</v>
      </c>
      <c r="D57" s="79"/>
      <c r="E57" s="44">
        <v>2017</v>
      </c>
      <c r="F57" s="8">
        <v>43825</v>
      </c>
      <c r="G57" s="44" t="s">
        <v>4</v>
      </c>
      <c r="H57" s="80">
        <v>0.70350000000000001</v>
      </c>
      <c r="I57" s="80"/>
      <c r="J57" s="44">
        <v>24</v>
      </c>
      <c r="K57" s="81">
        <f t="shared" si="8"/>
        <v>4212.2993866642137</v>
      </c>
      <c r="L57" s="82"/>
      <c r="M57" s="6">
        <f>IF(J57="","",(K57/J57)/LOOKUP(RIGHT($D$2,3),[1]定数!$A$6:$A$13,[1]定数!$B$6:$B$13))</f>
        <v>1.4626039537028521</v>
      </c>
      <c r="N57" s="44">
        <v>2017</v>
      </c>
      <c r="O57" s="8">
        <v>43826</v>
      </c>
      <c r="P57" s="80">
        <v>0.70650000000000002</v>
      </c>
      <c r="Q57" s="80"/>
      <c r="R57" s="83">
        <f>IF(P57="","",T57*M57*LOOKUP(RIGHT($D$2,3),定数!$A$6:$A$13,定数!$B$6:$B$13))</f>
        <v>5265.3742333302725</v>
      </c>
      <c r="S57" s="83"/>
      <c r="T57" s="84">
        <f t="shared" si="4"/>
        <v>30.000000000000028</v>
      </c>
      <c r="U57" s="84"/>
      <c r="V57" t="str">
        <f t="shared" si="7"/>
        <v/>
      </c>
      <c r="W57">
        <f t="shared" si="3"/>
        <v>0</v>
      </c>
      <c r="X57" s="41">
        <f t="shared" si="5"/>
        <v>140409.97955547381</v>
      </c>
      <c r="Y57" s="42">
        <f t="shared" si="6"/>
        <v>0</v>
      </c>
    </row>
    <row r="58" spans="2:25">
      <c r="B58" s="40">
        <v>50</v>
      </c>
      <c r="C58" s="79">
        <f t="shared" si="1"/>
        <v>145675.35378880409</v>
      </c>
      <c r="D58" s="79"/>
      <c r="E58" s="44">
        <v>2018</v>
      </c>
      <c r="F58" s="8">
        <v>43567</v>
      </c>
      <c r="G58" s="44" t="s">
        <v>4</v>
      </c>
      <c r="H58" s="80">
        <v>0.73750000000000004</v>
      </c>
      <c r="I58" s="80"/>
      <c r="J58" s="44">
        <v>30</v>
      </c>
      <c r="K58" s="81">
        <f t="shared" si="8"/>
        <v>4370.2606136641225</v>
      </c>
      <c r="L58" s="82"/>
      <c r="M58" s="6">
        <f>IF(J58="","",(K58/J58)/LOOKUP(RIGHT($D$2,3),[1]定数!$A$6:$A$13,[1]定数!$B$6:$B$13))</f>
        <v>1.2139612815733674</v>
      </c>
      <c r="N58" s="44">
        <v>2018</v>
      </c>
      <c r="O58" s="8">
        <v>43571</v>
      </c>
      <c r="P58" s="80">
        <v>0.73429999999999995</v>
      </c>
      <c r="Q58" s="80"/>
      <c r="R58" s="83">
        <f>IF(P58="","",T58*M58*LOOKUP(RIGHT($D$2,3),定数!$A$6:$A$13,定数!$B$6:$B$13))</f>
        <v>-4661.6113212418641</v>
      </c>
      <c r="S58" s="83"/>
      <c r="T58" s="84">
        <f t="shared" si="4"/>
        <v>-32.000000000000917</v>
      </c>
      <c r="U58" s="84"/>
      <c r="V58" t="str">
        <f t="shared" si="7"/>
        <v/>
      </c>
      <c r="W58">
        <f t="shared" si="3"/>
        <v>1</v>
      </c>
      <c r="X58" s="41">
        <f t="shared" si="5"/>
        <v>145675.35378880409</v>
      </c>
      <c r="Y58" s="42">
        <f t="shared" si="6"/>
        <v>0</v>
      </c>
    </row>
    <row r="59" spans="2:25">
      <c r="B59" s="40">
        <v>51</v>
      </c>
      <c r="C59" s="79">
        <f t="shared" si="1"/>
        <v>141013.74246756223</v>
      </c>
      <c r="D59" s="79"/>
      <c r="E59" s="44">
        <v>2018</v>
      </c>
      <c r="F59" s="8">
        <v>43582</v>
      </c>
      <c r="G59" s="44" t="s">
        <v>3</v>
      </c>
      <c r="H59" s="80">
        <v>0.70369999999999999</v>
      </c>
      <c r="I59" s="80"/>
      <c r="J59" s="44">
        <v>32</v>
      </c>
      <c r="K59" s="81">
        <f t="shared" si="8"/>
        <v>4230.4122740268667</v>
      </c>
      <c r="L59" s="82"/>
      <c r="M59" s="6">
        <f>IF(J59="","",(K59/J59)/LOOKUP(RIGHT($D$2,3),[1]定数!$A$6:$A$13,[1]定数!$B$6:$B$13))</f>
        <v>1.1016698630278299</v>
      </c>
      <c r="N59" s="44">
        <v>2018</v>
      </c>
      <c r="O59" s="8">
        <v>43582</v>
      </c>
      <c r="P59" s="80">
        <v>0.70709999999999995</v>
      </c>
      <c r="Q59" s="80"/>
      <c r="R59" s="83">
        <f>IF(P59="","",T59*M59*LOOKUP(RIGHT($D$2,3),定数!$A$6:$A$13,定数!$B$6:$B$13))</f>
        <v>-4494.8130411534912</v>
      </c>
      <c r="S59" s="83"/>
      <c r="T59" s="84">
        <f t="shared" si="4"/>
        <v>-33.999999999999588</v>
      </c>
      <c r="U59" s="84"/>
      <c r="V59" t="str">
        <f t="shared" si="7"/>
        <v/>
      </c>
      <c r="W59">
        <f t="shared" si="3"/>
        <v>2</v>
      </c>
      <c r="X59" s="41">
        <f t="shared" si="5"/>
        <v>145675.35378880409</v>
      </c>
      <c r="Y59" s="42">
        <f t="shared" si="6"/>
        <v>3.2000000000000917E-2</v>
      </c>
    </row>
    <row r="60" spans="2:25">
      <c r="B60" s="40">
        <v>52</v>
      </c>
      <c r="C60" s="79">
        <f t="shared" si="1"/>
        <v>136518.92942640875</v>
      </c>
      <c r="D60" s="79"/>
      <c r="E60" s="44">
        <v>2018</v>
      </c>
      <c r="F60" s="8">
        <v>43635</v>
      </c>
      <c r="G60" s="44" t="s">
        <v>3</v>
      </c>
      <c r="H60" s="80">
        <v>0.68830000000000002</v>
      </c>
      <c r="I60" s="80"/>
      <c r="J60" s="44">
        <v>59</v>
      </c>
      <c r="K60" s="81">
        <f t="shared" si="8"/>
        <v>4095.5678827922625</v>
      </c>
      <c r="L60" s="82"/>
      <c r="M60" s="6">
        <f>IF(J60="","",(K60/J60)/LOOKUP(RIGHT($D$2,3),[1]定数!$A$6:$A$13,[1]定数!$B$6:$B$13))</f>
        <v>0.57847003994240997</v>
      </c>
      <c r="N60" s="44">
        <v>2018</v>
      </c>
      <c r="O60" s="8">
        <v>43643</v>
      </c>
      <c r="P60" s="80">
        <v>0.68089999999999995</v>
      </c>
      <c r="Q60" s="80"/>
      <c r="R60" s="83">
        <f>IF(P60="","",T60*M60*LOOKUP(RIGHT($D$2,3),定数!$A$6:$A$13,定数!$B$6:$B$13))</f>
        <v>5136.8139546886523</v>
      </c>
      <c r="S60" s="83"/>
      <c r="T60" s="84">
        <f t="shared" si="4"/>
        <v>74.000000000000739</v>
      </c>
      <c r="U60" s="84"/>
      <c r="V60" t="str">
        <f t="shared" si="7"/>
        <v/>
      </c>
      <c r="W60">
        <f t="shared" si="3"/>
        <v>0</v>
      </c>
      <c r="X60" s="41">
        <f t="shared" si="5"/>
        <v>145675.35378880409</v>
      </c>
      <c r="Y60" s="42">
        <f t="shared" si="6"/>
        <v>6.2855000000000438E-2</v>
      </c>
    </row>
    <row r="61" spans="2:25">
      <c r="B61" s="40">
        <v>53</v>
      </c>
      <c r="C61" s="79">
        <f t="shared" si="1"/>
        <v>141655.74338109739</v>
      </c>
      <c r="D61" s="79"/>
      <c r="E61" s="44">
        <v>2018</v>
      </c>
      <c r="F61" s="8">
        <v>43636</v>
      </c>
      <c r="G61" s="44" t="s">
        <v>3</v>
      </c>
      <c r="H61" s="80">
        <v>0.68779999999999997</v>
      </c>
      <c r="I61" s="80"/>
      <c r="J61" s="44">
        <v>36</v>
      </c>
      <c r="K61" s="81">
        <f t="shared" si="8"/>
        <v>4249.6723014329218</v>
      </c>
      <c r="L61" s="82"/>
      <c r="M61" s="6">
        <f>IF(J61="","",(K61/J61)/LOOKUP(RIGHT($D$2,3),[1]定数!$A$6:$A$13,[1]定数!$B$6:$B$13))</f>
        <v>0.98372044014650961</v>
      </c>
      <c r="N61" s="44">
        <v>2018</v>
      </c>
      <c r="O61" s="8">
        <v>43637</v>
      </c>
      <c r="P61" s="80">
        <v>0.68320000000000003</v>
      </c>
      <c r="Q61" s="80"/>
      <c r="R61" s="83">
        <f>IF(P61="","",T61*M61*LOOKUP(RIGHT($D$2,3),定数!$A$6:$A$13,定数!$B$6:$B$13))</f>
        <v>5430.1368296086594</v>
      </c>
      <c r="S61" s="83"/>
      <c r="T61" s="84">
        <f t="shared" si="4"/>
        <v>45.999999999999375</v>
      </c>
      <c r="U61" s="84"/>
      <c r="V61" t="str">
        <f t="shared" si="7"/>
        <v/>
      </c>
      <c r="W61">
        <f t="shared" si="3"/>
        <v>0</v>
      </c>
      <c r="X61" s="41">
        <f t="shared" si="5"/>
        <v>145675.35378880409</v>
      </c>
      <c r="Y61" s="42">
        <f t="shared" si="6"/>
        <v>2.7592933898305194E-2</v>
      </c>
    </row>
    <row r="62" spans="2:25">
      <c r="B62" s="40">
        <v>54</v>
      </c>
      <c r="C62" s="79">
        <f t="shared" si="1"/>
        <v>147085.88021070606</v>
      </c>
      <c r="D62" s="79"/>
      <c r="E62" s="44">
        <v>2018</v>
      </c>
      <c r="F62" s="8">
        <v>43743</v>
      </c>
      <c r="G62" s="44" t="s">
        <v>3</v>
      </c>
      <c r="H62" s="80">
        <v>0.6431</v>
      </c>
      <c r="I62" s="80"/>
      <c r="J62" s="44">
        <v>48</v>
      </c>
      <c r="K62" s="81">
        <f t="shared" si="8"/>
        <v>4412.5764063211818</v>
      </c>
      <c r="L62" s="82"/>
      <c r="M62" s="6">
        <f>IF(J62="","",(K62/J62)/LOOKUP(RIGHT($D$2,3),[1]定数!$A$6:$A$13,[1]定数!$B$6:$B$13))</f>
        <v>0.76607229276409405</v>
      </c>
      <c r="N62" s="44">
        <v>2018</v>
      </c>
      <c r="O62" s="8">
        <v>43748</v>
      </c>
      <c r="P62" s="80">
        <v>0.64810000000000001</v>
      </c>
      <c r="Q62" s="80"/>
      <c r="R62" s="83">
        <f>IF(P62="","",T62*M62*LOOKUP(RIGHT($D$2,3),定数!$A$6:$A$13,定数!$B$6:$B$13))</f>
        <v>-4596.4337565845681</v>
      </c>
      <c r="S62" s="83"/>
      <c r="T62" s="84">
        <f t="shared" si="4"/>
        <v>-50.000000000000043</v>
      </c>
      <c r="U62" s="84"/>
      <c r="V62" t="str">
        <f t="shared" si="7"/>
        <v/>
      </c>
      <c r="W62">
        <f t="shared" si="3"/>
        <v>1</v>
      </c>
      <c r="X62" s="41">
        <f t="shared" si="5"/>
        <v>147085.88021070606</v>
      </c>
      <c r="Y62" s="42">
        <f t="shared" si="6"/>
        <v>0</v>
      </c>
    </row>
    <row r="63" spans="2:25">
      <c r="B63" s="40">
        <v>55</v>
      </c>
      <c r="C63" s="79">
        <f t="shared" si="1"/>
        <v>142489.4464541215</v>
      </c>
      <c r="D63" s="79"/>
      <c r="E63" s="44">
        <v>2018</v>
      </c>
      <c r="F63" s="8">
        <v>43753</v>
      </c>
      <c r="G63" s="44" t="s">
        <v>4</v>
      </c>
      <c r="H63" s="80">
        <v>0.65390000000000004</v>
      </c>
      <c r="I63" s="80"/>
      <c r="J63" s="44">
        <v>43</v>
      </c>
      <c r="K63" s="81">
        <f t="shared" si="8"/>
        <v>4274.6833936236444</v>
      </c>
      <c r="L63" s="82"/>
      <c r="M63" s="6">
        <f>IF(J63="","",(K63/J63)/LOOKUP(RIGHT($D$2,3),[1]定数!$A$6:$A$13,[1]定数!$B$6:$B$13))</f>
        <v>0.82842701426814824</v>
      </c>
      <c r="N63" s="44">
        <v>2018</v>
      </c>
      <c r="O63" s="8">
        <v>43754</v>
      </c>
      <c r="P63" s="80">
        <v>0.65939999999999999</v>
      </c>
      <c r="Q63" s="80"/>
      <c r="R63" s="83">
        <f>IF(P63="","",T63*M63*LOOKUP(RIGHT($D$2,3),定数!$A$6:$A$13,定数!$B$6:$B$13))</f>
        <v>5467.618294169728</v>
      </c>
      <c r="S63" s="83"/>
      <c r="T63" s="84">
        <f t="shared" si="4"/>
        <v>54.999999999999496</v>
      </c>
      <c r="U63" s="84"/>
      <c r="V63" t="str">
        <f t="shared" si="7"/>
        <v/>
      </c>
      <c r="W63">
        <f t="shared" si="3"/>
        <v>0</v>
      </c>
      <c r="X63" s="41">
        <f t="shared" si="5"/>
        <v>147085.88021070606</v>
      </c>
      <c r="Y63" s="42">
        <f t="shared" si="6"/>
        <v>3.125E-2</v>
      </c>
    </row>
    <row r="64" spans="2:25">
      <c r="B64" s="40">
        <v>56</v>
      </c>
      <c r="C64" s="79">
        <f t="shared" si="1"/>
        <v>147957.06474829122</v>
      </c>
      <c r="D64" s="79"/>
      <c r="E64" s="44">
        <v>2018</v>
      </c>
      <c r="F64" s="8">
        <v>43762</v>
      </c>
      <c r="G64" s="44" t="s">
        <v>3</v>
      </c>
      <c r="H64" s="80">
        <v>0.65180000000000005</v>
      </c>
      <c r="I64" s="80"/>
      <c r="J64" s="44">
        <v>32</v>
      </c>
      <c r="K64" s="81">
        <f t="shared" si="8"/>
        <v>4438.7119424487364</v>
      </c>
      <c r="L64" s="82"/>
      <c r="M64" s="6">
        <f>IF(J64="","",(K64/J64)/LOOKUP(RIGHT($D$2,3),[1]定数!$A$6:$A$13,[1]定数!$B$6:$B$13))</f>
        <v>1.155914568346025</v>
      </c>
      <c r="N64" s="44">
        <v>2018</v>
      </c>
      <c r="O64" s="8">
        <v>43764</v>
      </c>
      <c r="P64" s="80">
        <v>0.64770000000000005</v>
      </c>
      <c r="Q64" s="80"/>
      <c r="R64" s="83">
        <f>IF(P64="","",T64*M64*LOOKUP(RIGHT($D$2,3),定数!$A$6:$A$13,定数!$B$6:$B$13))</f>
        <v>5687.0996762624336</v>
      </c>
      <c r="S64" s="83"/>
      <c r="T64" s="84">
        <f t="shared" si="4"/>
        <v>40.999999999999929</v>
      </c>
      <c r="U64" s="84"/>
      <c r="V64" t="str">
        <f t="shared" si="7"/>
        <v/>
      </c>
      <c r="W64">
        <f t="shared" si="3"/>
        <v>0</v>
      </c>
      <c r="X64" s="41">
        <f t="shared" si="5"/>
        <v>147957.06474829122</v>
      </c>
      <c r="Y64" s="42">
        <f t="shared" si="6"/>
        <v>0</v>
      </c>
    </row>
    <row r="65" spans="2:25">
      <c r="B65" s="40">
        <v>57</v>
      </c>
      <c r="C65" s="79">
        <f t="shared" si="1"/>
        <v>153644.16442455366</v>
      </c>
      <c r="D65" s="79"/>
      <c r="E65" s="44">
        <v>2019</v>
      </c>
      <c r="F65" s="8">
        <v>43525</v>
      </c>
      <c r="G65" s="44" t="s">
        <v>3</v>
      </c>
      <c r="H65" s="80">
        <v>0.67989999999999995</v>
      </c>
      <c r="I65" s="80"/>
      <c r="J65" s="44">
        <v>36</v>
      </c>
      <c r="K65" s="81">
        <f t="shared" si="8"/>
        <v>4609.3249327366093</v>
      </c>
      <c r="L65" s="82"/>
      <c r="M65" s="6">
        <f>IF(J65="","",(K65/J65)/LOOKUP(RIGHT($D$2,3),[1]定数!$A$6:$A$13,[1]定数!$B$6:$B$13))</f>
        <v>1.0669733640594004</v>
      </c>
      <c r="N65" s="44">
        <v>2019</v>
      </c>
      <c r="O65" s="8">
        <v>43530</v>
      </c>
      <c r="P65" s="80">
        <v>0.6754</v>
      </c>
      <c r="Q65" s="80"/>
      <c r="R65" s="83">
        <f>IF(P65="","",T65*M65*LOOKUP(RIGHT($D$2,3),定数!$A$6:$A$13,定数!$B$6:$B$13))</f>
        <v>5761.6561659206964</v>
      </c>
      <c r="S65" s="83"/>
      <c r="T65" s="84">
        <f t="shared" si="4"/>
        <v>44.999999999999488</v>
      </c>
      <c r="U65" s="84"/>
      <c r="V65" t="str">
        <f t="shared" si="7"/>
        <v/>
      </c>
      <c r="W65">
        <f t="shared" si="3"/>
        <v>0</v>
      </c>
      <c r="X65" s="41">
        <f t="shared" si="5"/>
        <v>153644.16442455366</v>
      </c>
      <c r="Y65" s="42">
        <f t="shared" si="6"/>
        <v>0</v>
      </c>
    </row>
    <row r="66" spans="2:25">
      <c r="B66" s="40">
        <v>58</v>
      </c>
      <c r="C66" s="79">
        <f t="shared" si="1"/>
        <v>159405.82059047435</v>
      </c>
      <c r="D66" s="79"/>
      <c r="E66" s="44">
        <v>2019</v>
      </c>
      <c r="F66" s="8">
        <v>43577</v>
      </c>
      <c r="G66" s="44" t="s">
        <v>3</v>
      </c>
      <c r="H66" s="80">
        <v>0.66720000000000002</v>
      </c>
      <c r="I66" s="80"/>
      <c r="J66" s="44">
        <v>15</v>
      </c>
      <c r="K66" s="81">
        <f t="shared" si="8"/>
        <v>4782.1746177142304</v>
      </c>
      <c r="L66" s="82"/>
      <c r="M66" s="6">
        <f>IF(J66="","",(K66/J66)/LOOKUP(RIGHT($D$2,3),[1]定数!$A$6:$A$13,[1]定数!$B$6:$B$13))</f>
        <v>2.6567636765079059</v>
      </c>
      <c r="N66" s="44">
        <v>2019</v>
      </c>
      <c r="O66" s="8">
        <v>43578</v>
      </c>
      <c r="P66" s="80">
        <v>0.6653</v>
      </c>
      <c r="Q66" s="80"/>
      <c r="R66" s="83">
        <f>IF(P66="","",T66*M66*LOOKUP(RIGHT($D$2,3),定数!$A$6:$A$13,定数!$B$6:$B$13))</f>
        <v>6057.4211824380664</v>
      </c>
      <c r="S66" s="83"/>
      <c r="T66" s="84">
        <f t="shared" si="4"/>
        <v>19.000000000000128</v>
      </c>
      <c r="U66" s="84"/>
      <c r="V66" t="str">
        <f t="shared" si="7"/>
        <v/>
      </c>
      <c r="W66">
        <f t="shared" si="3"/>
        <v>0</v>
      </c>
      <c r="X66" s="41">
        <f t="shared" si="5"/>
        <v>159405.82059047435</v>
      </c>
      <c r="Y66" s="42">
        <f t="shared" si="6"/>
        <v>0</v>
      </c>
    </row>
    <row r="67" spans="2:25">
      <c r="B67" s="40">
        <v>59</v>
      </c>
      <c r="C67" s="79">
        <f t="shared" si="1"/>
        <v>165463.24177291241</v>
      </c>
      <c r="D67" s="79"/>
      <c r="E67" s="44">
        <v>2019</v>
      </c>
      <c r="F67" s="8">
        <v>43607</v>
      </c>
      <c r="G67" s="44" t="s">
        <v>3</v>
      </c>
      <c r="H67" s="80">
        <v>0.64880000000000004</v>
      </c>
      <c r="I67" s="80"/>
      <c r="J67" s="44">
        <v>19</v>
      </c>
      <c r="K67" s="81">
        <f t="shared" si="8"/>
        <v>4963.8972531873724</v>
      </c>
      <c r="L67" s="82"/>
      <c r="M67" s="6">
        <f>IF(J67="","",(K67/J67)/LOOKUP(RIGHT($D$2,3),[1]定数!$A$6:$A$13,[1]定数!$B$6:$B$13))</f>
        <v>2.1771479180646369</v>
      </c>
      <c r="N67" s="44">
        <v>2019</v>
      </c>
      <c r="O67" s="8">
        <v>43608</v>
      </c>
      <c r="P67" s="80">
        <v>0.65100000000000002</v>
      </c>
      <c r="Q67" s="80"/>
      <c r="R67" s="83">
        <f>IF(P67="","",T67*M67*LOOKUP(RIGHT($D$2,3),定数!$A$6:$A$13,定数!$B$6:$B$13))</f>
        <v>-5747.6705036905887</v>
      </c>
      <c r="S67" s="83"/>
      <c r="T67" s="84">
        <f t="shared" si="4"/>
        <v>-21.999999999999797</v>
      </c>
      <c r="U67" s="84"/>
      <c r="V67" t="str">
        <f t="shared" si="7"/>
        <v/>
      </c>
      <c r="W67">
        <f t="shared" si="3"/>
        <v>1</v>
      </c>
      <c r="X67" s="41">
        <f t="shared" si="5"/>
        <v>165463.24177291241</v>
      </c>
      <c r="Y67" s="42">
        <f t="shared" si="6"/>
        <v>0</v>
      </c>
    </row>
    <row r="68" spans="2:25">
      <c r="B68" s="40">
        <v>60</v>
      </c>
      <c r="C68" s="79">
        <f t="shared" si="1"/>
        <v>159715.57126922184</v>
      </c>
      <c r="D68" s="79"/>
      <c r="E68" s="44">
        <v>2019</v>
      </c>
      <c r="F68" s="8">
        <v>43630</v>
      </c>
      <c r="G68" s="44" t="s">
        <v>3</v>
      </c>
      <c r="H68" s="80">
        <v>0.65439999999999998</v>
      </c>
      <c r="I68" s="80"/>
      <c r="J68" s="44">
        <v>27</v>
      </c>
      <c r="K68" s="81">
        <f t="shared" si="8"/>
        <v>4791.4671380766549</v>
      </c>
      <c r="L68" s="82"/>
      <c r="M68" s="6">
        <f>IF(J68="","",(K68/J68)/LOOKUP(RIGHT($D$2,3),[1]定数!$A$6:$A$13,[1]定数!$B$6:$B$13))</f>
        <v>1.4788478821224242</v>
      </c>
      <c r="N68" s="44">
        <v>2019</v>
      </c>
      <c r="O68" s="8">
        <v>43630</v>
      </c>
      <c r="P68" s="80">
        <v>0.65100000000000002</v>
      </c>
      <c r="Q68" s="80"/>
      <c r="R68" s="83">
        <f>IF(P68="","",T68*M68*LOOKUP(RIGHT($D$2,3),定数!$A$6:$A$13,定数!$B$6:$B$13))</f>
        <v>6033.6993590594184</v>
      </c>
      <c r="S68" s="83"/>
      <c r="T68" s="84">
        <f t="shared" si="4"/>
        <v>33.999999999999588</v>
      </c>
      <c r="U68" s="84"/>
      <c r="V68" t="str">
        <f t="shared" si="7"/>
        <v/>
      </c>
      <c r="W68">
        <f t="shared" si="3"/>
        <v>0</v>
      </c>
      <c r="X68" s="41">
        <f t="shared" si="5"/>
        <v>165463.24177291241</v>
      </c>
      <c r="Y68" s="42">
        <f t="shared" si="6"/>
        <v>3.4736842105262733E-2</v>
      </c>
    </row>
    <row r="69" spans="2:25">
      <c r="B69" s="40">
        <v>61</v>
      </c>
      <c r="C69" s="79">
        <f t="shared" si="1"/>
        <v>165749.27062828126</v>
      </c>
      <c r="D69" s="79"/>
      <c r="E69" s="44">
        <v>2019</v>
      </c>
      <c r="F69" s="8">
        <v>43644</v>
      </c>
      <c r="G69" s="44" t="s">
        <v>4</v>
      </c>
      <c r="H69" s="80">
        <v>0.67110000000000003</v>
      </c>
      <c r="I69" s="80"/>
      <c r="J69" s="44">
        <v>21</v>
      </c>
      <c r="K69" s="81">
        <f t="shared" si="8"/>
        <v>4972.4781188484376</v>
      </c>
      <c r="L69" s="82"/>
      <c r="M69" s="6">
        <f>IF(J69="","",(K69/J69)/LOOKUP(RIGHT($D$2,3),[1]定数!$A$6:$A$13,[1]定数!$B$6:$B$13))</f>
        <v>1.9732056027176339</v>
      </c>
      <c r="N69" s="44">
        <v>2019</v>
      </c>
      <c r="O69" s="8">
        <v>43647</v>
      </c>
      <c r="P69" s="80">
        <v>0.66879999999999995</v>
      </c>
      <c r="Q69" s="80"/>
      <c r="R69" s="83">
        <f>IF(P69="","",T69*M69*LOOKUP(RIGHT($D$2,3),定数!$A$6:$A$13,定数!$B$6:$B$13))</f>
        <v>-5446.0474635008577</v>
      </c>
      <c r="S69" s="83"/>
      <c r="T69" s="84">
        <f t="shared" si="4"/>
        <v>-23.000000000000796</v>
      </c>
      <c r="U69" s="84"/>
      <c r="V69" t="str">
        <f t="shared" si="7"/>
        <v/>
      </c>
      <c r="W69">
        <f t="shared" si="3"/>
        <v>1</v>
      </c>
      <c r="X69" s="41">
        <f t="shared" si="5"/>
        <v>165749.27062828126</v>
      </c>
      <c r="Y69" s="42">
        <f t="shared" si="6"/>
        <v>0</v>
      </c>
    </row>
    <row r="70" spans="2:25">
      <c r="B70" s="40">
        <v>62</v>
      </c>
      <c r="C70" s="79">
        <f t="shared" si="1"/>
        <v>160303.22316478041</v>
      </c>
      <c r="D70" s="79"/>
      <c r="E70" s="44">
        <v>2019</v>
      </c>
      <c r="F70" s="8">
        <v>43655</v>
      </c>
      <c r="G70" s="44" t="s">
        <v>3</v>
      </c>
      <c r="H70" s="80">
        <v>0.6603</v>
      </c>
      <c r="I70" s="80"/>
      <c r="J70" s="44">
        <v>26</v>
      </c>
      <c r="K70" s="81">
        <f t="shared" si="8"/>
        <v>4809.0966949434123</v>
      </c>
      <c r="L70" s="82"/>
      <c r="M70" s="6">
        <f>IF(J70="","",(K70/J70)/LOOKUP(RIGHT($D$2,3),[1]定数!$A$6:$A$13,[1]定数!$B$6:$B$13))</f>
        <v>1.5413771458151964</v>
      </c>
      <c r="N70" s="44">
        <v>2019</v>
      </c>
      <c r="O70" s="8">
        <v>43656</v>
      </c>
      <c r="P70" s="80">
        <v>0.65700000000000003</v>
      </c>
      <c r="Q70" s="80"/>
      <c r="R70" s="83">
        <f>IF(P70="","",T70*M70*LOOKUP(RIGHT($D$2,3),定数!$A$6:$A$13,定数!$B$6:$B$13))</f>
        <v>6103.853497428121</v>
      </c>
      <c r="S70" s="83"/>
      <c r="T70" s="84">
        <f t="shared" si="4"/>
        <v>32.999999999999694</v>
      </c>
      <c r="U70" s="84"/>
      <c r="V70" t="str">
        <f t="shared" si="7"/>
        <v/>
      </c>
      <c r="W70">
        <f t="shared" si="3"/>
        <v>0</v>
      </c>
      <c r="X70" s="41">
        <f t="shared" si="5"/>
        <v>165749.27062828126</v>
      </c>
      <c r="Y70" s="42">
        <f t="shared" si="6"/>
        <v>3.2857142857143917E-2</v>
      </c>
    </row>
    <row r="71" spans="2:25">
      <c r="B71" s="40">
        <v>63</v>
      </c>
      <c r="C71" s="79">
        <f t="shared" si="1"/>
        <v>166407.07666220854</v>
      </c>
      <c r="D71" s="79"/>
      <c r="E71" s="44">
        <v>2019</v>
      </c>
      <c r="F71" s="8">
        <v>43658</v>
      </c>
      <c r="G71" s="44" t="s">
        <v>4</v>
      </c>
      <c r="H71" s="80">
        <v>0.66920000000000002</v>
      </c>
      <c r="I71" s="80"/>
      <c r="J71" s="44">
        <v>31</v>
      </c>
      <c r="K71" s="81">
        <f t="shared" si="8"/>
        <v>4992.2122998662562</v>
      </c>
      <c r="L71" s="82"/>
      <c r="M71" s="6">
        <f>IF(J71="","",(K71/J71)/LOOKUP(RIGHT($D$2,3),[1]定数!$A$6:$A$13,[1]定数!$B$6:$B$13))</f>
        <v>1.3419925537274884</v>
      </c>
      <c r="N71" s="44">
        <v>2019</v>
      </c>
      <c r="O71" s="8">
        <v>43661</v>
      </c>
      <c r="P71" s="80">
        <v>0.67310000000000003</v>
      </c>
      <c r="Q71" s="80"/>
      <c r="R71" s="83">
        <f>IF(P71="","",T71*M71*LOOKUP(RIGHT($D$2,3),定数!$A$6:$A$13,定数!$B$6:$B$13))</f>
        <v>6280.5251514446691</v>
      </c>
      <c r="S71" s="83"/>
      <c r="T71" s="84">
        <f t="shared" si="4"/>
        <v>39.000000000000142</v>
      </c>
      <c r="U71" s="84"/>
      <c r="V71" t="str">
        <f t="shared" si="7"/>
        <v/>
      </c>
      <c r="W71">
        <f t="shared" si="3"/>
        <v>0</v>
      </c>
      <c r="X71" s="41">
        <f t="shared" si="5"/>
        <v>166407.07666220854</v>
      </c>
      <c r="Y71" s="42">
        <f t="shared" si="6"/>
        <v>0</v>
      </c>
    </row>
    <row r="72" spans="2:25">
      <c r="B72" s="40">
        <v>64</v>
      </c>
      <c r="C72" s="79">
        <f t="shared" si="1"/>
        <v>172687.60181365319</v>
      </c>
      <c r="D72" s="79"/>
      <c r="E72" s="44">
        <v>2019</v>
      </c>
      <c r="F72" s="8">
        <v>43664</v>
      </c>
      <c r="G72" s="44" t="s">
        <v>4</v>
      </c>
      <c r="H72" s="80">
        <v>0.67569999999999997</v>
      </c>
      <c r="I72" s="80"/>
      <c r="J72" s="44">
        <v>24</v>
      </c>
      <c r="K72" s="81">
        <f t="shared" si="8"/>
        <v>5180.6280544095953</v>
      </c>
      <c r="L72" s="82"/>
      <c r="M72" s="6">
        <f>IF(J72="","",(K72/J72)/LOOKUP(RIGHT($D$2,3),[1]定数!$A$6:$A$13,[1]定数!$B$6:$B$13))</f>
        <v>1.7988291855588872</v>
      </c>
      <c r="N72" s="44">
        <v>2019</v>
      </c>
      <c r="O72" s="8">
        <v>43665</v>
      </c>
      <c r="P72" s="80">
        <v>0.67869999999999997</v>
      </c>
      <c r="Q72" s="80"/>
      <c r="R72" s="83">
        <f>IF(P72="","",T72*M72*LOOKUP(RIGHT($D$2,3),定数!$A$6:$A$13,定数!$B$6:$B$13))</f>
        <v>6475.785068012</v>
      </c>
      <c r="S72" s="83"/>
      <c r="T72" s="84">
        <f t="shared" si="4"/>
        <v>30.000000000000028</v>
      </c>
      <c r="U72" s="84"/>
      <c r="V72" t="str">
        <f t="shared" si="7"/>
        <v/>
      </c>
      <c r="W72">
        <f t="shared" si="3"/>
        <v>0</v>
      </c>
      <c r="X72" s="41">
        <f t="shared" si="5"/>
        <v>172687.60181365319</v>
      </c>
      <c r="Y72" s="42">
        <f t="shared" si="6"/>
        <v>0</v>
      </c>
    </row>
    <row r="73" spans="2:25">
      <c r="B73" s="40">
        <v>65</v>
      </c>
      <c r="C73" s="79">
        <f t="shared" si="1"/>
        <v>179163.38688166518</v>
      </c>
      <c r="D73" s="79"/>
      <c r="E73" s="40"/>
      <c r="F73" s="8"/>
      <c r="G73" s="40"/>
      <c r="H73" s="80"/>
      <c r="I73" s="80"/>
      <c r="J73" s="40"/>
      <c r="K73" s="81" t="str">
        <f t="shared" ref="K73:K74" si="9">IF(J73="","",C73*0.03)</f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3"/>
        <v/>
      </c>
      <c r="X73" s="41">
        <f t="shared" si="5"/>
        <v>179163.38688166518</v>
      </c>
      <c r="Y73" s="42">
        <f t="shared" si="6"/>
        <v>0</v>
      </c>
    </row>
    <row r="74" spans="2:25">
      <c r="B74" s="40">
        <v>66</v>
      </c>
      <c r="C74" s="79" t="str">
        <f t="shared" ref="C74:C108" si="10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9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79" t="str">
        <f t="shared" si="10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11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79" t="str">
        <f t="shared" si="10"/>
        <v/>
      </c>
      <c r="D76" s="79"/>
      <c r="E76" s="40"/>
      <c r="F76" s="8"/>
      <c r="G76" s="40"/>
      <c r="H76" s="80"/>
      <c r="I76" s="80"/>
      <c r="J76" s="40"/>
      <c r="K76" s="81" t="str">
        <f t="shared" si="11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3">IF(P76="","",IF(G76="買",(P76-H76),(H76-P76))*IF(RIGHT($D$2,3)="JPY",100,10000))</f>
        <v/>
      </c>
      <c r="U76" s="84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40">
        <v>69</v>
      </c>
      <c r="C77" s="79" t="str">
        <f t="shared" si="10"/>
        <v/>
      </c>
      <c r="D77" s="79"/>
      <c r="E77" s="40"/>
      <c r="F77" s="8"/>
      <c r="G77" s="40"/>
      <c r="H77" s="80"/>
      <c r="I77" s="80"/>
      <c r="J77" s="40"/>
      <c r="K77" s="81" t="str">
        <f t="shared" si="11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3"/>
        <v/>
      </c>
      <c r="U77" s="84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40">
        <v>70</v>
      </c>
      <c r="C78" s="79" t="str">
        <f t="shared" si="10"/>
        <v/>
      </c>
      <c r="D78" s="79"/>
      <c r="E78" s="40"/>
      <c r="F78" s="8"/>
      <c r="G78" s="40"/>
      <c r="H78" s="80"/>
      <c r="I78" s="80"/>
      <c r="J78" s="40"/>
      <c r="K78" s="81" t="str">
        <f t="shared" si="11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3"/>
        <v/>
      </c>
      <c r="U78" s="84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40">
        <v>71</v>
      </c>
      <c r="C79" s="79" t="str">
        <f t="shared" si="10"/>
        <v/>
      </c>
      <c r="D79" s="79"/>
      <c r="E79" s="40"/>
      <c r="F79" s="8"/>
      <c r="G79" s="40"/>
      <c r="H79" s="80"/>
      <c r="I79" s="80"/>
      <c r="J79" s="40"/>
      <c r="K79" s="81" t="str">
        <f t="shared" si="11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3"/>
        <v/>
      </c>
      <c r="U79" s="84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40">
        <v>72</v>
      </c>
      <c r="C80" s="79" t="str">
        <f t="shared" si="10"/>
        <v/>
      </c>
      <c r="D80" s="79"/>
      <c r="E80" s="40"/>
      <c r="F80" s="8"/>
      <c r="G80" s="40"/>
      <c r="H80" s="80"/>
      <c r="I80" s="80"/>
      <c r="J80" s="40"/>
      <c r="K80" s="81" t="str">
        <f t="shared" si="11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3"/>
        <v/>
      </c>
      <c r="U80" s="84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40">
        <v>73</v>
      </c>
      <c r="C81" s="79" t="str">
        <f t="shared" si="10"/>
        <v/>
      </c>
      <c r="D81" s="79"/>
      <c r="E81" s="40"/>
      <c r="F81" s="8"/>
      <c r="G81" s="40"/>
      <c r="H81" s="80"/>
      <c r="I81" s="80"/>
      <c r="J81" s="40"/>
      <c r="K81" s="81" t="str">
        <f t="shared" si="11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3"/>
        <v/>
      </c>
      <c r="U81" s="84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40">
        <v>74</v>
      </c>
      <c r="C82" s="79" t="str">
        <f t="shared" si="10"/>
        <v/>
      </c>
      <c r="D82" s="79"/>
      <c r="E82" s="40"/>
      <c r="F82" s="8"/>
      <c r="G82" s="40"/>
      <c r="H82" s="80"/>
      <c r="I82" s="80"/>
      <c r="J82" s="40"/>
      <c r="K82" s="81" t="str">
        <f t="shared" si="11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3"/>
        <v/>
      </c>
      <c r="U82" s="84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40">
        <v>75</v>
      </c>
      <c r="C83" s="79" t="str">
        <f t="shared" si="10"/>
        <v/>
      </c>
      <c r="D83" s="79"/>
      <c r="E83" s="40"/>
      <c r="F83" s="8"/>
      <c r="G83" s="40"/>
      <c r="H83" s="80"/>
      <c r="I83" s="80"/>
      <c r="J83" s="40"/>
      <c r="K83" s="81" t="str">
        <f t="shared" si="11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3"/>
        <v/>
      </c>
      <c r="U83" s="84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40">
        <v>76</v>
      </c>
      <c r="C84" s="79" t="str">
        <f t="shared" si="10"/>
        <v/>
      </c>
      <c r="D84" s="79"/>
      <c r="E84" s="40"/>
      <c r="F84" s="8"/>
      <c r="G84" s="40"/>
      <c r="H84" s="80"/>
      <c r="I84" s="80"/>
      <c r="J84" s="40"/>
      <c r="K84" s="81" t="str">
        <f t="shared" si="11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3"/>
        <v/>
      </c>
      <c r="U84" s="84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40">
        <v>77</v>
      </c>
      <c r="C85" s="79" t="str">
        <f t="shared" si="10"/>
        <v/>
      </c>
      <c r="D85" s="79"/>
      <c r="E85" s="40"/>
      <c r="F85" s="8"/>
      <c r="G85" s="40"/>
      <c r="H85" s="80"/>
      <c r="I85" s="80"/>
      <c r="J85" s="40"/>
      <c r="K85" s="81" t="str">
        <f t="shared" si="11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3"/>
        <v/>
      </c>
      <c r="U85" s="84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40">
        <v>78</v>
      </c>
      <c r="C86" s="79" t="str">
        <f t="shared" si="10"/>
        <v/>
      </c>
      <c r="D86" s="79"/>
      <c r="E86" s="40"/>
      <c r="F86" s="8"/>
      <c r="G86" s="40"/>
      <c r="H86" s="80"/>
      <c r="I86" s="80"/>
      <c r="J86" s="40"/>
      <c r="K86" s="81" t="str">
        <f t="shared" si="11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3"/>
        <v/>
      </c>
      <c r="U86" s="84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40">
        <v>79</v>
      </c>
      <c r="C87" s="79" t="str">
        <f t="shared" si="10"/>
        <v/>
      </c>
      <c r="D87" s="79"/>
      <c r="E87" s="40"/>
      <c r="F87" s="8"/>
      <c r="G87" s="40"/>
      <c r="H87" s="80"/>
      <c r="I87" s="80"/>
      <c r="J87" s="40"/>
      <c r="K87" s="81" t="str">
        <f t="shared" si="11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3"/>
        <v/>
      </c>
      <c r="U87" s="84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40">
        <v>80</v>
      </c>
      <c r="C88" s="79" t="str">
        <f t="shared" si="10"/>
        <v/>
      </c>
      <c r="D88" s="79"/>
      <c r="E88" s="40"/>
      <c r="F88" s="8"/>
      <c r="G88" s="40"/>
      <c r="H88" s="80"/>
      <c r="I88" s="80"/>
      <c r="J88" s="40"/>
      <c r="K88" s="81" t="str">
        <f t="shared" si="11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3"/>
        <v/>
      </c>
      <c r="U88" s="84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40">
        <v>81</v>
      </c>
      <c r="C89" s="79" t="str">
        <f t="shared" si="10"/>
        <v/>
      </c>
      <c r="D89" s="79"/>
      <c r="E89" s="40"/>
      <c r="F89" s="8"/>
      <c r="G89" s="40"/>
      <c r="H89" s="80"/>
      <c r="I89" s="80"/>
      <c r="J89" s="40"/>
      <c r="K89" s="81" t="str">
        <f t="shared" si="11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3"/>
        <v/>
      </c>
      <c r="U89" s="84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40">
        <v>82</v>
      </c>
      <c r="C90" s="79" t="str">
        <f t="shared" si="10"/>
        <v/>
      </c>
      <c r="D90" s="79"/>
      <c r="E90" s="40"/>
      <c r="F90" s="8"/>
      <c r="G90" s="40"/>
      <c r="H90" s="80"/>
      <c r="I90" s="80"/>
      <c r="J90" s="40"/>
      <c r="K90" s="81" t="str">
        <f t="shared" si="11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3"/>
        <v/>
      </c>
      <c r="U90" s="8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40">
        <v>83</v>
      </c>
      <c r="C91" s="79" t="str">
        <f t="shared" si="10"/>
        <v/>
      </c>
      <c r="D91" s="79"/>
      <c r="E91" s="40"/>
      <c r="F91" s="8"/>
      <c r="G91" s="40"/>
      <c r="H91" s="80"/>
      <c r="I91" s="80"/>
      <c r="J91" s="40"/>
      <c r="K91" s="81" t="str">
        <f t="shared" si="11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3"/>
        <v/>
      </c>
      <c r="U91" s="8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40">
        <v>84</v>
      </c>
      <c r="C92" s="79" t="str">
        <f t="shared" si="10"/>
        <v/>
      </c>
      <c r="D92" s="79"/>
      <c r="E92" s="40"/>
      <c r="F92" s="8"/>
      <c r="G92" s="40"/>
      <c r="H92" s="80"/>
      <c r="I92" s="80"/>
      <c r="J92" s="40"/>
      <c r="K92" s="81" t="str">
        <f t="shared" si="11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3"/>
        <v/>
      </c>
      <c r="U92" s="84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40">
        <v>85</v>
      </c>
      <c r="C93" s="79" t="str">
        <f t="shared" si="10"/>
        <v/>
      </c>
      <c r="D93" s="79"/>
      <c r="E93" s="40"/>
      <c r="F93" s="8"/>
      <c r="G93" s="40"/>
      <c r="H93" s="80"/>
      <c r="I93" s="80"/>
      <c r="J93" s="40"/>
      <c r="K93" s="81" t="str">
        <f t="shared" si="11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3"/>
        <v/>
      </c>
      <c r="U93" s="84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40">
        <v>86</v>
      </c>
      <c r="C94" s="79" t="str">
        <f t="shared" si="10"/>
        <v/>
      </c>
      <c r="D94" s="79"/>
      <c r="E94" s="40"/>
      <c r="F94" s="8"/>
      <c r="G94" s="40"/>
      <c r="H94" s="80"/>
      <c r="I94" s="80"/>
      <c r="J94" s="40"/>
      <c r="K94" s="81" t="str">
        <f t="shared" si="11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3"/>
        <v/>
      </c>
      <c r="U94" s="84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40">
        <v>87</v>
      </c>
      <c r="C95" s="79" t="str">
        <f t="shared" si="10"/>
        <v/>
      </c>
      <c r="D95" s="79"/>
      <c r="E95" s="40"/>
      <c r="F95" s="8"/>
      <c r="G95" s="40"/>
      <c r="H95" s="80"/>
      <c r="I95" s="80"/>
      <c r="J95" s="40"/>
      <c r="K95" s="81" t="str">
        <f t="shared" si="11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3"/>
        <v/>
      </c>
      <c r="U95" s="84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40">
        <v>88</v>
      </c>
      <c r="C96" s="79" t="str">
        <f t="shared" si="10"/>
        <v/>
      </c>
      <c r="D96" s="79"/>
      <c r="E96" s="40"/>
      <c r="F96" s="8"/>
      <c r="G96" s="40"/>
      <c r="H96" s="80"/>
      <c r="I96" s="80"/>
      <c r="J96" s="40"/>
      <c r="K96" s="81" t="str">
        <f t="shared" si="11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3"/>
        <v/>
      </c>
      <c r="U96" s="84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40">
        <v>89</v>
      </c>
      <c r="C97" s="79" t="str">
        <f t="shared" si="10"/>
        <v/>
      </c>
      <c r="D97" s="79"/>
      <c r="E97" s="40"/>
      <c r="F97" s="8"/>
      <c r="G97" s="40"/>
      <c r="H97" s="80"/>
      <c r="I97" s="80"/>
      <c r="J97" s="40"/>
      <c r="K97" s="81" t="str">
        <f t="shared" si="11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3"/>
        <v/>
      </c>
      <c r="U97" s="84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40">
        <v>90</v>
      </c>
      <c r="C98" s="79" t="str">
        <f t="shared" si="10"/>
        <v/>
      </c>
      <c r="D98" s="79"/>
      <c r="E98" s="40"/>
      <c r="F98" s="8"/>
      <c r="G98" s="40"/>
      <c r="H98" s="80"/>
      <c r="I98" s="80"/>
      <c r="J98" s="40"/>
      <c r="K98" s="81" t="str">
        <f t="shared" si="11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3"/>
        <v/>
      </c>
      <c r="U98" s="84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40">
        <v>91</v>
      </c>
      <c r="C99" s="79" t="str">
        <f t="shared" si="10"/>
        <v/>
      </c>
      <c r="D99" s="79"/>
      <c r="E99" s="40"/>
      <c r="F99" s="8"/>
      <c r="G99" s="40"/>
      <c r="H99" s="80"/>
      <c r="I99" s="80"/>
      <c r="J99" s="40"/>
      <c r="K99" s="81" t="str">
        <f t="shared" si="11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3"/>
        <v/>
      </c>
      <c r="U99" s="84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40">
        <v>92</v>
      </c>
      <c r="C100" s="79" t="str">
        <f t="shared" si="10"/>
        <v/>
      </c>
      <c r="D100" s="79"/>
      <c r="E100" s="40"/>
      <c r="F100" s="8"/>
      <c r="G100" s="40"/>
      <c r="H100" s="80"/>
      <c r="I100" s="80"/>
      <c r="J100" s="40"/>
      <c r="K100" s="81" t="str">
        <f t="shared" si="11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3"/>
        <v/>
      </c>
      <c r="U100" s="84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40">
        <v>93</v>
      </c>
      <c r="C101" s="79" t="str">
        <f t="shared" si="10"/>
        <v/>
      </c>
      <c r="D101" s="79"/>
      <c r="E101" s="40"/>
      <c r="F101" s="8"/>
      <c r="G101" s="40"/>
      <c r="H101" s="80"/>
      <c r="I101" s="80"/>
      <c r="J101" s="40"/>
      <c r="K101" s="81" t="str">
        <f t="shared" si="11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3"/>
        <v/>
      </c>
      <c r="U101" s="84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40">
        <v>94</v>
      </c>
      <c r="C102" s="79" t="str">
        <f t="shared" si="10"/>
        <v/>
      </c>
      <c r="D102" s="79"/>
      <c r="E102" s="40"/>
      <c r="F102" s="8"/>
      <c r="G102" s="40"/>
      <c r="H102" s="80"/>
      <c r="I102" s="80"/>
      <c r="J102" s="40"/>
      <c r="K102" s="81" t="str">
        <f t="shared" si="11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3"/>
        <v/>
      </c>
      <c r="U102" s="84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40">
        <v>95</v>
      </c>
      <c r="C103" s="79" t="str">
        <f t="shared" si="10"/>
        <v/>
      </c>
      <c r="D103" s="79"/>
      <c r="E103" s="40"/>
      <c r="F103" s="8"/>
      <c r="G103" s="40"/>
      <c r="H103" s="80"/>
      <c r="I103" s="80"/>
      <c r="J103" s="40"/>
      <c r="K103" s="81" t="str">
        <f t="shared" si="11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3"/>
        <v/>
      </c>
      <c r="U103" s="84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40">
        <v>96</v>
      </c>
      <c r="C104" s="79" t="str">
        <f t="shared" si="10"/>
        <v/>
      </c>
      <c r="D104" s="79"/>
      <c r="E104" s="40"/>
      <c r="F104" s="8"/>
      <c r="G104" s="40"/>
      <c r="H104" s="80"/>
      <c r="I104" s="80"/>
      <c r="J104" s="40"/>
      <c r="K104" s="81" t="str">
        <f t="shared" si="11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3"/>
        <v/>
      </c>
      <c r="U104" s="84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40">
        <v>97</v>
      </c>
      <c r="C105" s="79" t="str">
        <f t="shared" si="10"/>
        <v/>
      </c>
      <c r="D105" s="79"/>
      <c r="E105" s="40"/>
      <c r="F105" s="8"/>
      <c r="G105" s="40"/>
      <c r="H105" s="80"/>
      <c r="I105" s="80"/>
      <c r="J105" s="40"/>
      <c r="K105" s="81" t="str">
        <f t="shared" si="11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3"/>
        <v/>
      </c>
      <c r="U105" s="84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40">
        <v>98</v>
      </c>
      <c r="C106" s="79" t="str">
        <f t="shared" si="10"/>
        <v/>
      </c>
      <c r="D106" s="79"/>
      <c r="E106" s="40"/>
      <c r="F106" s="8"/>
      <c r="G106" s="40"/>
      <c r="H106" s="80"/>
      <c r="I106" s="80"/>
      <c r="J106" s="40"/>
      <c r="K106" s="81" t="str">
        <f t="shared" si="11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3"/>
        <v/>
      </c>
      <c r="U106" s="84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40">
        <v>99</v>
      </c>
      <c r="C107" s="79" t="str">
        <f t="shared" si="10"/>
        <v/>
      </c>
      <c r="D107" s="79"/>
      <c r="E107" s="40"/>
      <c r="F107" s="8"/>
      <c r="G107" s="40"/>
      <c r="H107" s="80"/>
      <c r="I107" s="80"/>
      <c r="J107" s="40"/>
      <c r="K107" s="81" t="str">
        <f t="shared" si="11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3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40">
        <v>100</v>
      </c>
      <c r="C108" s="79" t="str">
        <f t="shared" si="10"/>
        <v/>
      </c>
      <c r="D108" s="79"/>
      <c r="E108" s="40"/>
      <c r="F108" s="8"/>
      <c r="G108" s="40"/>
      <c r="H108" s="80"/>
      <c r="I108" s="80"/>
      <c r="J108" s="40"/>
      <c r="K108" s="81" t="str">
        <f t="shared" si="11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3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601" priority="19" stopIfTrue="1" operator="equal">
      <formula>"買"</formula>
    </cfRule>
    <cfRule type="cellIs" dxfId="600" priority="20" stopIfTrue="1" operator="equal">
      <formula>"売"</formula>
    </cfRule>
  </conditionalFormatting>
  <conditionalFormatting sqref="G9:G11 G14:G45 G47:G108">
    <cfRule type="cellIs" dxfId="599" priority="21" stopIfTrue="1" operator="equal">
      <formula>"買"</formula>
    </cfRule>
    <cfRule type="cellIs" dxfId="598" priority="22" stopIfTrue="1" operator="equal">
      <formula>"売"</formula>
    </cfRule>
  </conditionalFormatting>
  <conditionalFormatting sqref="G12">
    <cfRule type="cellIs" dxfId="597" priority="17" stopIfTrue="1" operator="equal">
      <formula>"買"</formula>
    </cfRule>
    <cfRule type="cellIs" dxfId="596" priority="18" stopIfTrue="1" operator="equal">
      <formula>"売"</formula>
    </cfRule>
  </conditionalFormatting>
  <conditionalFormatting sqref="G13">
    <cfRule type="cellIs" dxfId="595" priority="15" stopIfTrue="1" operator="equal">
      <formula>"買"</formula>
    </cfRule>
    <cfRule type="cellIs" dxfId="594" priority="16" stopIfTrue="1" operator="equal">
      <formula>"売"</formula>
    </cfRule>
  </conditionalFormatting>
  <conditionalFormatting sqref="G24">
    <cfRule type="cellIs" dxfId="593" priority="13" stopIfTrue="1" operator="equal">
      <formula>"買"</formula>
    </cfRule>
    <cfRule type="cellIs" dxfId="592" priority="14" stopIfTrue="1" operator="equal">
      <formula>"売"</formula>
    </cfRule>
  </conditionalFormatting>
  <conditionalFormatting sqref="G9:G26">
    <cfRule type="cellIs" dxfId="591" priority="11" stopIfTrue="1" operator="equal">
      <formula>"買"</formula>
    </cfRule>
    <cfRule type="cellIs" dxfId="590" priority="12" stopIfTrue="1" operator="equal">
      <formula>"売"</formula>
    </cfRule>
  </conditionalFormatting>
  <conditionalFormatting sqref="G64">
    <cfRule type="cellIs" dxfId="589" priority="9" stopIfTrue="1" operator="equal">
      <formula>"買"</formula>
    </cfRule>
    <cfRule type="cellIs" dxfId="588" priority="10" stopIfTrue="1" operator="equal">
      <formula>"売"</formula>
    </cfRule>
  </conditionalFormatting>
  <conditionalFormatting sqref="G27:G29 G32:G63 G65:G72">
    <cfRule type="cellIs" dxfId="587" priority="7" stopIfTrue="1" operator="equal">
      <formula>"買"</formula>
    </cfRule>
    <cfRule type="cellIs" dxfId="586" priority="8" stopIfTrue="1" operator="equal">
      <formula>"売"</formula>
    </cfRule>
  </conditionalFormatting>
  <conditionalFormatting sqref="G30">
    <cfRule type="cellIs" dxfId="585" priority="5" stopIfTrue="1" operator="equal">
      <formula>"買"</formula>
    </cfRule>
    <cfRule type="cellIs" dxfId="584" priority="6" stopIfTrue="1" operator="equal">
      <formula>"売"</formula>
    </cfRule>
  </conditionalFormatting>
  <conditionalFormatting sqref="G31">
    <cfRule type="cellIs" dxfId="583" priority="3" stopIfTrue="1" operator="equal">
      <formula>"買"</formula>
    </cfRule>
    <cfRule type="cellIs" dxfId="582" priority="4" stopIfTrue="1" operator="equal">
      <formula>"売"</formula>
    </cfRule>
  </conditionalFormatting>
  <conditionalFormatting sqref="G42">
    <cfRule type="cellIs" dxfId="581" priority="1" stopIfTrue="1" operator="equal">
      <formula>"買"</formula>
    </cfRule>
    <cfRule type="cellIs" dxfId="58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68" activePane="bottomLeft" state="frozen"/>
      <selection pane="bottomLeft" activeCell="E75" sqref="E75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5" t="s">
        <v>5</v>
      </c>
      <c r="C2" s="45"/>
      <c r="D2" s="47" t="s">
        <v>65</v>
      </c>
      <c r="E2" s="47"/>
      <c r="F2" s="45" t="s">
        <v>6</v>
      </c>
      <c r="G2" s="45"/>
      <c r="H2" s="49" t="s">
        <v>66</v>
      </c>
      <c r="I2" s="49"/>
      <c r="J2" s="45" t="s">
        <v>7</v>
      </c>
      <c r="K2" s="45"/>
      <c r="L2" s="46">
        <v>100000</v>
      </c>
      <c r="M2" s="47"/>
      <c r="N2" s="45" t="s">
        <v>8</v>
      </c>
      <c r="O2" s="45"/>
      <c r="P2" s="48">
        <f>SUM(L2,D4)</f>
        <v>157799.55925656346</v>
      </c>
      <c r="Q2" s="49"/>
      <c r="R2" s="1"/>
      <c r="S2" s="1"/>
      <c r="T2" s="1"/>
    </row>
    <row r="3" spans="2:25" ht="57" customHeight="1">
      <c r="B3" s="45" t="s">
        <v>9</v>
      </c>
      <c r="C3" s="45"/>
      <c r="D3" s="50" t="s">
        <v>80</v>
      </c>
      <c r="E3" s="50"/>
      <c r="F3" s="50"/>
      <c r="G3" s="50"/>
      <c r="H3" s="50"/>
      <c r="I3" s="50"/>
      <c r="J3" s="45" t="s">
        <v>10</v>
      </c>
      <c r="K3" s="45"/>
      <c r="L3" s="50" t="s">
        <v>58</v>
      </c>
      <c r="M3" s="51"/>
      <c r="N3" s="51"/>
      <c r="O3" s="51"/>
      <c r="P3" s="51"/>
      <c r="Q3" s="51"/>
      <c r="R3" s="1"/>
      <c r="S3" s="1"/>
    </row>
    <row r="4" spans="2:25">
      <c r="B4" s="45" t="s">
        <v>11</v>
      </c>
      <c r="C4" s="45"/>
      <c r="D4" s="52">
        <f>SUM($R$9:$S$993)</f>
        <v>57799.559256563451</v>
      </c>
      <c r="E4" s="52"/>
      <c r="F4" s="45" t="s">
        <v>12</v>
      </c>
      <c r="G4" s="45"/>
      <c r="H4" s="53">
        <f>SUM($T$9:$U$108)</f>
        <v>499.1000000000011</v>
      </c>
      <c r="I4" s="49"/>
      <c r="J4" s="54" t="s">
        <v>57</v>
      </c>
      <c r="K4" s="54"/>
      <c r="L4" s="48">
        <f>MAX($C$9:$D$990)-C9</f>
        <v>67259.717551093083</v>
      </c>
      <c r="M4" s="48"/>
      <c r="N4" s="54" t="s">
        <v>56</v>
      </c>
      <c r="O4" s="54"/>
      <c r="P4" s="55">
        <f>MAX(Y:Y)</f>
        <v>0.19458129536228819</v>
      </c>
      <c r="Q4" s="55"/>
      <c r="R4" s="1"/>
      <c r="S4" s="1"/>
      <c r="T4" s="1"/>
    </row>
    <row r="5" spans="2:25">
      <c r="B5" s="39" t="s">
        <v>15</v>
      </c>
      <c r="C5" s="2">
        <f>COUNTIF($R$9:$R$990,"&gt;0")</f>
        <v>33</v>
      </c>
      <c r="D5" s="38" t="s">
        <v>16</v>
      </c>
      <c r="E5" s="15">
        <f>COUNTIF($R$9:$R$990,"&lt;0")</f>
        <v>31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0.515625</v>
      </c>
      <c r="J5" s="56" t="s">
        <v>19</v>
      </c>
      <c r="K5" s="45"/>
      <c r="L5" s="57">
        <f>MAX(V9:V993)</f>
        <v>2</v>
      </c>
      <c r="M5" s="58"/>
      <c r="N5" s="17" t="s">
        <v>20</v>
      </c>
      <c r="O5" s="9"/>
      <c r="P5" s="57">
        <f>MAX(W9:W993)</f>
        <v>5</v>
      </c>
      <c r="Q5" s="5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40">
        <v>1</v>
      </c>
      <c r="C9" s="79">
        <f>L2</f>
        <v>100000</v>
      </c>
      <c r="D9" s="79"/>
      <c r="E9" s="44">
        <v>2013</v>
      </c>
      <c r="F9" s="8">
        <v>43474</v>
      </c>
      <c r="G9" s="44" t="s">
        <v>4</v>
      </c>
      <c r="H9" s="80">
        <v>0.83809999999999996</v>
      </c>
      <c r="I9" s="80"/>
      <c r="J9" s="44">
        <v>46</v>
      </c>
      <c r="K9" s="81">
        <f t="shared" ref="K9:K26" si="0">IF(J9="","",C9*0.03)</f>
        <v>3000</v>
      </c>
      <c r="L9" s="82"/>
      <c r="M9" s="6">
        <f>IF(J9="","",(K9/J9)/LOOKUP(RIGHT($D$2,3),[1]定数!$A$6:$A$13,[1]定数!$B$6:$B$13))</f>
        <v>0.54347826086956519</v>
      </c>
      <c r="N9" s="44">
        <v>2013</v>
      </c>
      <c r="O9" s="8">
        <v>43475</v>
      </c>
      <c r="P9" s="80">
        <v>0.84499999999999997</v>
      </c>
      <c r="Q9" s="80"/>
      <c r="R9" s="83">
        <f>IF(P9="","",T9*M9*LOOKUP(RIGHT($D$2,3),定数!$A$6:$A$13,定数!$B$6:$B$13))</f>
        <v>4500.0000000000109</v>
      </c>
      <c r="S9" s="83"/>
      <c r="T9" s="84">
        <f>IF(P9="","",IF(G9="買",(P9-H9),(H9-P9))*IF(RIGHT($D$2,3)="JPY",100,10000))</f>
        <v>69.000000000000171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79">
        <f t="shared" ref="C10:C73" si="1">IF(R9="","",C9+R9)</f>
        <v>104500.00000000001</v>
      </c>
      <c r="D10" s="79"/>
      <c r="E10" s="44">
        <v>2013</v>
      </c>
      <c r="F10" s="8">
        <v>43546</v>
      </c>
      <c r="G10" s="44" t="s">
        <v>4</v>
      </c>
      <c r="H10" s="80">
        <v>0.83540000000000003</v>
      </c>
      <c r="I10" s="80"/>
      <c r="J10" s="44">
        <v>47</v>
      </c>
      <c r="K10" s="81">
        <f t="shared" si="0"/>
        <v>3135.0000000000005</v>
      </c>
      <c r="L10" s="82"/>
      <c r="M10" s="6">
        <f>IF(J10="","",(K10/J10)/LOOKUP(RIGHT($D$2,3),[1]定数!$A$6:$A$13,[1]定数!$B$6:$B$13))</f>
        <v>0.55585106382978722</v>
      </c>
      <c r="N10" s="44">
        <v>2013</v>
      </c>
      <c r="O10" s="8">
        <v>43557</v>
      </c>
      <c r="P10" s="80">
        <v>0.84250000000000003</v>
      </c>
      <c r="Q10" s="80"/>
      <c r="R10" s="83">
        <f>IF(P10="","",T10*M10*LOOKUP(RIGHT($D$2,3),定数!$A$6:$A$13,定数!$B$6:$B$13))</f>
        <v>4735.8510638297839</v>
      </c>
      <c r="S10" s="83"/>
      <c r="T10" s="84">
        <f>IF(P10="","",IF(G10="買",(P10-H10),(H10-P10))*IF(RIGHT($D$2,3)="JPY",100,10000))</f>
        <v>70.999999999999957</v>
      </c>
      <c r="U10" s="84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104500.00000000001</v>
      </c>
    </row>
    <row r="11" spans="2:25">
      <c r="B11" s="40">
        <v>3</v>
      </c>
      <c r="C11" s="79">
        <f t="shared" si="1"/>
        <v>109235.8510638298</v>
      </c>
      <c r="D11" s="79"/>
      <c r="E11" s="44">
        <v>2013</v>
      </c>
      <c r="F11" s="8">
        <v>43573</v>
      </c>
      <c r="G11" s="44" t="s">
        <v>3</v>
      </c>
      <c r="H11" s="80">
        <v>0.84289999999999998</v>
      </c>
      <c r="I11" s="80"/>
      <c r="J11" s="44">
        <v>37</v>
      </c>
      <c r="K11" s="81">
        <f t="shared" si="0"/>
        <v>3277.0755319148939</v>
      </c>
      <c r="L11" s="82"/>
      <c r="M11" s="6">
        <f>IF(J11="","",(K11/J11)/LOOKUP(RIGHT($D$2,3),[1]定数!$A$6:$A$13,[1]定数!$B$6:$B$13))</f>
        <v>0.73808007475560666</v>
      </c>
      <c r="N11" s="44">
        <v>2013</v>
      </c>
      <c r="O11" s="8">
        <v>43574</v>
      </c>
      <c r="P11" s="80">
        <v>0.8468</v>
      </c>
      <c r="Q11" s="80"/>
      <c r="R11" s="83">
        <f>IF(P11="","",T11*M11*LOOKUP(RIGHT($D$2,3),定数!$A$6:$A$13,定数!$B$6:$B$13))</f>
        <v>-3454.2147498562517</v>
      </c>
      <c r="S11" s="83"/>
      <c r="T11" s="84">
        <f>IF(P11="","",IF(G11="買",(P11-H11),(H11-P11))*IF(RIGHT($D$2,3)="JPY",100,10000))</f>
        <v>-39.000000000000142</v>
      </c>
      <c r="U11" s="84"/>
      <c r="V11" s="22">
        <f t="shared" si="2"/>
        <v>0</v>
      </c>
      <c r="W11">
        <f t="shared" si="3"/>
        <v>1</v>
      </c>
      <c r="X11" s="41">
        <f>IF(C11&lt;&gt;"",MAX(X10,C11),"")</f>
        <v>109235.8510638298</v>
      </c>
      <c r="Y11" s="42">
        <f>IF(X11&lt;&gt;"",1-(C11/X11),"")</f>
        <v>0</v>
      </c>
    </row>
    <row r="12" spans="2:25">
      <c r="B12" s="40">
        <v>4</v>
      </c>
      <c r="C12" s="79">
        <f t="shared" si="1"/>
        <v>105781.63631397355</v>
      </c>
      <c r="D12" s="79"/>
      <c r="E12" s="44">
        <v>2013</v>
      </c>
      <c r="F12" s="8">
        <v>43663</v>
      </c>
      <c r="G12" s="44" t="s">
        <v>4</v>
      </c>
      <c r="H12" s="80">
        <v>0.79059999999999997</v>
      </c>
      <c r="I12" s="80"/>
      <c r="J12" s="44">
        <v>66</v>
      </c>
      <c r="K12" s="81">
        <f t="shared" si="0"/>
        <v>3173.4490894192063</v>
      </c>
      <c r="L12" s="82"/>
      <c r="M12" s="6">
        <f>IF(J12="","",(K12/J12)/LOOKUP(RIGHT($D$2,3),[1]定数!$A$6:$A$13,[1]定数!$B$6:$B$13))</f>
        <v>0.40068801634080892</v>
      </c>
      <c r="N12" s="44">
        <v>2013</v>
      </c>
      <c r="O12" s="8">
        <v>43670</v>
      </c>
      <c r="P12" s="80">
        <v>0.80049999999999999</v>
      </c>
      <c r="Q12" s="80"/>
      <c r="R12" s="83">
        <f>IF(P12="","",T12*M12*LOOKUP(RIGHT($D$2,3),定数!$A$6:$A$13,定数!$B$6:$B$13))</f>
        <v>4760.1736341288197</v>
      </c>
      <c r="S12" s="83"/>
      <c r="T12" s="84">
        <f t="shared" ref="T12:T75" si="4">IF(P12="","",IF(G12="買",(P12-H12),(H12-P12))*IF(RIGHT($D$2,3)="JPY",100,10000))</f>
        <v>99.000000000000199</v>
      </c>
      <c r="U12" s="84"/>
      <c r="V12" s="22">
        <f t="shared" si="2"/>
        <v>1</v>
      </c>
      <c r="W12">
        <f t="shared" si="3"/>
        <v>0</v>
      </c>
      <c r="X12" s="41">
        <f t="shared" ref="X12:X75" si="5">IF(C12&lt;&gt;"",MAX(X11,C12),"")</f>
        <v>109235.8510638298</v>
      </c>
      <c r="Y12" s="42">
        <f t="shared" ref="Y12:Y75" si="6">IF(X12&lt;&gt;"",1-(C12/X12),"")</f>
        <v>3.1621621621621743E-2</v>
      </c>
    </row>
    <row r="13" spans="2:25">
      <c r="B13" s="40">
        <v>5</v>
      </c>
      <c r="C13" s="79">
        <f t="shared" si="1"/>
        <v>110541.80994810237</v>
      </c>
      <c r="D13" s="79"/>
      <c r="E13" s="44">
        <v>2013</v>
      </c>
      <c r="F13" s="8">
        <v>43665</v>
      </c>
      <c r="G13" s="44" t="s">
        <v>4</v>
      </c>
      <c r="H13" s="80">
        <v>0.79210000000000003</v>
      </c>
      <c r="I13" s="80"/>
      <c r="J13" s="44">
        <v>42</v>
      </c>
      <c r="K13" s="81">
        <f t="shared" si="0"/>
        <v>3316.2542984430711</v>
      </c>
      <c r="L13" s="82"/>
      <c r="M13" s="6">
        <f>IF(J13="","",(K13/J13)/LOOKUP(RIGHT($D$2,3),[1]定数!$A$6:$A$13,[1]定数!$B$6:$B$13))</f>
        <v>0.65798696397679979</v>
      </c>
      <c r="N13" s="44">
        <v>2013</v>
      </c>
      <c r="O13" s="8">
        <v>43665</v>
      </c>
      <c r="P13" s="80">
        <v>0.79830000000000001</v>
      </c>
      <c r="Q13" s="80"/>
      <c r="R13" s="83">
        <f>IF(P13="","",T13*M13*LOOKUP(RIGHT($D$2,3),定数!$A$6:$A$13,定数!$B$6:$B$13))</f>
        <v>4895.4230119873764</v>
      </c>
      <c r="S13" s="83"/>
      <c r="T13" s="84">
        <f t="shared" si="4"/>
        <v>61.999999999999829</v>
      </c>
      <c r="U13" s="84"/>
      <c r="V13" s="22">
        <f t="shared" si="2"/>
        <v>2</v>
      </c>
      <c r="W13">
        <f t="shared" si="3"/>
        <v>0</v>
      </c>
      <c r="X13" s="41">
        <f t="shared" si="5"/>
        <v>110541.80994810237</v>
      </c>
      <c r="Y13" s="42">
        <f t="shared" si="6"/>
        <v>0</v>
      </c>
    </row>
    <row r="14" spans="2:25">
      <c r="B14" s="40">
        <v>6</v>
      </c>
      <c r="C14" s="79">
        <f t="shared" si="1"/>
        <v>115437.23296008975</v>
      </c>
      <c r="D14" s="79"/>
      <c r="E14" s="44">
        <v>2013</v>
      </c>
      <c r="F14" s="8">
        <v>43679</v>
      </c>
      <c r="G14" s="44" t="s">
        <v>3</v>
      </c>
      <c r="H14" s="80">
        <v>0.78129999999999999</v>
      </c>
      <c r="I14" s="80"/>
      <c r="J14" s="44">
        <v>119</v>
      </c>
      <c r="K14" s="81">
        <f t="shared" si="0"/>
        <v>3463.1169888026925</v>
      </c>
      <c r="L14" s="82"/>
      <c r="M14" s="6">
        <f>IF(J14="","",(K14/J14)/LOOKUP(RIGHT($D$2,3),[1]定数!$A$6:$A$13,[1]定数!$B$6:$B$13))</f>
        <v>0.24251519529430618</v>
      </c>
      <c r="N14" s="44">
        <v>2013</v>
      </c>
      <c r="O14" s="8">
        <v>43684</v>
      </c>
      <c r="P14" s="80">
        <v>0.79349999999999998</v>
      </c>
      <c r="Q14" s="80"/>
      <c r="R14" s="83">
        <f>IF(P14="","",T14*M14*LOOKUP(RIGHT($D$2,3),定数!$A$6:$A$13,定数!$B$6:$B$13))</f>
        <v>-3550.422459108639</v>
      </c>
      <c r="S14" s="83"/>
      <c r="T14" s="84">
        <f t="shared" si="4"/>
        <v>-121.99999999999989</v>
      </c>
      <c r="U14" s="84"/>
      <c r="V14" s="22">
        <f t="shared" si="2"/>
        <v>0</v>
      </c>
      <c r="W14">
        <f t="shared" si="3"/>
        <v>1</v>
      </c>
      <c r="X14" s="41">
        <f t="shared" si="5"/>
        <v>115437.23296008975</v>
      </c>
      <c r="Y14" s="42">
        <f t="shared" si="6"/>
        <v>0</v>
      </c>
    </row>
    <row r="15" spans="2:25">
      <c r="B15" s="40">
        <v>7</v>
      </c>
      <c r="C15" s="79">
        <f t="shared" si="1"/>
        <v>111886.81050098111</v>
      </c>
      <c r="D15" s="79"/>
      <c r="E15" s="44">
        <v>2013</v>
      </c>
      <c r="F15" s="8">
        <v>43700</v>
      </c>
      <c r="G15" s="44" t="s">
        <v>3</v>
      </c>
      <c r="H15" s="80">
        <v>0.7792</v>
      </c>
      <c r="I15" s="80"/>
      <c r="J15" s="44">
        <v>54</v>
      </c>
      <c r="K15" s="81">
        <f t="shared" si="0"/>
        <v>3356.6043150294331</v>
      </c>
      <c r="L15" s="82"/>
      <c r="M15" s="6">
        <f>IF(J15="","",(K15/J15)/LOOKUP(RIGHT($D$2,3),[1]定数!$A$6:$A$13,[1]定数!$B$6:$B$13))</f>
        <v>0.5179944930600977</v>
      </c>
      <c r="N15" s="44">
        <v>2013</v>
      </c>
      <c r="O15" s="8">
        <v>43703</v>
      </c>
      <c r="P15" s="80">
        <v>0.78490000000000004</v>
      </c>
      <c r="Q15" s="80"/>
      <c r="R15" s="83">
        <f>IF(P15="","",T15*M15*LOOKUP(RIGHT($D$2,3),定数!$A$6:$A$13,定数!$B$6:$B$13))</f>
        <v>-3543.0823325310926</v>
      </c>
      <c r="S15" s="83"/>
      <c r="T15" s="84">
        <f t="shared" si="4"/>
        <v>-57.000000000000384</v>
      </c>
      <c r="U15" s="84"/>
      <c r="V15" s="22">
        <f t="shared" si="2"/>
        <v>0</v>
      </c>
      <c r="W15">
        <f t="shared" si="3"/>
        <v>2</v>
      </c>
      <c r="X15" s="41">
        <f t="shared" si="5"/>
        <v>115437.23296008975</v>
      </c>
      <c r="Y15" s="42">
        <f t="shared" si="6"/>
        <v>3.0756302521008361E-2</v>
      </c>
    </row>
    <row r="16" spans="2:25">
      <c r="B16" s="40">
        <v>8</v>
      </c>
      <c r="C16" s="79">
        <f t="shared" si="1"/>
        <v>108343.72816845002</v>
      </c>
      <c r="D16" s="79"/>
      <c r="E16" s="44">
        <v>2013</v>
      </c>
      <c r="F16" s="8">
        <v>43754</v>
      </c>
      <c r="G16" s="44" t="s">
        <v>4</v>
      </c>
      <c r="H16" s="80">
        <v>0.84279999999999999</v>
      </c>
      <c r="I16" s="80"/>
      <c r="J16" s="44">
        <v>53</v>
      </c>
      <c r="K16" s="81">
        <f t="shared" si="0"/>
        <v>3250.3118450535003</v>
      </c>
      <c r="L16" s="82"/>
      <c r="M16" s="6">
        <f>IF(J16="","",(K16/J16)/LOOKUP(RIGHT($D$2,3),[1]定数!$A$6:$A$13,[1]定数!$B$6:$B$13))</f>
        <v>0.51105532154929245</v>
      </c>
      <c r="N16" s="44">
        <v>2013</v>
      </c>
      <c r="O16" s="8">
        <v>43755</v>
      </c>
      <c r="P16" s="80">
        <v>0.8508</v>
      </c>
      <c r="Q16" s="80"/>
      <c r="R16" s="83">
        <f>IF(P16="","",T16*M16*LOOKUP(RIGHT($D$2,3),定数!$A$6:$A$13,定数!$B$6:$B$13))</f>
        <v>4906.1310868732116</v>
      </c>
      <c r="S16" s="83"/>
      <c r="T16" s="84">
        <f t="shared" si="4"/>
        <v>80.000000000000071</v>
      </c>
      <c r="U16" s="84"/>
      <c r="V16" s="22">
        <f t="shared" si="2"/>
        <v>1</v>
      </c>
      <c r="W16">
        <f t="shared" si="3"/>
        <v>0</v>
      </c>
      <c r="X16" s="41">
        <f t="shared" si="5"/>
        <v>115437.23296008975</v>
      </c>
      <c r="Y16" s="42">
        <f t="shared" si="6"/>
        <v>6.1449019607843325E-2</v>
      </c>
    </row>
    <row r="17" spans="2:25">
      <c r="B17" s="40">
        <v>9</v>
      </c>
      <c r="C17" s="79">
        <f t="shared" si="1"/>
        <v>113249.85925532323</v>
      </c>
      <c r="D17" s="79"/>
      <c r="E17" s="44">
        <v>2013</v>
      </c>
      <c r="F17" s="8">
        <v>43762</v>
      </c>
      <c r="G17" s="44" t="s">
        <v>3</v>
      </c>
      <c r="H17" s="80">
        <v>0.83640000000000003</v>
      </c>
      <c r="I17" s="80"/>
      <c r="J17" s="44">
        <v>78</v>
      </c>
      <c r="K17" s="81">
        <f t="shared" si="0"/>
        <v>3397.4957776596966</v>
      </c>
      <c r="L17" s="82"/>
      <c r="M17" s="6">
        <f>IF(J17="","",(K17/J17)/LOOKUP(RIGHT($D$2,3),[1]定数!$A$6:$A$13,[1]定数!$B$6:$B$13))</f>
        <v>0.36298031812603598</v>
      </c>
      <c r="N17" s="44">
        <v>2013</v>
      </c>
      <c r="O17" s="8">
        <v>43767</v>
      </c>
      <c r="P17" s="80">
        <v>0.82469999999999999</v>
      </c>
      <c r="Q17" s="80"/>
      <c r="R17" s="83">
        <f>IF(P17="","",T17*M17*LOOKUP(RIGHT($D$2,3),定数!$A$6:$A$13,定数!$B$6:$B$13))</f>
        <v>5096.2436664895649</v>
      </c>
      <c r="S17" s="83"/>
      <c r="T17" s="84">
        <f t="shared" si="4"/>
        <v>117.00000000000044</v>
      </c>
      <c r="U17" s="84"/>
      <c r="V17" s="22">
        <f t="shared" si="2"/>
        <v>2</v>
      </c>
      <c r="W17">
        <f t="shared" si="3"/>
        <v>0</v>
      </c>
      <c r="X17" s="41">
        <f t="shared" si="5"/>
        <v>115437.23296008975</v>
      </c>
      <c r="Y17" s="42">
        <f t="shared" si="6"/>
        <v>1.8948597854236193E-2</v>
      </c>
    </row>
    <row r="18" spans="2:25">
      <c r="B18" s="40">
        <v>10</v>
      </c>
      <c r="C18" s="79">
        <f t="shared" si="1"/>
        <v>118346.1029218128</v>
      </c>
      <c r="D18" s="79"/>
      <c r="E18" s="44">
        <v>2013</v>
      </c>
      <c r="F18" s="8">
        <v>43775</v>
      </c>
      <c r="G18" s="44" t="s">
        <v>4</v>
      </c>
      <c r="H18" s="80">
        <v>0.83640000000000003</v>
      </c>
      <c r="I18" s="80"/>
      <c r="J18" s="44">
        <v>73</v>
      </c>
      <c r="K18" s="81">
        <f t="shared" si="0"/>
        <v>3550.3830876543839</v>
      </c>
      <c r="L18" s="82"/>
      <c r="M18" s="6">
        <f>IF(J18="","",(K18/J18)/LOOKUP(RIGHT($D$2,3),[1]定数!$A$6:$A$13,[1]定数!$B$6:$B$13))</f>
        <v>0.4052948730199068</v>
      </c>
      <c r="N18" s="44">
        <v>2013</v>
      </c>
      <c r="O18" s="8">
        <v>43777</v>
      </c>
      <c r="P18" s="80">
        <v>0.82889999999999997</v>
      </c>
      <c r="Q18" s="80"/>
      <c r="R18" s="83">
        <f>IF(P18="","",T18*M18*LOOKUP(RIGHT($D$2,3),定数!$A$6:$A$13,定数!$B$6:$B$13))</f>
        <v>-3647.6538571791916</v>
      </c>
      <c r="S18" s="83"/>
      <c r="T18" s="84">
        <f t="shared" si="4"/>
        <v>-75.000000000000625</v>
      </c>
      <c r="U18" s="84"/>
      <c r="V18" s="22">
        <f t="shared" si="2"/>
        <v>0</v>
      </c>
      <c r="W18">
        <f t="shared" si="3"/>
        <v>1</v>
      </c>
      <c r="X18" s="41">
        <f t="shared" si="5"/>
        <v>118346.1029218128</v>
      </c>
      <c r="Y18" s="42">
        <f t="shared" si="6"/>
        <v>0</v>
      </c>
    </row>
    <row r="19" spans="2:25">
      <c r="B19" s="40">
        <v>11</v>
      </c>
      <c r="C19" s="79">
        <f t="shared" si="1"/>
        <v>114698.44906463361</v>
      </c>
      <c r="D19" s="79"/>
      <c r="E19" s="44">
        <v>2013</v>
      </c>
      <c r="F19" s="8">
        <v>43784</v>
      </c>
      <c r="G19" s="44" t="s">
        <v>4</v>
      </c>
      <c r="H19" s="80">
        <v>0.83250000000000002</v>
      </c>
      <c r="I19" s="80"/>
      <c r="J19" s="44">
        <v>53</v>
      </c>
      <c r="K19" s="81">
        <f t="shared" si="0"/>
        <v>3440.9534719390081</v>
      </c>
      <c r="L19" s="82"/>
      <c r="M19" s="6">
        <f>IF(J19="","",(K19/J19)/LOOKUP(RIGHT($D$2,3),[1]定数!$A$6:$A$13,[1]定数!$B$6:$B$13))</f>
        <v>0.54103042011619629</v>
      </c>
      <c r="N19" s="44">
        <v>203</v>
      </c>
      <c r="O19" s="8">
        <v>43790</v>
      </c>
      <c r="P19" s="80">
        <v>0.82689999999999997</v>
      </c>
      <c r="Q19" s="80"/>
      <c r="R19" s="83">
        <f>IF(P19="","",T19*M19*LOOKUP(RIGHT($D$2,3),定数!$A$6:$A$13,定数!$B$6:$B$13))</f>
        <v>-3635.7244231808713</v>
      </c>
      <c r="S19" s="83"/>
      <c r="T19" s="84">
        <f t="shared" si="4"/>
        <v>-56.000000000000497</v>
      </c>
      <c r="U19" s="84"/>
      <c r="V19" s="22">
        <f t="shared" si="2"/>
        <v>0</v>
      </c>
      <c r="W19">
        <f t="shared" si="3"/>
        <v>2</v>
      </c>
      <c r="X19" s="41">
        <f t="shared" si="5"/>
        <v>118346.1029218128</v>
      </c>
      <c r="Y19" s="42">
        <f t="shared" si="6"/>
        <v>3.0821917808219412E-2</v>
      </c>
    </row>
    <row r="20" spans="2:25">
      <c r="B20" s="40">
        <v>12</v>
      </c>
      <c r="C20" s="79">
        <f t="shared" si="1"/>
        <v>111062.72464145273</v>
      </c>
      <c r="D20" s="79"/>
      <c r="E20" s="44">
        <v>2013</v>
      </c>
      <c r="F20" s="8">
        <v>43791</v>
      </c>
      <c r="G20" s="44" t="s">
        <v>3</v>
      </c>
      <c r="H20" s="80">
        <v>0.8135</v>
      </c>
      <c r="I20" s="80"/>
      <c r="J20" s="44">
        <v>96</v>
      </c>
      <c r="K20" s="81">
        <f t="shared" si="0"/>
        <v>3331.8817392435817</v>
      </c>
      <c r="L20" s="82"/>
      <c r="M20" s="6">
        <f>IF(J20="","",(K20/J20)/LOOKUP(RIGHT($D$2,3),[1]定数!$A$6:$A$13,[1]定数!$B$6:$B$13))</f>
        <v>0.28922584542044982</v>
      </c>
      <c r="N20" s="44">
        <v>2013</v>
      </c>
      <c r="O20" s="8">
        <v>43795</v>
      </c>
      <c r="P20" s="80">
        <v>0.82330000000000003</v>
      </c>
      <c r="Q20" s="80"/>
      <c r="R20" s="83">
        <f>IF(P20="","",T20*M20*LOOKUP(RIGHT($D$2,3),定数!$A$6:$A$13,定数!$B$6:$B$13))</f>
        <v>-3401.2959421445007</v>
      </c>
      <c r="S20" s="83"/>
      <c r="T20" s="84">
        <f t="shared" si="4"/>
        <v>-98.000000000000313</v>
      </c>
      <c r="U20" s="84"/>
      <c r="V20" s="22">
        <f t="shared" si="2"/>
        <v>0</v>
      </c>
      <c r="W20">
        <f t="shared" si="3"/>
        <v>3</v>
      </c>
      <c r="X20" s="41">
        <f t="shared" si="5"/>
        <v>118346.1029218128</v>
      </c>
      <c r="Y20" s="42">
        <f t="shared" si="6"/>
        <v>6.1543034375808214E-2</v>
      </c>
    </row>
    <row r="21" spans="2:25">
      <c r="B21" s="40">
        <v>13</v>
      </c>
      <c r="C21" s="79">
        <f t="shared" si="1"/>
        <v>107661.42869930824</v>
      </c>
      <c r="D21" s="79"/>
      <c r="E21" s="44">
        <v>2013</v>
      </c>
      <c r="F21" s="8">
        <v>43802</v>
      </c>
      <c r="G21" s="44" t="s">
        <v>4</v>
      </c>
      <c r="H21" s="80">
        <v>0.82320000000000004</v>
      </c>
      <c r="I21" s="80"/>
      <c r="J21" s="44">
        <v>76</v>
      </c>
      <c r="K21" s="81">
        <f t="shared" si="0"/>
        <v>3229.8428609792468</v>
      </c>
      <c r="L21" s="82"/>
      <c r="M21" s="6">
        <f>IF(J21="","",(K21/J21)/LOOKUP(RIGHT($D$2,3),[1]定数!$A$6:$A$13,[1]定数!$B$6:$B$13))</f>
        <v>0.35414943651088232</v>
      </c>
      <c r="N21" s="44">
        <v>2013</v>
      </c>
      <c r="O21" s="8">
        <v>43804</v>
      </c>
      <c r="P21" s="80">
        <v>0.81540000000000001</v>
      </c>
      <c r="Q21" s="80"/>
      <c r="R21" s="83">
        <f>IF(P21="","",T21*M21*LOOKUP(RIGHT($D$2,3),定数!$A$6:$A$13,定数!$B$6:$B$13))</f>
        <v>-3314.8387257418708</v>
      </c>
      <c r="S21" s="83"/>
      <c r="T21" s="84">
        <f t="shared" si="4"/>
        <v>-78.000000000000284</v>
      </c>
      <c r="U21" s="84"/>
      <c r="V21" s="22">
        <f t="shared" si="2"/>
        <v>0</v>
      </c>
      <c r="W21">
        <f t="shared" si="3"/>
        <v>4</v>
      </c>
      <c r="X21" s="41">
        <f t="shared" si="5"/>
        <v>118346.1029218128</v>
      </c>
      <c r="Y21" s="42">
        <f t="shared" si="6"/>
        <v>9.0283278948049106E-2</v>
      </c>
    </row>
    <row r="22" spans="2:25">
      <c r="B22" s="40">
        <v>14</v>
      </c>
      <c r="C22" s="79">
        <f t="shared" si="1"/>
        <v>104346.58997356637</v>
      </c>
      <c r="D22" s="79"/>
      <c r="E22" s="44">
        <v>2013</v>
      </c>
      <c r="F22" s="8">
        <v>43809</v>
      </c>
      <c r="G22" s="44" t="s">
        <v>4</v>
      </c>
      <c r="H22" s="80">
        <v>0.83250000000000002</v>
      </c>
      <c r="I22" s="80"/>
      <c r="J22" s="44">
        <v>53</v>
      </c>
      <c r="K22" s="81">
        <f t="shared" si="0"/>
        <v>3130.3976992069911</v>
      </c>
      <c r="L22" s="82"/>
      <c r="M22" s="6">
        <f>IF(J22="","",(K22/J22)/LOOKUP(RIGHT($D$2,3),[1]定数!$A$6:$A$13,[1]定数!$B$6:$B$13))</f>
        <v>0.49220089610172818</v>
      </c>
      <c r="N22" s="44">
        <v>2013</v>
      </c>
      <c r="O22" s="8">
        <v>43810</v>
      </c>
      <c r="P22" s="80">
        <v>0.82699999999999996</v>
      </c>
      <c r="Q22" s="80"/>
      <c r="R22" s="83">
        <f>IF(P22="","",T22*M22*LOOKUP(RIGHT($D$2,3),定数!$A$6:$A$13,定数!$B$6:$B$13))</f>
        <v>-3248.5259142714417</v>
      </c>
      <c r="S22" s="83"/>
      <c r="T22" s="84">
        <f t="shared" si="4"/>
        <v>-55.000000000000604</v>
      </c>
      <c r="U22" s="84"/>
      <c r="V22" s="22">
        <f t="shared" si="2"/>
        <v>0</v>
      </c>
      <c r="W22">
        <f t="shared" si="3"/>
        <v>5</v>
      </c>
      <c r="X22" s="41">
        <f t="shared" si="5"/>
        <v>118346.1029218128</v>
      </c>
      <c r="Y22" s="42">
        <f t="shared" si="6"/>
        <v>0.1182929779909645</v>
      </c>
    </row>
    <row r="23" spans="2:25">
      <c r="B23" s="40">
        <v>15</v>
      </c>
      <c r="C23" s="79">
        <f t="shared" si="1"/>
        <v>101098.06405929493</v>
      </c>
      <c r="D23" s="79"/>
      <c r="E23" s="44">
        <v>2014</v>
      </c>
      <c r="F23" s="8">
        <v>43502</v>
      </c>
      <c r="G23" s="44" t="s">
        <v>4</v>
      </c>
      <c r="H23" s="80">
        <v>0.82820000000000005</v>
      </c>
      <c r="I23" s="80"/>
      <c r="J23" s="44">
        <v>67</v>
      </c>
      <c r="K23" s="81">
        <f t="shared" si="0"/>
        <v>3032.9419217788482</v>
      </c>
      <c r="L23" s="82"/>
      <c r="M23" s="6">
        <f>IF(J23="","",(K23/J23)/LOOKUP(RIGHT($D$2,3),[1]定数!$A$6:$A$13,[1]定数!$B$6:$B$13))</f>
        <v>0.377231582310802</v>
      </c>
      <c r="N23" s="44">
        <v>2014</v>
      </c>
      <c r="O23" s="8">
        <v>43510</v>
      </c>
      <c r="P23" s="80">
        <v>0.83830000000000005</v>
      </c>
      <c r="Q23" s="80"/>
      <c r="R23" s="83">
        <f>IF(P23="","",T23*M23*LOOKUP(RIGHT($D$2,3),定数!$A$6:$A$13,定数!$B$6:$B$13))</f>
        <v>4572.046777606919</v>
      </c>
      <c r="S23" s="83"/>
      <c r="T23" s="84">
        <f t="shared" si="4"/>
        <v>100.99999999999997</v>
      </c>
      <c r="U23" s="84"/>
      <c r="V23" t="str">
        <f t="shared" ref="V23:W74" si="7">IF(S23&lt;&gt;"",IF(S23&lt;0,1+V22,0),"")</f>
        <v/>
      </c>
      <c r="W23">
        <f t="shared" si="3"/>
        <v>0</v>
      </c>
      <c r="X23" s="41">
        <f t="shared" si="5"/>
        <v>118346.1029218128</v>
      </c>
      <c r="Y23" s="42">
        <f t="shared" si="6"/>
        <v>0.14574234754407622</v>
      </c>
    </row>
    <row r="24" spans="2:25">
      <c r="B24" s="40">
        <v>16</v>
      </c>
      <c r="C24" s="79">
        <f t="shared" si="1"/>
        <v>105670.11083690185</v>
      </c>
      <c r="D24" s="79"/>
      <c r="E24" s="44">
        <v>2014</v>
      </c>
      <c r="F24" s="8">
        <v>43542</v>
      </c>
      <c r="G24" s="44" t="s">
        <v>4</v>
      </c>
      <c r="H24" s="80">
        <v>0.86150000000000004</v>
      </c>
      <c r="I24" s="80"/>
      <c r="J24" s="44">
        <v>74</v>
      </c>
      <c r="K24" s="81">
        <f t="shared" si="0"/>
        <v>3170.1033251070553</v>
      </c>
      <c r="L24" s="82"/>
      <c r="M24" s="6">
        <f>IF(J24="","",(K24/J24)/LOOKUP(RIGHT($D$2,3),[1]定数!$A$6:$A$13,[1]定数!$B$6:$B$13))</f>
        <v>0.35699361769223598</v>
      </c>
      <c r="N24" s="44">
        <v>2014</v>
      </c>
      <c r="O24" s="8">
        <v>43544</v>
      </c>
      <c r="P24" s="80">
        <v>0.85389999999999999</v>
      </c>
      <c r="Q24" s="80"/>
      <c r="R24" s="83">
        <f>IF(P24="","",T24*M24*LOOKUP(RIGHT($D$2,3),定数!$A$6:$A$13,定数!$B$6:$B$13))</f>
        <v>-3255.7817933532142</v>
      </c>
      <c r="S24" s="83"/>
      <c r="T24" s="84">
        <f t="shared" si="4"/>
        <v>-76.000000000000512</v>
      </c>
      <c r="U24" s="84"/>
      <c r="V24" t="str">
        <f t="shared" si="7"/>
        <v/>
      </c>
      <c r="W24">
        <f t="shared" si="3"/>
        <v>1</v>
      </c>
      <c r="X24" s="41">
        <f t="shared" si="5"/>
        <v>118346.1029218128</v>
      </c>
      <c r="Y24" s="42">
        <f t="shared" si="6"/>
        <v>0.10710950147032339</v>
      </c>
    </row>
    <row r="25" spans="2:25">
      <c r="B25" s="40">
        <v>17</v>
      </c>
      <c r="C25" s="79">
        <f t="shared" si="1"/>
        <v>102414.32904354863</v>
      </c>
      <c r="D25" s="79"/>
      <c r="E25" s="44">
        <v>2014</v>
      </c>
      <c r="F25" s="8">
        <v>43572</v>
      </c>
      <c r="G25" s="44" t="s">
        <v>3</v>
      </c>
      <c r="H25" s="80">
        <v>0.85829999999999995</v>
      </c>
      <c r="I25" s="80"/>
      <c r="J25" s="44">
        <v>48</v>
      </c>
      <c r="K25" s="81">
        <f t="shared" si="0"/>
        <v>3072.4298713064586</v>
      </c>
      <c r="L25" s="82"/>
      <c r="M25" s="6">
        <f>IF(J25="","",(K25/J25)/LOOKUP(RIGHT($D$2,3),[1]定数!$A$6:$A$13,[1]定数!$B$6:$B$13))</f>
        <v>0.53340796376848243</v>
      </c>
      <c r="N25" s="44">
        <v>2014</v>
      </c>
      <c r="O25" s="8">
        <v>43579</v>
      </c>
      <c r="P25" s="80">
        <v>0.86329999999999996</v>
      </c>
      <c r="Q25" s="80"/>
      <c r="R25" s="83">
        <f>IF(P25="","",T25*M25*LOOKUP(RIGHT($D$2,3),定数!$A$6:$A$13,定数!$B$6:$B$13))</f>
        <v>-3200.4477826108973</v>
      </c>
      <c r="S25" s="83"/>
      <c r="T25" s="84">
        <f t="shared" si="4"/>
        <v>-50.000000000000043</v>
      </c>
      <c r="U25" s="84"/>
      <c r="V25" t="str">
        <f t="shared" si="7"/>
        <v/>
      </c>
      <c r="W25">
        <f t="shared" si="3"/>
        <v>2</v>
      </c>
      <c r="X25" s="41">
        <f t="shared" si="5"/>
        <v>118346.1029218128</v>
      </c>
      <c r="Y25" s="42">
        <f t="shared" si="6"/>
        <v>0.134620181695292</v>
      </c>
    </row>
    <row r="26" spans="2:25">
      <c r="B26" s="40">
        <v>18</v>
      </c>
      <c r="C26" s="79">
        <f t="shared" si="1"/>
        <v>99213.881260937735</v>
      </c>
      <c r="D26" s="79"/>
      <c r="E26" s="44">
        <v>2014</v>
      </c>
      <c r="F26" s="8">
        <v>43587</v>
      </c>
      <c r="G26" s="44" t="s">
        <v>4</v>
      </c>
      <c r="H26" s="80">
        <v>0.86680000000000001</v>
      </c>
      <c r="I26" s="80"/>
      <c r="J26" s="44">
        <v>80</v>
      </c>
      <c r="K26" s="81">
        <f t="shared" si="0"/>
        <v>2976.4164378281321</v>
      </c>
      <c r="L26" s="82"/>
      <c r="M26" s="6">
        <f>IF(J26="","",(K26/J26)/LOOKUP(RIGHT($D$2,3),[1]定数!$A$6:$A$13,[1]定数!$B$6:$B$13))</f>
        <v>0.31004337894043044</v>
      </c>
      <c r="N26" s="44">
        <v>2014</v>
      </c>
      <c r="O26" s="8">
        <v>43605</v>
      </c>
      <c r="P26" s="80">
        <v>0.85860000000000003</v>
      </c>
      <c r="Q26" s="80"/>
      <c r="R26" s="83">
        <f>IF(P26="","",T26*M26*LOOKUP(RIGHT($D$2,3),定数!$A$6:$A$13,定数!$B$6:$B$13))</f>
        <v>-3050.8268487738301</v>
      </c>
      <c r="S26" s="83"/>
      <c r="T26" s="84">
        <f t="shared" si="4"/>
        <v>-81.999999999999858</v>
      </c>
      <c r="U26" s="84"/>
      <c r="V26" t="str">
        <f t="shared" si="7"/>
        <v/>
      </c>
      <c r="W26">
        <f t="shared" si="3"/>
        <v>3</v>
      </c>
      <c r="X26" s="41">
        <f t="shared" si="5"/>
        <v>118346.1029218128</v>
      </c>
      <c r="Y26" s="42">
        <f t="shared" si="6"/>
        <v>0.16166330101731408</v>
      </c>
    </row>
    <row r="27" spans="2:25">
      <c r="B27" s="40">
        <v>19</v>
      </c>
      <c r="C27" s="79">
        <f t="shared" si="1"/>
        <v>96163.05441216391</v>
      </c>
      <c r="D27" s="79"/>
      <c r="E27" s="44">
        <v>2015</v>
      </c>
      <c r="F27" s="8">
        <v>43592</v>
      </c>
      <c r="G27" s="44" t="s">
        <v>3</v>
      </c>
      <c r="H27" s="80">
        <v>0.74670000000000003</v>
      </c>
      <c r="I27" s="80"/>
      <c r="J27" s="44">
        <v>58</v>
      </c>
      <c r="K27" s="79">
        <f>IF(J27="","",C27*0.03)</f>
        <v>2884.8916323649173</v>
      </c>
      <c r="L27" s="79"/>
      <c r="M27" s="6">
        <f>IF(J27="","",(K27/J27)/LOOKUP(RIGHT($D$2,3),[1]定数!$A$6:$A$13,[1]定数!$B$6:$B$13))</f>
        <v>0.41449592419036169</v>
      </c>
      <c r="N27" s="44">
        <v>2015</v>
      </c>
      <c r="O27" s="8">
        <v>43596</v>
      </c>
      <c r="P27" s="80">
        <v>0.73799999999999999</v>
      </c>
      <c r="Q27" s="80"/>
      <c r="R27" s="83">
        <f>IF(P27="","",T27*M27*LOOKUP(RIGHT($D$2,3),定数!$A$6:$A$13,定数!$B$6:$B$13))</f>
        <v>4327.337448547396</v>
      </c>
      <c r="S27" s="83"/>
      <c r="T27" s="84">
        <f t="shared" si="4"/>
        <v>87.000000000000412</v>
      </c>
      <c r="U27" s="84"/>
      <c r="V27" t="str">
        <f t="shared" si="7"/>
        <v/>
      </c>
      <c r="W27">
        <f t="shared" si="3"/>
        <v>0</v>
      </c>
      <c r="X27" s="41">
        <f t="shared" si="5"/>
        <v>118346.1029218128</v>
      </c>
      <c r="Y27" s="42">
        <f t="shared" si="6"/>
        <v>0.18744215451103163</v>
      </c>
    </row>
    <row r="28" spans="2:25">
      <c r="B28" s="40">
        <v>20</v>
      </c>
      <c r="C28" s="79">
        <f t="shared" si="1"/>
        <v>100490.3918607113</v>
      </c>
      <c r="D28" s="79"/>
      <c r="E28" s="44">
        <v>2015</v>
      </c>
      <c r="F28" s="8">
        <v>43611</v>
      </c>
      <c r="G28" s="44" t="s">
        <v>3</v>
      </c>
      <c r="H28" s="80">
        <v>0.72650000000000003</v>
      </c>
      <c r="I28" s="80"/>
      <c r="J28" s="44">
        <v>55</v>
      </c>
      <c r="K28" s="81">
        <f>IF(J28="","",C28*0.03)</f>
        <v>3014.711755821339</v>
      </c>
      <c r="L28" s="82"/>
      <c r="M28" s="6">
        <f>IF(J28="","",(K28/J28)/LOOKUP(RIGHT($D$2,3),[1]定数!$A$6:$A$13,[1]定数!$B$6:$B$13))</f>
        <v>0.45677450845777862</v>
      </c>
      <c r="N28" s="44">
        <v>2015</v>
      </c>
      <c r="O28" s="8">
        <v>43613</v>
      </c>
      <c r="P28" s="80">
        <v>0.71830000000000005</v>
      </c>
      <c r="Q28" s="80"/>
      <c r="R28" s="83">
        <f>IF(P28="","",T28*M28*LOOKUP(RIGHT($D$2,3),定数!$A$6:$A$13,定数!$B$6:$B$13))</f>
        <v>4494.661163224534</v>
      </c>
      <c r="S28" s="83"/>
      <c r="T28" s="84">
        <f t="shared" si="4"/>
        <v>81.999999999999858</v>
      </c>
      <c r="U28" s="84"/>
      <c r="V28" t="str">
        <f t="shared" si="7"/>
        <v/>
      </c>
      <c r="W28">
        <f t="shared" si="3"/>
        <v>0</v>
      </c>
      <c r="X28" s="41">
        <f t="shared" si="5"/>
        <v>118346.1029218128</v>
      </c>
      <c r="Y28" s="42">
        <f t="shared" si="6"/>
        <v>0.15087705146402797</v>
      </c>
    </row>
    <row r="29" spans="2:25">
      <c r="B29" s="40">
        <v>21</v>
      </c>
      <c r="C29" s="79">
        <f t="shared" si="1"/>
        <v>104985.05302393583</v>
      </c>
      <c r="D29" s="79"/>
      <c r="E29" s="44">
        <v>2015</v>
      </c>
      <c r="F29" s="8">
        <v>43617</v>
      </c>
      <c r="G29" s="44" t="s">
        <v>3</v>
      </c>
      <c r="H29" s="80">
        <v>0.70809999999999995</v>
      </c>
      <c r="I29" s="80"/>
      <c r="J29" s="44">
        <v>66</v>
      </c>
      <c r="K29" s="81">
        <f t="shared" ref="K29:K72" si="8">IF(J29="","",C29*0.03)</f>
        <v>3149.5515907180747</v>
      </c>
      <c r="L29" s="82"/>
      <c r="M29" s="6">
        <f>IF(J29="","",(K29/J29)/LOOKUP(RIGHT($D$2,3),[1]定数!$A$6:$A$13,[1]定数!$B$6:$B$13))</f>
        <v>0.39767065539369634</v>
      </c>
      <c r="N29" s="44">
        <v>2015</v>
      </c>
      <c r="O29" s="8">
        <v>43618</v>
      </c>
      <c r="P29" s="80">
        <v>0.71499999999999997</v>
      </c>
      <c r="Q29" s="80"/>
      <c r="R29" s="83">
        <f>IF(P29="","",T29*M29*LOOKUP(RIGHT($D$2,3),定数!$A$6:$A$13,定数!$B$6:$B$13))</f>
        <v>-3292.7130266598137</v>
      </c>
      <c r="S29" s="83"/>
      <c r="T29" s="84">
        <f t="shared" si="4"/>
        <v>-69.000000000000171</v>
      </c>
      <c r="U29" s="84"/>
      <c r="V29" t="str">
        <f t="shared" si="7"/>
        <v/>
      </c>
      <c r="W29">
        <f t="shared" si="3"/>
        <v>1</v>
      </c>
      <c r="X29" s="41">
        <f t="shared" si="5"/>
        <v>118346.1029218128</v>
      </c>
      <c r="Y29" s="42">
        <f t="shared" si="6"/>
        <v>0.11289809776587356</v>
      </c>
    </row>
    <row r="30" spans="2:25">
      <c r="B30" s="40">
        <v>22</v>
      </c>
      <c r="C30" s="79">
        <f t="shared" si="1"/>
        <v>101692.33999727602</v>
      </c>
      <c r="D30" s="79"/>
      <c r="E30" s="44">
        <v>2015</v>
      </c>
      <c r="F30" s="8">
        <v>43682</v>
      </c>
      <c r="G30" s="44" t="s">
        <v>3</v>
      </c>
      <c r="H30" s="80">
        <v>0.6502</v>
      </c>
      <c r="I30" s="80"/>
      <c r="J30" s="44">
        <v>60</v>
      </c>
      <c r="K30" s="81">
        <f t="shared" si="8"/>
        <v>3050.7701999182805</v>
      </c>
      <c r="L30" s="82"/>
      <c r="M30" s="6">
        <f>IF(J30="","",(K30/J30)/LOOKUP(RIGHT($D$2,3),[1]定数!$A$6:$A$13,[1]定数!$B$6:$B$13))</f>
        <v>0.42371808332198341</v>
      </c>
      <c r="N30" s="44">
        <v>2015</v>
      </c>
      <c r="O30" s="8">
        <v>43684</v>
      </c>
      <c r="P30" s="80">
        <v>0.65649999999999997</v>
      </c>
      <c r="Q30" s="80"/>
      <c r="R30" s="83">
        <f>IF(P30="","",T30*M30*LOOKUP(RIGHT($D$2,3),定数!$A$6:$A$13,定数!$B$6:$B$13))</f>
        <v>-3203.3087099141803</v>
      </c>
      <c r="S30" s="83"/>
      <c r="T30" s="84">
        <f t="shared" si="4"/>
        <v>-62.999999999999723</v>
      </c>
      <c r="U30" s="84"/>
      <c r="V30" t="str">
        <f t="shared" si="7"/>
        <v/>
      </c>
      <c r="W30">
        <f t="shared" si="3"/>
        <v>2</v>
      </c>
      <c r="X30" s="41">
        <f t="shared" si="5"/>
        <v>118346.1029218128</v>
      </c>
      <c r="Y30" s="42">
        <f t="shared" si="6"/>
        <v>0.14072083924503487</v>
      </c>
    </row>
    <row r="31" spans="2:25">
      <c r="B31" s="40">
        <v>23</v>
      </c>
      <c r="C31" s="79">
        <f t="shared" si="1"/>
        <v>98489.031287361839</v>
      </c>
      <c r="D31" s="79"/>
      <c r="E31" s="44">
        <v>2015</v>
      </c>
      <c r="F31" s="8">
        <v>43730</v>
      </c>
      <c r="G31" s="44" t="s">
        <v>3</v>
      </c>
      <c r="H31" s="80">
        <v>0.62870000000000004</v>
      </c>
      <c r="I31" s="80"/>
      <c r="J31" s="44">
        <v>41</v>
      </c>
      <c r="K31" s="81">
        <f t="shared" si="8"/>
        <v>2954.6709386208549</v>
      </c>
      <c r="L31" s="82"/>
      <c r="M31" s="6">
        <f>IF(J31="","",(K31/J31)/LOOKUP(RIGHT($D$2,3),[1]定数!$A$6:$A$13,[1]定数!$B$6:$B$13))</f>
        <v>0.60054287370342574</v>
      </c>
      <c r="N31" s="44">
        <v>2015</v>
      </c>
      <c r="O31" s="8">
        <v>43732</v>
      </c>
      <c r="P31" s="80">
        <v>0.6331</v>
      </c>
      <c r="Q31" s="80"/>
      <c r="R31" s="83">
        <f>IF(P31="","",T31*M31*LOOKUP(RIGHT($D$2,3),定数!$A$6:$A$13,定数!$B$6:$B$13))</f>
        <v>-3170.8663731540587</v>
      </c>
      <c r="S31" s="83"/>
      <c r="T31" s="84">
        <f t="shared" si="4"/>
        <v>-43.999999999999595</v>
      </c>
      <c r="U31" s="84"/>
      <c r="V31" t="str">
        <f t="shared" si="7"/>
        <v/>
      </c>
      <c r="W31">
        <f t="shared" si="3"/>
        <v>3</v>
      </c>
      <c r="X31" s="41">
        <f t="shared" si="5"/>
        <v>118346.1029218128</v>
      </c>
      <c r="Y31" s="42">
        <f t="shared" si="6"/>
        <v>0.16778813280881621</v>
      </c>
    </row>
    <row r="32" spans="2:25">
      <c r="B32" s="40">
        <v>24</v>
      </c>
      <c r="C32" s="79">
        <f t="shared" si="1"/>
        <v>95318.16491420778</v>
      </c>
      <c r="D32" s="79"/>
      <c r="E32" s="44">
        <v>2015</v>
      </c>
      <c r="F32" s="8">
        <v>43744</v>
      </c>
      <c r="G32" s="44" t="s">
        <v>4</v>
      </c>
      <c r="H32" s="80">
        <v>0.65429999999999999</v>
      </c>
      <c r="I32" s="80"/>
      <c r="J32" s="44">
        <v>64</v>
      </c>
      <c r="K32" s="81">
        <f t="shared" si="8"/>
        <v>2859.5449474262332</v>
      </c>
      <c r="L32" s="82"/>
      <c r="M32" s="6">
        <f>IF(J32="","",(K32/J32)/LOOKUP(RIGHT($D$2,3),[1]定数!$A$6:$A$13,[1]定数!$B$6:$B$13))</f>
        <v>0.3723365816961241</v>
      </c>
      <c r="N32" s="44">
        <v>2015</v>
      </c>
      <c r="O32" s="8">
        <v>43745</v>
      </c>
      <c r="P32" s="80">
        <v>0.66390000000000005</v>
      </c>
      <c r="Q32" s="80"/>
      <c r="R32" s="83">
        <f>IF(P32="","",T32*M32*LOOKUP(RIGHT($D$2,3),定数!$A$6:$A$13,定数!$B$6:$B$13))</f>
        <v>4289.3174211393734</v>
      </c>
      <c r="S32" s="83"/>
      <c r="T32" s="84">
        <f t="shared" si="4"/>
        <v>96.000000000000526</v>
      </c>
      <c r="U32" s="84"/>
      <c r="V32" t="str">
        <f t="shared" si="7"/>
        <v/>
      </c>
      <c r="W32">
        <f t="shared" si="3"/>
        <v>0</v>
      </c>
      <c r="X32" s="41">
        <f t="shared" si="5"/>
        <v>118346.1029218128</v>
      </c>
      <c r="Y32" s="42">
        <f t="shared" si="6"/>
        <v>0.19458129536228819</v>
      </c>
    </row>
    <row r="33" spans="2:25">
      <c r="B33" s="40">
        <v>25</v>
      </c>
      <c r="C33" s="79">
        <f t="shared" si="1"/>
        <v>99607.482335347158</v>
      </c>
      <c r="D33" s="79"/>
      <c r="E33" s="44">
        <v>2015</v>
      </c>
      <c r="F33" s="8">
        <v>43803</v>
      </c>
      <c r="G33" s="44" t="s">
        <v>4</v>
      </c>
      <c r="H33" s="80">
        <v>0.67049999999999998</v>
      </c>
      <c r="I33" s="80"/>
      <c r="J33" s="44">
        <v>96</v>
      </c>
      <c r="K33" s="81">
        <f t="shared" si="8"/>
        <v>2988.2244700604147</v>
      </c>
      <c r="L33" s="82"/>
      <c r="M33" s="6">
        <f>IF(J33="","",(K33/J33)/LOOKUP(RIGHT($D$2,3),[1]定数!$A$6:$A$13,[1]定数!$B$6:$B$13))</f>
        <v>0.25939448524829989</v>
      </c>
      <c r="N33" s="44">
        <v>2015</v>
      </c>
      <c r="O33" s="8">
        <v>43808</v>
      </c>
      <c r="P33" s="80">
        <v>0.66059999999999997</v>
      </c>
      <c r="Q33" s="80"/>
      <c r="R33" s="83">
        <f>IF(P33="","",T33*M33*LOOKUP(RIGHT($D$2,3),定数!$A$6:$A$13,定数!$B$6:$B$13))</f>
        <v>-3081.6064847498087</v>
      </c>
      <c r="S33" s="83"/>
      <c r="T33" s="84">
        <f t="shared" si="4"/>
        <v>-99.000000000000199</v>
      </c>
      <c r="U33" s="84"/>
      <c r="V33" t="str">
        <f t="shared" si="7"/>
        <v/>
      </c>
      <c r="W33">
        <f t="shared" si="3"/>
        <v>1</v>
      </c>
      <c r="X33" s="41">
        <f t="shared" si="5"/>
        <v>118346.1029218128</v>
      </c>
      <c r="Y33" s="42">
        <f t="shared" si="6"/>
        <v>0.15833745365359098</v>
      </c>
    </row>
    <row r="34" spans="2:25">
      <c r="B34" s="40">
        <v>26</v>
      </c>
      <c r="C34" s="79">
        <f t="shared" si="1"/>
        <v>96525.875850597353</v>
      </c>
      <c r="D34" s="79"/>
      <c r="E34" s="44">
        <v>2015</v>
      </c>
      <c r="F34" s="8">
        <v>43827</v>
      </c>
      <c r="G34" s="44" t="s">
        <v>4</v>
      </c>
      <c r="H34" s="80">
        <v>0.68479999999999996</v>
      </c>
      <c r="I34" s="80"/>
      <c r="J34" s="44">
        <v>20</v>
      </c>
      <c r="K34" s="81">
        <f t="shared" si="8"/>
        <v>2895.7762755179206</v>
      </c>
      <c r="L34" s="82"/>
      <c r="M34" s="6">
        <f>IF(J34="","",(K34/J34)/LOOKUP(RIGHT($D$2,3),[1]定数!$A$6:$A$13,[1]定数!$B$6:$B$13))</f>
        <v>1.2065734481324668</v>
      </c>
      <c r="N34" s="44">
        <v>2015</v>
      </c>
      <c r="O34" s="8">
        <v>43828</v>
      </c>
      <c r="P34" s="80">
        <v>0.68779999999999997</v>
      </c>
      <c r="Q34" s="80"/>
      <c r="R34" s="83">
        <f>IF(P34="","",T34*M34*LOOKUP(RIGHT($D$2,3),定数!$A$6:$A$13,定数!$B$6:$B$13))</f>
        <v>4343.6644132768852</v>
      </c>
      <c r="S34" s="83"/>
      <c r="T34" s="84">
        <f t="shared" si="4"/>
        <v>30.000000000000028</v>
      </c>
      <c r="U34" s="84"/>
      <c r="V34" t="str">
        <f t="shared" si="7"/>
        <v/>
      </c>
      <c r="W34">
        <f t="shared" si="3"/>
        <v>0</v>
      </c>
      <c r="X34" s="41">
        <f t="shared" si="5"/>
        <v>118346.1029218128</v>
      </c>
      <c r="Y34" s="42">
        <f t="shared" si="6"/>
        <v>0.184376388681183</v>
      </c>
    </row>
    <row r="35" spans="2:25">
      <c r="B35" s="40">
        <v>27</v>
      </c>
      <c r="C35" s="79">
        <f t="shared" si="1"/>
        <v>100869.54026387424</v>
      </c>
      <c r="D35" s="79"/>
      <c r="E35" s="44">
        <v>2016</v>
      </c>
      <c r="F35" s="8">
        <v>43546</v>
      </c>
      <c r="G35" s="44" t="s">
        <v>3</v>
      </c>
      <c r="H35" s="80">
        <v>0.67200000000000004</v>
      </c>
      <c r="I35" s="80"/>
      <c r="J35" s="44">
        <v>53</v>
      </c>
      <c r="K35" s="81">
        <f t="shared" si="8"/>
        <v>3026.0862079162271</v>
      </c>
      <c r="L35" s="82"/>
      <c r="M35" s="6">
        <f>IF(J35="","",(K35/J35)/LOOKUP(RIGHT($D$2,3),[1]定数!$A$6:$A$13,[1]定数!$B$6:$B$13))</f>
        <v>0.4757997182258219</v>
      </c>
      <c r="N35" s="44">
        <v>2016</v>
      </c>
      <c r="O35" s="8">
        <v>43553</v>
      </c>
      <c r="P35" s="80">
        <v>0.67749999999999999</v>
      </c>
      <c r="Q35" s="80"/>
      <c r="R35" s="83">
        <f>IF(P35="","",T35*M35*LOOKUP(RIGHT($D$2,3),定数!$A$6:$A$13,定数!$B$6:$B$13))</f>
        <v>-3140.2781402903956</v>
      </c>
      <c r="S35" s="83"/>
      <c r="T35" s="84">
        <f t="shared" si="4"/>
        <v>-54.999999999999496</v>
      </c>
      <c r="U35" s="84"/>
      <c r="V35" t="str">
        <f t="shared" si="7"/>
        <v/>
      </c>
      <c r="W35">
        <f t="shared" si="3"/>
        <v>1</v>
      </c>
      <c r="X35" s="41">
        <f t="shared" si="5"/>
        <v>118346.1029218128</v>
      </c>
      <c r="Y35" s="42">
        <f t="shared" si="6"/>
        <v>0.14767332617183615</v>
      </c>
    </row>
    <row r="36" spans="2:25">
      <c r="B36" s="40">
        <v>28</v>
      </c>
      <c r="C36" s="79">
        <f t="shared" si="1"/>
        <v>97729.262123583845</v>
      </c>
      <c r="D36" s="79"/>
      <c r="E36" s="44">
        <v>2016</v>
      </c>
      <c r="F36" s="8">
        <v>43591</v>
      </c>
      <c r="G36" s="44" t="s">
        <v>3</v>
      </c>
      <c r="H36" s="80">
        <v>0.68469999999999998</v>
      </c>
      <c r="I36" s="80"/>
      <c r="J36" s="44">
        <v>40</v>
      </c>
      <c r="K36" s="81">
        <f t="shared" si="8"/>
        <v>2931.8778637075152</v>
      </c>
      <c r="L36" s="82"/>
      <c r="M36" s="6">
        <f>IF(J36="","",(K36/J36)/LOOKUP(RIGHT($D$2,3),[1]定数!$A$6:$A$13,[1]定数!$B$6:$B$13))</f>
        <v>0.61080788827239896</v>
      </c>
      <c r="N36" s="44">
        <v>2016</v>
      </c>
      <c r="O36" s="8">
        <v>43594</v>
      </c>
      <c r="P36" s="80">
        <v>0.67869999999999997</v>
      </c>
      <c r="Q36" s="80"/>
      <c r="R36" s="83">
        <f>IF(P36="","",T36*M36*LOOKUP(RIGHT($D$2,3),定数!$A$6:$A$13,定数!$B$6:$B$13))</f>
        <v>4397.8167955612771</v>
      </c>
      <c r="S36" s="83"/>
      <c r="T36" s="84">
        <f t="shared" si="4"/>
        <v>60.000000000000057</v>
      </c>
      <c r="U36" s="84"/>
      <c r="V36" t="str">
        <f t="shared" si="7"/>
        <v/>
      </c>
      <c r="W36">
        <f t="shared" si="3"/>
        <v>0</v>
      </c>
      <c r="X36" s="41">
        <f t="shared" si="5"/>
        <v>118346.1029218128</v>
      </c>
      <c r="Y36" s="42">
        <f t="shared" si="6"/>
        <v>0.17420802450799577</v>
      </c>
    </row>
    <row r="37" spans="2:25">
      <c r="B37" s="40">
        <v>29</v>
      </c>
      <c r="C37" s="79">
        <f t="shared" si="1"/>
        <v>102127.07891914512</v>
      </c>
      <c r="D37" s="79"/>
      <c r="E37" s="44">
        <v>2016</v>
      </c>
      <c r="F37" s="8">
        <v>43618</v>
      </c>
      <c r="G37" s="44" t="s">
        <v>4</v>
      </c>
      <c r="H37" s="80">
        <v>0.6825</v>
      </c>
      <c r="I37" s="80"/>
      <c r="J37" s="44">
        <v>45</v>
      </c>
      <c r="K37" s="81">
        <f t="shared" si="8"/>
        <v>3063.8123675743536</v>
      </c>
      <c r="L37" s="82"/>
      <c r="M37" s="6">
        <f>IF(J37="","",(K37/J37)/LOOKUP(RIGHT($D$2,3),[1]定数!$A$6:$A$13,[1]定数!$B$6:$B$13))</f>
        <v>0.56737266066191727</v>
      </c>
      <c r="N37" s="44">
        <v>2016</v>
      </c>
      <c r="O37" s="8">
        <v>43619</v>
      </c>
      <c r="P37" s="80">
        <v>0.68920000000000003</v>
      </c>
      <c r="Q37" s="80"/>
      <c r="R37" s="83">
        <f>IF(P37="","",T37*M37*LOOKUP(RIGHT($D$2,3),定数!$A$6:$A$13,定数!$B$6:$B$13))</f>
        <v>4561.6761917218419</v>
      </c>
      <c r="S37" s="83"/>
      <c r="T37" s="84">
        <f t="shared" si="4"/>
        <v>67.000000000000398</v>
      </c>
      <c r="U37" s="84"/>
      <c r="V37" t="str">
        <f t="shared" si="7"/>
        <v/>
      </c>
      <c r="W37">
        <f t="shared" si="3"/>
        <v>0</v>
      </c>
      <c r="X37" s="41">
        <f t="shared" si="5"/>
        <v>118346.1029218128</v>
      </c>
      <c r="Y37" s="42">
        <f t="shared" si="6"/>
        <v>0.1370473856108555</v>
      </c>
    </row>
    <row r="38" spans="2:25">
      <c r="B38" s="40">
        <v>30</v>
      </c>
      <c r="C38" s="79">
        <f t="shared" si="1"/>
        <v>106688.75511086696</v>
      </c>
      <c r="D38" s="79"/>
      <c r="E38" s="44">
        <v>2016</v>
      </c>
      <c r="F38" s="8">
        <v>43665</v>
      </c>
      <c r="G38" s="44" t="s">
        <v>3</v>
      </c>
      <c r="H38" s="80">
        <v>0.70230000000000004</v>
      </c>
      <c r="I38" s="80"/>
      <c r="J38" s="44">
        <v>96</v>
      </c>
      <c r="K38" s="81">
        <f t="shared" si="8"/>
        <v>3200.6626533260087</v>
      </c>
      <c r="L38" s="82"/>
      <c r="M38" s="6">
        <f>IF(J38="","",(K38/J38)/LOOKUP(RIGHT($D$2,3),[1]定数!$A$6:$A$13,[1]定数!$B$6:$B$13))</f>
        <v>0.27783529976788274</v>
      </c>
      <c r="N38" s="44">
        <v>2016</v>
      </c>
      <c r="O38" s="8">
        <v>43675</v>
      </c>
      <c r="P38" s="80">
        <v>0.71209999999999996</v>
      </c>
      <c r="Q38" s="80"/>
      <c r="R38" s="83">
        <f>IF(P38="","",T38*M38*LOOKUP(RIGHT($D$2,3),定数!$A$6:$A$13,定数!$B$6:$B$13))</f>
        <v>-3267.3431252702744</v>
      </c>
      <c r="S38" s="83"/>
      <c r="T38" s="84">
        <f t="shared" si="4"/>
        <v>-97.999999999999204</v>
      </c>
      <c r="U38" s="84"/>
      <c r="V38" t="str">
        <f t="shared" si="7"/>
        <v/>
      </c>
      <c r="W38">
        <f t="shared" si="3"/>
        <v>1</v>
      </c>
      <c r="X38" s="41">
        <f t="shared" si="5"/>
        <v>118346.1029218128</v>
      </c>
      <c r="Y38" s="42">
        <f t="shared" si="6"/>
        <v>9.8502168834806891E-2</v>
      </c>
    </row>
    <row r="39" spans="2:25">
      <c r="B39" s="40">
        <v>31</v>
      </c>
      <c r="C39" s="79">
        <f t="shared" si="1"/>
        <v>103421.41198559669</v>
      </c>
      <c r="D39" s="79"/>
      <c r="E39" s="44">
        <v>2016</v>
      </c>
      <c r="F39" s="8">
        <v>43667</v>
      </c>
      <c r="G39" s="44" t="s">
        <v>3</v>
      </c>
      <c r="H39" s="80">
        <v>0.70140000000000002</v>
      </c>
      <c r="I39" s="80"/>
      <c r="J39" s="44">
        <v>23</v>
      </c>
      <c r="K39" s="81">
        <f t="shared" si="8"/>
        <v>3102.6423595679003</v>
      </c>
      <c r="L39" s="82"/>
      <c r="M39" s="6">
        <f>IF(J39="","",(K39/J39)/LOOKUP(RIGHT($D$2,3),[1]定数!$A$6:$A$13,[1]定数!$B$6:$B$13))</f>
        <v>1.1241457824521379</v>
      </c>
      <c r="N39" s="44">
        <v>2016</v>
      </c>
      <c r="O39" s="8">
        <v>43667</v>
      </c>
      <c r="P39" s="80">
        <v>0.69799999999999995</v>
      </c>
      <c r="Q39" s="80"/>
      <c r="R39" s="83">
        <f>IF(P39="","",T39*M39*LOOKUP(RIGHT($D$2,3),定数!$A$6:$A$13,定数!$B$6:$B$13))</f>
        <v>4586.5147924048169</v>
      </c>
      <c r="S39" s="83"/>
      <c r="T39" s="84">
        <f t="shared" si="4"/>
        <v>34.000000000000696</v>
      </c>
      <c r="U39" s="84"/>
      <c r="V39" t="str">
        <f t="shared" si="7"/>
        <v/>
      </c>
      <c r="W39">
        <f t="shared" si="3"/>
        <v>0</v>
      </c>
      <c r="X39" s="41">
        <f t="shared" si="5"/>
        <v>118346.1029218128</v>
      </c>
      <c r="Y39" s="42">
        <f t="shared" si="6"/>
        <v>0.1261105399142407</v>
      </c>
    </row>
    <row r="40" spans="2:25">
      <c r="B40" s="40">
        <v>32</v>
      </c>
      <c r="C40" s="79">
        <f t="shared" si="1"/>
        <v>108007.92677800151</v>
      </c>
      <c r="D40" s="79"/>
      <c r="E40" s="44">
        <v>2016</v>
      </c>
      <c r="F40" s="8">
        <v>43675</v>
      </c>
      <c r="G40" s="44" t="s">
        <v>4</v>
      </c>
      <c r="H40" s="80">
        <v>0.71730000000000005</v>
      </c>
      <c r="I40" s="80"/>
      <c r="J40" s="44">
        <v>92</v>
      </c>
      <c r="K40" s="81">
        <f t="shared" si="8"/>
        <v>3240.237803340045</v>
      </c>
      <c r="L40" s="82"/>
      <c r="M40" s="6">
        <f>IF(J40="","",(K40/J40)/LOOKUP(RIGHT($D$2,3),[1]定数!$A$6:$A$13,[1]定数!$B$6:$B$13))</f>
        <v>0.29349980102717799</v>
      </c>
      <c r="N40" s="44">
        <v>2016</v>
      </c>
      <c r="O40" s="8">
        <v>43688</v>
      </c>
      <c r="P40" s="80">
        <v>0.73099999999999998</v>
      </c>
      <c r="Q40" s="80"/>
      <c r="R40" s="83">
        <f>IF(P40="","",T40*M40*LOOKUP(RIGHT($D$2,3),定数!$A$6:$A$13,定数!$B$6:$B$13))</f>
        <v>4825.1367288867832</v>
      </c>
      <c r="S40" s="83"/>
      <c r="T40" s="84">
        <f t="shared" si="4"/>
        <v>136.99999999999935</v>
      </c>
      <c r="U40" s="84"/>
      <c r="V40" t="str">
        <f t="shared" si="7"/>
        <v/>
      </c>
      <c r="W40">
        <f t="shared" si="3"/>
        <v>0</v>
      </c>
      <c r="X40" s="41">
        <f t="shared" si="5"/>
        <v>118346.1029218128</v>
      </c>
      <c r="Y40" s="42">
        <f t="shared" si="6"/>
        <v>8.7355442119132265E-2</v>
      </c>
    </row>
    <row r="41" spans="2:25">
      <c r="B41" s="40">
        <v>33</v>
      </c>
      <c r="C41" s="79">
        <f t="shared" si="1"/>
        <v>112833.06350688828</v>
      </c>
      <c r="D41" s="79"/>
      <c r="E41" s="44">
        <v>2016</v>
      </c>
      <c r="F41" s="8">
        <v>43755</v>
      </c>
      <c r="G41" s="44" t="s">
        <v>4</v>
      </c>
      <c r="H41" s="80">
        <v>0.71079999999999999</v>
      </c>
      <c r="I41" s="80"/>
      <c r="J41" s="44">
        <v>30</v>
      </c>
      <c r="K41" s="81">
        <f t="shared" si="8"/>
        <v>3384.9919052066484</v>
      </c>
      <c r="L41" s="82"/>
      <c r="M41" s="6">
        <f>IF(J41="","",(K41/J41)/LOOKUP(RIGHT($D$2,3),[1]定数!$A$6:$A$13,[1]定数!$B$6:$B$13))</f>
        <v>0.94027552922406898</v>
      </c>
      <c r="N41" s="44">
        <v>2016</v>
      </c>
      <c r="O41" s="8">
        <v>43756</v>
      </c>
      <c r="P41" s="80">
        <v>0.71530000000000005</v>
      </c>
      <c r="Q41" s="80"/>
      <c r="R41" s="83">
        <f>IF(P41="","",T41*M41*LOOKUP(RIGHT($D$2,3),定数!$A$6:$A$13,定数!$B$6:$B$13))</f>
        <v>5077.4878578100397</v>
      </c>
      <c r="S41" s="83"/>
      <c r="T41" s="84">
        <f t="shared" si="4"/>
        <v>45.000000000000597</v>
      </c>
      <c r="U41" s="84"/>
      <c r="V41" t="str">
        <f t="shared" si="7"/>
        <v/>
      </c>
      <c r="W41">
        <f t="shared" si="3"/>
        <v>0</v>
      </c>
      <c r="X41" s="41">
        <f t="shared" si="5"/>
        <v>118346.1029218128</v>
      </c>
      <c r="Y41" s="42">
        <f t="shared" si="6"/>
        <v>4.6584038500758984E-2</v>
      </c>
    </row>
    <row r="42" spans="2:25">
      <c r="B42" s="40">
        <v>34</v>
      </c>
      <c r="C42" s="79">
        <f t="shared" si="1"/>
        <v>117910.55136469833</v>
      </c>
      <c r="D42" s="79"/>
      <c r="E42" s="44">
        <v>2016</v>
      </c>
      <c r="F42" s="8">
        <v>43757</v>
      </c>
      <c r="G42" s="44" t="s">
        <v>4</v>
      </c>
      <c r="H42" s="80">
        <v>0.72470000000000001</v>
      </c>
      <c r="I42" s="80"/>
      <c r="J42" s="44">
        <v>53</v>
      </c>
      <c r="K42" s="81">
        <f t="shared" si="8"/>
        <v>3537.3165409409498</v>
      </c>
      <c r="L42" s="82"/>
      <c r="M42" s="6">
        <f>IF(J42="","",(K42/J42)/LOOKUP(RIGHT($D$2,3),[1]定数!$A$6:$A$13,[1]定数!$B$6:$B$13))</f>
        <v>0.55618184605989784</v>
      </c>
      <c r="N42" s="44">
        <v>2016</v>
      </c>
      <c r="O42" s="8">
        <v>43758</v>
      </c>
      <c r="P42" s="80">
        <v>0.71919999999999995</v>
      </c>
      <c r="Q42" s="80"/>
      <c r="R42" s="83">
        <f>IF(P42="","",T42*M42*LOOKUP(RIGHT($D$2,3),定数!$A$6:$A$13,定数!$B$6:$B$13))</f>
        <v>-3670.8001839953663</v>
      </c>
      <c r="S42" s="83"/>
      <c r="T42" s="84">
        <f t="shared" si="4"/>
        <v>-55.000000000000604</v>
      </c>
      <c r="U42" s="84"/>
      <c r="V42" t="str">
        <f t="shared" si="7"/>
        <v/>
      </c>
      <c r="W42">
        <f t="shared" si="3"/>
        <v>1</v>
      </c>
      <c r="X42" s="41">
        <f t="shared" si="5"/>
        <v>118346.1029218128</v>
      </c>
      <c r="Y42" s="42">
        <f t="shared" si="6"/>
        <v>3.6803202332924556E-3</v>
      </c>
    </row>
    <row r="43" spans="2:25">
      <c r="B43" s="40">
        <v>35</v>
      </c>
      <c r="C43" s="79">
        <f t="shared" si="1"/>
        <v>114239.75118070297</v>
      </c>
      <c r="D43" s="79"/>
      <c r="E43" s="44">
        <v>2016</v>
      </c>
      <c r="F43" s="8">
        <v>43777</v>
      </c>
      <c r="G43" s="44" t="s">
        <v>4</v>
      </c>
      <c r="H43" s="80">
        <v>0.73670000000000002</v>
      </c>
      <c r="I43" s="80"/>
      <c r="J43" s="44">
        <v>45</v>
      </c>
      <c r="K43" s="81">
        <f t="shared" si="8"/>
        <v>3427.1925354210889</v>
      </c>
      <c r="L43" s="82"/>
      <c r="M43" s="6">
        <f>IF(J43="","",(K43/J43)/LOOKUP(RIGHT($D$2,3),[1]定数!$A$6:$A$13,[1]定数!$B$6:$B$13))</f>
        <v>0.63466528433723868</v>
      </c>
      <c r="N43" s="44">
        <v>2016</v>
      </c>
      <c r="O43" s="8">
        <v>43778</v>
      </c>
      <c r="P43" s="80">
        <v>0.73199999999999998</v>
      </c>
      <c r="Q43" s="80"/>
      <c r="R43" s="83">
        <f>IF(P43="","",T43*M43*LOOKUP(RIGHT($D$2,3),定数!$A$6:$A$13,定数!$B$6:$B$13))</f>
        <v>-3579.5122036620546</v>
      </c>
      <c r="S43" s="83"/>
      <c r="T43" s="84">
        <f t="shared" si="4"/>
        <v>-47.000000000000377</v>
      </c>
      <c r="U43" s="84"/>
      <c r="V43" t="str">
        <f t="shared" si="7"/>
        <v/>
      </c>
      <c r="W43">
        <f t="shared" si="3"/>
        <v>2</v>
      </c>
      <c r="X43" s="41">
        <f t="shared" si="5"/>
        <v>118346.1029218128</v>
      </c>
      <c r="Y43" s="42">
        <f t="shared" si="6"/>
        <v>3.4697819697728116E-2</v>
      </c>
    </row>
    <row r="44" spans="2:25">
      <c r="B44" s="40">
        <v>36</v>
      </c>
      <c r="C44" s="79">
        <f t="shared" si="1"/>
        <v>110660.23897704091</v>
      </c>
      <c r="D44" s="79"/>
      <c r="E44" s="44">
        <v>2016</v>
      </c>
      <c r="F44" s="8">
        <v>43779</v>
      </c>
      <c r="G44" s="44" t="s">
        <v>3</v>
      </c>
      <c r="H44" s="80">
        <v>0.71930000000000005</v>
      </c>
      <c r="I44" s="80"/>
      <c r="J44" s="44">
        <v>110</v>
      </c>
      <c r="K44" s="81">
        <f t="shared" si="8"/>
        <v>3319.807169311227</v>
      </c>
      <c r="L44" s="82"/>
      <c r="M44" s="6">
        <f>IF(J44="","",(K44/J44)/LOOKUP(RIGHT($D$2,3),[1]定数!$A$6:$A$13,[1]定数!$B$6:$B$13))</f>
        <v>0.25150054312963843</v>
      </c>
      <c r="N44" s="44">
        <v>2016</v>
      </c>
      <c r="O44" s="8">
        <v>43786</v>
      </c>
      <c r="P44" s="80">
        <v>0.70289999999999997</v>
      </c>
      <c r="Q44" s="80"/>
      <c r="R44" s="83">
        <f>IF(P44="","",T44*M44*LOOKUP(RIGHT($D$2,3),定数!$A$6:$A$13,定数!$B$6:$B$13))</f>
        <v>4949.5306887913093</v>
      </c>
      <c r="S44" s="83"/>
      <c r="T44" s="84">
        <f t="shared" si="4"/>
        <v>164.00000000000082</v>
      </c>
      <c r="U44" s="84"/>
      <c r="V44" t="str">
        <f t="shared" si="7"/>
        <v/>
      </c>
      <c r="W44">
        <f t="shared" si="3"/>
        <v>0</v>
      </c>
      <c r="X44" s="41">
        <f t="shared" si="5"/>
        <v>118346.1029218128</v>
      </c>
      <c r="Y44" s="42">
        <f t="shared" si="6"/>
        <v>6.4943954680532823E-2</v>
      </c>
    </row>
    <row r="45" spans="2:25">
      <c r="B45" s="40">
        <v>37</v>
      </c>
      <c r="C45" s="79">
        <f t="shared" si="1"/>
        <v>115609.76966583221</v>
      </c>
      <c r="D45" s="79"/>
      <c r="E45" s="44">
        <v>2016</v>
      </c>
      <c r="F45" s="8">
        <v>43784</v>
      </c>
      <c r="G45" s="44" t="s">
        <v>3</v>
      </c>
      <c r="H45" s="80">
        <v>0.7077</v>
      </c>
      <c r="I45" s="80"/>
      <c r="J45" s="44">
        <v>51</v>
      </c>
      <c r="K45" s="81">
        <f t="shared" si="8"/>
        <v>3468.2930899749663</v>
      </c>
      <c r="L45" s="82"/>
      <c r="M45" s="6">
        <f>IF(J45="","",(K45/J45)/LOOKUP(RIGHT($D$2,3),[1]定数!$A$6:$A$13,[1]定数!$B$6:$B$13))</f>
        <v>0.56671455718545205</v>
      </c>
      <c r="N45" s="44">
        <v>2016</v>
      </c>
      <c r="O45" s="8">
        <v>43790</v>
      </c>
      <c r="P45" s="80">
        <v>0.7</v>
      </c>
      <c r="Q45" s="80"/>
      <c r="R45" s="83">
        <f>IF(P45="","",T45*M45*LOOKUP(RIGHT($D$2,3),定数!$A$6:$A$13,定数!$B$6:$B$13))</f>
        <v>5236.4425083936039</v>
      </c>
      <c r="S45" s="83"/>
      <c r="T45" s="84">
        <f t="shared" si="4"/>
        <v>77.000000000000398</v>
      </c>
      <c r="U45" s="84"/>
      <c r="V45" t="str">
        <f t="shared" si="7"/>
        <v/>
      </c>
      <c r="W45">
        <f t="shared" si="3"/>
        <v>0</v>
      </c>
      <c r="X45" s="41">
        <f t="shared" si="5"/>
        <v>118346.1029218128</v>
      </c>
      <c r="Y45" s="42">
        <f t="shared" si="6"/>
        <v>2.3121447926243821E-2</v>
      </c>
    </row>
    <row r="46" spans="2:25">
      <c r="B46" s="40">
        <v>38</v>
      </c>
      <c r="C46" s="79">
        <f t="shared" si="1"/>
        <v>120846.21217422582</v>
      </c>
      <c r="D46" s="79"/>
      <c r="E46" s="44">
        <v>2016</v>
      </c>
      <c r="F46" s="8">
        <v>43785</v>
      </c>
      <c r="G46" s="44" t="s">
        <v>3</v>
      </c>
      <c r="H46" s="80">
        <v>0.70779999999999998</v>
      </c>
      <c r="I46" s="80"/>
      <c r="J46" s="44">
        <v>32</v>
      </c>
      <c r="K46" s="81">
        <f t="shared" si="8"/>
        <v>3625.3863652267742</v>
      </c>
      <c r="L46" s="82"/>
      <c r="M46" s="6">
        <f>IF(J46="","",(K46/J46)/LOOKUP(RIGHT($D$2,3),[1]定数!$A$6:$A$13,[1]定数!$B$6:$B$13))</f>
        <v>0.94411103261113916</v>
      </c>
      <c r="N46" s="44">
        <v>2016</v>
      </c>
      <c r="O46" s="8">
        <v>43786</v>
      </c>
      <c r="P46" s="80">
        <v>0.70299999999999996</v>
      </c>
      <c r="Q46" s="80"/>
      <c r="R46" s="83">
        <f>IF(P46="","",T46*M46*LOOKUP(RIGHT($D$2,3),定数!$A$6:$A$13,定数!$B$6:$B$13))</f>
        <v>5438.0795478401915</v>
      </c>
      <c r="S46" s="83"/>
      <c r="T46" s="84">
        <f t="shared" si="4"/>
        <v>48.000000000000263</v>
      </c>
      <c r="U46" s="84"/>
      <c r="V46" t="str">
        <f t="shared" si="7"/>
        <v/>
      </c>
      <c r="W46">
        <f t="shared" si="3"/>
        <v>0</v>
      </c>
      <c r="X46" s="41">
        <f t="shared" si="5"/>
        <v>120846.21217422582</v>
      </c>
      <c r="Y46" s="42">
        <f t="shared" si="6"/>
        <v>0</v>
      </c>
    </row>
    <row r="47" spans="2:25">
      <c r="B47" s="40">
        <v>39</v>
      </c>
      <c r="C47" s="79">
        <f t="shared" si="1"/>
        <v>126284.291722066</v>
      </c>
      <c r="D47" s="79"/>
      <c r="E47" s="44">
        <v>2016</v>
      </c>
      <c r="F47" s="8">
        <v>43798</v>
      </c>
      <c r="G47" s="44" t="s">
        <v>4</v>
      </c>
      <c r="H47" s="80">
        <v>0.71279999999999999</v>
      </c>
      <c r="I47" s="80"/>
      <c r="J47" s="44">
        <v>54</v>
      </c>
      <c r="K47" s="81">
        <f t="shared" si="8"/>
        <v>3788.5287516619801</v>
      </c>
      <c r="L47" s="82"/>
      <c r="M47" s="6">
        <f>IF(J47="","",(K47/J47)/LOOKUP(RIGHT($D$2,3),[1]定数!$A$6:$A$13,[1]定数!$B$6:$B$13))</f>
        <v>0.58464949871326855</v>
      </c>
      <c r="N47" s="44">
        <v>2016</v>
      </c>
      <c r="O47" s="8">
        <v>43799</v>
      </c>
      <c r="P47" s="80">
        <v>0.70720000000000005</v>
      </c>
      <c r="Q47" s="80"/>
      <c r="R47" s="83">
        <f>IF(P47="","",T47*M47*LOOKUP(RIGHT($D$2,3),定数!$A$6:$A$13,定数!$B$6:$B$13))</f>
        <v>-3928.8446313531213</v>
      </c>
      <c r="S47" s="83"/>
      <c r="T47" s="84">
        <f t="shared" si="4"/>
        <v>-55.999999999999382</v>
      </c>
      <c r="U47" s="84"/>
      <c r="V47" t="str">
        <f t="shared" si="7"/>
        <v/>
      </c>
      <c r="W47">
        <f t="shared" si="3"/>
        <v>1</v>
      </c>
      <c r="X47" s="41">
        <f t="shared" si="5"/>
        <v>126284.291722066</v>
      </c>
      <c r="Y47" s="42">
        <f t="shared" si="6"/>
        <v>0</v>
      </c>
    </row>
    <row r="48" spans="2:25">
      <c r="B48" s="40">
        <v>40</v>
      </c>
      <c r="C48" s="79">
        <f t="shared" si="1"/>
        <v>122355.44709071289</v>
      </c>
      <c r="D48" s="79"/>
      <c r="E48" s="44">
        <v>2016</v>
      </c>
      <c r="F48" s="8">
        <v>43822</v>
      </c>
      <c r="G48" s="44" t="s">
        <v>3</v>
      </c>
      <c r="H48" s="80">
        <v>0.68700000000000006</v>
      </c>
      <c r="I48" s="80"/>
      <c r="J48" s="44">
        <v>40</v>
      </c>
      <c r="K48" s="81">
        <f t="shared" si="8"/>
        <v>3670.6634127213865</v>
      </c>
      <c r="L48" s="82"/>
      <c r="M48" s="6">
        <f>IF(J48="","",(K48/J48)/LOOKUP(RIGHT($D$2,3),[1]定数!$A$6:$A$13,[1]定数!$B$6:$B$13))</f>
        <v>0.76472154431695549</v>
      </c>
      <c r="N48" s="44">
        <v>2016</v>
      </c>
      <c r="O48" s="8">
        <v>43827</v>
      </c>
      <c r="P48" s="80">
        <v>0.69120000000000004</v>
      </c>
      <c r="Q48" s="80"/>
      <c r="R48" s="83">
        <f>IF(P48="","",T48*M48*LOOKUP(RIGHT($D$2,3),定数!$A$6:$A$13,定数!$B$6:$B$13))</f>
        <v>-3854.1965833574391</v>
      </c>
      <c r="S48" s="83"/>
      <c r="T48" s="84">
        <f t="shared" si="4"/>
        <v>-41.999999999999815</v>
      </c>
      <c r="U48" s="84"/>
      <c r="V48" t="str">
        <f t="shared" si="7"/>
        <v/>
      </c>
      <c r="W48">
        <f t="shared" si="3"/>
        <v>2</v>
      </c>
      <c r="X48" s="41">
        <f t="shared" si="5"/>
        <v>126284.291722066</v>
      </c>
      <c r="Y48" s="42">
        <f t="shared" si="6"/>
        <v>3.1111111111110756E-2</v>
      </c>
    </row>
    <row r="49" spans="2:25">
      <c r="B49" s="40">
        <v>41</v>
      </c>
      <c r="C49" s="79">
        <f t="shared" si="1"/>
        <v>118501.25050735545</v>
      </c>
      <c r="D49" s="79"/>
      <c r="E49" s="44">
        <v>2017</v>
      </c>
      <c r="F49" s="8">
        <v>43517</v>
      </c>
      <c r="G49" s="44" t="s">
        <v>3</v>
      </c>
      <c r="H49" s="80">
        <v>0.71540000000000004</v>
      </c>
      <c r="I49" s="80"/>
      <c r="J49" s="44">
        <v>32</v>
      </c>
      <c r="K49" s="81">
        <f t="shared" si="8"/>
        <v>3555.0375152206634</v>
      </c>
      <c r="L49" s="82"/>
      <c r="M49" s="6">
        <f>IF(J49="","",(K49/J49)/LOOKUP(RIGHT($D$2,3),[1]定数!$A$6:$A$13,[1]定数!$B$6:$B$13))</f>
        <v>0.92579101958871446</v>
      </c>
      <c r="N49" s="44">
        <v>2017</v>
      </c>
      <c r="O49" s="8">
        <v>43519</v>
      </c>
      <c r="P49" s="80">
        <v>0.71889999999999998</v>
      </c>
      <c r="Q49" s="80"/>
      <c r="R49" s="83">
        <f>IF(P49="","",T49*M49*LOOKUP(RIGHT($D$2,3),定数!$A$6:$A$13,定数!$B$6:$B$13))</f>
        <v>-3888.322282272542</v>
      </c>
      <c r="S49" s="83"/>
      <c r="T49" s="84">
        <f t="shared" si="4"/>
        <v>-34.999999999999474</v>
      </c>
      <c r="U49" s="84"/>
      <c r="V49" t="str">
        <f t="shared" si="7"/>
        <v/>
      </c>
      <c r="W49">
        <f t="shared" si="3"/>
        <v>3</v>
      </c>
      <c r="X49" s="41">
        <f t="shared" si="5"/>
        <v>126284.291722066</v>
      </c>
      <c r="Y49" s="42">
        <f t="shared" si="6"/>
        <v>6.1631111111110637E-2</v>
      </c>
    </row>
    <row r="50" spans="2:25">
      <c r="B50" s="40">
        <v>42</v>
      </c>
      <c r="C50" s="79">
        <f t="shared" si="1"/>
        <v>114612.92822508291</v>
      </c>
      <c r="D50" s="79"/>
      <c r="E50" s="44">
        <v>2017</v>
      </c>
      <c r="F50" s="8">
        <v>43531</v>
      </c>
      <c r="G50" s="44" t="s">
        <v>3</v>
      </c>
      <c r="H50" s="80">
        <v>0.69720000000000004</v>
      </c>
      <c r="I50" s="80"/>
      <c r="J50" s="44">
        <v>43</v>
      </c>
      <c r="K50" s="81">
        <f t="shared" si="8"/>
        <v>3438.3878467524873</v>
      </c>
      <c r="L50" s="82"/>
      <c r="M50" s="6">
        <f>IF(J50="","",(K50/J50)/LOOKUP(RIGHT($D$2,3),[1]定数!$A$6:$A$13,[1]定数!$B$6:$B$13))</f>
        <v>0.66635423386676107</v>
      </c>
      <c r="N50" s="44">
        <v>2017</v>
      </c>
      <c r="O50" s="8">
        <v>43532</v>
      </c>
      <c r="P50" s="80">
        <v>0.69069999999999998</v>
      </c>
      <c r="Q50" s="80"/>
      <c r="R50" s="83">
        <f>IF(P50="","",T50*M50*LOOKUP(RIGHT($D$2,3),定数!$A$6:$A$13,定数!$B$6:$B$13))</f>
        <v>5197.5630241607851</v>
      </c>
      <c r="S50" s="83"/>
      <c r="T50" s="84">
        <f t="shared" si="4"/>
        <v>65.000000000000611</v>
      </c>
      <c r="U50" s="84"/>
      <c r="V50" t="str">
        <f t="shared" si="7"/>
        <v/>
      </c>
      <c r="W50">
        <f t="shared" si="3"/>
        <v>0</v>
      </c>
      <c r="X50" s="41">
        <f t="shared" si="5"/>
        <v>126284.291722066</v>
      </c>
      <c r="Y50" s="42">
        <f t="shared" si="6"/>
        <v>9.2421340277776709E-2</v>
      </c>
    </row>
    <row r="51" spans="2:25">
      <c r="B51" s="40">
        <v>43</v>
      </c>
      <c r="C51" s="79">
        <f t="shared" si="1"/>
        <v>119810.4912492437</v>
      </c>
      <c r="D51" s="79"/>
      <c r="E51" s="44">
        <v>2017</v>
      </c>
      <c r="F51" s="8">
        <v>43622</v>
      </c>
      <c r="G51" s="44" t="s">
        <v>4</v>
      </c>
      <c r="H51" s="80">
        <v>0.71619999999999995</v>
      </c>
      <c r="I51" s="80"/>
      <c r="J51" s="44">
        <v>35</v>
      </c>
      <c r="K51" s="81">
        <f t="shared" si="8"/>
        <v>3594.3147374773107</v>
      </c>
      <c r="L51" s="82"/>
      <c r="M51" s="6">
        <f>IF(J51="","",(K51/J51)/LOOKUP(RIGHT($D$2,3),[1]定数!$A$6:$A$13,[1]定数!$B$6:$B$13))</f>
        <v>0.85578922320888351</v>
      </c>
      <c r="N51" s="44">
        <v>2017</v>
      </c>
      <c r="O51" s="8">
        <v>43624</v>
      </c>
      <c r="P51" s="80">
        <v>0.72150000000000003</v>
      </c>
      <c r="Q51" s="80"/>
      <c r="R51" s="83">
        <f>IF(P51="","",T51*M51*LOOKUP(RIGHT($D$2,3),定数!$A$6:$A$13,定数!$B$6:$B$13))</f>
        <v>5442.8194596085832</v>
      </c>
      <c r="S51" s="83"/>
      <c r="T51" s="84">
        <f t="shared" si="4"/>
        <v>53.000000000000824</v>
      </c>
      <c r="U51" s="84"/>
      <c r="V51" t="str">
        <f t="shared" si="7"/>
        <v/>
      </c>
      <c r="W51">
        <f t="shared" si="3"/>
        <v>0</v>
      </c>
      <c r="X51" s="41">
        <f t="shared" si="5"/>
        <v>126284.291722066</v>
      </c>
      <c r="Y51" s="42">
        <f t="shared" si="6"/>
        <v>5.1263703383396475E-2</v>
      </c>
    </row>
    <row r="52" spans="2:25">
      <c r="B52" s="40">
        <v>44</v>
      </c>
      <c r="C52" s="79">
        <f t="shared" si="1"/>
        <v>125253.31070885228</v>
      </c>
      <c r="D52" s="79"/>
      <c r="E52" s="44">
        <v>2017</v>
      </c>
      <c r="F52" s="8">
        <v>43630</v>
      </c>
      <c r="G52" s="44" t="s">
        <v>4</v>
      </c>
      <c r="H52" s="80">
        <v>0.72489999999999999</v>
      </c>
      <c r="I52" s="80"/>
      <c r="J52" s="44">
        <v>36</v>
      </c>
      <c r="K52" s="81">
        <f t="shared" si="8"/>
        <v>3757.5993212655685</v>
      </c>
      <c r="L52" s="82"/>
      <c r="M52" s="6">
        <f>IF(J52="","",(K52/J52)/LOOKUP(RIGHT($D$2,3),[1]定数!$A$6:$A$13,[1]定数!$B$6:$B$13))</f>
        <v>0.86981465770036315</v>
      </c>
      <c r="N52" s="44">
        <v>2017</v>
      </c>
      <c r="O52" s="8">
        <v>43630</v>
      </c>
      <c r="P52" s="80">
        <v>0.73029999999999995</v>
      </c>
      <c r="Q52" s="80"/>
      <c r="R52" s="83">
        <f>IF(P52="","",T52*M52*LOOKUP(RIGHT($D$2,3),定数!$A$6:$A$13,定数!$B$6:$B$13))</f>
        <v>5636.3989818983118</v>
      </c>
      <c r="S52" s="83"/>
      <c r="T52" s="84">
        <f t="shared" si="4"/>
        <v>53.999999999999602</v>
      </c>
      <c r="U52" s="84"/>
      <c r="V52" t="str">
        <f t="shared" si="7"/>
        <v/>
      </c>
      <c r="W52">
        <f t="shared" si="3"/>
        <v>0</v>
      </c>
      <c r="X52" s="41">
        <f t="shared" si="5"/>
        <v>126284.291722066</v>
      </c>
      <c r="Y52" s="42">
        <f t="shared" si="6"/>
        <v>8.1639687656701598E-3</v>
      </c>
    </row>
    <row r="53" spans="2:25">
      <c r="B53" s="40">
        <v>45</v>
      </c>
      <c r="C53" s="79">
        <f t="shared" si="1"/>
        <v>130889.70969075059</v>
      </c>
      <c r="D53" s="79"/>
      <c r="E53" s="44">
        <v>2017</v>
      </c>
      <c r="F53" s="8">
        <v>43642</v>
      </c>
      <c r="G53" s="44" t="s">
        <v>4</v>
      </c>
      <c r="H53" s="80">
        <v>0.73099999999999998</v>
      </c>
      <c r="I53" s="80"/>
      <c r="J53" s="44">
        <v>47</v>
      </c>
      <c r="K53" s="81">
        <f t="shared" si="8"/>
        <v>3926.6912907225178</v>
      </c>
      <c r="L53" s="82"/>
      <c r="M53" s="6">
        <f>IF(J53="","",(K53/J53)/LOOKUP(RIGHT($D$2,3),[1]定数!$A$6:$A$13,[1]定数!$B$6:$B$13))</f>
        <v>0.69622186005718401</v>
      </c>
      <c r="N53" s="44">
        <v>2017</v>
      </c>
      <c r="O53" s="8">
        <v>43644</v>
      </c>
      <c r="P53" s="80">
        <v>0.72599999999999998</v>
      </c>
      <c r="Q53" s="80"/>
      <c r="R53" s="83">
        <f>IF(P53="","",T53*M53*LOOKUP(RIGHT($D$2,3),定数!$A$6:$A$13,定数!$B$6:$B$13))</f>
        <v>-4177.3311603431075</v>
      </c>
      <c r="S53" s="83"/>
      <c r="T53" s="84">
        <f t="shared" si="4"/>
        <v>-50.000000000000043</v>
      </c>
      <c r="U53" s="84"/>
      <c r="V53" t="str">
        <f t="shared" si="7"/>
        <v/>
      </c>
      <c r="W53">
        <f t="shared" si="3"/>
        <v>1</v>
      </c>
      <c r="X53" s="41">
        <f t="shared" si="5"/>
        <v>130889.70969075059</v>
      </c>
      <c r="Y53" s="42">
        <f t="shared" si="6"/>
        <v>0</v>
      </c>
    </row>
    <row r="54" spans="2:25">
      <c r="B54" s="40">
        <v>46</v>
      </c>
      <c r="C54" s="79">
        <f t="shared" si="1"/>
        <v>126712.37853040748</v>
      </c>
      <c r="D54" s="79"/>
      <c r="E54" s="44">
        <v>2017</v>
      </c>
      <c r="F54" s="8">
        <v>43657</v>
      </c>
      <c r="G54" s="44" t="s">
        <v>3</v>
      </c>
      <c r="H54" s="80">
        <v>0.72460000000000002</v>
      </c>
      <c r="I54" s="80"/>
      <c r="J54" s="44">
        <v>29</v>
      </c>
      <c r="K54" s="81">
        <f t="shared" si="8"/>
        <v>3801.3713559122243</v>
      </c>
      <c r="L54" s="82"/>
      <c r="M54" s="6">
        <f>IF(J54="","",(K54/J54)/LOOKUP(RIGHT($D$2,3),[1]定数!$A$6:$A$13,[1]定数!$B$6:$B$13))</f>
        <v>1.0923480907793748</v>
      </c>
      <c r="N54" s="44">
        <v>2017</v>
      </c>
      <c r="O54" s="8">
        <v>43657</v>
      </c>
      <c r="P54" s="80">
        <v>0.72019999999999995</v>
      </c>
      <c r="Q54" s="80"/>
      <c r="R54" s="83">
        <f>IF(P54="","",T54*M54*LOOKUP(RIGHT($D$2,3),定数!$A$6:$A$13,定数!$B$6:$B$13))</f>
        <v>5767.5979193151916</v>
      </c>
      <c r="S54" s="83"/>
      <c r="T54" s="84">
        <f t="shared" si="4"/>
        <v>44.000000000000703</v>
      </c>
      <c r="U54" s="84"/>
      <c r="V54" t="str">
        <f t="shared" si="7"/>
        <v/>
      </c>
      <c r="W54">
        <f t="shared" si="3"/>
        <v>0</v>
      </c>
      <c r="X54" s="41">
        <f t="shared" si="5"/>
        <v>130889.70969075059</v>
      </c>
      <c r="Y54" s="42">
        <f t="shared" si="6"/>
        <v>3.1914893617021267E-2</v>
      </c>
    </row>
    <row r="55" spans="2:25">
      <c r="B55" s="40">
        <v>47</v>
      </c>
      <c r="C55" s="79">
        <f t="shared" si="1"/>
        <v>132479.97644972269</v>
      </c>
      <c r="D55" s="79"/>
      <c r="E55" s="44">
        <v>2017</v>
      </c>
      <c r="F55" s="8">
        <v>43698</v>
      </c>
      <c r="G55" s="44" t="s">
        <v>4</v>
      </c>
      <c r="H55" s="80">
        <v>0.73340000000000005</v>
      </c>
      <c r="I55" s="80"/>
      <c r="J55" s="44">
        <v>26</v>
      </c>
      <c r="K55" s="81">
        <f t="shared" si="8"/>
        <v>3974.3992934916805</v>
      </c>
      <c r="L55" s="82"/>
      <c r="M55" s="6">
        <f>IF(J55="","",(K55/J55)/LOOKUP(RIGHT($D$2,3),[1]定数!$A$6:$A$13,[1]定数!$B$6:$B$13))</f>
        <v>1.2738459274011797</v>
      </c>
      <c r="N55" s="44">
        <v>2017</v>
      </c>
      <c r="O55" s="8">
        <v>43699</v>
      </c>
      <c r="P55" s="80">
        <v>0.73070999999999997</v>
      </c>
      <c r="Q55" s="80"/>
      <c r="R55" s="83">
        <f>IF(P55="","",T55*M55*LOOKUP(RIGHT($D$2,3),定数!$A$6:$A$13,定数!$B$6:$B$13))</f>
        <v>-4111.974653651132</v>
      </c>
      <c r="S55" s="83"/>
      <c r="T55" s="84">
        <f t="shared" si="4"/>
        <v>-26.900000000000812</v>
      </c>
      <c r="U55" s="84"/>
      <c r="V55" t="str">
        <f t="shared" si="7"/>
        <v/>
      </c>
      <c r="W55">
        <f t="shared" si="3"/>
        <v>1</v>
      </c>
      <c r="X55" s="41">
        <f t="shared" si="5"/>
        <v>132479.97644972269</v>
      </c>
      <c r="Y55" s="42">
        <f t="shared" si="6"/>
        <v>0</v>
      </c>
    </row>
    <row r="56" spans="2:25">
      <c r="B56" s="40">
        <v>48</v>
      </c>
      <c r="C56" s="79">
        <f t="shared" si="1"/>
        <v>128368.00179607155</v>
      </c>
      <c r="D56" s="79"/>
      <c r="E56" s="44">
        <v>2017</v>
      </c>
      <c r="F56" s="8">
        <v>43752</v>
      </c>
      <c r="G56" s="44" t="s">
        <v>3</v>
      </c>
      <c r="H56" s="80">
        <v>0.71540000000000004</v>
      </c>
      <c r="I56" s="80"/>
      <c r="J56" s="44">
        <v>32</v>
      </c>
      <c r="K56" s="81">
        <f t="shared" si="8"/>
        <v>3851.0400538821464</v>
      </c>
      <c r="L56" s="82"/>
      <c r="M56" s="6">
        <f>IF(J56="","",(K56/J56)/LOOKUP(RIGHT($D$2,3),[1]定数!$A$6:$A$13,[1]定数!$B$6:$B$13))</f>
        <v>1.002875014031809</v>
      </c>
      <c r="N56" s="44">
        <v>2017</v>
      </c>
      <c r="O56" s="8">
        <v>43744</v>
      </c>
      <c r="P56" s="80">
        <v>0.71060000000000001</v>
      </c>
      <c r="Q56" s="80"/>
      <c r="R56" s="83">
        <f>IF(P56="","",T56*M56*LOOKUP(RIGHT($D$2,3),定数!$A$6:$A$13,定数!$B$6:$B$13))</f>
        <v>5776.5600808232512</v>
      </c>
      <c r="S56" s="83"/>
      <c r="T56" s="84">
        <f t="shared" si="4"/>
        <v>48.000000000000263</v>
      </c>
      <c r="U56" s="84"/>
      <c r="V56" t="str">
        <f t="shared" si="7"/>
        <v/>
      </c>
      <c r="W56">
        <f t="shared" si="3"/>
        <v>0</v>
      </c>
      <c r="X56" s="41">
        <f t="shared" si="5"/>
        <v>132479.97644972269</v>
      </c>
      <c r="Y56" s="42">
        <f t="shared" si="6"/>
        <v>3.103846153846257E-2</v>
      </c>
    </row>
    <row r="57" spans="2:25">
      <c r="B57" s="40">
        <v>49</v>
      </c>
      <c r="C57" s="79">
        <f t="shared" si="1"/>
        <v>134144.56187689479</v>
      </c>
      <c r="D57" s="79"/>
      <c r="E57" s="44">
        <v>2017</v>
      </c>
      <c r="F57" s="8">
        <v>43825</v>
      </c>
      <c r="G57" s="44" t="s">
        <v>4</v>
      </c>
      <c r="H57" s="80">
        <v>0.70350000000000001</v>
      </c>
      <c r="I57" s="80"/>
      <c r="J57" s="44">
        <v>24</v>
      </c>
      <c r="K57" s="81">
        <f t="shared" si="8"/>
        <v>4024.3368563068434</v>
      </c>
      <c r="L57" s="82"/>
      <c r="M57" s="6">
        <f>IF(J57="","",(K57/J57)/LOOKUP(RIGHT($D$2,3),[1]定数!$A$6:$A$13,[1]定数!$B$6:$B$13))</f>
        <v>1.3973391862176539</v>
      </c>
      <c r="N57" s="44">
        <v>2017</v>
      </c>
      <c r="O57" s="8">
        <v>43826</v>
      </c>
      <c r="P57" s="80">
        <v>0.70709999999999995</v>
      </c>
      <c r="Q57" s="80"/>
      <c r="R57" s="83">
        <f>IF(P57="","",T57*M57*LOOKUP(RIGHT($D$2,3),定数!$A$6:$A$13,定数!$B$6:$B$13))</f>
        <v>6036.5052844601587</v>
      </c>
      <c r="S57" s="83"/>
      <c r="T57" s="84">
        <f t="shared" si="4"/>
        <v>35.999999999999368</v>
      </c>
      <c r="U57" s="84"/>
      <c r="V57" t="str">
        <f t="shared" si="7"/>
        <v/>
      </c>
      <c r="W57">
        <f t="shared" si="3"/>
        <v>0</v>
      </c>
      <c r="X57" s="41">
        <f t="shared" si="5"/>
        <v>134144.56187689479</v>
      </c>
      <c r="Y57" s="42">
        <f t="shared" si="6"/>
        <v>0</v>
      </c>
    </row>
    <row r="58" spans="2:25">
      <c r="B58" s="40">
        <v>50</v>
      </c>
      <c r="C58" s="79">
        <f t="shared" si="1"/>
        <v>140181.06716135493</v>
      </c>
      <c r="D58" s="79"/>
      <c r="E58" s="44">
        <v>2018</v>
      </c>
      <c r="F58" s="8">
        <v>43567</v>
      </c>
      <c r="G58" s="44" t="s">
        <v>4</v>
      </c>
      <c r="H58" s="80">
        <v>0.73750000000000004</v>
      </c>
      <c r="I58" s="80"/>
      <c r="J58" s="44">
        <v>30</v>
      </c>
      <c r="K58" s="81">
        <f t="shared" si="8"/>
        <v>4205.4320148406478</v>
      </c>
      <c r="L58" s="82"/>
      <c r="M58" s="6">
        <f>IF(J58="","",(K58/J58)/LOOKUP(RIGHT($D$2,3),[1]定数!$A$6:$A$13,[1]定数!$B$6:$B$13))</f>
        <v>1.1681755596779577</v>
      </c>
      <c r="N58" s="44">
        <v>2018</v>
      </c>
      <c r="O58" s="8">
        <v>43571</v>
      </c>
      <c r="P58" s="80">
        <v>0.73429999999999995</v>
      </c>
      <c r="Q58" s="80"/>
      <c r="R58" s="83">
        <f>IF(P58="","",T58*M58*LOOKUP(RIGHT($D$2,3),定数!$A$6:$A$13,定数!$B$6:$B$13))</f>
        <v>-4485.7941491634865</v>
      </c>
      <c r="S58" s="83"/>
      <c r="T58" s="84">
        <f t="shared" si="4"/>
        <v>-32.000000000000917</v>
      </c>
      <c r="U58" s="84"/>
      <c r="V58" t="str">
        <f t="shared" si="7"/>
        <v/>
      </c>
      <c r="W58">
        <f t="shared" si="3"/>
        <v>1</v>
      </c>
      <c r="X58" s="41">
        <f t="shared" si="5"/>
        <v>140181.06716135493</v>
      </c>
      <c r="Y58" s="42">
        <f t="shared" si="6"/>
        <v>0</v>
      </c>
    </row>
    <row r="59" spans="2:25">
      <c r="B59" s="40">
        <v>51</v>
      </c>
      <c r="C59" s="79">
        <f t="shared" si="1"/>
        <v>135695.27301219144</v>
      </c>
      <c r="D59" s="79"/>
      <c r="E59" s="44">
        <v>2018</v>
      </c>
      <c r="F59" s="8">
        <v>43582</v>
      </c>
      <c r="G59" s="44" t="s">
        <v>3</v>
      </c>
      <c r="H59" s="80">
        <v>0.70369999999999999</v>
      </c>
      <c r="I59" s="80"/>
      <c r="J59" s="44">
        <v>32</v>
      </c>
      <c r="K59" s="81">
        <f t="shared" si="8"/>
        <v>4070.8581903657428</v>
      </c>
      <c r="L59" s="82"/>
      <c r="M59" s="6">
        <f>IF(J59="","",(K59/J59)/LOOKUP(RIGHT($D$2,3),[1]定数!$A$6:$A$13,[1]定数!$B$6:$B$13))</f>
        <v>1.0601193204077455</v>
      </c>
      <c r="N59" s="44">
        <v>2018</v>
      </c>
      <c r="O59" s="8">
        <v>43582</v>
      </c>
      <c r="P59" s="80">
        <v>0.70709999999999995</v>
      </c>
      <c r="Q59" s="80"/>
      <c r="R59" s="83">
        <f>IF(P59="","",T59*M59*LOOKUP(RIGHT($D$2,3),定数!$A$6:$A$13,定数!$B$6:$B$13))</f>
        <v>-4325.2868272635487</v>
      </c>
      <c r="S59" s="83"/>
      <c r="T59" s="84">
        <f t="shared" si="4"/>
        <v>-33.999999999999588</v>
      </c>
      <c r="U59" s="84"/>
      <c r="V59" t="str">
        <f t="shared" si="7"/>
        <v/>
      </c>
      <c r="W59">
        <f t="shared" si="3"/>
        <v>2</v>
      </c>
      <c r="X59" s="41">
        <f t="shared" si="5"/>
        <v>140181.06716135493</v>
      </c>
      <c r="Y59" s="42">
        <f t="shared" si="6"/>
        <v>3.2000000000001028E-2</v>
      </c>
    </row>
    <row r="60" spans="2:25">
      <c r="B60" s="40">
        <v>52</v>
      </c>
      <c r="C60" s="79">
        <f t="shared" si="1"/>
        <v>131369.9861849279</v>
      </c>
      <c r="D60" s="79"/>
      <c r="E60" s="44">
        <v>2018</v>
      </c>
      <c r="F60" s="8">
        <v>43635</v>
      </c>
      <c r="G60" s="44" t="s">
        <v>3</v>
      </c>
      <c r="H60" s="80">
        <v>0.68830000000000002</v>
      </c>
      <c r="I60" s="80"/>
      <c r="J60" s="44">
        <v>59</v>
      </c>
      <c r="K60" s="81">
        <f t="shared" si="8"/>
        <v>3941.0995855478368</v>
      </c>
      <c r="L60" s="82"/>
      <c r="M60" s="6">
        <f>IF(J60="","",(K60/J60)/LOOKUP(RIGHT($D$2,3),[1]定数!$A$6:$A$13,[1]定数!$B$6:$B$13))</f>
        <v>0.55665248383444021</v>
      </c>
      <c r="N60" s="44">
        <v>2018</v>
      </c>
      <c r="O60" s="8">
        <v>43643</v>
      </c>
      <c r="P60" s="80">
        <v>0.67949999999999999</v>
      </c>
      <c r="Q60" s="80"/>
      <c r="R60" s="83">
        <f>IF(P60="","",T60*M60*LOOKUP(RIGHT($D$2,3),定数!$A$6:$A$13,定数!$B$6:$B$13))</f>
        <v>5878.2502292917088</v>
      </c>
      <c r="S60" s="83"/>
      <c r="T60" s="84">
        <f t="shared" si="4"/>
        <v>88.000000000000298</v>
      </c>
      <c r="U60" s="84"/>
      <c r="V60" t="str">
        <f t="shared" si="7"/>
        <v/>
      </c>
      <c r="W60">
        <f t="shared" si="3"/>
        <v>0</v>
      </c>
      <c r="X60" s="41">
        <f t="shared" si="5"/>
        <v>140181.06716135493</v>
      </c>
      <c r="Y60" s="42">
        <f t="shared" si="6"/>
        <v>6.2855000000000549E-2</v>
      </c>
    </row>
    <row r="61" spans="2:25">
      <c r="B61" s="40">
        <v>53</v>
      </c>
      <c r="C61" s="79">
        <f t="shared" si="1"/>
        <v>137248.2364142196</v>
      </c>
      <c r="D61" s="79"/>
      <c r="E61" s="44">
        <v>2018</v>
      </c>
      <c r="F61" s="8">
        <v>43636</v>
      </c>
      <c r="G61" s="44" t="s">
        <v>3</v>
      </c>
      <c r="H61" s="80">
        <v>0.68779999999999997</v>
      </c>
      <c r="I61" s="80"/>
      <c r="J61" s="44">
        <v>36</v>
      </c>
      <c r="K61" s="81">
        <f t="shared" si="8"/>
        <v>4117.4470924265879</v>
      </c>
      <c r="L61" s="82"/>
      <c r="M61" s="6">
        <f>IF(J61="","",(K61/J61)/LOOKUP(RIGHT($D$2,3),[1]定数!$A$6:$A$13,[1]定数!$B$6:$B$13))</f>
        <v>0.95311275287652497</v>
      </c>
      <c r="N61" s="44">
        <v>2018</v>
      </c>
      <c r="O61" s="8">
        <v>43637</v>
      </c>
      <c r="P61" s="80">
        <v>0.68240000000000001</v>
      </c>
      <c r="Q61" s="80"/>
      <c r="R61" s="83">
        <f>IF(P61="","",T61*M61*LOOKUP(RIGHT($D$2,3),定数!$A$6:$A$13,定数!$B$6:$B$13))</f>
        <v>6176.1706386398364</v>
      </c>
      <c r="S61" s="83"/>
      <c r="T61" s="84">
        <f t="shared" si="4"/>
        <v>53.999999999999602</v>
      </c>
      <c r="U61" s="84"/>
      <c r="V61" t="str">
        <f t="shared" si="7"/>
        <v/>
      </c>
      <c r="W61">
        <f t="shared" si="3"/>
        <v>0</v>
      </c>
      <c r="X61" s="41">
        <f t="shared" si="5"/>
        <v>140181.06716135493</v>
      </c>
      <c r="Y61" s="42">
        <f t="shared" si="6"/>
        <v>2.092173220339022E-2</v>
      </c>
    </row>
    <row r="62" spans="2:25">
      <c r="B62" s="40">
        <v>54</v>
      </c>
      <c r="C62" s="79">
        <f t="shared" si="1"/>
        <v>143424.40705285943</v>
      </c>
      <c r="D62" s="79"/>
      <c r="E62" s="44">
        <v>2018</v>
      </c>
      <c r="F62" s="8">
        <v>43743</v>
      </c>
      <c r="G62" s="44" t="s">
        <v>3</v>
      </c>
      <c r="H62" s="80">
        <v>0.6431</v>
      </c>
      <c r="I62" s="80"/>
      <c r="J62" s="44">
        <v>48</v>
      </c>
      <c r="K62" s="81">
        <f t="shared" si="8"/>
        <v>4302.7322115857824</v>
      </c>
      <c r="L62" s="82"/>
      <c r="M62" s="6">
        <f>IF(J62="","",(K62/J62)/LOOKUP(RIGHT($D$2,3),[1]定数!$A$6:$A$13,[1]定数!$B$6:$B$13))</f>
        <v>0.74700212006697619</v>
      </c>
      <c r="N62" s="44">
        <v>2018</v>
      </c>
      <c r="O62" s="8">
        <v>43748</v>
      </c>
      <c r="P62" s="80">
        <v>0.64810000000000001</v>
      </c>
      <c r="Q62" s="80"/>
      <c r="R62" s="83">
        <f>IF(P62="","",T62*M62*LOOKUP(RIGHT($D$2,3),定数!$A$6:$A$13,定数!$B$6:$B$13))</f>
        <v>-4482.0127204018609</v>
      </c>
      <c r="S62" s="83"/>
      <c r="T62" s="84">
        <f t="shared" si="4"/>
        <v>-50.000000000000043</v>
      </c>
      <c r="U62" s="84"/>
      <c r="V62" t="str">
        <f t="shared" si="7"/>
        <v/>
      </c>
      <c r="W62">
        <f t="shared" si="3"/>
        <v>1</v>
      </c>
      <c r="X62" s="41">
        <f t="shared" si="5"/>
        <v>143424.40705285943</v>
      </c>
      <c r="Y62" s="42">
        <f t="shared" si="6"/>
        <v>0</v>
      </c>
    </row>
    <row r="63" spans="2:25">
      <c r="B63" s="40">
        <v>55</v>
      </c>
      <c r="C63" s="79">
        <f t="shared" si="1"/>
        <v>138942.39433245757</v>
      </c>
      <c r="D63" s="79"/>
      <c r="E63" s="44">
        <v>2018</v>
      </c>
      <c r="F63" s="8">
        <v>43753</v>
      </c>
      <c r="G63" s="44" t="s">
        <v>4</v>
      </c>
      <c r="H63" s="80">
        <v>0.65390000000000004</v>
      </c>
      <c r="I63" s="80"/>
      <c r="J63" s="44">
        <v>43</v>
      </c>
      <c r="K63" s="81">
        <f t="shared" si="8"/>
        <v>4168.2718299737271</v>
      </c>
      <c r="L63" s="82"/>
      <c r="M63" s="6">
        <f>IF(J63="","",(K63/J63)/LOOKUP(RIGHT($D$2,3),[1]定数!$A$6:$A$13,[1]定数!$B$6:$B$13))</f>
        <v>0.80780461821196259</v>
      </c>
      <c r="N63" s="44">
        <v>2018</v>
      </c>
      <c r="O63" s="8">
        <v>43757</v>
      </c>
      <c r="P63" s="80">
        <v>0.66039999999999999</v>
      </c>
      <c r="Q63" s="80"/>
      <c r="R63" s="83">
        <f>IF(P63="","",T63*M63*LOOKUP(RIGHT($D$2,3),定数!$A$6:$A$13,定数!$B$6:$B$13))</f>
        <v>6300.8760220532604</v>
      </c>
      <c r="S63" s="83"/>
      <c r="T63" s="84">
        <f t="shared" si="4"/>
        <v>64.999999999999503</v>
      </c>
      <c r="U63" s="84"/>
      <c r="V63" t="str">
        <f t="shared" si="7"/>
        <v/>
      </c>
      <c r="W63">
        <f t="shared" si="3"/>
        <v>0</v>
      </c>
      <c r="X63" s="41">
        <f t="shared" si="5"/>
        <v>143424.40705285943</v>
      </c>
      <c r="Y63" s="42">
        <f t="shared" si="6"/>
        <v>3.125E-2</v>
      </c>
    </row>
    <row r="64" spans="2:25">
      <c r="B64" s="40">
        <v>56</v>
      </c>
      <c r="C64" s="79">
        <f t="shared" si="1"/>
        <v>145243.27035451084</v>
      </c>
      <c r="D64" s="79"/>
      <c r="E64" s="44">
        <v>2018</v>
      </c>
      <c r="F64" s="8">
        <v>43762</v>
      </c>
      <c r="G64" s="44" t="s">
        <v>3</v>
      </c>
      <c r="H64" s="80">
        <v>0.65180000000000005</v>
      </c>
      <c r="I64" s="80"/>
      <c r="J64" s="44">
        <v>32</v>
      </c>
      <c r="K64" s="81">
        <f t="shared" si="8"/>
        <v>4357.2981106353254</v>
      </c>
      <c r="L64" s="82"/>
      <c r="M64" s="6">
        <f>IF(J64="","",(K64/J64)/LOOKUP(RIGHT($D$2,3),[1]定数!$A$6:$A$13,[1]定数!$B$6:$B$13))</f>
        <v>1.1347130496446161</v>
      </c>
      <c r="N64" s="44">
        <v>2018</v>
      </c>
      <c r="O64" s="8">
        <v>43764</v>
      </c>
      <c r="P64" s="80">
        <v>0.64700000000000002</v>
      </c>
      <c r="Q64" s="80"/>
      <c r="R64" s="83">
        <f>IF(P64="","",T64*M64*LOOKUP(RIGHT($D$2,3),定数!$A$6:$A$13,定数!$B$6:$B$13))</f>
        <v>6535.9471659530245</v>
      </c>
      <c r="S64" s="83"/>
      <c r="T64" s="84">
        <f t="shared" si="4"/>
        <v>48.000000000000263</v>
      </c>
      <c r="U64" s="84"/>
      <c r="V64" t="str">
        <f t="shared" si="7"/>
        <v/>
      </c>
      <c r="W64">
        <f t="shared" si="3"/>
        <v>0</v>
      </c>
      <c r="X64" s="41">
        <f t="shared" si="5"/>
        <v>145243.27035451084</v>
      </c>
      <c r="Y64" s="42">
        <f t="shared" si="6"/>
        <v>0</v>
      </c>
    </row>
    <row r="65" spans="2:25">
      <c r="B65" s="40">
        <v>57</v>
      </c>
      <c r="C65" s="79">
        <f t="shared" si="1"/>
        <v>151779.21752046386</v>
      </c>
      <c r="D65" s="79"/>
      <c r="E65" s="44">
        <v>2019</v>
      </c>
      <c r="F65" s="8">
        <v>43525</v>
      </c>
      <c r="G65" s="44" t="s">
        <v>3</v>
      </c>
      <c r="H65" s="80">
        <v>0.67989999999999995</v>
      </c>
      <c r="I65" s="80"/>
      <c r="J65" s="44">
        <v>36</v>
      </c>
      <c r="K65" s="81">
        <f t="shared" si="8"/>
        <v>4553.3765256139159</v>
      </c>
      <c r="L65" s="82"/>
      <c r="M65" s="6">
        <f>IF(J65="","",(K65/J65)/LOOKUP(RIGHT($D$2,3),[1]定数!$A$6:$A$13,[1]定数!$B$6:$B$13))</f>
        <v>1.0540223438921101</v>
      </c>
      <c r="N65" s="44">
        <v>2019</v>
      </c>
      <c r="O65" s="8">
        <v>43532</v>
      </c>
      <c r="P65" s="80">
        <v>0.67449999999999999</v>
      </c>
      <c r="Q65" s="80"/>
      <c r="R65" s="83">
        <f>IF(P65="","",T65*M65*LOOKUP(RIGHT($D$2,3),定数!$A$6:$A$13,定数!$B$6:$B$13))</f>
        <v>6830.0647884208229</v>
      </c>
      <c r="S65" s="83"/>
      <c r="T65" s="84">
        <f t="shared" si="4"/>
        <v>53.999999999999602</v>
      </c>
      <c r="U65" s="84"/>
      <c r="V65" t="str">
        <f t="shared" si="7"/>
        <v/>
      </c>
      <c r="W65">
        <f t="shared" si="3"/>
        <v>0</v>
      </c>
      <c r="X65" s="41">
        <f t="shared" si="5"/>
        <v>151779.21752046386</v>
      </c>
      <c r="Y65" s="42">
        <f t="shared" si="6"/>
        <v>0</v>
      </c>
    </row>
    <row r="66" spans="2:25">
      <c r="B66" s="40">
        <v>58</v>
      </c>
      <c r="C66" s="79">
        <f t="shared" si="1"/>
        <v>158609.28230888469</v>
      </c>
      <c r="D66" s="79"/>
      <c r="E66" s="44">
        <v>2019</v>
      </c>
      <c r="F66" s="8">
        <v>43577</v>
      </c>
      <c r="G66" s="44" t="s">
        <v>3</v>
      </c>
      <c r="H66" s="80">
        <v>0.66720000000000002</v>
      </c>
      <c r="I66" s="80"/>
      <c r="J66" s="44">
        <v>15</v>
      </c>
      <c r="K66" s="81">
        <f t="shared" si="8"/>
        <v>4758.2784692665409</v>
      </c>
      <c r="L66" s="82"/>
      <c r="M66" s="6">
        <f>IF(J66="","",(K66/J66)/LOOKUP(RIGHT($D$2,3),[1]定数!$A$6:$A$13,[1]定数!$B$6:$B$13))</f>
        <v>2.6434880384814119</v>
      </c>
      <c r="N66" s="44">
        <v>2019</v>
      </c>
      <c r="O66" s="8">
        <v>43578</v>
      </c>
      <c r="P66" s="80">
        <v>0.66490000000000005</v>
      </c>
      <c r="Q66" s="80"/>
      <c r="R66" s="83">
        <f>IF(P66="","",T66*M66*LOOKUP(RIGHT($D$2,3),定数!$A$6:$A$13,定数!$B$6:$B$13))</f>
        <v>7296.0269862085979</v>
      </c>
      <c r="S66" s="83"/>
      <c r="T66" s="84">
        <f t="shared" si="4"/>
        <v>22.999999999999687</v>
      </c>
      <c r="U66" s="84"/>
      <c r="V66" t="str">
        <f t="shared" si="7"/>
        <v/>
      </c>
      <c r="W66">
        <f t="shared" si="3"/>
        <v>0</v>
      </c>
      <c r="X66" s="41">
        <f t="shared" si="5"/>
        <v>158609.28230888469</v>
      </c>
      <c r="Y66" s="42">
        <f t="shared" si="6"/>
        <v>0</v>
      </c>
    </row>
    <row r="67" spans="2:25">
      <c r="B67" s="40">
        <v>59</v>
      </c>
      <c r="C67" s="79">
        <f t="shared" si="1"/>
        <v>165905.30929509329</v>
      </c>
      <c r="D67" s="79"/>
      <c r="E67" s="44">
        <v>2019</v>
      </c>
      <c r="F67" s="8">
        <v>43607</v>
      </c>
      <c r="G67" s="44" t="s">
        <v>3</v>
      </c>
      <c r="H67" s="80">
        <v>0.64880000000000004</v>
      </c>
      <c r="I67" s="80"/>
      <c r="J67" s="44">
        <v>19</v>
      </c>
      <c r="K67" s="81">
        <f t="shared" si="8"/>
        <v>4977.1592788527987</v>
      </c>
      <c r="L67" s="82"/>
      <c r="M67" s="6">
        <f>IF(J67="","",(K67/J67)/LOOKUP(RIGHT($D$2,3),[1]定数!$A$6:$A$13,[1]定数!$B$6:$B$13))</f>
        <v>2.1829645959880697</v>
      </c>
      <c r="N67" s="44">
        <v>2019</v>
      </c>
      <c r="O67" s="8">
        <v>43608</v>
      </c>
      <c r="P67" s="80">
        <v>0.65100000000000002</v>
      </c>
      <c r="Q67" s="80"/>
      <c r="R67" s="83">
        <f>IF(P67="","",T67*M67*LOOKUP(RIGHT($D$2,3),定数!$A$6:$A$13,定数!$B$6:$B$13))</f>
        <v>-5763.0265334084506</v>
      </c>
      <c r="S67" s="83"/>
      <c r="T67" s="84">
        <f t="shared" si="4"/>
        <v>-21.999999999999797</v>
      </c>
      <c r="U67" s="84"/>
      <c r="V67" t="str">
        <f t="shared" si="7"/>
        <v/>
      </c>
      <c r="W67">
        <f t="shared" si="3"/>
        <v>1</v>
      </c>
      <c r="X67" s="41">
        <f t="shared" si="5"/>
        <v>165905.30929509329</v>
      </c>
      <c r="Y67" s="42">
        <f t="shared" si="6"/>
        <v>0</v>
      </c>
    </row>
    <row r="68" spans="2:25">
      <c r="B68" s="40">
        <v>60</v>
      </c>
      <c r="C68" s="79">
        <f t="shared" si="1"/>
        <v>160142.28276168485</v>
      </c>
      <c r="D68" s="79"/>
      <c r="E68" s="44">
        <v>2019</v>
      </c>
      <c r="F68" s="8">
        <v>43630</v>
      </c>
      <c r="G68" s="44" t="s">
        <v>3</v>
      </c>
      <c r="H68" s="80">
        <v>0.65439999999999998</v>
      </c>
      <c r="I68" s="80"/>
      <c r="J68" s="44">
        <v>27</v>
      </c>
      <c r="K68" s="81">
        <f t="shared" si="8"/>
        <v>4804.2684828505453</v>
      </c>
      <c r="L68" s="82"/>
      <c r="M68" s="6">
        <f>IF(J68="","",(K68/J68)/LOOKUP(RIGHT($D$2,3),[1]定数!$A$6:$A$13,[1]定数!$B$6:$B$13))</f>
        <v>1.4827989144600449</v>
      </c>
      <c r="N68" s="44">
        <v>2019</v>
      </c>
      <c r="O68" s="8">
        <v>43630</v>
      </c>
      <c r="P68" s="80">
        <v>0.65039999999999998</v>
      </c>
      <c r="Q68" s="80"/>
      <c r="R68" s="83">
        <f>IF(P68="","",T68*M68*LOOKUP(RIGHT($D$2,3),定数!$A$6:$A$13,定数!$B$6:$B$13))</f>
        <v>7117.4347894082221</v>
      </c>
      <c r="S68" s="83"/>
      <c r="T68" s="84">
        <f t="shared" si="4"/>
        <v>40.000000000000036</v>
      </c>
      <c r="U68" s="84"/>
      <c r="V68" t="str">
        <f t="shared" si="7"/>
        <v/>
      </c>
      <c r="W68">
        <f t="shared" si="3"/>
        <v>0</v>
      </c>
      <c r="X68" s="41">
        <f t="shared" si="5"/>
        <v>165905.30929509329</v>
      </c>
      <c r="Y68" s="42">
        <f t="shared" si="6"/>
        <v>3.4736842105262733E-2</v>
      </c>
    </row>
    <row r="69" spans="2:25">
      <c r="B69" s="40">
        <v>61</v>
      </c>
      <c r="C69" s="79">
        <f t="shared" si="1"/>
        <v>167259.71755109308</v>
      </c>
      <c r="D69" s="79"/>
      <c r="E69" s="44">
        <v>2019</v>
      </c>
      <c r="F69" s="8">
        <v>43644</v>
      </c>
      <c r="G69" s="44" t="s">
        <v>4</v>
      </c>
      <c r="H69" s="80">
        <v>0.67110000000000003</v>
      </c>
      <c r="I69" s="80"/>
      <c r="J69" s="44">
        <v>21</v>
      </c>
      <c r="K69" s="81">
        <f t="shared" si="8"/>
        <v>5017.791526532792</v>
      </c>
      <c r="L69" s="82"/>
      <c r="M69" s="6">
        <f>IF(J69="","",(K69/J69)/LOOKUP(RIGHT($D$2,3),[1]定数!$A$6:$A$13,[1]定数!$B$6:$B$13))</f>
        <v>1.9911871137034889</v>
      </c>
      <c r="N69" s="44">
        <v>2019</v>
      </c>
      <c r="O69" s="8">
        <v>43647</v>
      </c>
      <c r="P69" s="80">
        <v>0.66879999999999995</v>
      </c>
      <c r="Q69" s="80"/>
      <c r="R69" s="83">
        <f>IF(P69="","",T69*M69*LOOKUP(RIGHT($D$2,3),定数!$A$6:$A$13,定数!$B$6:$B$13))</f>
        <v>-5495.67643382182</v>
      </c>
      <c r="S69" s="83"/>
      <c r="T69" s="84">
        <f t="shared" si="4"/>
        <v>-23.000000000000796</v>
      </c>
      <c r="U69" s="84"/>
      <c r="V69" t="str">
        <f t="shared" si="7"/>
        <v/>
      </c>
      <c r="W69">
        <f t="shared" si="3"/>
        <v>1</v>
      </c>
      <c r="X69" s="41">
        <f t="shared" si="5"/>
        <v>167259.71755109308</v>
      </c>
      <c r="Y69" s="42">
        <f t="shared" si="6"/>
        <v>0</v>
      </c>
    </row>
    <row r="70" spans="2:25">
      <c r="B70" s="40">
        <v>62</v>
      </c>
      <c r="C70" s="79">
        <f t="shared" si="1"/>
        <v>161764.04111727126</v>
      </c>
      <c r="D70" s="79"/>
      <c r="E70" s="44">
        <v>2019</v>
      </c>
      <c r="F70" s="8">
        <v>43655</v>
      </c>
      <c r="G70" s="44" t="s">
        <v>3</v>
      </c>
      <c r="H70" s="80">
        <v>0.6603</v>
      </c>
      <c r="I70" s="80"/>
      <c r="J70" s="44">
        <v>26</v>
      </c>
      <c r="K70" s="81">
        <f t="shared" si="8"/>
        <v>4852.9212335181373</v>
      </c>
      <c r="L70" s="82"/>
      <c r="M70" s="6">
        <f>IF(J70="","",(K70/J70)/LOOKUP(RIGHT($D$2,3),[1]定数!$A$6:$A$13,[1]定数!$B$6:$B$13))</f>
        <v>1.5554234722814542</v>
      </c>
      <c r="N70" s="44">
        <v>2019</v>
      </c>
      <c r="O70" s="8">
        <v>43656</v>
      </c>
      <c r="P70" s="80">
        <v>0.66320000000000001</v>
      </c>
      <c r="Q70" s="80"/>
      <c r="R70" s="83">
        <f>IF(P70="","",T70*M70*LOOKUP(RIGHT($D$2,3),定数!$A$6:$A$13,定数!$B$6:$B$13))</f>
        <v>-5412.8736835394857</v>
      </c>
      <c r="S70" s="83"/>
      <c r="T70" s="84">
        <f t="shared" si="4"/>
        <v>-29.000000000000135</v>
      </c>
      <c r="U70" s="84"/>
      <c r="V70" t="str">
        <f t="shared" si="7"/>
        <v/>
      </c>
      <c r="W70">
        <f t="shared" si="3"/>
        <v>2</v>
      </c>
      <c r="X70" s="41">
        <f t="shared" si="5"/>
        <v>167259.71755109308</v>
      </c>
      <c r="Y70" s="42">
        <f t="shared" si="6"/>
        <v>3.2857142857144028E-2</v>
      </c>
    </row>
    <row r="71" spans="2:25">
      <c r="B71" s="40">
        <v>63</v>
      </c>
      <c r="C71" s="79">
        <f t="shared" si="1"/>
        <v>156351.16743373178</v>
      </c>
      <c r="D71" s="79"/>
      <c r="E71" s="44">
        <v>2019</v>
      </c>
      <c r="F71" s="8">
        <v>43658</v>
      </c>
      <c r="G71" s="44" t="s">
        <v>4</v>
      </c>
      <c r="H71" s="80">
        <v>0.66920000000000002</v>
      </c>
      <c r="I71" s="80"/>
      <c r="J71" s="44">
        <v>31</v>
      </c>
      <c r="K71" s="81">
        <f t="shared" si="8"/>
        <v>4690.5350230119529</v>
      </c>
      <c r="L71" s="82"/>
      <c r="M71" s="6">
        <f>IF(J71="","",(K71/J71)/LOOKUP(RIGHT($D$2,3),[1]定数!$A$6:$A$13,[1]定数!$B$6:$B$13))</f>
        <v>1.2608965115623529</v>
      </c>
      <c r="N71" s="44">
        <v>2019</v>
      </c>
      <c r="O71" s="8">
        <v>43663</v>
      </c>
      <c r="P71" s="80">
        <v>0.67379999999999995</v>
      </c>
      <c r="Q71" s="80"/>
      <c r="R71" s="83">
        <f>IF(P71="","",T71*M71*LOOKUP(RIGHT($D$2,3),定数!$A$6:$A$13,定数!$B$6:$B$13))</f>
        <v>6960.1487438240938</v>
      </c>
      <c r="S71" s="83"/>
      <c r="T71" s="84">
        <f t="shared" si="4"/>
        <v>45.999999999999375</v>
      </c>
      <c r="U71" s="84"/>
      <c r="V71" t="str">
        <f t="shared" si="7"/>
        <v/>
      </c>
      <c r="W71">
        <f t="shared" si="3"/>
        <v>0</v>
      </c>
      <c r="X71" s="41">
        <f t="shared" si="5"/>
        <v>167259.71755109308</v>
      </c>
      <c r="Y71" s="42">
        <f t="shared" si="6"/>
        <v>6.5219230769231973E-2</v>
      </c>
    </row>
    <row r="72" spans="2:25">
      <c r="B72" s="40">
        <v>64</v>
      </c>
      <c r="C72" s="79">
        <f t="shared" si="1"/>
        <v>163311.31617755588</v>
      </c>
      <c r="D72" s="79"/>
      <c r="E72" s="44">
        <v>2019</v>
      </c>
      <c r="F72" s="8">
        <v>43664</v>
      </c>
      <c r="G72" s="44" t="s">
        <v>4</v>
      </c>
      <c r="H72" s="80">
        <v>0.67569999999999997</v>
      </c>
      <c r="I72" s="80"/>
      <c r="J72" s="44">
        <v>24</v>
      </c>
      <c r="K72" s="81">
        <f t="shared" si="8"/>
        <v>4899.3394853266764</v>
      </c>
      <c r="L72" s="82"/>
      <c r="M72" s="6">
        <f>IF(J72="","",(K72/J72)/LOOKUP(RIGHT($D$2,3),[1]定数!$A$6:$A$13,[1]定数!$B$6:$B$13))</f>
        <v>1.7011595435162072</v>
      </c>
      <c r="N72" s="44">
        <v>2019</v>
      </c>
      <c r="O72" s="8">
        <v>43669</v>
      </c>
      <c r="P72" s="80">
        <v>0.67300000000000004</v>
      </c>
      <c r="Q72" s="80"/>
      <c r="R72" s="83">
        <f>IF(P72="","",T72*M72*LOOKUP(RIGHT($D$2,3),定数!$A$6:$A$13,定数!$B$6:$B$13))</f>
        <v>-5511.7569209923577</v>
      </c>
      <c r="S72" s="83"/>
      <c r="T72" s="84">
        <f t="shared" si="4"/>
        <v>-26.999999999999247</v>
      </c>
      <c r="U72" s="84"/>
      <c r="V72" t="str">
        <f t="shared" si="7"/>
        <v/>
      </c>
      <c r="W72">
        <f t="shared" si="3"/>
        <v>1</v>
      </c>
      <c r="X72" s="41">
        <f t="shared" si="5"/>
        <v>167259.71755109308</v>
      </c>
      <c r="Y72" s="42">
        <f t="shared" si="6"/>
        <v>2.360640942928216E-2</v>
      </c>
    </row>
    <row r="73" spans="2:25">
      <c r="B73" s="40">
        <v>65</v>
      </c>
      <c r="C73" s="79">
        <f t="shared" si="1"/>
        <v>157799.55925656352</v>
      </c>
      <c r="D73" s="79"/>
      <c r="E73" s="40"/>
      <c r="F73" s="8"/>
      <c r="G73" s="40"/>
      <c r="H73" s="80"/>
      <c r="I73" s="80"/>
      <c r="J73" s="40"/>
      <c r="K73" s="81" t="str">
        <f t="shared" ref="K73:K74" si="9">IF(J73="","",C73*0.03)</f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3"/>
        <v/>
      </c>
      <c r="X73" s="41">
        <f t="shared" si="5"/>
        <v>167259.71755109308</v>
      </c>
      <c r="Y73" s="42">
        <f t="shared" si="6"/>
        <v>5.655969311104303E-2</v>
      </c>
    </row>
    <row r="74" spans="2:25">
      <c r="B74" s="40">
        <v>66</v>
      </c>
      <c r="C74" s="79" t="str">
        <f t="shared" ref="C74:C108" si="10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9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79" t="str">
        <f t="shared" si="10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11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79" t="str">
        <f t="shared" si="10"/>
        <v/>
      </c>
      <c r="D76" s="79"/>
      <c r="E76" s="40"/>
      <c r="F76" s="8"/>
      <c r="G76" s="40"/>
      <c r="H76" s="80"/>
      <c r="I76" s="80"/>
      <c r="J76" s="40"/>
      <c r="K76" s="81" t="str">
        <f t="shared" si="11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3">IF(P76="","",IF(G76="買",(P76-H76),(H76-P76))*IF(RIGHT($D$2,3)="JPY",100,10000))</f>
        <v/>
      </c>
      <c r="U76" s="84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40">
        <v>69</v>
      </c>
      <c r="C77" s="79" t="str">
        <f t="shared" si="10"/>
        <v/>
      </c>
      <c r="D77" s="79"/>
      <c r="E77" s="40"/>
      <c r="F77" s="8"/>
      <c r="G77" s="40"/>
      <c r="H77" s="80"/>
      <c r="I77" s="80"/>
      <c r="J77" s="40"/>
      <c r="K77" s="81" t="str">
        <f t="shared" si="11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3"/>
        <v/>
      </c>
      <c r="U77" s="84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40">
        <v>70</v>
      </c>
      <c r="C78" s="79" t="str">
        <f t="shared" si="10"/>
        <v/>
      </c>
      <c r="D78" s="79"/>
      <c r="E78" s="40"/>
      <c r="F78" s="8"/>
      <c r="G78" s="40"/>
      <c r="H78" s="80"/>
      <c r="I78" s="80"/>
      <c r="J78" s="40"/>
      <c r="K78" s="81" t="str">
        <f t="shared" si="11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3"/>
        <v/>
      </c>
      <c r="U78" s="84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40">
        <v>71</v>
      </c>
      <c r="C79" s="79" t="str">
        <f t="shared" si="10"/>
        <v/>
      </c>
      <c r="D79" s="79"/>
      <c r="E79" s="40"/>
      <c r="F79" s="8"/>
      <c r="G79" s="40"/>
      <c r="H79" s="80"/>
      <c r="I79" s="80"/>
      <c r="J79" s="40"/>
      <c r="K79" s="81" t="str">
        <f t="shared" si="11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3"/>
        <v/>
      </c>
      <c r="U79" s="84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40">
        <v>72</v>
      </c>
      <c r="C80" s="79" t="str">
        <f t="shared" si="10"/>
        <v/>
      </c>
      <c r="D80" s="79"/>
      <c r="E80" s="40"/>
      <c r="F80" s="8"/>
      <c r="G80" s="40"/>
      <c r="H80" s="80"/>
      <c r="I80" s="80"/>
      <c r="J80" s="40"/>
      <c r="K80" s="81" t="str">
        <f t="shared" si="11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3"/>
        <v/>
      </c>
      <c r="U80" s="84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40">
        <v>73</v>
      </c>
      <c r="C81" s="79" t="str">
        <f t="shared" si="10"/>
        <v/>
      </c>
      <c r="D81" s="79"/>
      <c r="E81" s="40"/>
      <c r="F81" s="8"/>
      <c r="G81" s="40"/>
      <c r="H81" s="80"/>
      <c r="I81" s="80"/>
      <c r="J81" s="40"/>
      <c r="K81" s="81" t="str">
        <f t="shared" si="11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3"/>
        <v/>
      </c>
      <c r="U81" s="84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40">
        <v>74</v>
      </c>
      <c r="C82" s="79" t="str">
        <f t="shared" si="10"/>
        <v/>
      </c>
      <c r="D82" s="79"/>
      <c r="E82" s="40"/>
      <c r="F82" s="8"/>
      <c r="G82" s="40"/>
      <c r="H82" s="80"/>
      <c r="I82" s="80"/>
      <c r="J82" s="40"/>
      <c r="K82" s="81" t="str">
        <f t="shared" si="11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3"/>
        <v/>
      </c>
      <c r="U82" s="84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40">
        <v>75</v>
      </c>
      <c r="C83" s="79" t="str">
        <f t="shared" si="10"/>
        <v/>
      </c>
      <c r="D83" s="79"/>
      <c r="E83" s="40"/>
      <c r="F83" s="8"/>
      <c r="G83" s="40"/>
      <c r="H83" s="80"/>
      <c r="I83" s="80"/>
      <c r="J83" s="40"/>
      <c r="K83" s="81" t="str">
        <f t="shared" si="11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3"/>
        <v/>
      </c>
      <c r="U83" s="84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40">
        <v>76</v>
      </c>
      <c r="C84" s="79" t="str">
        <f t="shared" si="10"/>
        <v/>
      </c>
      <c r="D84" s="79"/>
      <c r="E84" s="40"/>
      <c r="F84" s="8"/>
      <c r="G84" s="40"/>
      <c r="H84" s="80"/>
      <c r="I84" s="80"/>
      <c r="J84" s="40"/>
      <c r="K84" s="81" t="str">
        <f t="shared" si="11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3"/>
        <v/>
      </c>
      <c r="U84" s="84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40">
        <v>77</v>
      </c>
      <c r="C85" s="79" t="str">
        <f t="shared" si="10"/>
        <v/>
      </c>
      <c r="D85" s="79"/>
      <c r="E85" s="40"/>
      <c r="F85" s="8"/>
      <c r="G85" s="40"/>
      <c r="H85" s="80"/>
      <c r="I85" s="80"/>
      <c r="J85" s="40"/>
      <c r="K85" s="81" t="str">
        <f t="shared" si="11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3"/>
        <v/>
      </c>
      <c r="U85" s="84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40">
        <v>78</v>
      </c>
      <c r="C86" s="79" t="str">
        <f t="shared" si="10"/>
        <v/>
      </c>
      <c r="D86" s="79"/>
      <c r="E86" s="40"/>
      <c r="F86" s="8"/>
      <c r="G86" s="40"/>
      <c r="H86" s="80"/>
      <c r="I86" s="80"/>
      <c r="J86" s="40"/>
      <c r="K86" s="81" t="str">
        <f t="shared" si="11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3"/>
        <v/>
      </c>
      <c r="U86" s="84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40">
        <v>79</v>
      </c>
      <c r="C87" s="79" t="str">
        <f t="shared" si="10"/>
        <v/>
      </c>
      <c r="D87" s="79"/>
      <c r="E87" s="40"/>
      <c r="F87" s="8"/>
      <c r="G87" s="40"/>
      <c r="H87" s="80"/>
      <c r="I87" s="80"/>
      <c r="J87" s="40"/>
      <c r="K87" s="81" t="str">
        <f t="shared" si="11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3"/>
        <v/>
      </c>
      <c r="U87" s="84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40">
        <v>80</v>
      </c>
      <c r="C88" s="79" t="str">
        <f t="shared" si="10"/>
        <v/>
      </c>
      <c r="D88" s="79"/>
      <c r="E88" s="40"/>
      <c r="F88" s="8"/>
      <c r="G88" s="40"/>
      <c r="H88" s="80"/>
      <c r="I88" s="80"/>
      <c r="J88" s="40"/>
      <c r="K88" s="81" t="str">
        <f t="shared" si="11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3"/>
        <v/>
      </c>
      <c r="U88" s="84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40">
        <v>81</v>
      </c>
      <c r="C89" s="79" t="str">
        <f t="shared" si="10"/>
        <v/>
      </c>
      <c r="D89" s="79"/>
      <c r="E89" s="40"/>
      <c r="F89" s="8"/>
      <c r="G89" s="40"/>
      <c r="H89" s="80"/>
      <c r="I89" s="80"/>
      <c r="J89" s="40"/>
      <c r="K89" s="81" t="str">
        <f t="shared" si="11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3"/>
        <v/>
      </c>
      <c r="U89" s="84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40">
        <v>82</v>
      </c>
      <c r="C90" s="79" t="str">
        <f t="shared" si="10"/>
        <v/>
      </c>
      <c r="D90" s="79"/>
      <c r="E90" s="40"/>
      <c r="F90" s="8"/>
      <c r="G90" s="40"/>
      <c r="H90" s="80"/>
      <c r="I90" s="80"/>
      <c r="J90" s="40"/>
      <c r="K90" s="81" t="str">
        <f t="shared" si="11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3"/>
        <v/>
      </c>
      <c r="U90" s="8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40">
        <v>83</v>
      </c>
      <c r="C91" s="79" t="str">
        <f t="shared" si="10"/>
        <v/>
      </c>
      <c r="D91" s="79"/>
      <c r="E91" s="40"/>
      <c r="F91" s="8"/>
      <c r="G91" s="40"/>
      <c r="H91" s="80"/>
      <c r="I91" s="80"/>
      <c r="J91" s="40"/>
      <c r="K91" s="81" t="str">
        <f t="shared" si="11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3"/>
        <v/>
      </c>
      <c r="U91" s="8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40">
        <v>84</v>
      </c>
      <c r="C92" s="79" t="str">
        <f t="shared" si="10"/>
        <v/>
      </c>
      <c r="D92" s="79"/>
      <c r="E92" s="40"/>
      <c r="F92" s="8"/>
      <c r="G92" s="40"/>
      <c r="H92" s="80"/>
      <c r="I92" s="80"/>
      <c r="J92" s="40"/>
      <c r="K92" s="81" t="str">
        <f t="shared" si="11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3"/>
        <v/>
      </c>
      <c r="U92" s="84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40">
        <v>85</v>
      </c>
      <c r="C93" s="79" t="str">
        <f t="shared" si="10"/>
        <v/>
      </c>
      <c r="D93" s="79"/>
      <c r="E93" s="40"/>
      <c r="F93" s="8"/>
      <c r="G93" s="40"/>
      <c r="H93" s="80"/>
      <c r="I93" s="80"/>
      <c r="J93" s="40"/>
      <c r="K93" s="81" t="str">
        <f t="shared" si="11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3"/>
        <v/>
      </c>
      <c r="U93" s="84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40">
        <v>86</v>
      </c>
      <c r="C94" s="79" t="str">
        <f t="shared" si="10"/>
        <v/>
      </c>
      <c r="D94" s="79"/>
      <c r="E94" s="40"/>
      <c r="F94" s="8"/>
      <c r="G94" s="40"/>
      <c r="H94" s="80"/>
      <c r="I94" s="80"/>
      <c r="J94" s="40"/>
      <c r="K94" s="81" t="str">
        <f t="shared" si="11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3"/>
        <v/>
      </c>
      <c r="U94" s="84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40">
        <v>87</v>
      </c>
      <c r="C95" s="79" t="str">
        <f t="shared" si="10"/>
        <v/>
      </c>
      <c r="D95" s="79"/>
      <c r="E95" s="40"/>
      <c r="F95" s="8"/>
      <c r="G95" s="40"/>
      <c r="H95" s="80"/>
      <c r="I95" s="80"/>
      <c r="J95" s="40"/>
      <c r="K95" s="81" t="str">
        <f t="shared" si="11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3"/>
        <v/>
      </c>
      <c r="U95" s="84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40">
        <v>88</v>
      </c>
      <c r="C96" s="79" t="str">
        <f t="shared" si="10"/>
        <v/>
      </c>
      <c r="D96" s="79"/>
      <c r="E96" s="40"/>
      <c r="F96" s="8"/>
      <c r="G96" s="40"/>
      <c r="H96" s="80"/>
      <c r="I96" s="80"/>
      <c r="J96" s="40"/>
      <c r="K96" s="81" t="str">
        <f t="shared" si="11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3"/>
        <v/>
      </c>
      <c r="U96" s="84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40">
        <v>89</v>
      </c>
      <c r="C97" s="79" t="str">
        <f t="shared" si="10"/>
        <v/>
      </c>
      <c r="D97" s="79"/>
      <c r="E97" s="40"/>
      <c r="F97" s="8"/>
      <c r="G97" s="40"/>
      <c r="H97" s="80"/>
      <c r="I97" s="80"/>
      <c r="J97" s="40"/>
      <c r="K97" s="81" t="str">
        <f t="shared" si="11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3"/>
        <v/>
      </c>
      <c r="U97" s="84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40">
        <v>90</v>
      </c>
      <c r="C98" s="79" t="str">
        <f t="shared" si="10"/>
        <v/>
      </c>
      <c r="D98" s="79"/>
      <c r="E98" s="40"/>
      <c r="F98" s="8"/>
      <c r="G98" s="40"/>
      <c r="H98" s="80"/>
      <c r="I98" s="80"/>
      <c r="J98" s="40"/>
      <c r="K98" s="81" t="str">
        <f t="shared" si="11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3"/>
        <v/>
      </c>
      <c r="U98" s="84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40">
        <v>91</v>
      </c>
      <c r="C99" s="79" t="str">
        <f t="shared" si="10"/>
        <v/>
      </c>
      <c r="D99" s="79"/>
      <c r="E99" s="40"/>
      <c r="F99" s="8"/>
      <c r="G99" s="40"/>
      <c r="H99" s="80"/>
      <c r="I99" s="80"/>
      <c r="J99" s="40"/>
      <c r="K99" s="81" t="str">
        <f t="shared" si="11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3"/>
        <v/>
      </c>
      <c r="U99" s="84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40">
        <v>92</v>
      </c>
      <c r="C100" s="79" t="str">
        <f t="shared" si="10"/>
        <v/>
      </c>
      <c r="D100" s="79"/>
      <c r="E100" s="40"/>
      <c r="F100" s="8"/>
      <c r="G100" s="40"/>
      <c r="H100" s="80"/>
      <c r="I100" s="80"/>
      <c r="J100" s="40"/>
      <c r="K100" s="81" t="str">
        <f t="shared" si="11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3"/>
        <v/>
      </c>
      <c r="U100" s="84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40">
        <v>93</v>
      </c>
      <c r="C101" s="79" t="str">
        <f t="shared" si="10"/>
        <v/>
      </c>
      <c r="D101" s="79"/>
      <c r="E101" s="40"/>
      <c r="F101" s="8"/>
      <c r="G101" s="40"/>
      <c r="H101" s="80"/>
      <c r="I101" s="80"/>
      <c r="J101" s="40"/>
      <c r="K101" s="81" t="str">
        <f t="shared" si="11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3"/>
        <v/>
      </c>
      <c r="U101" s="84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40">
        <v>94</v>
      </c>
      <c r="C102" s="79" t="str">
        <f t="shared" si="10"/>
        <v/>
      </c>
      <c r="D102" s="79"/>
      <c r="E102" s="40"/>
      <c r="F102" s="8"/>
      <c r="G102" s="40"/>
      <c r="H102" s="80"/>
      <c r="I102" s="80"/>
      <c r="J102" s="40"/>
      <c r="K102" s="81" t="str">
        <f t="shared" si="11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3"/>
        <v/>
      </c>
      <c r="U102" s="84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40">
        <v>95</v>
      </c>
      <c r="C103" s="79" t="str">
        <f t="shared" si="10"/>
        <v/>
      </c>
      <c r="D103" s="79"/>
      <c r="E103" s="40"/>
      <c r="F103" s="8"/>
      <c r="G103" s="40"/>
      <c r="H103" s="80"/>
      <c r="I103" s="80"/>
      <c r="J103" s="40"/>
      <c r="K103" s="81" t="str">
        <f t="shared" si="11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3"/>
        <v/>
      </c>
      <c r="U103" s="84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40">
        <v>96</v>
      </c>
      <c r="C104" s="79" t="str">
        <f t="shared" si="10"/>
        <v/>
      </c>
      <c r="D104" s="79"/>
      <c r="E104" s="40"/>
      <c r="F104" s="8"/>
      <c r="G104" s="40"/>
      <c r="H104" s="80"/>
      <c r="I104" s="80"/>
      <c r="J104" s="40"/>
      <c r="K104" s="81" t="str">
        <f t="shared" si="11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3"/>
        <v/>
      </c>
      <c r="U104" s="84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40">
        <v>97</v>
      </c>
      <c r="C105" s="79" t="str">
        <f t="shared" si="10"/>
        <v/>
      </c>
      <c r="D105" s="79"/>
      <c r="E105" s="40"/>
      <c r="F105" s="8"/>
      <c r="G105" s="40"/>
      <c r="H105" s="80"/>
      <c r="I105" s="80"/>
      <c r="J105" s="40"/>
      <c r="K105" s="81" t="str">
        <f t="shared" si="11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3"/>
        <v/>
      </c>
      <c r="U105" s="84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40">
        <v>98</v>
      </c>
      <c r="C106" s="79" t="str">
        <f t="shared" si="10"/>
        <v/>
      </c>
      <c r="D106" s="79"/>
      <c r="E106" s="40"/>
      <c r="F106" s="8"/>
      <c r="G106" s="40"/>
      <c r="H106" s="80"/>
      <c r="I106" s="80"/>
      <c r="J106" s="40"/>
      <c r="K106" s="81" t="str">
        <f t="shared" si="11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3"/>
        <v/>
      </c>
      <c r="U106" s="84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40">
        <v>99</v>
      </c>
      <c r="C107" s="79" t="str">
        <f t="shared" si="10"/>
        <v/>
      </c>
      <c r="D107" s="79"/>
      <c r="E107" s="40"/>
      <c r="F107" s="8"/>
      <c r="G107" s="40"/>
      <c r="H107" s="80"/>
      <c r="I107" s="80"/>
      <c r="J107" s="40"/>
      <c r="K107" s="81" t="str">
        <f t="shared" si="11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3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40">
        <v>100</v>
      </c>
      <c r="C108" s="79" t="str">
        <f t="shared" si="10"/>
        <v/>
      </c>
      <c r="D108" s="79"/>
      <c r="E108" s="40"/>
      <c r="F108" s="8"/>
      <c r="G108" s="40"/>
      <c r="H108" s="80"/>
      <c r="I108" s="80"/>
      <c r="J108" s="40"/>
      <c r="K108" s="81" t="str">
        <f t="shared" si="11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3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579" priority="283" stopIfTrue="1" operator="equal">
      <formula>"買"</formula>
    </cfRule>
    <cfRule type="cellIs" dxfId="578" priority="284" stopIfTrue="1" operator="equal">
      <formula>"売"</formula>
    </cfRule>
  </conditionalFormatting>
  <conditionalFormatting sqref="G9:G11 G14:G45 G47:G108">
    <cfRule type="cellIs" dxfId="577" priority="285" stopIfTrue="1" operator="equal">
      <formula>"買"</formula>
    </cfRule>
    <cfRule type="cellIs" dxfId="576" priority="286" stopIfTrue="1" operator="equal">
      <formula>"売"</formula>
    </cfRule>
  </conditionalFormatting>
  <conditionalFormatting sqref="G12">
    <cfRule type="cellIs" dxfId="575" priority="281" stopIfTrue="1" operator="equal">
      <formula>"買"</formula>
    </cfRule>
    <cfRule type="cellIs" dxfId="574" priority="282" stopIfTrue="1" operator="equal">
      <formula>"売"</formula>
    </cfRule>
  </conditionalFormatting>
  <conditionalFormatting sqref="G13">
    <cfRule type="cellIs" dxfId="573" priority="279" stopIfTrue="1" operator="equal">
      <formula>"買"</formula>
    </cfRule>
    <cfRule type="cellIs" dxfId="572" priority="280" stopIfTrue="1" operator="equal">
      <formula>"売"</formula>
    </cfRule>
  </conditionalFormatting>
  <conditionalFormatting sqref="G9">
    <cfRule type="cellIs" dxfId="571" priority="277" stopIfTrue="1" operator="equal">
      <formula>"買"</formula>
    </cfRule>
    <cfRule type="cellIs" dxfId="570" priority="278" stopIfTrue="1" operator="equal">
      <formula>"売"</formula>
    </cfRule>
  </conditionalFormatting>
  <conditionalFormatting sqref="G10">
    <cfRule type="cellIs" dxfId="569" priority="275" stopIfTrue="1" operator="equal">
      <formula>"買"</formula>
    </cfRule>
    <cfRule type="cellIs" dxfId="568" priority="276" stopIfTrue="1" operator="equal">
      <formula>"売"</formula>
    </cfRule>
  </conditionalFormatting>
  <conditionalFormatting sqref="G11">
    <cfRule type="cellIs" dxfId="567" priority="273" stopIfTrue="1" operator="equal">
      <formula>"買"</formula>
    </cfRule>
    <cfRule type="cellIs" dxfId="566" priority="274" stopIfTrue="1" operator="equal">
      <formula>"売"</formula>
    </cfRule>
  </conditionalFormatting>
  <conditionalFormatting sqref="G9">
    <cfRule type="cellIs" dxfId="565" priority="271" stopIfTrue="1" operator="equal">
      <formula>"買"</formula>
    </cfRule>
    <cfRule type="cellIs" dxfId="564" priority="272" stopIfTrue="1" operator="equal">
      <formula>"売"</formula>
    </cfRule>
  </conditionalFormatting>
  <conditionalFormatting sqref="G10">
    <cfRule type="cellIs" dxfId="563" priority="269" stopIfTrue="1" operator="equal">
      <formula>"買"</formula>
    </cfRule>
    <cfRule type="cellIs" dxfId="562" priority="270" stopIfTrue="1" operator="equal">
      <formula>"売"</formula>
    </cfRule>
  </conditionalFormatting>
  <conditionalFormatting sqref="G11">
    <cfRule type="cellIs" dxfId="561" priority="267" stopIfTrue="1" operator="equal">
      <formula>"買"</formula>
    </cfRule>
    <cfRule type="cellIs" dxfId="560" priority="268" stopIfTrue="1" operator="equal">
      <formula>"売"</formula>
    </cfRule>
  </conditionalFormatting>
  <conditionalFormatting sqref="G12">
    <cfRule type="cellIs" dxfId="559" priority="265" stopIfTrue="1" operator="equal">
      <formula>"買"</formula>
    </cfRule>
    <cfRule type="cellIs" dxfId="558" priority="266" stopIfTrue="1" operator="equal">
      <formula>"売"</formula>
    </cfRule>
  </conditionalFormatting>
  <conditionalFormatting sqref="G13">
    <cfRule type="cellIs" dxfId="557" priority="263" stopIfTrue="1" operator="equal">
      <formula>"買"</formula>
    </cfRule>
    <cfRule type="cellIs" dxfId="556" priority="264" stopIfTrue="1" operator="equal">
      <formula>"売"</formula>
    </cfRule>
  </conditionalFormatting>
  <conditionalFormatting sqref="G14">
    <cfRule type="cellIs" dxfId="555" priority="261" stopIfTrue="1" operator="equal">
      <formula>"買"</formula>
    </cfRule>
    <cfRule type="cellIs" dxfId="554" priority="262" stopIfTrue="1" operator="equal">
      <formula>"売"</formula>
    </cfRule>
  </conditionalFormatting>
  <conditionalFormatting sqref="G15">
    <cfRule type="cellIs" dxfId="553" priority="259" stopIfTrue="1" operator="equal">
      <formula>"買"</formula>
    </cfRule>
    <cfRule type="cellIs" dxfId="552" priority="260" stopIfTrue="1" operator="equal">
      <formula>"売"</formula>
    </cfRule>
  </conditionalFormatting>
  <conditionalFormatting sqref="G16">
    <cfRule type="cellIs" dxfId="551" priority="257" stopIfTrue="1" operator="equal">
      <formula>"買"</formula>
    </cfRule>
    <cfRule type="cellIs" dxfId="550" priority="258" stopIfTrue="1" operator="equal">
      <formula>"売"</formula>
    </cfRule>
  </conditionalFormatting>
  <conditionalFormatting sqref="G17">
    <cfRule type="cellIs" dxfId="549" priority="255" stopIfTrue="1" operator="equal">
      <formula>"買"</formula>
    </cfRule>
    <cfRule type="cellIs" dxfId="548" priority="256" stopIfTrue="1" operator="equal">
      <formula>"売"</formula>
    </cfRule>
  </conditionalFormatting>
  <conditionalFormatting sqref="G18">
    <cfRule type="cellIs" dxfId="547" priority="253" stopIfTrue="1" operator="equal">
      <formula>"買"</formula>
    </cfRule>
    <cfRule type="cellIs" dxfId="546" priority="254" stopIfTrue="1" operator="equal">
      <formula>"売"</formula>
    </cfRule>
  </conditionalFormatting>
  <conditionalFormatting sqref="G19">
    <cfRule type="cellIs" dxfId="545" priority="251" stopIfTrue="1" operator="equal">
      <formula>"買"</formula>
    </cfRule>
    <cfRule type="cellIs" dxfId="544" priority="252" stopIfTrue="1" operator="equal">
      <formula>"売"</formula>
    </cfRule>
  </conditionalFormatting>
  <conditionalFormatting sqref="G20">
    <cfRule type="cellIs" dxfId="543" priority="249" stopIfTrue="1" operator="equal">
      <formula>"買"</formula>
    </cfRule>
    <cfRule type="cellIs" dxfId="542" priority="250" stopIfTrue="1" operator="equal">
      <formula>"売"</formula>
    </cfRule>
  </conditionalFormatting>
  <conditionalFormatting sqref="G21">
    <cfRule type="cellIs" dxfId="541" priority="247" stopIfTrue="1" operator="equal">
      <formula>"買"</formula>
    </cfRule>
    <cfRule type="cellIs" dxfId="540" priority="248" stopIfTrue="1" operator="equal">
      <formula>"売"</formula>
    </cfRule>
  </conditionalFormatting>
  <conditionalFormatting sqref="G22">
    <cfRule type="cellIs" dxfId="539" priority="245" stopIfTrue="1" operator="equal">
      <formula>"買"</formula>
    </cfRule>
    <cfRule type="cellIs" dxfId="538" priority="246" stopIfTrue="1" operator="equal">
      <formula>"売"</formula>
    </cfRule>
  </conditionalFormatting>
  <conditionalFormatting sqref="G23">
    <cfRule type="cellIs" dxfId="537" priority="243" stopIfTrue="1" operator="equal">
      <formula>"買"</formula>
    </cfRule>
    <cfRule type="cellIs" dxfId="536" priority="244" stopIfTrue="1" operator="equal">
      <formula>"売"</formula>
    </cfRule>
  </conditionalFormatting>
  <conditionalFormatting sqref="G24">
    <cfRule type="cellIs" dxfId="535" priority="241" stopIfTrue="1" operator="equal">
      <formula>"買"</formula>
    </cfRule>
    <cfRule type="cellIs" dxfId="534" priority="242" stopIfTrue="1" operator="equal">
      <formula>"売"</formula>
    </cfRule>
  </conditionalFormatting>
  <conditionalFormatting sqref="G25">
    <cfRule type="cellIs" dxfId="533" priority="239" stopIfTrue="1" operator="equal">
      <formula>"買"</formula>
    </cfRule>
    <cfRule type="cellIs" dxfId="532" priority="240" stopIfTrue="1" operator="equal">
      <formula>"売"</formula>
    </cfRule>
  </conditionalFormatting>
  <conditionalFormatting sqref="G26">
    <cfRule type="cellIs" dxfId="531" priority="237" stopIfTrue="1" operator="equal">
      <formula>"買"</formula>
    </cfRule>
    <cfRule type="cellIs" dxfId="530" priority="238" stopIfTrue="1" operator="equal">
      <formula>"売"</formula>
    </cfRule>
  </conditionalFormatting>
  <conditionalFormatting sqref="G27">
    <cfRule type="cellIs" dxfId="529" priority="235" stopIfTrue="1" operator="equal">
      <formula>"買"</formula>
    </cfRule>
    <cfRule type="cellIs" dxfId="528" priority="236" stopIfTrue="1" operator="equal">
      <formula>"売"</formula>
    </cfRule>
  </conditionalFormatting>
  <conditionalFormatting sqref="G28">
    <cfRule type="cellIs" dxfId="527" priority="233" stopIfTrue="1" operator="equal">
      <formula>"買"</formula>
    </cfRule>
    <cfRule type="cellIs" dxfId="526" priority="234" stopIfTrue="1" operator="equal">
      <formula>"売"</formula>
    </cfRule>
  </conditionalFormatting>
  <conditionalFormatting sqref="G29">
    <cfRule type="cellIs" dxfId="525" priority="231" stopIfTrue="1" operator="equal">
      <formula>"買"</formula>
    </cfRule>
    <cfRule type="cellIs" dxfId="524" priority="232" stopIfTrue="1" operator="equal">
      <formula>"売"</formula>
    </cfRule>
  </conditionalFormatting>
  <conditionalFormatting sqref="G30">
    <cfRule type="cellIs" dxfId="523" priority="229" stopIfTrue="1" operator="equal">
      <formula>"買"</formula>
    </cfRule>
    <cfRule type="cellIs" dxfId="522" priority="230" stopIfTrue="1" operator="equal">
      <formula>"売"</formula>
    </cfRule>
  </conditionalFormatting>
  <conditionalFormatting sqref="G31">
    <cfRule type="cellIs" dxfId="521" priority="227" stopIfTrue="1" operator="equal">
      <formula>"買"</formula>
    </cfRule>
    <cfRule type="cellIs" dxfId="520" priority="228" stopIfTrue="1" operator="equal">
      <formula>"売"</formula>
    </cfRule>
  </conditionalFormatting>
  <conditionalFormatting sqref="G32">
    <cfRule type="cellIs" dxfId="519" priority="225" stopIfTrue="1" operator="equal">
      <formula>"買"</formula>
    </cfRule>
    <cfRule type="cellIs" dxfId="518" priority="226" stopIfTrue="1" operator="equal">
      <formula>"売"</formula>
    </cfRule>
  </conditionalFormatting>
  <conditionalFormatting sqref="G33">
    <cfRule type="cellIs" dxfId="517" priority="223" stopIfTrue="1" operator="equal">
      <formula>"買"</formula>
    </cfRule>
    <cfRule type="cellIs" dxfId="516" priority="224" stopIfTrue="1" operator="equal">
      <formula>"売"</formula>
    </cfRule>
  </conditionalFormatting>
  <conditionalFormatting sqref="G34">
    <cfRule type="cellIs" dxfId="515" priority="221" stopIfTrue="1" operator="equal">
      <formula>"買"</formula>
    </cfRule>
    <cfRule type="cellIs" dxfId="514" priority="222" stopIfTrue="1" operator="equal">
      <formula>"売"</formula>
    </cfRule>
  </conditionalFormatting>
  <conditionalFormatting sqref="G35">
    <cfRule type="cellIs" dxfId="513" priority="219" stopIfTrue="1" operator="equal">
      <formula>"買"</formula>
    </cfRule>
    <cfRule type="cellIs" dxfId="512" priority="220" stopIfTrue="1" operator="equal">
      <formula>"売"</formula>
    </cfRule>
  </conditionalFormatting>
  <conditionalFormatting sqref="G36">
    <cfRule type="cellIs" dxfId="511" priority="217" stopIfTrue="1" operator="equal">
      <formula>"買"</formula>
    </cfRule>
    <cfRule type="cellIs" dxfId="510" priority="218" stopIfTrue="1" operator="equal">
      <formula>"売"</formula>
    </cfRule>
  </conditionalFormatting>
  <conditionalFormatting sqref="G37">
    <cfRule type="cellIs" dxfId="509" priority="215" stopIfTrue="1" operator="equal">
      <formula>"買"</formula>
    </cfRule>
    <cfRule type="cellIs" dxfId="508" priority="216" stopIfTrue="1" operator="equal">
      <formula>"売"</formula>
    </cfRule>
  </conditionalFormatting>
  <conditionalFormatting sqref="G38">
    <cfRule type="cellIs" dxfId="507" priority="213" stopIfTrue="1" operator="equal">
      <formula>"買"</formula>
    </cfRule>
    <cfRule type="cellIs" dxfId="506" priority="214" stopIfTrue="1" operator="equal">
      <formula>"売"</formula>
    </cfRule>
  </conditionalFormatting>
  <conditionalFormatting sqref="G39">
    <cfRule type="cellIs" dxfId="505" priority="211" stopIfTrue="1" operator="equal">
      <formula>"買"</formula>
    </cfRule>
    <cfRule type="cellIs" dxfId="504" priority="212" stopIfTrue="1" operator="equal">
      <formula>"売"</formula>
    </cfRule>
  </conditionalFormatting>
  <conditionalFormatting sqref="G40">
    <cfRule type="cellIs" dxfId="503" priority="209" stopIfTrue="1" operator="equal">
      <formula>"買"</formula>
    </cfRule>
    <cfRule type="cellIs" dxfId="502" priority="210" stopIfTrue="1" operator="equal">
      <formula>"売"</formula>
    </cfRule>
  </conditionalFormatting>
  <conditionalFormatting sqref="G41">
    <cfRule type="cellIs" dxfId="501" priority="207" stopIfTrue="1" operator="equal">
      <formula>"買"</formula>
    </cfRule>
    <cfRule type="cellIs" dxfId="500" priority="208" stopIfTrue="1" operator="equal">
      <formula>"売"</formula>
    </cfRule>
  </conditionalFormatting>
  <conditionalFormatting sqref="G42">
    <cfRule type="cellIs" dxfId="499" priority="205" stopIfTrue="1" operator="equal">
      <formula>"買"</formula>
    </cfRule>
    <cfRule type="cellIs" dxfId="498" priority="206" stopIfTrue="1" operator="equal">
      <formula>"売"</formula>
    </cfRule>
  </conditionalFormatting>
  <conditionalFormatting sqref="G43">
    <cfRule type="cellIs" dxfId="497" priority="203" stopIfTrue="1" operator="equal">
      <formula>"買"</formula>
    </cfRule>
    <cfRule type="cellIs" dxfId="496" priority="204" stopIfTrue="1" operator="equal">
      <formula>"売"</formula>
    </cfRule>
  </conditionalFormatting>
  <conditionalFormatting sqref="G44">
    <cfRule type="cellIs" dxfId="495" priority="201" stopIfTrue="1" operator="equal">
      <formula>"買"</formula>
    </cfRule>
    <cfRule type="cellIs" dxfId="494" priority="202" stopIfTrue="1" operator="equal">
      <formula>"売"</formula>
    </cfRule>
  </conditionalFormatting>
  <conditionalFormatting sqref="G45">
    <cfRule type="cellIs" dxfId="493" priority="199" stopIfTrue="1" operator="equal">
      <formula>"買"</formula>
    </cfRule>
    <cfRule type="cellIs" dxfId="492" priority="200" stopIfTrue="1" operator="equal">
      <formula>"売"</formula>
    </cfRule>
  </conditionalFormatting>
  <conditionalFormatting sqref="G46">
    <cfRule type="cellIs" dxfId="491" priority="197" stopIfTrue="1" operator="equal">
      <formula>"買"</formula>
    </cfRule>
    <cfRule type="cellIs" dxfId="490" priority="198" stopIfTrue="1" operator="equal">
      <formula>"売"</formula>
    </cfRule>
  </conditionalFormatting>
  <conditionalFormatting sqref="G47">
    <cfRule type="cellIs" dxfId="489" priority="195" stopIfTrue="1" operator="equal">
      <formula>"買"</formula>
    </cfRule>
    <cfRule type="cellIs" dxfId="488" priority="196" stopIfTrue="1" operator="equal">
      <formula>"売"</formula>
    </cfRule>
  </conditionalFormatting>
  <conditionalFormatting sqref="G48">
    <cfRule type="cellIs" dxfId="487" priority="193" stopIfTrue="1" operator="equal">
      <formula>"買"</formula>
    </cfRule>
    <cfRule type="cellIs" dxfId="486" priority="194" stopIfTrue="1" operator="equal">
      <formula>"売"</formula>
    </cfRule>
  </conditionalFormatting>
  <conditionalFormatting sqref="G49">
    <cfRule type="cellIs" dxfId="485" priority="191" stopIfTrue="1" operator="equal">
      <formula>"買"</formula>
    </cfRule>
    <cfRule type="cellIs" dxfId="484" priority="192" stopIfTrue="1" operator="equal">
      <formula>"売"</formula>
    </cfRule>
  </conditionalFormatting>
  <conditionalFormatting sqref="G50">
    <cfRule type="cellIs" dxfId="483" priority="189" stopIfTrue="1" operator="equal">
      <formula>"買"</formula>
    </cfRule>
    <cfRule type="cellIs" dxfId="482" priority="190" stopIfTrue="1" operator="equal">
      <formula>"売"</formula>
    </cfRule>
  </conditionalFormatting>
  <conditionalFormatting sqref="G51">
    <cfRule type="cellIs" dxfId="481" priority="187" stopIfTrue="1" operator="equal">
      <formula>"買"</formula>
    </cfRule>
    <cfRule type="cellIs" dxfId="480" priority="188" stopIfTrue="1" operator="equal">
      <formula>"売"</formula>
    </cfRule>
  </conditionalFormatting>
  <conditionalFormatting sqref="G52">
    <cfRule type="cellIs" dxfId="479" priority="185" stopIfTrue="1" operator="equal">
      <formula>"買"</formula>
    </cfRule>
    <cfRule type="cellIs" dxfId="478" priority="186" stopIfTrue="1" operator="equal">
      <formula>"売"</formula>
    </cfRule>
  </conditionalFormatting>
  <conditionalFormatting sqref="G53">
    <cfRule type="cellIs" dxfId="477" priority="183" stopIfTrue="1" operator="equal">
      <formula>"買"</formula>
    </cfRule>
    <cfRule type="cellIs" dxfId="476" priority="184" stopIfTrue="1" operator="equal">
      <formula>"売"</formula>
    </cfRule>
  </conditionalFormatting>
  <conditionalFormatting sqref="G54">
    <cfRule type="cellIs" dxfId="475" priority="181" stopIfTrue="1" operator="equal">
      <formula>"買"</formula>
    </cfRule>
    <cfRule type="cellIs" dxfId="474" priority="182" stopIfTrue="1" operator="equal">
      <formula>"売"</formula>
    </cfRule>
  </conditionalFormatting>
  <conditionalFormatting sqref="G55">
    <cfRule type="cellIs" dxfId="473" priority="179" stopIfTrue="1" operator="equal">
      <formula>"買"</formula>
    </cfRule>
    <cfRule type="cellIs" dxfId="472" priority="180" stopIfTrue="1" operator="equal">
      <formula>"売"</formula>
    </cfRule>
  </conditionalFormatting>
  <conditionalFormatting sqref="G56">
    <cfRule type="cellIs" dxfId="471" priority="177" stopIfTrue="1" operator="equal">
      <formula>"買"</formula>
    </cfRule>
    <cfRule type="cellIs" dxfId="470" priority="178" stopIfTrue="1" operator="equal">
      <formula>"売"</formula>
    </cfRule>
  </conditionalFormatting>
  <conditionalFormatting sqref="G57">
    <cfRule type="cellIs" dxfId="469" priority="175" stopIfTrue="1" operator="equal">
      <formula>"買"</formula>
    </cfRule>
    <cfRule type="cellIs" dxfId="468" priority="176" stopIfTrue="1" operator="equal">
      <formula>"売"</formula>
    </cfRule>
  </conditionalFormatting>
  <conditionalFormatting sqref="G58">
    <cfRule type="cellIs" dxfId="467" priority="173" stopIfTrue="1" operator="equal">
      <formula>"買"</formula>
    </cfRule>
    <cfRule type="cellIs" dxfId="466" priority="174" stopIfTrue="1" operator="equal">
      <formula>"売"</formula>
    </cfRule>
  </conditionalFormatting>
  <conditionalFormatting sqref="G59">
    <cfRule type="cellIs" dxfId="465" priority="171" stopIfTrue="1" operator="equal">
      <formula>"買"</formula>
    </cfRule>
    <cfRule type="cellIs" dxfId="464" priority="172" stopIfTrue="1" operator="equal">
      <formula>"売"</formula>
    </cfRule>
  </conditionalFormatting>
  <conditionalFormatting sqref="G60">
    <cfRule type="cellIs" dxfId="463" priority="169" stopIfTrue="1" operator="equal">
      <formula>"買"</formula>
    </cfRule>
    <cfRule type="cellIs" dxfId="462" priority="170" stopIfTrue="1" operator="equal">
      <formula>"売"</formula>
    </cfRule>
  </conditionalFormatting>
  <conditionalFormatting sqref="G61">
    <cfRule type="cellIs" dxfId="461" priority="167" stopIfTrue="1" operator="equal">
      <formula>"買"</formula>
    </cfRule>
    <cfRule type="cellIs" dxfId="460" priority="168" stopIfTrue="1" operator="equal">
      <formula>"売"</formula>
    </cfRule>
  </conditionalFormatting>
  <conditionalFormatting sqref="G62">
    <cfRule type="cellIs" dxfId="459" priority="165" stopIfTrue="1" operator="equal">
      <formula>"買"</formula>
    </cfRule>
    <cfRule type="cellIs" dxfId="458" priority="166" stopIfTrue="1" operator="equal">
      <formula>"売"</formula>
    </cfRule>
  </conditionalFormatting>
  <conditionalFormatting sqref="G63">
    <cfRule type="cellIs" dxfId="457" priority="163" stopIfTrue="1" operator="equal">
      <formula>"買"</formula>
    </cfRule>
    <cfRule type="cellIs" dxfId="456" priority="164" stopIfTrue="1" operator="equal">
      <formula>"売"</formula>
    </cfRule>
  </conditionalFormatting>
  <conditionalFormatting sqref="G64">
    <cfRule type="cellIs" dxfId="455" priority="161" stopIfTrue="1" operator="equal">
      <formula>"買"</formula>
    </cfRule>
    <cfRule type="cellIs" dxfId="454" priority="162" stopIfTrue="1" operator="equal">
      <formula>"売"</formula>
    </cfRule>
  </conditionalFormatting>
  <conditionalFormatting sqref="G65">
    <cfRule type="cellIs" dxfId="453" priority="159" stopIfTrue="1" operator="equal">
      <formula>"買"</formula>
    </cfRule>
    <cfRule type="cellIs" dxfId="452" priority="160" stopIfTrue="1" operator="equal">
      <formula>"売"</formula>
    </cfRule>
  </conditionalFormatting>
  <conditionalFormatting sqref="G66">
    <cfRule type="cellIs" dxfId="451" priority="157" stopIfTrue="1" operator="equal">
      <formula>"買"</formula>
    </cfRule>
    <cfRule type="cellIs" dxfId="450" priority="158" stopIfTrue="1" operator="equal">
      <formula>"売"</formula>
    </cfRule>
  </conditionalFormatting>
  <conditionalFormatting sqref="G67">
    <cfRule type="cellIs" dxfId="449" priority="155" stopIfTrue="1" operator="equal">
      <formula>"買"</formula>
    </cfRule>
    <cfRule type="cellIs" dxfId="448" priority="156" stopIfTrue="1" operator="equal">
      <formula>"売"</formula>
    </cfRule>
  </conditionalFormatting>
  <conditionalFormatting sqref="G68">
    <cfRule type="cellIs" dxfId="447" priority="153" stopIfTrue="1" operator="equal">
      <formula>"買"</formula>
    </cfRule>
    <cfRule type="cellIs" dxfId="446" priority="154" stopIfTrue="1" operator="equal">
      <formula>"売"</formula>
    </cfRule>
  </conditionalFormatting>
  <conditionalFormatting sqref="G69">
    <cfRule type="cellIs" dxfId="445" priority="151" stopIfTrue="1" operator="equal">
      <formula>"買"</formula>
    </cfRule>
    <cfRule type="cellIs" dxfId="444" priority="152" stopIfTrue="1" operator="equal">
      <formula>"売"</formula>
    </cfRule>
  </conditionalFormatting>
  <conditionalFormatting sqref="G70">
    <cfRule type="cellIs" dxfId="443" priority="149" stopIfTrue="1" operator="equal">
      <formula>"買"</formula>
    </cfRule>
    <cfRule type="cellIs" dxfId="442" priority="150" stopIfTrue="1" operator="equal">
      <formula>"売"</formula>
    </cfRule>
  </conditionalFormatting>
  <conditionalFormatting sqref="G71">
    <cfRule type="cellIs" dxfId="441" priority="147" stopIfTrue="1" operator="equal">
      <formula>"買"</formula>
    </cfRule>
    <cfRule type="cellIs" dxfId="440" priority="148" stopIfTrue="1" operator="equal">
      <formula>"売"</formula>
    </cfRule>
  </conditionalFormatting>
  <conditionalFormatting sqref="G72">
    <cfRule type="cellIs" dxfId="439" priority="145" stopIfTrue="1" operator="equal">
      <formula>"買"</formula>
    </cfRule>
    <cfRule type="cellIs" dxfId="438" priority="146" stopIfTrue="1" operator="equal">
      <formula>"売"</formula>
    </cfRule>
  </conditionalFormatting>
  <conditionalFormatting sqref="G9:G26">
    <cfRule type="cellIs" dxfId="437" priority="143" stopIfTrue="1" operator="equal">
      <formula>"買"</formula>
    </cfRule>
    <cfRule type="cellIs" dxfId="436" priority="144" stopIfTrue="1" operator="equal">
      <formula>"売"</formula>
    </cfRule>
  </conditionalFormatting>
  <conditionalFormatting sqref="G9">
    <cfRule type="cellIs" dxfId="435" priority="141" stopIfTrue="1" operator="equal">
      <formula>"買"</formula>
    </cfRule>
    <cfRule type="cellIs" dxfId="434" priority="142" stopIfTrue="1" operator="equal">
      <formula>"売"</formula>
    </cfRule>
  </conditionalFormatting>
  <conditionalFormatting sqref="G10">
    <cfRule type="cellIs" dxfId="433" priority="139" stopIfTrue="1" operator="equal">
      <formula>"買"</formula>
    </cfRule>
    <cfRule type="cellIs" dxfId="432" priority="140" stopIfTrue="1" operator="equal">
      <formula>"売"</formula>
    </cfRule>
  </conditionalFormatting>
  <conditionalFormatting sqref="G11">
    <cfRule type="cellIs" dxfId="431" priority="137" stopIfTrue="1" operator="equal">
      <formula>"買"</formula>
    </cfRule>
    <cfRule type="cellIs" dxfId="430" priority="138" stopIfTrue="1" operator="equal">
      <formula>"売"</formula>
    </cfRule>
  </conditionalFormatting>
  <conditionalFormatting sqref="G12">
    <cfRule type="cellIs" dxfId="429" priority="135" stopIfTrue="1" operator="equal">
      <formula>"買"</formula>
    </cfRule>
    <cfRule type="cellIs" dxfId="428" priority="136" stopIfTrue="1" operator="equal">
      <formula>"売"</formula>
    </cfRule>
  </conditionalFormatting>
  <conditionalFormatting sqref="G13">
    <cfRule type="cellIs" dxfId="427" priority="133" stopIfTrue="1" operator="equal">
      <formula>"買"</formula>
    </cfRule>
    <cfRule type="cellIs" dxfId="426" priority="134" stopIfTrue="1" operator="equal">
      <formula>"売"</formula>
    </cfRule>
  </conditionalFormatting>
  <conditionalFormatting sqref="G14">
    <cfRule type="cellIs" dxfId="425" priority="131" stopIfTrue="1" operator="equal">
      <formula>"買"</formula>
    </cfRule>
    <cfRule type="cellIs" dxfId="424" priority="132" stopIfTrue="1" operator="equal">
      <formula>"売"</formula>
    </cfRule>
  </conditionalFormatting>
  <conditionalFormatting sqref="G15">
    <cfRule type="cellIs" dxfId="423" priority="129" stopIfTrue="1" operator="equal">
      <formula>"買"</formula>
    </cfRule>
    <cfRule type="cellIs" dxfId="422" priority="130" stopIfTrue="1" operator="equal">
      <formula>"売"</formula>
    </cfRule>
  </conditionalFormatting>
  <conditionalFormatting sqref="G16">
    <cfRule type="cellIs" dxfId="421" priority="127" stopIfTrue="1" operator="equal">
      <formula>"買"</formula>
    </cfRule>
    <cfRule type="cellIs" dxfId="420" priority="128" stopIfTrue="1" operator="equal">
      <formula>"売"</formula>
    </cfRule>
  </conditionalFormatting>
  <conditionalFormatting sqref="G17">
    <cfRule type="cellIs" dxfId="419" priority="125" stopIfTrue="1" operator="equal">
      <formula>"買"</formula>
    </cfRule>
    <cfRule type="cellIs" dxfId="418" priority="126" stopIfTrue="1" operator="equal">
      <formula>"売"</formula>
    </cfRule>
  </conditionalFormatting>
  <conditionalFormatting sqref="G18">
    <cfRule type="cellIs" dxfId="417" priority="123" stopIfTrue="1" operator="equal">
      <formula>"買"</formula>
    </cfRule>
    <cfRule type="cellIs" dxfId="416" priority="124" stopIfTrue="1" operator="equal">
      <formula>"売"</formula>
    </cfRule>
  </conditionalFormatting>
  <conditionalFormatting sqref="G19">
    <cfRule type="cellIs" dxfId="415" priority="121" stopIfTrue="1" operator="equal">
      <formula>"買"</formula>
    </cfRule>
    <cfRule type="cellIs" dxfId="414" priority="122" stopIfTrue="1" operator="equal">
      <formula>"売"</formula>
    </cfRule>
  </conditionalFormatting>
  <conditionalFormatting sqref="G20">
    <cfRule type="cellIs" dxfId="413" priority="119" stopIfTrue="1" operator="equal">
      <formula>"買"</formula>
    </cfRule>
    <cfRule type="cellIs" dxfId="412" priority="120" stopIfTrue="1" operator="equal">
      <formula>"売"</formula>
    </cfRule>
  </conditionalFormatting>
  <conditionalFormatting sqref="G21">
    <cfRule type="cellIs" dxfId="411" priority="117" stopIfTrue="1" operator="equal">
      <formula>"買"</formula>
    </cfRule>
    <cfRule type="cellIs" dxfId="410" priority="118" stopIfTrue="1" operator="equal">
      <formula>"売"</formula>
    </cfRule>
  </conditionalFormatting>
  <conditionalFormatting sqref="G22">
    <cfRule type="cellIs" dxfId="409" priority="115" stopIfTrue="1" operator="equal">
      <formula>"買"</formula>
    </cfRule>
    <cfRule type="cellIs" dxfId="408" priority="116" stopIfTrue="1" operator="equal">
      <formula>"売"</formula>
    </cfRule>
  </conditionalFormatting>
  <conditionalFormatting sqref="G23">
    <cfRule type="cellIs" dxfId="407" priority="113" stopIfTrue="1" operator="equal">
      <formula>"買"</formula>
    </cfRule>
    <cfRule type="cellIs" dxfId="406" priority="114" stopIfTrue="1" operator="equal">
      <formula>"売"</formula>
    </cfRule>
  </conditionalFormatting>
  <conditionalFormatting sqref="G24">
    <cfRule type="cellIs" dxfId="405" priority="111" stopIfTrue="1" operator="equal">
      <formula>"買"</formula>
    </cfRule>
    <cfRule type="cellIs" dxfId="404" priority="112" stopIfTrue="1" operator="equal">
      <formula>"売"</formula>
    </cfRule>
  </conditionalFormatting>
  <conditionalFormatting sqref="G25">
    <cfRule type="cellIs" dxfId="403" priority="109" stopIfTrue="1" operator="equal">
      <formula>"買"</formula>
    </cfRule>
    <cfRule type="cellIs" dxfId="402" priority="110" stopIfTrue="1" operator="equal">
      <formula>"売"</formula>
    </cfRule>
  </conditionalFormatting>
  <conditionalFormatting sqref="G26">
    <cfRule type="cellIs" dxfId="401" priority="107" stopIfTrue="1" operator="equal">
      <formula>"買"</formula>
    </cfRule>
    <cfRule type="cellIs" dxfId="400" priority="108" stopIfTrue="1" operator="equal">
      <formula>"売"</formula>
    </cfRule>
  </conditionalFormatting>
  <conditionalFormatting sqref="G64">
    <cfRule type="cellIs" dxfId="399" priority="105" stopIfTrue="1" operator="equal">
      <formula>"買"</formula>
    </cfRule>
    <cfRule type="cellIs" dxfId="398" priority="106" stopIfTrue="1" operator="equal">
      <formula>"売"</formula>
    </cfRule>
  </conditionalFormatting>
  <conditionalFormatting sqref="G27:G29 G32:G63 G65:G72">
    <cfRule type="cellIs" dxfId="397" priority="103" stopIfTrue="1" operator="equal">
      <formula>"買"</formula>
    </cfRule>
    <cfRule type="cellIs" dxfId="396" priority="104" stopIfTrue="1" operator="equal">
      <formula>"売"</formula>
    </cfRule>
  </conditionalFormatting>
  <conditionalFormatting sqref="G30">
    <cfRule type="cellIs" dxfId="395" priority="101" stopIfTrue="1" operator="equal">
      <formula>"買"</formula>
    </cfRule>
    <cfRule type="cellIs" dxfId="394" priority="102" stopIfTrue="1" operator="equal">
      <formula>"売"</formula>
    </cfRule>
  </conditionalFormatting>
  <conditionalFormatting sqref="G31">
    <cfRule type="cellIs" dxfId="393" priority="99" stopIfTrue="1" operator="equal">
      <formula>"買"</formula>
    </cfRule>
    <cfRule type="cellIs" dxfId="392" priority="100" stopIfTrue="1" operator="equal">
      <formula>"売"</formula>
    </cfRule>
  </conditionalFormatting>
  <conditionalFormatting sqref="G27">
    <cfRule type="cellIs" dxfId="391" priority="97" stopIfTrue="1" operator="equal">
      <formula>"買"</formula>
    </cfRule>
    <cfRule type="cellIs" dxfId="390" priority="98" stopIfTrue="1" operator="equal">
      <formula>"売"</formula>
    </cfRule>
  </conditionalFormatting>
  <conditionalFormatting sqref="G28">
    <cfRule type="cellIs" dxfId="389" priority="95" stopIfTrue="1" operator="equal">
      <formula>"買"</formula>
    </cfRule>
    <cfRule type="cellIs" dxfId="388" priority="96" stopIfTrue="1" operator="equal">
      <formula>"売"</formula>
    </cfRule>
  </conditionalFormatting>
  <conditionalFormatting sqref="G29">
    <cfRule type="cellIs" dxfId="387" priority="93" stopIfTrue="1" operator="equal">
      <formula>"買"</formula>
    </cfRule>
    <cfRule type="cellIs" dxfId="386" priority="94" stopIfTrue="1" operator="equal">
      <formula>"売"</formula>
    </cfRule>
  </conditionalFormatting>
  <conditionalFormatting sqref="G27">
    <cfRule type="cellIs" dxfId="385" priority="91" stopIfTrue="1" operator="equal">
      <formula>"買"</formula>
    </cfRule>
    <cfRule type="cellIs" dxfId="384" priority="92" stopIfTrue="1" operator="equal">
      <formula>"売"</formula>
    </cfRule>
  </conditionalFormatting>
  <conditionalFormatting sqref="G28">
    <cfRule type="cellIs" dxfId="383" priority="89" stopIfTrue="1" operator="equal">
      <formula>"買"</formula>
    </cfRule>
    <cfRule type="cellIs" dxfId="382" priority="90" stopIfTrue="1" operator="equal">
      <formula>"売"</formula>
    </cfRule>
  </conditionalFormatting>
  <conditionalFormatting sqref="G29">
    <cfRule type="cellIs" dxfId="381" priority="87" stopIfTrue="1" operator="equal">
      <formula>"買"</formula>
    </cfRule>
    <cfRule type="cellIs" dxfId="380" priority="88" stopIfTrue="1" operator="equal">
      <formula>"売"</formula>
    </cfRule>
  </conditionalFormatting>
  <conditionalFormatting sqref="G30">
    <cfRule type="cellIs" dxfId="379" priority="85" stopIfTrue="1" operator="equal">
      <formula>"買"</formula>
    </cfRule>
    <cfRule type="cellIs" dxfId="378" priority="86" stopIfTrue="1" operator="equal">
      <formula>"売"</formula>
    </cfRule>
  </conditionalFormatting>
  <conditionalFormatting sqref="G31">
    <cfRule type="cellIs" dxfId="377" priority="83" stopIfTrue="1" operator="equal">
      <formula>"買"</formula>
    </cfRule>
    <cfRule type="cellIs" dxfId="376" priority="84" stopIfTrue="1" operator="equal">
      <formula>"売"</formula>
    </cfRule>
  </conditionalFormatting>
  <conditionalFormatting sqref="G32">
    <cfRule type="cellIs" dxfId="375" priority="81" stopIfTrue="1" operator="equal">
      <formula>"買"</formula>
    </cfRule>
    <cfRule type="cellIs" dxfId="374" priority="82" stopIfTrue="1" operator="equal">
      <formula>"売"</formula>
    </cfRule>
  </conditionalFormatting>
  <conditionalFormatting sqref="G33">
    <cfRule type="cellIs" dxfId="373" priority="79" stopIfTrue="1" operator="equal">
      <formula>"買"</formula>
    </cfRule>
    <cfRule type="cellIs" dxfId="372" priority="80" stopIfTrue="1" operator="equal">
      <formula>"売"</formula>
    </cfRule>
  </conditionalFormatting>
  <conditionalFormatting sqref="G34">
    <cfRule type="cellIs" dxfId="371" priority="77" stopIfTrue="1" operator="equal">
      <formula>"買"</formula>
    </cfRule>
    <cfRule type="cellIs" dxfId="370" priority="78" stopIfTrue="1" operator="equal">
      <formula>"売"</formula>
    </cfRule>
  </conditionalFormatting>
  <conditionalFormatting sqref="G35">
    <cfRule type="cellIs" dxfId="369" priority="75" stopIfTrue="1" operator="equal">
      <formula>"買"</formula>
    </cfRule>
    <cfRule type="cellIs" dxfId="368" priority="76" stopIfTrue="1" operator="equal">
      <formula>"売"</formula>
    </cfRule>
  </conditionalFormatting>
  <conditionalFormatting sqref="G36">
    <cfRule type="cellIs" dxfId="367" priority="73" stopIfTrue="1" operator="equal">
      <formula>"買"</formula>
    </cfRule>
    <cfRule type="cellIs" dxfId="366" priority="74" stopIfTrue="1" operator="equal">
      <formula>"売"</formula>
    </cfRule>
  </conditionalFormatting>
  <conditionalFormatting sqref="G37">
    <cfRule type="cellIs" dxfId="365" priority="71" stopIfTrue="1" operator="equal">
      <formula>"買"</formula>
    </cfRule>
    <cfRule type="cellIs" dxfId="364" priority="72" stopIfTrue="1" operator="equal">
      <formula>"売"</formula>
    </cfRule>
  </conditionalFormatting>
  <conditionalFormatting sqref="G38">
    <cfRule type="cellIs" dxfId="363" priority="69" stopIfTrue="1" operator="equal">
      <formula>"買"</formula>
    </cfRule>
    <cfRule type="cellIs" dxfId="362" priority="70" stopIfTrue="1" operator="equal">
      <formula>"売"</formula>
    </cfRule>
  </conditionalFormatting>
  <conditionalFormatting sqref="G39">
    <cfRule type="cellIs" dxfId="361" priority="67" stopIfTrue="1" operator="equal">
      <formula>"買"</formula>
    </cfRule>
    <cfRule type="cellIs" dxfId="360" priority="68" stopIfTrue="1" operator="equal">
      <formula>"売"</formula>
    </cfRule>
  </conditionalFormatting>
  <conditionalFormatting sqref="G40">
    <cfRule type="cellIs" dxfId="359" priority="65" stopIfTrue="1" operator="equal">
      <formula>"買"</formula>
    </cfRule>
    <cfRule type="cellIs" dxfId="358" priority="66" stopIfTrue="1" operator="equal">
      <formula>"売"</formula>
    </cfRule>
  </conditionalFormatting>
  <conditionalFormatting sqref="G41">
    <cfRule type="cellIs" dxfId="357" priority="63" stopIfTrue="1" operator="equal">
      <formula>"買"</formula>
    </cfRule>
    <cfRule type="cellIs" dxfId="356" priority="64" stopIfTrue="1" operator="equal">
      <formula>"売"</formula>
    </cfRule>
  </conditionalFormatting>
  <conditionalFormatting sqref="G42">
    <cfRule type="cellIs" dxfId="355" priority="61" stopIfTrue="1" operator="equal">
      <formula>"買"</formula>
    </cfRule>
    <cfRule type="cellIs" dxfId="354" priority="62" stopIfTrue="1" operator="equal">
      <formula>"売"</formula>
    </cfRule>
  </conditionalFormatting>
  <conditionalFormatting sqref="G43">
    <cfRule type="cellIs" dxfId="353" priority="59" stopIfTrue="1" operator="equal">
      <formula>"買"</formula>
    </cfRule>
    <cfRule type="cellIs" dxfId="352" priority="60" stopIfTrue="1" operator="equal">
      <formula>"売"</formula>
    </cfRule>
  </conditionalFormatting>
  <conditionalFormatting sqref="G44">
    <cfRule type="cellIs" dxfId="351" priority="57" stopIfTrue="1" operator="equal">
      <formula>"買"</formula>
    </cfRule>
    <cfRule type="cellIs" dxfId="350" priority="58" stopIfTrue="1" operator="equal">
      <formula>"売"</formula>
    </cfRule>
  </conditionalFormatting>
  <conditionalFormatting sqref="G45">
    <cfRule type="cellIs" dxfId="349" priority="55" stopIfTrue="1" operator="equal">
      <formula>"買"</formula>
    </cfRule>
    <cfRule type="cellIs" dxfId="348" priority="56" stopIfTrue="1" operator="equal">
      <formula>"売"</formula>
    </cfRule>
  </conditionalFormatting>
  <conditionalFormatting sqref="G46">
    <cfRule type="cellIs" dxfId="347" priority="53" stopIfTrue="1" operator="equal">
      <formula>"買"</formula>
    </cfRule>
    <cfRule type="cellIs" dxfId="346" priority="54" stopIfTrue="1" operator="equal">
      <formula>"売"</formula>
    </cfRule>
  </conditionalFormatting>
  <conditionalFormatting sqref="G47">
    <cfRule type="cellIs" dxfId="345" priority="51" stopIfTrue="1" operator="equal">
      <formula>"買"</formula>
    </cfRule>
    <cfRule type="cellIs" dxfId="344" priority="52" stopIfTrue="1" operator="equal">
      <formula>"売"</formula>
    </cfRule>
  </conditionalFormatting>
  <conditionalFormatting sqref="G48">
    <cfRule type="cellIs" dxfId="343" priority="49" stopIfTrue="1" operator="equal">
      <formula>"買"</formula>
    </cfRule>
    <cfRule type="cellIs" dxfId="342" priority="50" stopIfTrue="1" operator="equal">
      <formula>"売"</formula>
    </cfRule>
  </conditionalFormatting>
  <conditionalFormatting sqref="G49">
    <cfRule type="cellIs" dxfId="341" priority="47" stopIfTrue="1" operator="equal">
      <formula>"買"</formula>
    </cfRule>
    <cfRule type="cellIs" dxfId="340" priority="48" stopIfTrue="1" operator="equal">
      <formula>"売"</formula>
    </cfRule>
  </conditionalFormatting>
  <conditionalFormatting sqref="G50">
    <cfRule type="cellIs" dxfId="339" priority="45" stopIfTrue="1" operator="equal">
      <formula>"買"</formula>
    </cfRule>
    <cfRule type="cellIs" dxfId="338" priority="46" stopIfTrue="1" operator="equal">
      <formula>"売"</formula>
    </cfRule>
  </conditionalFormatting>
  <conditionalFormatting sqref="G51">
    <cfRule type="cellIs" dxfId="337" priority="43" stopIfTrue="1" operator="equal">
      <formula>"買"</formula>
    </cfRule>
    <cfRule type="cellIs" dxfId="336" priority="44" stopIfTrue="1" operator="equal">
      <formula>"売"</formula>
    </cfRule>
  </conditionalFormatting>
  <conditionalFormatting sqref="G52">
    <cfRule type="cellIs" dxfId="335" priority="41" stopIfTrue="1" operator="equal">
      <formula>"買"</formula>
    </cfRule>
    <cfRule type="cellIs" dxfId="334" priority="42" stopIfTrue="1" operator="equal">
      <formula>"売"</formula>
    </cfRule>
  </conditionalFormatting>
  <conditionalFormatting sqref="G53">
    <cfRule type="cellIs" dxfId="333" priority="39" stopIfTrue="1" operator="equal">
      <formula>"買"</formula>
    </cfRule>
    <cfRule type="cellIs" dxfId="332" priority="40" stopIfTrue="1" operator="equal">
      <formula>"売"</formula>
    </cfRule>
  </conditionalFormatting>
  <conditionalFormatting sqref="G54">
    <cfRule type="cellIs" dxfId="331" priority="37" stopIfTrue="1" operator="equal">
      <formula>"買"</formula>
    </cfRule>
    <cfRule type="cellIs" dxfId="330" priority="38" stopIfTrue="1" operator="equal">
      <formula>"売"</formula>
    </cfRule>
  </conditionalFormatting>
  <conditionalFormatting sqref="G55">
    <cfRule type="cellIs" dxfId="329" priority="35" stopIfTrue="1" operator="equal">
      <formula>"買"</formula>
    </cfRule>
    <cfRule type="cellIs" dxfId="328" priority="36" stopIfTrue="1" operator="equal">
      <formula>"売"</formula>
    </cfRule>
  </conditionalFormatting>
  <conditionalFormatting sqref="G56">
    <cfRule type="cellIs" dxfId="327" priority="33" stopIfTrue="1" operator="equal">
      <formula>"買"</formula>
    </cfRule>
    <cfRule type="cellIs" dxfId="326" priority="34" stopIfTrue="1" operator="equal">
      <formula>"売"</formula>
    </cfRule>
  </conditionalFormatting>
  <conditionalFormatting sqref="G57">
    <cfRule type="cellIs" dxfId="325" priority="31" stopIfTrue="1" operator="equal">
      <formula>"買"</formula>
    </cfRule>
    <cfRule type="cellIs" dxfId="324" priority="32" stopIfTrue="1" operator="equal">
      <formula>"売"</formula>
    </cfRule>
  </conditionalFormatting>
  <conditionalFormatting sqref="G58">
    <cfRule type="cellIs" dxfId="323" priority="29" stopIfTrue="1" operator="equal">
      <formula>"買"</formula>
    </cfRule>
    <cfRule type="cellIs" dxfId="322" priority="30" stopIfTrue="1" operator="equal">
      <formula>"売"</formula>
    </cfRule>
  </conditionalFormatting>
  <conditionalFormatting sqref="G59">
    <cfRule type="cellIs" dxfId="321" priority="27" stopIfTrue="1" operator="equal">
      <formula>"買"</formula>
    </cfRule>
    <cfRule type="cellIs" dxfId="320" priority="28" stopIfTrue="1" operator="equal">
      <formula>"売"</formula>
    </cfRule>
  </conditionalFormatting>
  <conditionalFormatting sqref="G60">
    <cfRule type="cellIs" dxfId="319" priority="25" stopIfTrue="1" operator="equal">
      <formula>"買"</formula>
    </cfRule>
    <cfRule type="cellIs" dxfId="318" priority="26" stopIfTrue="1" operator="equal">
      <formula>"売"</formula>
    </cfRule>
  </conditionalFormatting>
  <conditionalFormatting sqref="G61">
    <cfRule type="cellIs" dxfId="317" priority="23" stopIfTrue="1" operator="equal">
      <formula>"買"</formula>
    </cfRule>
    <cfRule type="cellIs" dxfId="316" priority="24" stopIfTrue="1" operator="equal">
      <formula>"売"</formula>
    </cfRule>
  </conditionalFormatting>
  <conditionalFormatting sqref="G62">
    <cfRule type="cellIs" dxfId="315" priority="21" stopIfTrue="1" operator="equal">
      <formula>"買"</formula>
    </cfRule>
    <cfRule type="cellIs" dxfId="314" priority="22" stopIfTrue="1" operator="equal">
      <formula>"売"</formula>
    </cfRule>
  </conditionalFormatting>
  <conditionalFormatting sqref="G63">
    <cfRule type="cellIs" dxfId="313" priority="19" stopIfTrue="1" operator="equal">
      <formula>"買"</formula>
    </cfRule>
    <cfRule type="cellIs" dxfId="312" priority="20" stopIfTrue="1" operator="equal">
      <formula>"売"</formula>
    </cfRule>
  </conditionalFormatting>
  <conditionalFormatting sqref="G64">
    <cfRule type="cellIs" dxfId="311" priority="17" stopIfTrue="1" operator="equal">
      <formula>"買"</formula>
    </cfRule>
    <cfRule type="cellIs" dxfId="310" priority="18" stopIfTrue="1" operator="equal">
      <formula>"売"</formula>
    </cfRule>
  </conditionalFormatting>
  <conditionalFormatting sqref="G65">
    <cfRule type="cellIs" dxfId="309" priority="15" stopIfTrue="1" operator="equal">
      <formula>"買"</formula>
    </cfRule>
    <cfRule type="cellIs" dxfId="308" priority="16" stopIfTrue="1" operator="equal">
      <formula>"売"</formula>
    </cfRule>
  </conditionalFormatting>
  <conditionalFormatting sqref="G66">
    <cfRule type="cellIs" dxfId="307" priority="13" stopIfTrue="1" operator="equal">
      <formula>"買"</formula>
    </cfRule>
    <cfRule type="cellIs" dxfId="306" priority="14" stopIfTrue="1" operator="equal">
      <formula>"売"</formula>
    </cfRule>
  </conditionalFormatting>
  <conditionalFormatting sqref="G67">
    <cfRule type="cellIs" dxfId="305" priority="11" stopIfTrue="1" operator="equal">
      <formula>"買"</formula>
    </cfRule>
    <cfRule type="cellIs" dxfId="304" priority="12" stopIfTrue="1" operator="equal">
      <formula>"売"</formula>
    </cfRule>
  </conditionalFormatting>
  <conditionalFormatting sqref="G68">
    <cfRule type="cellIs" dxfId="303" priority="9" stopIfTrue="1" operator="equal">
      <formula>"買"</formula>
    </cfRule>
    <cfRule type="cellIs" dxfId="302" priority="10" stopIfTrue="1" operator="equal">
      <formula>"売"</formula>
    </cfRule>
  </conditionalFormatting>
  <conditionalFormatting sqref="G69">
    <cfRule type="cellIs" dxfId="301" priority="7" stopIfTrue="1" operator="equal">
      <formula>"買"</formula>
    </cfRule>
    <cfRule type="cellIs" dxfId="300" priority="8" stopIfTrue="1" operator="equal">
      <formula>"売"</formula>
    </cfRule>
  </conditionalFormatting>
  <conditionalFormatting sqref="G70">
    <cfRule type="cellIs" dxfId="299" priority="5" stopIfTrue="1" operator="equal">
      <formula>"買"</formula>
    </cfRule>
    <cfRule type="cellIs" dxfId="298" priority="6" stopIfTrue="1" operator="equal">
      <formula>"売"</formula>
    </cfRule>
  </conditionalFormatting>
  <conditionalFormatting sqref="G71">
    <cfRule type="cellIs" dxfId="297" priority="3" stopIfTrue="1" operator="equal">
      <formula>"買"</formula>
    </cfRule>
    <cfRule type="cellIs" dxfId="296" priority="4" stopIfTrue="1" operator="equal">
      <formula>"売"</formula>
    </cfRule>
  </conditionalFormatting>
  <conditionalFormatting sqref="G72">
    <cfRule type="cellIs" dxfId="295" priority="1" stopIfTrue="1" operator="equal">
      <formula>"買"</formula>
    </cfRule>
    <cfRule type="cellIs" dxfId="29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67" activePane="bottomLeft" state="frozen"/>
      <selection pane="bottomLeft" activeCell="F76" sqref="F76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5" t="s">
        <v>5</v>
      </c>
      <c r="C2" s="45"/>
      <c r="D2" s="47" t="s">
        <v>65</v>
      </c>
      <c r="E2" s="47"/>
      <c r="F2" s="45" t="s">
        <v>6</v>
      </c>
      <c r="G2" s="45"/>
      <c r="H2" s="49" t="s">
        <v>66</v>
      </c>
      <c r="I2" s="49"/>
      <c r="J2" s="45" t="s">
        <v>7</v>
      </c>
      <c r="K2" s="45"/>
      <c r="L2" s="46">
        <v>100000</v>
      </c>
      <c r="M2" s="47"/>
      <c r="N2" s="45" t="s">
        <v>8</v>
      </c>
      <c r="O2" s="45"/>
      <c r="P2" s="48">
        <f>SUM(L2,D4)</f>
        <v>111518.78299814124</v>
      </c>
      <c r="Q2" s="49"/>
      <c r="R2" s="1"/>
      <c r="S2" s="1"/>
      <c r="T2" s="1"/>
    </row>
    <row r="3" spans="2:25" ht="57" customHeight="1">
      <c r="B3" s="45" t="s">
        <v>9</v>
      </c>
      <c r="C3" s="45"/>
      <c r="D3" s="50" t="s">
        <v>80</v>
      </c>
      <c r="E3" s="50"/>
      <c r="F3" s="50"/>
      <c r="G3" s="50"/>
      <c r="H3" s="50"/>
      <c r="I3" s="50"/>
      <c r="J3" s="45" t="s">
        <v>10</v>
      </c>
      <c r="K3" s="45"/>
      <c r="L3" s="50" t="s">
        <v>60</v>
      </c>
      <c r="M3" s="51"/>
      <c r="N3" s="51"/>
      <c r="O3" s="51"/>
      <c r="P3" s="51"/>
      <c r="Q3" s="51"/>
      <c r="R3" s="1"/>
      <c r="S3" s="1"/>
    </row>
    <row r="4" spans="2:25">
      <c r="B4" s="45" t="s">
        <v>11</v>
      </c>
      <c r="C4" s="45"/>
      <c r="D4" s="52">
        <f>SUM($R$9:$S$993)</f>
        <v>11518.782998141232</v>
      </c>
      <c r="E4" s="52"/>
      <c r="F4" s="45" t="s">
        <v>12</v>
      </c>
      <c r="G4" s="45"/>
      <c r="H4" s="53">
        <f>SUM($T$9:$U$108)</f>
        <v>265.10000000000133</v>
      </c>
      <c r="I4" s="49"/>
      <c r="J4" s="54" t="s">
        <v>57</v>
      </c>
      <c r="K4" s="54"/>
      <c r="L4" s="48">
        <f>MAX($C$9:$D$990)-C9</f>
        <v>37935.027084801637</v>
      </c>
      <c r="M4" s="48"/>
      <c r="N4" s="54" t="s">
        <v>56</v>
      </c>
      <c r="O4" s="54"/>
      <c r="P4" s="55">
        <f>MAX(Y:Y)</f>
        <v>0.22069487771761365</v>
      </c>
      <c r="Q4" s="55"/>
      <c r="R4" s="1"/>
      <c r="S4" s="1"/>
      <c r="T4" s="1"/>
    </row>
    <row r="5" spans="2:25">
      <c r="B5" s="36" t="s">
        <v>15</v>
      </c>
      <c r="C5" s="2">
        <f>COUNTIF($R$9:$R$990,"&gt;0")</f>
        <v>24</v>
      </c>
      <c r="D5" s="37" t="s">
        <v>16</v>
      </c>
      <c r="E5" s="15">
        <f>COUNTIF($R$9:$R$990,"&lt;0")</f>
        <v>40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0.375</v>
      </c>
      <c r="J5" s="56" t="s">
        <v>19</v>
      </c>
      <c r="K5" s="45"/>
      <c r="L5" s="57">
        <f>MAX(V9:V993)</f>
        <v>2</v>
      </c>
      <c r="M5" s="58"/>
      <c r="N5" s="17" t="s">
        <v>20</v>
      </c>
      <c r="O5" s="9"/>
      <c r="P5" s="57">
        <f>MAX(W9:W993)</f>
        <v>5</v>
      </c>
      <c r="Q5" s="5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61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35">
        <v>1</v>
      </c>
      <c r="C9" s="79">
        <f>L2</f>
        <v>100000</v>
      </c>
      <c r="D9" s="79"/>
      <c r="E9" s="44">
        <v>2013</v>
      </c>
      <c r="F9" s="8">
        <v>43474</v>
      </c>
      <c r="G9" s="44" t="s">
        <v>4</v>
      </c>
      <c r="H9" s="80">
        <v>0.83809999999999996</v>
      </c>
      <c r="I9" s="80"/>
      <c r="J9" s="44">
        <v>46</v>
      </c>
      <c r="K9" s="81">
        <f t="shared" ref="K9:K26" si="0">IF(J9="","",C9*0.03)</f>
        <v>3000</v>
      </c>
      <c r="L9" s="82"/>
      <c r="M9" s="6">
        <f>IF(J9="","",(K9/J9)/LOOKUP(RIGHT($D$2,3),[1]定数!$A$6:$A$13,[1]定数!$B$6:$B$13))</f>
        <v>0.54347826086956519</v>
      </c>
      <c r="N9" s="44">
        <v>2013</v>
      </c>
      <c r="O9" s="8">
        <v>43483</v>
      </c>
      <c r="P9" s="80">
        <v>0.83320000000000005</v>
      </c>
      <c r="Q9" s="80"/>
      <c r="R9" s="83">
        <f>IF(P9="","",T9*M9*LOOKUP(RIGHT($D$2,3),定数!$A$6:$A$13,定数!$B$6:$B$13))</f>
        <v>-3195.6521739129812</v>
      </c>
      <c r="S9" s="83"/>
      <c r="T9" s="84">
        <f>IF(P9="","",IF(G9="買",(P9-H9),(H9-P9))*IF(RIGHT($D$2,3)="JPY",100,10000))</f>
        <v>-48.999999999999048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>
      <c r="B10" s="35">
        <v>2</v>
      </c>
      <c r="C10" s="79">
        <f t="shared" ref="C10:C73" si="1">IF(R9="","",C9+R9)</f>
        <v>96804.347826087018</v>
      </c>
      <c r="D10" s="79"/>
      <c r="E10" s="44">
        <v>2013</v>
      </c>
      <c r="F10" s="8">
        <v>43546</v>
      </c>
      <c r="G10" s="44" t="s">
        <v>4</v>
      </c>
      <c r="H10" s="80">
        <v>0.83540000000000003</v>
      </c>
      <c r="I10" s="80"/>
      <c r="J10" s="44">
        <v>47</v>
      </c>
      <c r="K10" s="81">
        <f t="shared" si="0"/>
        <v>2904.1304347826103</v>
      </c>
      <c r="L10" s="82"/>
      <c r="M10" s="6">
        <f>IF(J10="","",(K10/J10)/LOOKUP(RIGHT($D$2,3),[1]定数!$A$6:$A$13,[1]定数!$B$6:$B$13))</f>
        <v>0.514916743755782</v>
      </c>
      <c r="N10" s="44">
        <v>2013</v>
      </c>
      <c r="O10" s="8">
        <v>43563</v>
      </c>
      <c r="P10" s="80">
        <v>0.8448</v>
      </c>
      <c r="Q10" s="80"/>
      <c r="R10" s="83">
        <f>IF(P10="","",T10*M10*LOOKUP(RIGHT($D$2,3),定数!$A$6:$A$13,定数!$B$6:$B$13))</f>
        <v>5808.2608695651998</v>
      </c>
      <c r="S10" s="83"/>
      <c r="T10" s="84">
        <f>IF(P10="","",IF(G10="買",(P10-H10),(H10-P10))*IF(RIGHT($D$2,3)="JPY",100,10000))</f>
        <v>93.999999999999645</v>
      </c>
      <c r="U10" s="84"/>
      <c r="V10" s="22">
        <f t="shared" ref="V10:V22" si="2">IF(T10&lt;&gt;"",IF(T10&gt;0,1+V9,0),"")</f>
        <v>1</v>
      </c>
      <c r="W10">
        <f t="shared" ref="W10:W73" si="3">IF(T10&lt;&gt;"",IF(T10&lt;0,1+W9,0),"")</f>
        <v>0</v>
      </c>
      <c r="X10" s="41">
        <f>IF(C10&lt;&gt;"",MAX(C10,C9),"")</f>
        <v>100000</v>
      </c>
    </row>
    <row r="11" spans="2:25">
      <c r="B11" s="35">
        <v>3</v>
      </c>
      <c r="C11" s="79">
        <f t="shared" ref="C11:C16" si="4">IF(R10="","",C10+R10)</f>
        <v>102612.60869565222</v>
      </c>
      <c r="D11" s="79"/>
      <c r="E11" s="44">
        <v>2013</v>
      </c>
      <c r="F11" s="8">
        <v>43573</v>
      </c>
      <c r="G11" s="44" t="s">
        <v>3</v>
      </c>
      <c r="H11" s="80">
        <v>0.84289999999999998</v>
      </c>
      <c r="I11" s="80"/>
      <c r="J11" s="44">
        <v>37</v>
      </c>
      <c r="K11" s="81">
        <f t="shared" si="0"/>
        <v>3078.3782608695665</v>
      </c>
      <c r="L11" s="82"/>
      <c r="M11" s="6">
        <f>IF(J11="","",(K11/J11)/LOOKUP(RIGHT($D$2,3),[1]定数!$A$6:$A$13,[1]定数!$B$6:$B$13))</f>
        <v>0.69332843713278514</v>
      </c>
      <c r="N11" s="44">
        <v>2013</v>
      </c>
      <c r="O11" s="8">
        <v>43574</v>
      </c>
      <c r="P11" s="80">
        <v>0.8468</v>
      </c>
      <c r="Q11" s="80"/>
      <c r="R11" s="83">
        <f>IF(P11="","",T11*M11*LOOKUP(RIGHT($D$2,3),定数!$A$6:$A$13,定数!$B$6:$B$13))</f>
        <v>-3244.7770857814462</v>
      </c>
      <c r="S11" s="83"/>
      <c r="T11" s="84">
        <f>IF(P11="","",IF(G11="買",(P11-H11),(H11-P11))*IF(RIGHT($D$2,3)="JPY",100,10000))</f>
        <v>-39.000000000000142</v>
      </c>
      <c r="U11" s="84"/>
      <c r="V11" s="22">
        <f t="shared" si="2"/>
        <v>0</v>
      </c>
      <c r="W11">
        <f t="shared" si="3"/>
        <v>1</v>
      </c>
      <c r="X11" s="41">
        <f>IF(C11&lt;&gt;"",MAX(X10,C11),"")</f>
        <v>102612.60869565222</v>
      </c>
      <c r="Y11" s="42">
        <f>IF(X11&lt;&gt;"",1-(C11/X11),"")</f>
        <v>0</v>
      </c>
    </row>
    <row r="12" spans="2:25">
      <c r="B12" s="35">
        <v>4</v>
      </c>
      <c r="C12" s="79">
        <f t="shared" si="4"/>
        <v>99367.831609870773</v>
      </c>
      <c r="D12" s="79"/>
      <c r="E12" s="44">
        <v>2013</v>
      </c>
      <c r="F12" s="8">
        <v>43663</v>
      </c>
      <c r="G12" s="44" t="s">
        <v>4</v>
      </c>
      <c r="H12" s="80">
        <v>0.79059999999999997</v>
      </c>
      <c r="I12" s="80"/>
      <c r="J12" s="44">
        <v>66</v>
      </c>
      <c r="K12" s="81">
        <f t="shared" si="0"/>
        <v>2981.0349482961233</v>
      </c>
      <c r="L12" s="82"/>
      <c r="M12" s="6">
        <f>IF(J12="","",(K12/J12)/LOOKUP(RIGHT($D$2,3),[1]定数!$A$6:$A$13,[1]定数!$B$6:$B$13))</f>
        <v>0.3763933015525408</v>
      </c>
      <c r="N12" s="44">
        <v>2013</v>
      </c>
      <c r="O12" s="8">
        <v>43671</v>
      </c>
      <c r="P12" s="80">
        <v>0.80379999999999996</v>
      </c>
      <c r="Q12" s="80"/>
      <c r="R12" s="83">
        <f>IF(P12="","",T12*M12*LOOKUP(RIGHT($D$2,3),定数!$A$6:$A$13,定数!$B$6:$B$13))</f>
        <v>5962.0698965922411</v>
      </c>
      <c r="S12" s="83"/>
      <c r="T12" s="84">
        <f t="shared" ref="T12:T75" si="5">IF(P12="","",IF(G12="買",(P12-H12),(H12-P12))*IF(RIGHT($D$2,3)="JPY",100,10000))</f>
        <v>131.99999999999989</v>
      </c>
      <c r="U12" s="84"/>
      <c r="V12" s="22">
        <f t="shared" si="2"/>
        <v>1</v>
      </c>
      <c r="W12">
        <f t="shared" si="3"/>
        <v>0</v>
      </c>
      <c r="X12" s="41">
        <f t="shared" ref="X12:X75" si="6">IF(C12&lt;&gt;"",MAX(X11,C12),"")</f>
        <v>102612.60869565222</v>
      </c>
      <c r="Y12" s="42">
        <f t="shared" ref="Y12:Y75" si="7">IF(X12&lt;&gt;"",1-(C12/X12),"")</f>
        <v>3.1621621621621743E-2</v>
      </c>
    </row>
    <row r="13" spans="2:25">
      <c r="B13" s="35">
        <v>5</v>
      </c>
      <c r="C13" s="79">
        <f t="shared" si="4"/>
        <v>105329.90150646301</v>
      </c>
      <c r="D13" s="79"/>
      <c r="E13" s="44">
        <v>2013</v>
      </c>
      <c r="F13" s="8">
        <v>43665</v>
      </c>
      <c r="G13" s="44" t="s">
        <v>4</v>
      </c>
      <c r="H13" s="80">
        <v>0.79210000000000003</v>
      </c>
      <c r="I13" s="80"/>
      <c r="J13" s="44">
        <v>42</v>
      </c>
      <c r="K13" s="81">
        <f t="shared" si="0"/>
        <v>3159.8970451938903</v>
      </c>
      <c r="L13" s="82"/>
      <c r="M13" s="6">
        <f>IF(J13="","",(K13/J13)/LOOKUP(RIGHT($D$2,3),[1]定数!$A$6:$A$13,[1]定数!$B$6:$B$13))</f>
        <v>0.62696369944323216</v>
      </c>
      <c r="N13" s="44">
        <v>2013</v>
      </c>
      <c r="O13" s="8">
        <v>43669</v>
      </c>
      <c r="P13" s="80">
        <v>0.8004</v>
      </c>
      <c r="Q13" s="80"/>
      <c r="R13" s="83">
        <f>IF(P13="","",T13*M13*LOOKUP(RIGHT($D$2,3),定数!$A$6:$A$13,定数!$B$6:$B$13))</f>
        <v>6244.5584464545727</v>
      </c>
      <c r="S13" s="83"/>
      <c r="T13" s="84">
        <f t="shared" si="5"/>
        <v>82.999999999999744</v>
      </c>
      <c r="U13" s="84"/>
      <c r="V13" s="22">
        <f t="shared" si="2"/>
        <v>2</v>
      </c>
      <c r="W13">
        <f t="shared" si="3"/>
        <v>0</v>
      </c>
      <c r="X13" s="41">
        <f t="shared" si="6"/>
        <v>105329.90150646301</v>
      </c>
      <c r="Y13" s="42">
        <f t="shared" si="7"/>
        <v>0</v>
      </c>
    </row>
    <row r="14" spans="2:25">
      <c r="B14" s="35">
        <v>6</v>
      </c>
      <c r="C14" s="79">
        <f t="shared" si="4"/>
        <v>111574.45995291758</v>
      </c>
      <c r="D14" s="79"/>
      <c r="E14" s="44">
        <v>2013</v>
      </c>
      <c r="F14" s="8">
        <v>43679</v>
      </c>
      <c r="G14" s="44" t="s">
        <v>3</v>
      </c>
      <c r="H14" s="80">
        <v>0.78129999999999999</v>
      </c>
      <c r="I14" s="80"/>
      <c r="J14" s="44">
        <v>119</v>
      </c>
      <c r="K14" s="81">
        <f t="shared" si="0"/>
        <v>3347.233798587527</v>
      </c>
      <c r="L14" s="82"/>
      <c r="M14" s="6">
        <f>IF(J14="","",(K14/J14)/LOOKUP(RIGHT($D$2,3),[1]定数!$A$6:$A$13,[1]定数!$B$6:$B$13))</f>
        <v>0.23440012595150747</v>
      </c>
      <c r="N14" s="44">
        <v>2013</v>
      </c>
      <c r="O14" s="8">
        <v>43684</v>
      </c>
      <c r="P14" s="80">
        <v>0.79349999999999998</v>
      </c>
      <c r="Q14" s="80"/>
      <c r="R14" s="83">
        <f>IF(P14="","",T14*M14*LOOKUP(RIGHT($D$2,3),定数!$A$6:$A$13,定数!$B$6:$B$13))</f>
        <v>-3431.6178439300661</v>
      </c>
      <c r="S14" s="83"/>
      <c r="T14" s="84">
        <f t="shared" si="5"/>
        <v>-121.99999999999989</v>
      </c>
      <c r="U14" s="84"/>
      <c r="V14" s="22">
        <f t="shared" si="2"/>
        <v>0</v>
      </c>
      <c r="W14">
        <f t="shared" si="3"/>
        <v>1</v>
      </c>
      <c r="X14" s="41">
        <f t="shared" si="6"/>
        <v>111574.45995291758</v>
      </c>
      <c r="Y14" s="42">
        <f t="shared" si="7"/>
        <v>0</v>
      </c>
    </row>
    <row r="15" spans="2:25">
      <c r="B15" s="35">
        <v>7</v>
      </c>
      <c r="C15" s="79">
        <f t="shared" si="4"/>
        <v>108142.8421089875</v>
      </c>
      <c r="D15" s="79"/>
      <c r="E15" s="44">
        <v>2013</v>
      </c>
      <c r="F15" s="8">
        <v>43700</v>
      </c>
      <c r="G15" s="44" t="s">
        <v>3</v>
      </c>
      <c r="H15" s="80">
        <v>0.7792</v>
      </c>
      <c r="I15" s="80"/>
      <c r="J15" s="44">
        <v>54</v>
      </c>
      <c r="K15" s="81">
        <f t="shared" si="0"/>
        <v>3244.2852632696249</v>
      </c>
      <c r="L15" s="82"/>
      <c r="M15" s="6">
        <f>IF(J15="","",(K15/J15)/LOOKUP(RIGHT($D$2,3),[1]定数!$A$6:$A$13,[1]定数!$B$6:$B$13))</f>
        <v>0.50066130606012726</v>
      </c>
      <c r="N15" s="44">
        <v>2013</v>
      </c>
      <c r="O15" s="8">
        <v>43703</v>
      </c>
      <c r="P15" s="80">
        <v>0.78490000000000004</v>
      </c>
      <c r="Q15" s="80"/>
      <c r="R15" s="83">
        <f>IF(P15="","",T15*M15*LOOKUP(RIGHT($D$2,3),定数!$A$6:$A$13,定数!$B$6:$B$13))</f>
        <v>-3424.5233334512936</v>
      </c>
      <c r="S15" s="83"/>
      <c r="T15" s="84">
        <f t="shared" si="5"/>
        <v>-57.000000000000384</v>
      </c>
      <c r="U15" s="84"/>
      <c r="V15" s="22">
        <f t="shared" si="2"/>
        <v>0</v>
      </c>
      <c r="W15">
        <f t="shared" si="3"/>
        <v>2</v>
      </c>
      <c r="X15" s="41">
        <f t="shared" si="6"/>
        <v>111574.45995291758</v>
      </c>
      <c r="Y15" s="42">
        <f t="shared" si="7"/>
        <v>3.0756302521008361E-2</v>
      </c>
    </row>
    <row r="16" spans="2:25">
      <c r="B16" s="35">
        <v>8</v>
      </c>
      <c r="C16" s="79">
        <f t="shared" si="4"/>
        <v>104718.31877553622</v>
      </c>
      <c r="D16" s="79"/>
      <c r="E16" s="44">
        <v>2013</v>
      </c>
      <c r="F16" s="8">
        <v>43754</v>
      </c>
      <c r="G16" s="44" t="s">
        <v>4</v>
      </c>
      <c r="H16" s="80">
        <v>0.84279999999999999</v>
      </c>
      <c r="I16" s="80"/>
      <c r="J16" s="44">
        <v>53</v>
      </c>
      <c r="K16" s="81">
        <f t="shared" si="0"/>
        <v>3141.5495632660864</v>
      </c>
      <c r="L16" s="82"/>
      <c r="M16" s="6">
        <f>IF(J16="","",(K16/J16)/LOOKUP(RIGHT($D$2,3),[1]定数!$A$6:$A$13,[1]定数!$B$6:$B$13))</f>
        <v>0.49395433384686893</v>
      </c>
      <c r="N16" s="44">
        <v>2013</v>
      </c>
      <c r="O16" s="8">
        <v>43760</v>
      </c>
      <c r="P16" s="80">
        <v>0.85340000000000005</v>
      </c>
      <c r="Q16" s="80"/>
      <c r="R16" s="83">
        <f>IF(P16="","",T16*M16*LOOKUP(RIGHT($D$2,3),定数!$A$6:$A$13,定数!$B$6:$B$13))</f>
        <v>6283.0991265322045</v>
      </c>
      <c r="S16" s="83"/>
      <c r="T16" s="84">
        <f t="shared" si="5"/>
        <v>106.00000000000054</v>
      </c>
      <c r="U16" s="84"/>
      <c r="V16" s="22">
        <f t="shared" si="2"/>
        <v>1</v>
      </c>
      <c r="W16">
        <f t="shared" si="3"/>
        <v>0</v>
      </c>
      <c r="X16" s="41">
        <f t="shared" si="6"/>
        <v>111574.45995291758</v>
      </c>
      <c r="Y16" s="42">
        <f t="shared" si="7"/>
        <v>6.1449019607843325E-2</v>
      </c>
    </row>
    <row r="17" spans="2:25">
      <c r="B17" s="35">
        <v>9</v>
      </c>
      <c r="C17" s="79">
        <f t="shared" si="1"/>
        <v>111001.41790206842</v>
      </c>
      <c r="D17" s="79"/>
      <c r="E17" s="44">
        <v>2013</v>
      </c>
      <c r="F17" s="8">
        <v>43762</v>
      </c>
      <c r="G17" s="44" t="s">
        <v>3</v>
      </c>
      <c r="H17" s="80">
        <v>0.83640000000000003</v>
      </c>
      <c r="I17" s="80"/>
      <c r="J17" s="44">
        <v>78</v>
      </c>
      <c r="K17" s="81">
        <f t="shared" si="0"/>
        <v>3330.0425370620528</v>
      </c>
      <c r="L17" s="82"/>
      <c r="M17" s="6">
        <f>IF(J17="","",(K17/J17)/LOOKUP(RIGHT($D$2,3),[1]定数!$A$6:$A$13,[1]定数!$B$6:$B$13))</f>
        <v>0.35577377532714238</v>
      </c>
      <c r="N17" s="44">
        <v>2013</v>
      </c>
      <c r="O17" s="8">
        <v>43769</v>
      </c>
      <c r="P17" s="80">
        <v>0.82079999999999997</v>
      </c>
      <c r="Q17" s="80"/>
      <c r="R17" s="83">
        <f>IF(P17="","",T17*M17*LOOKUP(RIGHT($D$2,3),定数!$A$6:$A$13,定数!$B$6:$B$13))</f>
        <v>6660.0850741241293</v>
      </c>
      <c r="S17" s="83"/>
      <c r="T17" s="84">
        <f t="shared" si="5"/>
        <v>156.00000000000057</v>
      </c>
      <c r="U17" s="84"/>
      <c r="V17" s="22">
        <f t="shared" si="2"/>
        <v>2</v>
      </c>
      <c r="W17">
        <f t="shared" si="3"/>
        <v>0</v>
      </c>
      <c r="X17" s="41">
        <f t="shared" si="6"/>
        <v>111574.45995291758</v>
      </c>
      <c r="Y17" s="42">
        <f t="shared" si="7"/>
        <v>5.1359607843135535E-3</v>
      </c>
    </row>
    <row r="18" spans="2:25">
      <c r="B18" s="35">
        <v>10</v>
      </c>
      <c r="C18" s="79">
        <f t="shared" si="1"/>
        <v>117661.50297619255</v>
      </c>
      <c r="D18" s="79"/>
      <c r="E18" s="44">
        <v>2013</v>
      </c>
      <c r="F18" s="8">
        <v>43775</v>
      </c>
      <c r="G18" s="44" t="s">
        <v>4</v>
      </c>
      <c r="H18" s="80">
        <v>0.83640000000000003</v>
      </c>
      <c r="I18" s="80"/>
      <c r="J18" s="44">
        <v>73</v>
      </c>
      <c r="K18" s="81">
        <f t="shared" si="0"/>
        <v>3529.8450892857763</v>
      </c>
      <c r="L18" s="82"/>
      <c r="M18" s="6">
        <f>IF(J18="","",(K18/J18)/LOOKUP(RIGHT($D$2,3),[1]定数!$A$6:$A$13,[1]定数!$B$6:$B$13))</f>
        <v>0.40295035265819368</v>
      </c>
      <c r="N18" s="44">
        <v>2013</v>
      </c>
      <c r="O18" s="8">
        <v>43777</v>
      </c>
      <c r="P18" s="80">
        <v>0.82889999999999997</v>
      </c>
      <c r="Q18" s="80"/>
      <c r="R18" s="83">
        <f>IF(P18="","",T18*M18*LOOKUP(RIGHT($D$2,3),定数!$A$6:$A$13,定数!$B$6:$B$13))</f>
        <v>-3626.5531739237731</v>
      </c>
      <c r="S18" s="83"/>
      <c r="T18" s="84">
        <f t="shared" si="5"/>
        <v>-75.000000000000625</v>
      </c>
      <c r="U18" s="84"/>
      <c r="V18" s="22">
        <f t="shared" si="2"/>
        <v>0</v>
      </c>
      <c r="W18">
        <f t="shared" si="3"/>
        <v>1</v>
      </c>
      <c r="X18" s="41">
        <f t="shared" si="6"/>
        <v>117661.50297619255</v>
      </c>
      <c r="Y18" s="42">
        <f t="shared" si="7"/>
        <v>0</v>
      </c>
    </row>
    <row r="19" spans="2:25">
      <c r="B19" s="35">
        <v>11</v>
      </c>
      <c r="C19" s="79">
        <f t="shared" si="1"/>
        <v>114034.94980226878</v>
      </c>
      <c r="D19" s="79"/>
      <c r="E19" s="44">
        <v>2013</v>
      </c>
      <c r="F19" s="8">
        <v>43784</v>
      </c>
      <c r="G19" s="44" t="s">
        <v>4</v>
      </c>
      <c r="H19" s="80">
        <v>0.83250000000000002</v>
      </c>
      <c r="I19" s="80"/>
      <c r="J19" s="44">
        <v>53</v>
      </c>
      <c r="K19" s="81">
        <f t="shared" si="0"/>
        <v>3421.0484940680631</v>
      </c>
      <c r="L19" s="82"/>
      <c r="M19" s="6">
        <f>IF(J19="","",(K19/J19)/LOOKUP(RIGHT($D$2,3),[1]定数!$A$6:$A$13,[1]定数!$B$6:$B$13))</f>
        <v>0.53790070661447531</v>
      </c>
      <c r="N19" s="44">
        <v>203</v>
      </c>
      <c r="O19" s="8">
        <v>43790</v>
      </c>
      <c r="P19" s="80">
        <v>0.82689999999999997</v>
      </c>
      <c r="Q19" s="80"/>
      <c r="R19" s="83">
        <f>IF(P19="","",T19*M19*LOOKUP(RIGHT($D$2,3),定数!$A$6:$A$13,定数!$B$6:$B$13))</f>
        <v>-3614.6927484493062</v>
      </c>
      <c r="S19" s="83"/>
      <c r="T19" s="84">
        <f t="shared" si="5"/>
        <v>-56.000000000000497</v>
      </c>
      <c r="U19" s="84"/>
      <c r="V19" s="22">
        <f t="shared" si="2"/>
        <v>0</v>
      </c>
      <c r="W19">
        <f t="shared" si="3"/>
        <v>2</v>
      </c>
      <c r="X19" s="41">
        <f t="shared" si="6"/>
        <v>117661.50297619255</v>
      </c>
      <c r="Y19" s="42">
        <f t="shared" si="7"/>
        <v>3.0821917808219523E-2</v>
      </c>
    </row>
    <row r="20" spans="2:25">
      <c r="B20" s="35">
        <v>12</v>
      </c>
      <c r="C20" s="79">
        <f t="shared" si="1"/>
        <v>110420.25705381947</v>
      </c>
      <c r="D20" s="79"/>
      <c r="E20" s="44">
        <v>2013</v>
      </c>
      <c r="F20" s="8">
        <v>43791</v>
      </c>
      <c r="G20" s="44" t="s">
        <v>3</v>
      </c>
      <c r="H20" s="80">
        <v>0.8135</v>
      </c>
      <c r="I20" s="80"/>
      <c r="J20" s="44">
        <v>96</v>
      </c>
      <c r="K20" s="81">
        <f t="shared" si="0"/>
        <v>3312.6077116145839</v>
      </c>
      <c r="L20" s="82"/>
      <c r="M20" s="6">
        <f>IF(J20="","",(K20/J20)/LOOKUP(RIGHT($D$2,3),[1]定数!$A$6:$A$13,[1]定数!$B$6:$B$13))</f>
        <v>0.28755275274432152</v>
      </c>
      <c r="N20" s="44">
        <v>2013</v>
      </c>
      <c r="O20" s="8">
        <v>43795</v>
      </c>
      <c r="P20" s="80">
        <v>0.82330000000000003</v>
      </c>
      <c r="Q20" s="80"/>
      <c r="R20" s="83">
        <f>IF(P20="","",T20*M20*LOOKUP(RIGHT($D$2,3),定数!$A$6:$A$13,定数!$B$6:$B$13))</f>
        <v>-3381.6203722732321</v>
      </c>
      <c r="S20" s="83"/>
      <c r="T20" s="84">
        <f t="shared" si="5"/>
        <v>-98.000000000000313</v>
      </c>
      <c r="U20" s="84"/>
      <c r="V20" s="22">
        <f t="shared" si="2"/>
        <v>0</v>
      </c>
      <c r="W20">
        <f t="shared" si="3"/>
        <v>3</v>
      </c>
      <c r="X20" s="41">
        <f t="shared" si="6"/>
        <v>117661.50297619255</v>
      </c>
      <c r="Y20" s="42">
        <f t="shared" si="7"/>
        <v>6.1543034375808214E-2</v>
      </c>
    </row>
    <row r="21" spans="2:25">
      <c r="B21" s="35">
        <v>13</v>
      </c>
      <c r="C21" s="79">
        <f t="shared" si="1"/>
        <v>107038.63668154624</v>
      </c>
      <c r="D21" s="79"/>
      <c r="E21" s="44">
        <v>2013</v>
      </c>
      <c r="F21" s="8">
        <v>43802</v>
      </c>
      <c r="G21" s="44" t="s">
        <v>4</v>
      </c>
      <c r="H21" s="80">
        <v>0.82320000000000004</v>
      </c>
      <c r="I21" s="80"/>
      <c r="J21" s="44">
        <v>76</v>
      </c>
      <c r="K21" s="81">
        <f t="shared" si="0"/>
        <v>3211.1591004463871</v>
      </c>
      <c r="L21" s="82"/>
      <c r="M21" s="6">
        <f>IF(J21="","",(K21/J21)/LOOKUP(RIGHT($D$2,3),[1]定数!$A$6:$A$13,[1]定数!$B$6:$B$13))</f>
        <v>0.35210077855771788</v>
      </c>
      <c r="N21" s="44">
        <v>2013</v>
      </c>
      <c r="O21" s="8">
        <v>43804</v>
      </c>
      <c r="P21" s="80">
        <v>0.81540000000000001</v>
      </c>
      <c r="Q21" s="80"/>
      <c r="R21" s="83">
        <f>IF(P21="","",T21*M21*LOOKUP(RIGHT($D$2,3),定数!$A$6:$A$13,定数!$B$6:$B$13))</f>
        <v>-3295.6632873002513</v>
      </c>
      <c r="S21" s="83"/>
      <c r="T21" s="84">
        <f t="shared" si="5"/>
        <v>-78.000000000000284</v>
      </c>
      <c r="U21" s="84"/>
      <c r="V21" s="22">
        <f t="shared" si="2"/>
        <v>0</v>
      </c>
      <c r="W21">
        <f t="shared" si="3"/>
        <v>4</v>
      </c>
      <c r="X21" s="41">
        <f t="shared" si="6"/>
        <v>117661.50297619255</v>
      </c>
      <c r="Y21" s="42">
        <f t="shared" si="7"/>
        <v>9.0283278948049217E-2</v>
      </c>
    </row>
    <row r="22" spans="2:25">
      <c r="B22" s="35">
        <v>14</v>
      </c>
      <c r="C22" s="79">
        <f t="shared" si="1"/>
        <v>103742.97339424599</v>
      </c>
      <c r="D22" s="79"/>
      <c r="E22" s="44">
        <v>2013</v>
      </c>
      <c r="F22" s="8">
        <v>43809</v>
      </c>
      <c r="G22" s="44" t="s">
        <v>4</v>
      </c>
      <c r="H22" s="80">
        <v>0.83250000000000002</v>
      </c>
      <c r="I22" s="80"/>
      <c r="J22" s="44">
        <v>53</v>
      </c>
      <c r="K22" s="81">
        <f t="shared" si="0"/>
        <v>3112.2892018273797</v>
      </c>
      <c r="L22" s="82"/>
      <c r="M22" s="6">
        <f>IF(J22="","",(K22/J22)/LOOKUP(RIGHT($D$2,3),[1]定数!$A$6:$A$13,[1]定数!$B$6:$B$13))</f>
        <v>0.48935364808606596</v>
      </c>
      <c r="N22" s="44">
        <v>2013</v>
      </c>
      <c r="O22" s="8">
        <v>43810</v>
      </c>
      <c r="P22" s="80">
        <v>0.82699999999999996</v>
      </c>
      <c r="Q22" s="80"/>
      <c r="R22" s="83">
        <f>IF(P22="","",T22*M22*LOOKUP(RIGHT($D$2,3),定数!$A$6:$A$13,定数!$B$6:$B$13))</f>
        <v>-3229.7340773680708</v>
      </c>
      <c r="S22" s="83"/>
      <c r="T22" s="84">
        <f t="shared" si="5"/>
        <v>-55.000000000000604</v>
      </c>
      <c r="U22" s="84"/>
      <c r="V22" s="22">
        <f t="shared" si="2"/>
        <v>0</v>
      </c>
      <c r="W22">
        <f t="shared" si="3"/>
        <v>5</v>
      </c>
      <c r="X22" s="41">
        <f t="shared" si="6"/>
        <v>117661.50297619255</v>
      </c>
      <c r="Y22" s="42">
        <f t="shared" si="7"/>
        <v>0.11829297799096461</v>
      </c>
    </row>
    <row r="23" spans="2:25">
      <c r="B23" s="35">
        <v>15</v>
      </c>
      <c r="C23" s="79">
        <f t="shared" si="1"/>
        <v>100513.23931687791</v>
      </c>
      <c r="D23" s="79"/>
      <c r="E23" s="44">
        <v>2014</v>
      </c>
      <c r="F23" s="8">
        <v>43502</v>
      </c>
      <c r="G23" s="44" t="s">
        <v>4</v>
      </c>
      <c r="H23" s="80">
        <v>0.82820000000000005</v>
      </c>
      <c r="I23" s="80"/>
      <c r="J23" s="44">
        <v>67</v>
      </c>
      <c r="K23" s="81">
        <f t="shared" si="0"/>
        <v>3015.3971795063371</v>
      </c>
      <c r="L23" s="82"/>
      <c r="M23" s="6">
        <f>IF(J23="","",(K23/J23)/LOOKUP(RIGHT($D$2,3),[1]定数!$A$6:$A$13,[1]定数!$B$6:$B$13))</f>
        <v>0.37504940043611157</v>
      </c>
      <c r="N23" s="44">
        <v>2014</v>
      </c>
      <c r="O23" s="8">
        <v>43524</v>
      </c>
      <c r="P23" s="80">
        <v>0.84160000000000001</v>
      </c>
      <c r="Q23" s="80"/>
      <c r="R23" s="83">
        <f>IF(P23="","",T23*M23*LOOKUP(RIGHT($D$2,3),定数!$A$6:$A$13,定数!$B$6:$B$13))</f>
        <v>6030.7943590126597</v>
      </c>
      <c r="S23" s="83"/>
      <c r="T23" s="84">
        <f t="shared" si="5"/>
        <v>133.99999999999969</v>
      </c>
      <c r="U23" s="84"/>
      <c r="V23" t="str">
        <f t="shared" ref="V23:W74" si="8">IF(S23&lt;&gt;"",IF(S23&lt;0,1+V22,0),"")</f>
        <v/>
      </c>
      <c r="W23">
        <f t="shared" si="3"/>
        <v>0</v>
      </c>
      <c r="X23" s="41">
        <f t="shared" si="6"/>
        <v>117661.50297619255</v>
      </c>
      <c r="Y23" s="42">
        <f t="shared" si="7"/>
        <v>0.14574234754407644</v>
      </c>
    </row>
    <row r="24" spans="2:25">
      <c r="B24" s="35">
        <v>16</v>
      </c>
      <c r="C24" s="79">
        <f t="shared" si="1"/>
        <v>106544.03367589056</v>
      </c>
      <c r="D24" s="79"/>
      <c r="E24" s="44">
        <v>2014</v>
      </c>
      <c r="F24" s="8">
        <v>43542</v>
      </c>
      <c r="G24" s="44" t="s">
        <v>4</v>
      </c>
      <c r="H24" s="80">
        <v>0.86150000000000004</v>
      </c>
      <c r="I24" s="80"/>
      <c r="J24" s="44">
        <v>74</v>
      </c>
      <c r="K24" s="81">
        <f t="shared" si="0"/>
        <v>3196.3210102767166</v>
      </c>
      <c r="L24" s="82"/>
      <c r="M24" s="6">
        <f>IF(J24="","",(K24/J24)/LOOKUP(RIGHT($D$2,3),[1]定数!$A$6:$A$13,[1]定数!$B$6:$B$13))</f>
        <v>0.35994605971584648</v>
      </c>
      <c r="N24" s="44">
        <v>2014</v>
      </c>
      <c r="O24" s="8">
        <v>43544</v>
      </c>
      <c r="P24" s="80">
        <v>0.85389999999999999</v>
      </c>
      <c r="Q24" s="80"/>
      <c r="R24" s="83">
        <f>IF(P24="","",T24*M24*LOOKUP(RIGHT($D$2,3),定数!$A$6:$A$13,定数!$B$6:$B$13))</f>
        <v>-3282.7080646085419</v>
      </c>
      <c r="S24" s="83"/>
      <c r="T24" s="84">
        <f t="shared" si="5"/>
        <v>-76.000000000000512</v>
      </c>
      <c r="U24" s="84"/>
      <c r="V24" t="str">
        <f t="shared" si="8"/>
        <v/>
      </c>
      <c r="W24">
        <f t="shared" si="3"/>
        <v>1</v>
      </c>
      <c r="X24" s="41">
        <f t="shared" si="6"/>
        <v>117661.50297619255</v>
      </c>
      <c r="Y24" s="42">
        <f t="shared" si="7"/>
        <v>9.4486888396721258E-2</v>
      </c>
    </row>
    <row r="25" spans="2:25">
      <c r="B25" s="35">
        <v>17</v>
      </c>
      <c r="C25" s="79">
        <f t="shared" si="1"/>
        <v>103261.32561128202</v>
      </c>
      <c r="D25" s="79"/>
      <c r="E25" s="44">
        <v>2014</v>
      </c>
      <c r="F25" s="8">
        <v>43572</v>
      </c>
      <c r="G25" s="44" t="s">
        <v>3</v>
      </c>
      <c r="H25" s="80">
        <v>0.85829999999999995</v>
      </c>
      <c r="I25" s="80"/>
      <c r="J25" s="44">
        <v>48</v>
      </c>
      <c r="K25" s="81">
        <f t="shared" si="0"/>
        <v>3097.8397683384605</v>
      </c>
      <c r="L25" s="82"/>
      <c r="M25" s="6">
        <f>IF(J25="","",(K25/J25)/LOOKUP(RIGHT($D$2,3),[1]定数!$A$6:$A$13,[1]定数!$B$6:$B$13))</f>
        <v>0.53781940422542718</v>
      </c>
      <c r="N25" s="44">
        <v>2014</v>
      </c>
      <c r="O25" s="8">
        <v>43579</v>
      </c>
      <c r="P25" s="80">
        <v>0.86329999999999996</v>
      </c>
      <c r="Q25" s="80"/>
      <c r="R25" s="83">
        <f>IF(P25="","",T25*M25*LOOKUP(RIGHT($D$2,3),定数!$A$6:$A$13,定数!$B$6:$B$13))</f>
        <v>-3226.9164253525655</v>
      </c>
      <c r="S25" s="83"/>
      <c r="T25" s="84">
        <f t="shared" si="5"/>
        <v>-50.000000000000043</v>
      </c>
      <c r="U25" s="84"/>
      <c r="V25" t="str">
        <f t="shared" si="8"/>
        <v/>
      </c>
      <c r="W25">
        <f t="shared" si="3"/>
        <v>2</v>
      </c>
      <c r="X25" s="41">
        <f t="shared" si="6"/>
        <v>117661.50297619255</v>
      </c>
      <c r="Y25" s="42">
        <f t="shared" si="7"/>
        <v>0.12238648156503862</v>
      </c>
    </row>
    <row r="26" spans="2:25">
      <c r="B26" s="35">
        <v>18</v>
      </c>
      <c r="C26" s="79">
        <f t="shared" si="1"/>
        <v>100034.40918592946</v>
      </c>
      <c r="D26" s="79"/>
      <c r="E26" s="44">
        <v>2014</v>
      </c>
      <c r="F26" s="8">
        <v>43587</v>
      </c>
      <c r="G26" s="44" t="s">
        <v>4</v>
      </c>
      <c r="H26" s="80">
        <v>0.86680000000000001</v>
      </c>
      <c r="I26" s="80"/>
      <c r="J26" s="44">
        <v>80</v>
      </c>
      <c r="K26" s="81">
        <f t="shared" si="0"/>
        <v>3001.0322755778834</v>
      </c>
      <c r="L26" s="82"/>
      <c r="M26" s="6">
        <f>IF(J26="","",(K26/J26)/LOOKUP(RIGHT($D$2,3),[1]定数!$A$6:$A$13,[1]定数!$B$6:$B$13))</f>
        <v>0.31260752870602954</v>
      </c>
      <c r="N26" s="44">
        <v>2014</v>
      </c>
      <c r="O26" s="8">
        <v>43605</v>
      </c>
      <c r="P26" s="80">
        <v>0.85860000000000003</v>
      </c>
      <c r="Q26" s="80"/>
      <c r="R26" s="83">
        <f>IF(P26="","",T26*M26*LOOKUP(RIGHT($D$2,3),定数!$A$6:$A$13,定数!$B$6:$B$13))</f>
        <v>-3076.0580824673257</v>
      </c>
      <c r="S26" s="83"/>
      <c r="T26" s="84">
        <f t="shared" si="5"/>
        <v>-81.999999999999858</v>
      </c>
      <c r="U26" s="84"/>
      <c r="V26" t="str">
        <f t="shared" si="8"/>
        <v/>
      </c>
      <c r="W26">
        <f t="shared" si="3"/>
        <v>3</v>
      </c>
      <c r="X26" s="41">
        <f t="shared" si="6"/>
        <v>117661.50297619255</v>
      </c>
      <c r="Y26" s="42">
        <f t="shared" si="7"/>
        <v>0.1498119040161312</v>
      </c>
    </row>
    <row r="27" spans="2:25">
      <c r="B27" s="35">
        <v>19</v>
      </c>
      <c r="C27" s="79">
        <f t="shared" si="1"/>
        <v>96958.351103462133</v>
      </c>
      <c r="D27" s="79"/>
      <c r="E27" s="44">
        <v>2015</v>
      </c>
      <c r="F27" s="8">
        <v>43592</v>
      </c>
      <c r="G27" s="44" t="s">
        <v>3</v>
      </c>
      <c r="H27" s="80">
        <v>0.74670000000000003</v>
      </c>
      <c r="I27" s="80"/>
      <c r="J27" s="44">
        <v>58</v>
      </c>
      <c r="K27" s="79">
        <f>IF(J27="","",C27*0.03)</f>
        <v>2908.7505331038637</v>
      </c>
      <c r="L27" s="79"/>
      <c r="M27" s="6">
        <f>IF(J27="","",(K27/J27)/LOOKUP(RIGHT($D$2,3),[1]定数!$A$6:$A$13,[1]定数!$B$6:$B$13))</f>
        <v>0.41792392717009536</v>
      </c>
      <c r="N27" s="44">
        <v>2015</v>
      </c>
      <c r="O27" s="8">
        <v>43596</v>
      </c>
      <c r="P27" s="80">
        <v>0.73509999999999998</v>
      </c>
      <c r="Q27" s="80"/>
      <c r="R27" s="83">
        <f>IF(P27="","",T27*M27*LOOKUP(RIGHT($D$2,3),定数!$A$6:$A$13,定数!$B$6:$B$13))</f>
        <v>5817.5010662077548</v>
      </c>
      <c r="S27" s="83"/>
      <c r="T27" s="84">
        <f t="shared" si="5"/>
        <v>116.00000000000054</v>
      </c>
      <c r="U27" s="84"/>
      <c r="V27" t="str">
        <f t="shared" si="8"/>
        <v/>
      </c>
      <c r="W27">
        <f t="shared" si="3"/>
        <v>0</v>
      </c>
      <c r="X27" s="41">
        <f t="shared" si="6"/>
        <v>117661.50297619255</v>
      </c>
      <c r="Y27" s="42">
        <f t="shared" si="7"/>
        <v>0.1759551879676351</v>
      </c>
    </row>
    <row r="28" spans="2:25">
      <c r="B28" s="35">
        <v>20</v>
      </c>
      <c r="C28" s="79">
        <f t="shared" si="1"/>
        <v>102775.85216966989</v>
      </c>
      <c r="D28" s="79"/>
      <c r="E28" s="44">
        <v>2015</v>
      </c>
      <c r="F28" s="8">
        <v>43611</v>
      </c>
      <c r="G28" s="44" t="s">
        <v>3</v>
      </c>
      <c r="H28" s="80">
        <v>0.72650000000000003</v>
      </c>
      <c r="I28" s="80"/>
      <c r="J28" s="44">
        <v>55</v>
      </c>
      <c r="K28" s="81">
        <f>IF(J28="","",C28*0.03)</f>
        <v>3083.2755650900967</v>
      </c>
      <c r="L28" s="82"/>
      <c r="M28" s="6">
        <f>IF(J28="","",(K28/J28)/LOOKUP(RIGHT($D$2,3),[1]定数!$A$6:$A$13,[1]定数!$B$6:$B$13))</f>
        <v>0.46716296440759042</v>
      </c>
      <c r="N28" s="44">
        <v>2015</v>
      </c>
      <c r="O28" s="8">
        <v>43613</v>
      </c>
      <c r="P28" s="80">
        <v>0.71550000000000002</v>
      </c>
      <c r="Q28" s="80"/>
      <c r="R28" s="83">
        <f>IF(P28="","",T28*M28*LOOKUP(RIGHT($D$2,3),定数!$A$6:$A$13,定数!$B$6:$B$13))</f>
        <v>6166.5511301801989</v>
      </c>
      <c r="S28" s="83"/>
      <c r="T28" s="84">
        <f t="shared" si="5"/>
        <v>110.0000000000001</v>
      </c>
      <c r="U28" s="84"/>
      <c r="V28" t="str">
        <f t="shared" si="8"/>
        <v/>
      </c>
      <c r="W28">
        <f t="shared" si="3"/>
        <v>0</v>
      </c>
      <c r="X28" s="41">
        <f t="shared" si="6"/>
        <v>117661.50297619255</v>
      </c>
      <c r="Y28" s="42">
        <f t="shared" si="7"/>
        <v>0.12651249924569297</v>
      </c>
    </row>
    <row r="29" spans="2:25">
      <c r="B29" s="35">
        <v>21</v>
      </c>
      <c r="C29" s="79">
        <f t="shared" si="1"/>
        <v>108942.40329985009</v>
      </c>
      <c r="D29" s="79"/>
      <c r="E29" s="44">
        <v>2015</v>
      </c>
      <c r="F29" s="8">
        <v>43617</v>
      </c>
      <c r="G29" s="44" t="s">
        <v>3</v>
      </c>
      <c r="H29" s="80">
        <v>0.70809999999999995</v>
      </c>
      <c r="I29" s="80"/>
      <c r="J29" s="44">
        <v>66</v>
      </c>
      <c r="K29" s="81">
        <f t="shared" ref="K29:K72" si="9">IF(J29="","",C29*0.03)</f>
        <v>3268.2720989955028</v>
      </c>
      <c r="L29" s="82"/>
      <c r="M29" s="6">
        <f>IF(J29="","",(K29/J29)/LOOKUP(RIGHT($D$2,3),[1]定数!$A$6:$A$13,[1]定数!$B$6:$B$13))</f>
        <v>0.41266061856003827</v>
      </c>
      <c r="N29" s="44">
        <v>2015</v>
      </c>
      <c r="O29" s="8">
        <v>43618</v>
      </c>
      <c r="P29" s="80">
        <v>0.71499999999999997</v>
      </c>
      <c r="Q29" s="80"/>
      <c r="R29" s="83">
        <f>IF(P29="","",T29*M29*LOOKUP(RIGHT($D$2,3),定数!$A$6:$A$13,定数!$B$6:$B$13))</f>
        <v>-3416.8299216771252</v>
      </c>
      <c r="S29" s="83"/>
      <c r="T29" s="84">
        <f t="shared" si="5"/>
        <v>-69.000000000000171</v>
      </c>
      <c r="U29" s="84"/>
      <c r="V29" t="str">
        <f t="shared" si="8"/>
        <v/>
      </c>
      <c r="W29">
        <f t="shared" si="3"/>
        <v>1</v>
      </c>
      <c r="X29" s="41">
        <f t="shared" si="6"/>
        <v>117661.50297619255</v>
      </c>
      <c r="Y29" s="42">
        <f t="shared" si="7"/>
        <v>7.410324920043454E-2</v>
      </c>
    </row>
    <row r="30" spans="2:25">
      <c r="B30" s="35">
        <v>22</v>
      </c>
      <c r="C30" s="79">
        <f t="shared" si="1"/>
        <v>105525.57337817297</v>
      </c>
      <c r="D30" s="79"/>
      <c r="E30" s="44">
        <v>2015</v>
      </c>
      <c r="F30" s="8">
        <v>43682</v>
      </c>
      <c r="G30" s="44" t="s">
        <v>3</v>
      </c>
      <c r="H30" s="80">
        <v>0.6502</v>
      </c>
      <c r="I30" s="80"/>
      <c r="J30" s="44">
        <v>60</v>
      </c>
      <c r="K30" s="81">
        <f t="shared" si="9"/>
        <v>3165.7672013451888</v>
      </c>
      <c r="L30" s="82"/>
      <c r="M30" s="6">
        <f>IF(J30="","",(K30/J30)/LOOKUP(RIGHT($D$2,3),[1]定数!$A$6:$A$13,[1]定数!$B$6:$B$13))</f>
        <v>0.43968988907572071</v>
      </c>
      <c r="N30" s="44">
        <v>2015</v>
      </c>
      <c r="O30" s="8">
        <v>43684</v>
      </c>
      <c r="P30" s="80">
        <v>0.65649999999999997</v>
      </c>
      <c r="Q30" s="80"/>
      <c r="R30" s="83">
        <f>IF(P30="","",T30*M30*LOOKUP(RIGHT($D$2,3),定数!$A$6:$A$13,定数!$B$6:$B$13))</f>
        <v>-3324.0555614124337</v>
      </c>
      <c r="S30" s="83"/>
      <c r="T30" s="84">
        <f t="shared" si="5"/>
        <v>-62.999999999999723</v>
      </c>
      <c r="U30" s="84"/>
      <c r="V30" t="str">
        <f t="shared" si="8"/>
        <v/>
      </c>
      <c r="W30">
        <f t="shared" si="3"/>
        <v>2</v>
      </c>
      <c r="X30" s="41">
        <f t="shared" si="6"/>
        <v>117661.50297619255</v>
      </c>
      <c r="Y30" s="42">
        <f t="shared" si="7"/>
        <v>0.10314273820278463</v>
      </c>
    </row>
    <row r="31" spans="2:25">
      <c r="B31" s="35">
        <v>23</v>
      </c>
      <c r="C31" s="79">
        <f t="shared" si="1"/>
        <v>102201.51781676053</v>
      </c>
      <c r="D31" s="79"/>
      <c r="E31" s="44">
        <v>2015</v>
      </c>
      <c r="F31" s="8">
        <v>43730</v>
      </c>
      <c r="G31" s="44" t="s">
        <v>3</v>
      </c>
      <c r="H31" s="80">
        <v>0.62870000000000004</v>
      </c>
      <c r="I31" s="80"/>
      <c r="J31" s="44">
        <v>41</v>
      </c>
      <c r="K31" s="81">
        <f t="shared" si="9"/>
        <v>3066.0455345028158</v>
      </c>
      <c r="L31" s="82"/>
      <c r="M31" s="6">
        <f>IF(J31="","",(K31/J31)/LOOKUP(RIGHT($D$2,3),[1]定数!$A$6:$A$13,[1]定数!$B$6:$B$13))</f>
        <v>0.62317998668756414</v>
      </c>
      <c r="N31" s="44">
        <v>2015</v>
      </c>
      <c r="O31" s="8">
        <v>43732</v>
      </c>
      <c r="P31" s="80">
        <v>0.6331</v>
      </c>
      <c r="Q31" s="80"/>
      <c r="R31" s="83">
        <f>IF(P31="","",T31*M31*LOOKUP(RIGHT($D$2,3),定数!$A$6:$A$13,定数!$B$6:$B$13))</f>
        <v>-3290.3903297103084</v>
      </c>
      <c r="S31" s="83"/>
      <c r="T31" s="84">
        <f t="shared" si="5"/>
        <v>-43.999999999999595</v>
      </c>
      <c r="U31" s="84"/>
      <c r="V31" t="str">
        <f t="shared" si="8"/>
        <v/>
      </c>
      <c r="W31">
        <f t="shared" si="3"/>
        <v>3</v>
      </c>
      <c r="X31" s="41">
        <f t="shared" si="6"/>
        <v>117661.50297619255</v>
      </c>
      <c r="Y31" s="42">
        <f t="shared" si="7"/>
        <v>0.13139374194939679</v>
      </c>
    </row>
    <row r="32" spans="2:25">
      <c r="B32" s="35">
        <v>24</v>
      </c>
      <c r="C32" s="79">
        <f t="shared" si="1"/>
        <v>98911.127487050224</v>
      </c>
      <c r="D32" s="79"/>
      <c r="E32" s="44">
        <v>2015</v>
      </c>
      <c r="F32" s="8">
        <v>43744</v>
      </c>
      <c r="G32" s="44" t="s">
        <v>4</v>
      </c>
      <c r="H32" s="80">
        <v>0.65429999999999999</v>
      </c>
      <c r="I32" s="80"/>
      <c r="J32" s="44">
        <v>64</v>
      </c>
      <c r="K32" s="81">
        <f t="shared" si="9"/>
        <v>2967.3338246115068</v>
      </c>
      <c r="L32" s="82"/>
      <c r="M32" s="6">
        <f>IF(J32="","",(K32/J32)/LOOKUP(RIGHT($D$2,3),[1]定数!$A$6:$A$13,[1]定数!$B$6:$B$13))</f>
        <v>0.38637159174628993</v>
      </c>
      <c r="N32" s="44">
        <v>2015</v>
      </c>
      <c r="O32" s="8">
        <v>43747</v>
      </c>
      <c r="P32" s="80">
        <v>0.66710000000000003</v>
      </c>
      <c r="Q32" s="80"/>
      <c r="R32" s="83">
        <f>IF(P32="","",T32*M32*LOOKUP(RIGHT($D$2,3),定数!$A$6:$A$13,定数!$B$6:$B$13))</f>
        <v>5934.6676492230299</v>
      </c>
      <c r="S32" s="83"/>
      <c r="T32" s="84">
        <f t="shared" si="5"/>
        <v>128.00000000000034</v>
      </c>
      <c r="U32" s="84"/>
      <c r="V32" t="str">
        <f t="shared" si="8"/>
        <v/>
      </c>
      <c r="W32">
        <f t="shared" si="3"/>
        <v>0</v>
      </c>
      <c r="X32" s="41">
        <f t="shared" si="6"/>
        <v>117661.50297619255</v>
      </c>
      <c r="Y32" s="42">
        <f t="shared" si="7"/>
        <v>0.15935862635492815</v>
      </c>
    </row>
    <row r="33" spans="2:25">
      <c r="B33" s="35">
        <v>25</v>
      </c>
      <c r="C33" s="79">
        <f t="shared" si="1"/>
        <v>104845.79513627326</v>
      </c>
      <c r="D33" s="79"/>
      <c r="E33" s="44">
        <v>2015</v>
      </c>
      <c r="F33" s="8">
        <v>43803</v>
      </c>
      <c r="G33" s="44" t="s">
        <v>4</v>
      </c>
      <c r="H33" s="80">
        <v>0.67049999999999998</v>
      </c>
      <c r="I33" s="80"/>
      <c r="J33" s="44">
        <v>96</v>
      </c>
      <c r="K33" s="81">
        <f t="shared" si="9"/>
        <v>3145.3738540881977</v>
      </c>
      <c r="L33" s="82"/>
      <c r="M33" s="6">
        <f>IF(J33="","",(K33/J33)/LOOKUP(RIGHT($D$2,3),[1]定数!$A$6:$A$13,[1]定数!$B$6:$B$13))</f>
        <v>0.27303592483404493</v>
      </c>
      <c r="N33" s="44">
        <v>2015</v>
      </c>
      <c r="O33" s="8">
        <v>43808</v>
      </c>
      <c r="P33" s="80">
        <v>0.66059999999999997</v>
      </c>
      <c r="Q33" s="80"/>
      <c r="R33" s="83">
        <f>IF(P33="","",T33*M33*LOOKUP(RIGHT($D$2,3),定数!$A$6:$A$13,定数!$B$6:$B$13))</f>
        <v>-3243.6667870284605</v>
      </c>
      <c r="S33" s="83"/>
      <c r="T33" s="84">
        <f t="shared" si="5"/>
        <v>-99.000000000000199</v>
      </c>
      <c r="U33" s="84"/>
      <c r="V33" t="str">
        <f t="shared" si="8"/>
        <v/>
      </c>
      <c r="W33">
        <f t="shared" si="3"/>
        <v>1</v>
      </c>
      <c r="X33" s="41">
        <f t="shared" si="6"/>
        <v>117661.50297619255</v>
      </c>
      <c r="Y33" s="42">
        <f t="shared" si="7"/>
        <v>0.10892014393622362</v>
      </c>
    </row>
    <row r="34" spans="2:25">
      <c r="B34" s="35">
        <v>26</v>
      </c>
      <c r="C34" s="79">
        <f t="shared" si="1"/>
        <v>101602.1283492448</v>
      </c>
      <c r="D34" s="79"/>
      <c r="E34" s="44">
        <v>2015</v>
      </c>
      <c r="F34" s="8">
        <v>43827</v>
      </c>
      <c r="G34" s="44" t="s">
        <v>4</v>
      </c>
      <c r="H34" s="80">
        <v>0.68479999999999996</v>
      </c>
      <c r="I34" s="80"/>
      <c r="J34" s="44">
        <v>20</v>
      </c>
      <c r="K34" s="81">
        <f t="shared" si="9"/>
        <v>3048.0638504773437</v>
      </c>
      <c r="L34" s="82"/>
      <c r="M34" s="6">
        <f>IF(J34="","",(K34/J34)/LOOKUP(RIGHT($D$2,3),[1]定数!$A$6:$A$13,[1]定数!$B$6:$B$13))</f>
        <v>1.2700266043655597</v>
      </c>
      <c r="N34" s="44">
        <v>2016</v>
      </c>
      <c r="O34" s="8">
        <v>43466</v>
      </c>
      <c r="P34" s="80">
        <v>0.6825</v>
      </c>
      <c r="Q34" s="80"/>
      <c r="R34" s="83">
        <f>IF(P34="","",T34*M34*LOOKUP(RIGHT($D$2,3),定数!$A$6:$A$13,定数!$B$6:$B$13))</f>
        <v>-3505.2734280488971</v>
      </c>
      <c r="S34" s="83"/>
      <c r="T34" s="84">
        <f t="shared" si="5"/>
        <v>-22.999999999999687</v>
      </c>
      <c r="U34" s="84"/>
      <c r="V34" t="str">
        <f t="shared" si="8"/>
        <v/>
      </c>
      <c r="W34">
        <f t="shared" si="3"/>
        <v>2</v>
      </c>
      <c r="X34" s="41">
        <f t="shared" si="6"/>
        <v>117661.50297619255</v>
      </c>
      <c r="Y34" s="42">
        <f t="shared" si="7"/>
        <v>0.13648792698319678</v>
      </c>
    </row>
    <row r="35" spans="2:25">
      <c r="B35" s="35">
        <v>27</v>
      </c>
      <c r="C35" s="79">
        <f t="shared" si="1"/>
        <v>98096.854921195903</v>
      </c>
      <c r="D35" s="79"/>
      <c r="E35" s="44">
        <v>2016</v>
      </c>
      <c r="F35" s="8">
        <v>43546</v>
      </c>
      <c r="G35" s="44" t="s">
        <v>3</v>
      </c>
      <c r="H35" s="80">
        <v>0.67200000000000004</v>
      </c>
      <c r="I35" s="80"/>
      <c r="J35" s="44">
        <v>53</v>
      </c>
      <c r="K35" s="81">
        <f t="shared" si="9"/>
        <v>2942.9056476358769</v>
      </c>
      <c r="L35" s="82"/>
      <c r="M35" s="6">
        <f>IF(J35="","",(K35/J35)/LOOKUP(RIGHT($D$2,3),[1]定数!$A$6:$A$13,[1]定数!$B$6:$B$13))</f>
        <v>0.46272101377922592</v>
      </c>
      <c r="N35" s="44">
        <v>2016</v>
      </c>
      <c r="O35" s="8">
        <v>43553</v>
      </c>
      <c r="P35" s="80">
        <v>0.67749999999999999</v>
      </c>
      <c r="Q35" s="80"/>
      <c r="R35" s="83">
        <f>IF(P35="","",T35*M35*LOOKUP(RIGHT($D$2,3),定数!$A$6:$A$13,定数!$B$6:$B$13))</f>
        <v>-3053.9586909428631</v>
      </c>
      <c r="S35" s="83"/>
      <c r="T35" s="84">
        <f t="shared" si="5"/>
        <v>-54.999999999999496</v>
      </c>
      <c r="U35" s="84"/>
      <c r="V35" t="str">
        <f t="shared" si="8"/>
        <v/>
      </c>
      <c r="W35">
        <f t="shared" si="3"/>
        <v>3</v>
      </c>
      <c r="X35" s="41">
        <f t="shared" si="6"/>
        <v>117661.50297619255</v>
      </c>
      <c r="Y35" s="42">
        <f t="shared" si="7"/>
        <v>0.16627909350227599</v>
      </c>
    </row>
    <row r="36" spans="2:25">
      <c r="B36" s="35">
        <v>28</v>
      </c>
      <c r="C36" s="79">
        <f t="shared" si="1"/>
        <v>95042.896230253042</v>
      </c>
      <c r="D36" s="79"/>
      <c r="E36" s="44">
        <v>2016</v>
      </c>
      <c r="F36" s="8">
        <v>43591</v>
      </c>
      <c r="G36" s="44" t="s">
        <v>3</v>
      </c>
      <c r="H36" s="80">
        <v>0.68469999999999998</v>
      </c>
      <c r="I36" s="80"/>
      <c r="J36" s="44">
        <v>40</v>
      </c>
      <c r="K36" s="81">
        <f t="shared" si="9"/>
        <v>2851.286886907591</v>
      </c>
      <c r="L36" s="82"/>
      <c r="M36" s="6">
        <f>IF(J36="","",(K36/J36)/LOOKUP(RIGHT($D$2,3),[1]定数!$A$6:$A$13,[1]定数!$B$6:$B$13))</f>
        <v>0.5940181014390814</v>
      </c>
      <c r="N36" s="44">
        <v>2016</v>
      </c>
      <c r="O36" s="8">
        <v>43594</v>
      </c>
      <c r="P36" s="80">
        <v>0.67669999999999997</v>
      </c>
      <c r="Q36" s="80"/>
      <c r="R36" s="83">
        <f>IF(P36="","",T36*M36*LOOKUP(RIGHT($D$2,3),定数!$A$6:$A$13,定数!$B$6:$B$13))</f>
        <v>5702.5737738151865</v>
      </c>
      <c r="S36" s="83"/>
      <c r="T36" s="84">
        <f t="shared" si="5"/>
        <v>80.000000000000071</v>
      </c>
      <c r="U36" s="84"/>
      <c r="V36" t="str">
        <f t="shared" si="8"/>
        <v/>
      </c>
      <c r="W36">
        <f t="shared" si="3"/>
        <v>0</v>
      </c>
      <c r="X36" s="41">
        <f t="shared" si="6"/>
        <v>117661.50297619255</v>
      </c>
      <c r="Y36" s="42">
        <f t="shared" si="7"/>
        <v>0.19223455568569547</v>
      </c>
    </row>
    <row r="37" spans="2:25">
      <c r="B37" s="35">
        <v>29</v>
      </c>
      <c r="C37" s="79">
        <f t="shared" si="1"/>
        <v>100745.47000406822</v>
      </c>
      <c r="D37" s="79"/>
      <c r="E37" s="44">
        <v>2016</v>
      </c>
      <c r="F37" s="8">
        <v>43618</v>
      </c>
      <c r="G37" s="44" t="s">
        <v>4</v>
      </c>
      <c r="H37" s="80">
        <v>0.6825</v>
      </c>
      <c r="I37" s="80"/>
      <c r="J37" s="44">
        <v>45</v>
      </c>
      <c r="K37" s="81">
        <f t="shared" si="9"/>
        <v>3022.3641001220467</v>
      </c>
      <c r="L37" s="82"/>
      <c r="M37" s="6">
        <f>IF(J37="","",(K37/J37)/LOOKUP(RIGHT($D$2,3),[1]定数!$A$6:$A$13,[1]定数!$B$6:$B$13))</f>
        <v>0.55969705557815685</v>
      </c>
      <c r="N37" s="44">
        <v>2016</v>
      </c>
      <c r="O37" s="8">
        <v>43619</v>
      </c>
      <c r="P37" s="80">
        <v>0.69140000000000001</v>
      </c>
      <c r="Q37" s="80"/>
      <c r="R37" s="83">
        <f>IF(P37="","",T37*M37*LOOKUP(RIGHT($D$2,3),定数!$A$6:$A$13,定数!$B$6:$B$13))</f>
        <v>5977.5645535747281</v>
      </c>
      <c r="S37" s="83"/>
      <c r="T37" s="84">
        <f t="shared" si="5"/>
        <v>89.000000000000185</v>
      </c>
      <c r="U37" s="84"/>
      <c r="V37" t="str">
        <f t="shared" si="8"/>
        <v/>
      </c>
      <c r="W37">
        <f t="shared" si="3"/>
        <v>0</v>
      </c>
      <c r="X37" s="41">
        <f t="shared" si="6"/>
        <v>117661.50297619255</v>
      </c>
      <c r="Y37" s="42">
        <f t="shared" si="7"/>
        <v>0.14376862902683718</v>
      </c>
    </row>
    <row r="38" spans="2:25">
      <c r="B38" s="35">
        <v>30</v>
      </c>
      <c r="C38" s="79">
        <f t="shared" si="1"/>
        <v>106723.03455764295</v>
      </c>
      <c r="D38" s="79"/>
      <c r="E38" s="44">
        <v>2016</v>
      </c>
      <c r="F38" s="8">
        <v>43665</v>
      </c>
      <c r="G38" s="44" t="s">
        <v>3</v>
      </c>
      <c r="H38" s="80">
        <v>0.70230000000000004</v>
      </c>
      <c r="I38" s="80"/>
      <c r="J38" s="44">
        <v>96</v>
      </c>
      <c r="K38" s="81">
        <f t="shared" si="9"/>
        <v>3201.6910367292885</v>
      </c>
      <c r="L38" s="82"/>
      <c r="M38" s="6">
        <f>IF(J38="","",(K38/J38)/LOOKUP(RIGHT($D$2,3),[1]定数!$A$6:$A$13,[1]定数!$B$6:$B$13))</f>
        <v>0.27792456916052849</v>
      </c>
      <c r="N38" s="44">
        <v>2016</v>
      </c>
      <c r="O38" s="8">
        <v>43675</v>
      </c>
      <c r="P38" s="80">
        <v>0.71209999999999996</v>
      </c>
      <c r="Q38" s="80"/>
      <c r="R38" s="83">
        <f>IF(P38="","",T38*M38*LOOKUP(RIGHT($D$2,3),定数!$A$6:$A$13,定数!$B$6:$B$13))</f>
        <v>-3268.3929333277883</v>
      </c>
      <c r="S38" s="83"/>
      <c r="T38" s="84">
        <f t="shared" si="5"/>
        <v>-97.999999999999204</v>
      </c>
      <c r="U38" s="84"/>
      <c r="V38" t="str">
        <f t="shared" si="8"/>
        <v/>
      </c>
      <c r="W38">
        <f t="shared" si="3"/>
        <v>1</v>
      </c>
      <c r="X38" s="41">
        <f t="shared" si="6"/>
        <v>117661.50297619255</v>
      </c>
      <c r="Y38" s="42">
        <f t="shared" si="7"/>
        <v>9.2965567682429473E-2</v>
      </c>
    </row>
    <row r="39" spans="2:25">
      <c r="B39" s="35">
        <v>31</v>
      </c>
      <c r="C39" s="79">
        <f t="shared" si="1"/>
        <v>103454.64162431516</v>
      </c>
      <c r="D39" s="79"/>
      <c r="E39" s="44">
        <v>2016</v>
      </c>
      <c r="F39" s="8">
        <v>43667</v>
      </c>
      <c r="G39" s="44" t="s">
        <v>3</v>
      </c>
      <c r="H39" s="80">
        <v>0.70140000000000002</v>
      </c>
      <c r="I39" s="80"/>
      <c r="J39" s="44">
        <v>23</v>
      </c>
      <c r="K39" s="81">
        <f t="shared" si="9"/>
        <v>3103.6392487294547</v>
      </c>
      <c r="L39" s="82"/>
      <c r="M39" s="6">
        <f>IF(J39="","",(K39/J39)/LOOKUP(RIGHT($D$2,3),[1]定数!$A$6:$A$13,[1]定数!$B$6:$B$13))</f>
        <v>1.1245069741773388</v>
      </c>
      <c r="N39" s="44">
        <v>2016</v>
      </c>
      <c r="O39" s="8">
        <v>43667</v>
      </c>
      <c r="P39" s="80">
        <v>0.69679999999999997</v>
      </c>
      <c r="Q39" s="80"/>
      <c r="R39" s="83">
        <f>IF(P39="","",T39*M39*LOOKUP(RIGHT($D$2,3),定数!$A$6:$A$13,定数!$B$6:$B$13))</f>
        <v>6207.2784974589749</v>
      </c>
      <c r="S39" s="83"/>
      <c r="T39" s="84">
        <f t="shared" si="5"/>
        <v>46.000000000000483</v>
      </c>
      <c r="U39" s="84"/>
      <c r="V39" t="str">
        <f t="shared" si="8"/>
        <v/>
      </c>
      <c r="W39">
        <f t="shared" si="3"/>
        <v>0</v>
      </c>
      <c r="X39" s="41">
        <f t="shared" si="6"/>
        <v>117661.50297619255</v>
      </c>
      <c r="Y39" s="42">
        <f t="shared" si="7"/>
        <v>0.12074349717215482</v>
      </c>
    </row>
    <row r="40" spans="2:25">
      <c r="B40" s="35">
        <v>32</v>
      </c>
      <c r="C40" s="79">
        <f t="shared" si="1"/>
        <v>109661.92012177414</v>
      </c>
      <c r="D40" s="79"/>
      <c r="E40" s="44">
        <v>2016</v>
      </c>
      <c r="F40" s="8">
        <v>43675</v>
      </c>
      <c r="G40" s="44" t="s">
        <v>4</v>
      </c>
      <c r="H40" s="80">
        <v>0.71730000000000005</v>
      </c>
      <c r="I40" s="80"/>
      <c r="J40" s="44">
        <v>92</v>
      </c>
      <c r="K40" s="81">
        <f t="shared" si="9"/>
        <v>3289.857603653224</v>
      </c>
      <c r="L40" s="82"/>
      <c r="M40" s="6">
        <f>IF(J40="","",(K40/J40)/LOOKUP(RIGHT($D$2,3),[1]定数!$A$6:$A$13,[1]定数!$B$6:$B$13))</f>
        <v>0.29799434815699494</v>
      </c>
      <c r="N40" s="44">
        <v>2016</v>
      </c>
      <c r="O40" s="8">
        <v>43703</v>
      </c>
      <c r="P40" s="80">
        <v>0.73570000000000002</v>
      </c>
      <c r="Q40" s="80"/>
      <c r="R40" s="83">
        <f>IF(P40="","",T40*M40*LOOKUP(RIGHT($D$2,3),定数!$A$6:$A$13,定数!$B$6:$B$13))</f>
        <v>6579.7152073064381</v>
      </c>
      <c r="S40" s="83"/>
      <c r="T40" s="84">
        <f t="shared" si="5"/>
        <v>183.99999999999972</v>
      </c>
      <c r="U40" s="84"/>
      <c r="V40" t="str">
        <f t="shared" si="8"/>
        <v/>
      </c>
      <c r="W40">
        <f t="shared" si="3"/>
        <v>0</v>
      </c>
      <c r="X40" s="41">
        <f t="shared" si="6"/>
        <v>117661.50297619255</v>
      </c>
      <c r="Y40" s="42">
        <f t="shared" si="7"/>
        <v>6.7988107002483589E-2</v>
      </c>
    </row>
    <row r="41" spans="2:25">
      <c r="B41" s="35">
        <v>33</v>
      </c>
      <c r="C41" s="79">
        <f t="shared" si="1"/>
        <v>116241.63532908057</v>
      </c>
      <c r="D41" s="79"/>
      <c r="E41" s="44">
        <v>2016</v>
      </c>
      <c r="F41" s="8">
        <v>43755</v>
      </c>
      <c r="G41" s="44" t="s">
        <v>4</v>
      </c>
      <c r="H41" s="80">
        <v>0.71079999999999999</v>
      </c>
      <c r="I41" s="80"/>
      <c r="J41" s="44">
        <v>30</v>
      </c>
      <c r="K41" s="81">
        <f t="shared" si="9"/>
        <v>3487.2490598724171</v>
      </c>
      <c r="L41" s="82"/>
      <c r="M41" s="6">
        <f>IF(J41="","",(K41/J41)/LOOKUP(RIGHT($D$2,3),[1]定数!$A$6:$A$13,[1]定数!$B$6:$B$13))</f>
        <v>0.96868029440900472</v>
      </c>
      <c r="N41" s="44">
        <v>2016</v>
      </c>
      <c r="O41" s="8">
        <v>43756</v>
      </c>
      <c r="P41" s="80">
        <v>0.71689999999999998</v>
      </c>
      <c r="Q41" s="80"/>
      <c r="R41" s="83">
        <f>IF(P41="","",T41*M41*LOOKUP(RIGHT($D$2,3),定数!$A$6:$A$13,定数!$B$6:$B$13))</f>
        <v>7090.7397550739079</v>
      </c>
      <c r="S41" s="83"/>
      <c r="T41" s="84">
        <f t="shared" si="5"/>
        <v>60.999999999999943</v>
      </c>
      <c r="U41" s="84"/>
      <c r="V41" t="str">
        <f t="shared" si="8"/>
        <v/>
      </c>
      <c r="W41">
        <f t="shared" si="3"/>
        <v>0</v>
      </c>
      <c r="X41" s="41">
        <f t="shared" si="6"/>
        <v>117661.50297619255</v>
      </c>
      <c r="Y41" s="42">
        <f t="shared" si="7"/>
        <v>1.2067393422632744E-2</v>
      </c>
    </row>
    <row r="42" spans="2:25">
      <c r="B42" s="35">
        <v>34</v>
      </c>
      <c r="C42" s="79">
        <f t="shared" si="1"/>
        <v>123332.37508415448</v>
      </c>
      <c r="D42" s="79"/>
      <c r="E42" s="44">
        <v>2016</v>
      </c>
      <c r="F42" s="8">
        <v>43757</v>
      </c>
      <c r="G42" s="44" t="s">
        <v>4</v>
      </c>
      <c r="H42" s="80">
        <v>0.72470000000000001</v>
      </c>
      <c r="I42" s="80"/>
      <c r="J42" s="44">
        <v>53</v>
      </c>
      <c r="K42" s="81">
        <f t="shared" si="9"/>
        <v>3699.9712525246341</v>
      </c>
      <c r="L42" s="82"/>
      <c r="M42" s="6">
        <f>IF(J42="","",(K42/J42)/LOOKUP(RIGHT($D$2,3),[1]定数!$A$6:$A$13,[1]定数!$B$6:$B$13))</f>
        <v>0.58175648624601162</v>
      </c>
      <c r="N42" s="44">
        <v>2016</v>
      </c>
      <c r="O42" s="8">
        <v>43758</v>
      </c>
      <c r="P42" s="80">
        <v>0.71919999999999995</v>
      </c>
      <c r="Q42" s="80"/>
      <c r="R42" s="83">
        <f>IF(P42="","",T42*M42*LOOKUP(RIGHT($D$2,3),定数!$A$6:$A$13,定数!$B$6:$B$13))</f>
        <v>-3839.5928092237186</v>
      </c>
      <c r="S42" s="83"/>
      <c r="T42" s="84">
        <f t="shared" si="5"/>
        <v>-55.000000000000604</v>
      </c>
      <c r="U42" s="84"/>
      <c r="V42" t="str">
        <f t="shared" si="8"/>
        <v/>
      </c>
      <c r="W42">
        <f t="shared" si="3"/>
        <v>1</v>
      </c>
      <c r="X42" s="41">
        <f t="shared" si="6"/>
        <v>123332.37508415448</v>
      </c>
      <c r="Y42" s="42">
        <f t="shared" si="7"/>
        <v>0</v>
      </c>
    </row>
    <row r="43" spans="2:25">
      <c r="B43" s="35">
        <v>35</v>
      </c>
      <c r="C43" s="79">
        <f t="shared" si="1"/>
        <v>119492.78227493077</v>
      </c>
      <c r="D43" s="79"/>
      <c r="E43" s="44">
        <v>2016</v>
      </c>
      <c r="F43" s="8">
        <v>43777</v>
      </c>
      <c r="G43" s="44" t="s">
        <v>4</v>
      </c>
      <c r="H43" s="80">
        <v>0.73670000000000002</v>
      </c>
      <c r="I43" s="80"/>
      <c r="J43" s="44">
        <v>45</v>
      </c>
      <c r="K43" s="81">
        <f t="shared" si="9"/>
        <v>3584.7834682479229</v>
      </c>
      <c r="L43" s="82"/>
      <c r="M43" s="6">
        <f>IF(J43="","",(K43/J43)/LOOKUP(RIGHT($D$2,3),[1]定数!$A$6:$A$13,[1]定数!$B$6:$B$13))</f>
        <v>0.66384879041628198</v>
      </c>
      <c r="N43" s="44">
        <v>2016</v>
      </c>
      <c r="O43" s="8">
        <v>43778</v>
      </c>
      <c r="P43" s="80">
        <v>0.73199999999999998</v>
      </c>
      <c r="Q43" s="80"/>
      <c r="R43" s="83">
        <f>IF(P43="","",T43*M43*LOOKUP(RIGHT($D$2,3),定数!$A$6:$A$13,定数!$B$6:$B$13))</f>
        <v>-3744.1071779478602</v>
      </c>
      <c r="S43" s="83"/>
      <c r="T43" s="84">
        <f t="shared" si="5"/>
        <v>-47.000000000000377</v>
      </c>
      <c r="U43" s="84"/>
      <c r="V43" t="str">
        <f t="shared" si="8"/>
        <v/>
      </c>
      <c r="W43">
        <f t="shared" si="3"/>
        <v>2</v>
      </c>
      <c r="X43" s="41">
        <f t="shared" si="6"/>
        <v>123332.37508415448</v>
      </c>
      <c r="Y43" s="42">
        <f t="shared" si="7"/>
        <v>3.1132075471698384E-2</v>
      </c>
    </row>
    <row r="44" spans="2:25">
      <c r="B44" s="35">
        <v>36</v>
      </c>
      <c r="C44" s="79">
        <f t="shared" si="1"/>
        <v>115748.6750969829</v>
      </c>
      <c r="D44" s="79"/>
      <c r="E44" s="44">
        <v>2016</v>
      </c>
      <c r="F44" s="8">
        <v>43779</v>
      </c>
      <c r="G44" s="44" t="s">
        <v>3</v>
      </c>
      <c r="H44" s="80">
        <v>0.71930000000000005</v>
      </c>
      <c r="I44" s="80"/>
      <c r="J44" s="44">
        <v>110</v>
      </c>
      <c r="K44" s="81">
        <f t="shared" si="9"/>
        <v>3472.4602529094868</v>
      </c>
      <c r="L44" s="82"/>
      <c r="M44" s="6">
        <f>IF(J44="","",(K44/J44)/LOOKUP(RIGHT($D$2,3),[1]定数!$A$6:$A$13,[1]定数!$B$6:$B$13))</f>
        <v>0.2630651706749611</v>
      </c>
      <c r="N44" s="44">
        <v>2016</v>
      </c>
      <c r="O44" s="8">
        <v>43793</v>
      </c>
      <c r="P44" s="80">
        <v>0.69730000000000003</v>
      </c>
      <c r="Q44" s="80"/>
      <c r="R44" s="83">
        <f>IF(P44="","",T44*M44*LOOKUP(RIGHT($D$2,3),定数!$A$6:$A$13,定数!$B$6:$B$13))</f>
        <v>6944.92050581898</v>
      </c>
      <c r="S44" s="83"/>
      <c r="T44" s="84">
        <f t="shared" si="5"/>
        <v>220.0000000000002</v>
      </c>
      <c r="U44" s="84"/>
      <c r="V44" t="str">
        <f t="shared" si="8"/>
        <v/>
      </c>
      <c r="W44">
        <f t="shared" si="3"/>
        <v>0</v>
      </c>
      <c r="X44" s="41">
        <f t="shared" si="6"/>
        <v>123332.37508415448</v>
      </c>
      <c r="Y44" s="42">
        <f t="shared" si="7"/>
        <v>6.1489937106918857E-2</v>
      </c>
    </row>
    <row r="45" spans="2:25">
      <c r="B45" s="35">
        <v>37</v>
      </c>
      <c r="C45" s="79">
        <f t="shared" si="1"/>
        <v>122693.59560280188</v>
      </c>
      <c r="D45" s="79"/>
      <c r="E45" s="44">
        <v>2016</v>
      </c>
      <c r="F45" s="8">
        <v>43784</v>
      </c>
      <c r="G45" s="44" t="s">
        <v>3</v>
      </c>
      <c r="H45" s="80">
        <v>0.7077</v>
      </c>
      <c r="I45" s="80"/>
      <c r="J45" s="44">
        <v>51</v>
      </c>
      <c r="K45" s="81">
        <f t="shared" si="9"/>
        <v>3680.8078680840563</v>
      </c>
      <c r="L45" s="82"/>
      <c r="M45" s="6">
        <f>IF(J45="","",(K45/J45)/LOOKUP(RIGHT($D$2,3),[1]定数!$A$6:$A$13,[1]定数!$B$6:$B$13))</f>
        <v>0.6014391941313818</v>
      </c>
      <c r="N45" s="44">
        <v>2016</v>
      </c>
      <c r="O45" s="8">
        <v>43793</v>
      </c>
      <c r="P45" s="80">
        <v>0.69740000000000002</v>
      </c>
      <c r="Q45" s="80"/>
      <c r="R45" s="83">
        <f>IF(P45="","",T45*M45*LOOKUP(RIGHT($D$2,3),定数!$A$6:$A$13,定数!$B$6:$B$13))</f>
        <v>7433.7884394638613</v>
      </c>
      <c r="S45" s="83"/>
      <c r="T45" s="84">
        <f t="shared" si="5"/>
        <v>102.99999999999976</v>
      </c>
      <c r="U45" s="84"/>
      <c r="V45" t="str">
        <f t="shared" si="8"/>
        <v/>
      </c>
      <c r="W45">
        <f t="shared" si="3"/>
        <v>0</v>
      </c>
      <c r="X45" s="41">
        <f t="shared" si="6"/>
        <v>123332.37508415448</v>
      </c>
      <c r="Y45" s="42">
        <f t="shared" si="7"/>
        <v>5.1793333333338687E-3</v>
      </c>
    </row>
    <row r="46" spans="2:25">
      <c r="B46" s="35">
        <v>38</v>
      </c>
      <c r="C46" s="79">
        <f t="shared" si="1"/>
        <v>130127.38404226575</v>
      </c>
      <c r="D46" s="79"/>
      <c r="E46" s="44">
        <v>2016</v>
      </c>
      <c r="F46" s="8">
        <v>43785</v>
      </c>
      <c r="G46" s="44" t="s">
        <v>3</v>
      </c>
      <c r="H46" s="80">
        <v>0.70779999999999998</v>
      </c>
      <c r="I46" s="80"/>
      <c r="J46" s="44">
        <v>32</v>
      </c>
      <c r="K46" s="81">
        <f t="shared" si="9"/>
        <v>3903.8215212679725</v>
      </c>
      <c r="L46" s="82"/>
      <c r="M46" s="6">
        <f>IF(J46="","",(K46/J46)/LOOKUP(RIGHT($D$2,3),[1]定数!$A$6:$A$13,[1]定数!$B$6:$B$13))</f>
        <v>1.0166201878302012</v>
      </c>
      <c r="N46" s="44">
        <v>2016</v>
      </c>
      <c r="O46" s="8">
        <v>43787</v>
      </c>
      <c r="P46" s="80">
        <v>0.70140000000000002</v>
      </c>
      <c r="Q46" s="80"/>
      <c r="R46" s="83">
        <f>IF(P46="","",T46*M46*LOOKUP(RIGHT($D$2,3),定数!$A$6:$A$13,定数!$B$6:$B$13))</f>
        <v>7807.6430425358994</v>
      </c>
      <c r="S46" s="83"/>
      <c r="T46" s="84">
        <f t="shared" si="5"/>
        <v>63.999999999999616</v>
      </c>
      <c r="U46" s="84"/>
      <c r="V46" t="str">
        <f t="shared" si="8"/>
        <v/>
      </c>
      <c r="W46">
        <f t="shared" si="3"/>
        <v>0</v>
      </c>
      <c r="X46" s="41">
        <f t="shared" si="6"/>
        <v>130127.38404226575</v>
      </c>
      <c r="Y46" s="42">
        <f t="shared" si="7"/>
        <v>0</v>
      </c>
    </row>
    <row r="47" spans="2:25">
      <c r="B47" s="35">
        <v>39</v>
      </c>
      <c r="C47" s="79">
        <f t="shared" si="1"/>
        <v>137935.02708480164</v>
      </c>
      <c r="D47" s="79"/>
      <c r="E47" s="44">
        <v>2016</v>
      </c>
      <c r="F47" s="8">
        <v>43798</v>
      </c>
      <c r="G47" s="44" t="s">
        <v>4</v>
      </c>
      <c r="H47" s="80">
        <v>0.71279999999999999</v>
      </c>
      <c r="I47" s="80"/>
      <c r="J47" s="44">
        <v>54</v>
      </c>
      <c r="K47" s="81">
        <f t="shared" si="9"/>
        <v>4138.0508125440492</v>
      </c>
      <c r="L47" s="82"/>
      <c r="M47" s="6">
        <f>IF(J47="","",(K47/J47)/LOOKUP(RIGHT($D$2,3),[1]定数!$A$6:$A$13,[1]定数!$B$6:$B$13))</f>
        <v>0.63858808835556313</v>
      </c>
      <c r="N47" s="44">
        <v>2016</v>
      </c>
      <c r="O47" s="8">
        <v>43799</v>
      </c>
      <c r="P47" s="80">
        <v>0.70720000000000005</v>
      </c>
      <c r="Q47" s="80"/>
      <c r="R47" s="83">
        <f>IF(P47="","",T47*M47*LOOKUP(RIGHT($D$2,3),定数!$A$6:$A$13,定数!$B$6:$B$13))</f>
        <v>-4291.3119537493376</v>
      </c>
      <c r="S47" s="83"/>
      <c r="T47" s="84">
        <f t="shared" si="5"/>
        <v>-55.999999999999382</v>
      </c>
      <c r="U47" s="84"/>
      <c r="V47" t="str">
        <f t="shared" si="8"/>
        <v/>
      </c>
      <c r="W47">
        <f t="shared" si="3"/>
        <v>1</v>
      </c>
      <c r="X47" s="41">
        <f t="shared" si="6"/>
        <v>137935.02708480164</v>
      </c>
      <c r="Y47" s="42">
        <f t="shared" si="7"/>
        <v>0</v>
      </c>
    </row>
    <row r="48" spans="2:25">
      <c r="B48" s="35">
        <v>40</v>
      </c>
      <c r="C48" s="79">
        <f t="shared" si="1"/>
        <v>133643.7151310523</v>
      </c>
      <c r="D48" s="79"/>
      <c r="E48" s="44">
        <v>2016</v>
      </c>
      <c r="F48" s="8">
        <v>43822</v>
      </c>
      <c r="G48" s="44" t="s">
        <v>3</v>
      </c>
      <c r="H48" s="80">
        <v>0.68700000000000006</v>
      </c>
      <c r="I48" s="80"/>
      <c r="J48" s="44">
        <v>40</v>
      </c>
      <c r="K48" s="81">
        <f t="shared" si="9"/>
        <v>4009.3114539315688</v>
      </c>
      <c r="L48" s="82"/>
      <c r="M48" s="6">
        <f>IF(J48="","",(K48/J48)/LOOKUP(RIGHT($D$2,3),[1]定数!$A$6:$A$13,[1]定数!$B$6:$B$13))</f>
        <v>0.83527321956907685</v>
      </c>
      <c r="N48" s="44">
        <v>2016</v>
      </c>
      <c r="O48" s="8">
        <v>43827</v>
      </c>
      <c r="P48" s="80">
        <v>0.69120000000000004</v>
      </c>
      <c r="Q48" s="80"/>
      <c r="R48" s="83">
        <f>IF(P48="","",T48*M48*LOOKUP(RIGHT($D$2,3),定数!$A$6:$A$13,定数!$B$6:$B$13))</f>
        <v>-4209.7770266281286</v>
      </c>
      <c r="S48" s="83"/>
      <c r="T48" s="84">
        <f t="shared" si="5"/>
        <v>-41.999999999999815</v>
      </c>
      <c r="U48" s="84"/>
      <c r="V48" t="str">
        <f t="shared" si="8"/>
        <v/>
      </c>
      <c r="W48">
        <f t="shared" si="3"/>
        <v>2</v>
      </c>
      <c r="X48" s="41">
        <f t="shared" si="6"/>
        <v>137935.02708480164</v>
      </c>
      <c r="Y48" s="42">
        <f t="shared" si="7"/>
        <v>3.1111111111110756E-2</v>
      </c>
    </row>
    <row r="49" spans="2:25">
      <c r="B49" s="35">
        <v>41</v>
      </c>
      <c r="C49" s="79">
        <f t="shared" si="1"/>
        <v>129433.93810442417</v>
      </c>
      <c r="D49" s="79"/>
      <c r="E49" s="44">
        <v>2017</v>
      </c>
      <c r="F49" s="8">
        <v>43517</v>
      </c>
      <c r="G49" s="44" t="s">
        <v>3</v>
      </c>
      <c r="H49" s="80">
        <v>0.71540000000000004</v>
      </c>
      <c r="I49" s="80"/>
      <c r="J49" s="44">
        <v>32</v>
      </c>
      <c r="K49" s="81">
        <f t="shared" si="9"/>
        <v>3883.0181431327251</v>
      </c>
      <c r="L49" s="82"/>
      <c r="M49" s="6">
        <f>IF(J49="","",(K49/J49)/LOOKUP(RIGHT($D$2,3),[1]定数!$A$6:$A$13,[1]定数!$B$6:$B$13))</f>
        <v>1.0112026414408137</v>
      </c>
      <c r="N49" s="44">
        <v>2017</v>
      </c>
      <c r="O49" s="8">
        <v>43519</v>
      </c>
      <c r="P49" s="80">
        <v>0.71889999999999998</v>
      </c>
      <c r="Q49" s="80"/>
      <c r="R49" s="83">
        <f>IF(P49="","",T49*M49*LOOKUP(RIGHT($D$2,3),定数!$A$6:$A$13,定数!$B$6:$B$13))</f>
        <v>-4247.0510940513532</v>
      </c>
      <c r="S49" s="83"/>
      <c r="T49" s="84">
        <f t="shared" si="5"/>
        <v>-34.999999999999474</v>
      </c>
      <c r="U49" s="84"/>
      <c r="V49" t="str">
        <f t="shared" si="8"/>
        <v/>
      </c>
      <c r="W49">
        <f t="shared" si="3"/>
        <v>3</v>
      </c>
      <c r="X49" s="41">
        <f t="shared" si="6"/>
        <v>137935.02708480164</v>
      </c>
      <c r="Y49" s="42">
        <f t="shared" si="7"/>
        <v>6.1631111111110637E-2</v>
      </c>
    </row>
    <row r="50" spans="2:25">
      <c r="B50" s="35">
        <v>42</v>
      </c>
      <c r="C50" s="79">
        <f t="shared" si="1"/>
        <v>125186.88701037283</v>
      </c>
      <c r="D50" s="79"/>
      <c r="E50" s="44">
        <v>2017</v>
      </c>
      <c r="F50" s="8">
        <v>43531</v>
      </c>
      <c r="G50" s="44" t="s">
        <v>3</v>
      </c>
      <c r="H50" s="80">
        <v>0.69720000000000004</v>
      </c>
      <c r="I50" s="80"/>
      <c r="J50" s="44">
        <v>43</v>
      </c>
      <c r="K50" s="81">
        <f t="shared" si="9"/>
        <v>3755.6066103111848</v>
      </c>
      <c r="L50" s="82"/>
      <c r="M50" s="6">
        <f>IF(J50="","",(K50/J50)/LOOKUP(RIGHT($D$2,3),[1]定数!$A$6:$A$13,[1]定数!$B$6:$B$13))</f>
        <v>0.7278307384324002</v>
      </c>
      <c r="N50" s="44">
        <v>2017</v>
      </c>
      <c r="O50" s="8">
        <v>43540</v>
      </c>
      <c r="P50" s="80">
        <v>0.70169999999999999</v>
      </c>
      <c r="Q50" s="80"/>
      <c r="R50" s="83">
        <f>IF(P50="","",T50*M50*LOOKUP(RIGHT($D$2,3),定数!$A$6:$A$13,定数!$B$6:$B$13))</f>
        <v>-3930.2859875349163</v>
      </c>
      <c r="S50" s="83"/>
      <c r="T50" s="84">
        <f t="shared" si="5"/>
        <v>-44.999999999999488</v>
      </c>
      <c r="U50" s="84"/>
      <c r="V50" t="str">
        <f t="shared" si="8"/>
        <v/>
      </c>
      <c r="W50">
        <f t="shared" si="3"/>
        <v>4</v>
      </c>
      <c r="X50" s="41">
        <f t="shared" si="6"/>
        <v>137935.02708480164</v>
      </c>
      <c r="Y50" s="42">
        <f t="shared" si="7"/>
        <v>9.242134027777682E-2</v>
      </c>
    </row>
    <row r="51" spans="2:25">
      <c r="B51" s="35">
        <v>43</v>
      </c>
      <c r="C51" s="79">
        <f t="shared" si="1"/>
        <v>121256.60102283792</v>
      </c>
      <c r="D51" s="79"/>
      <c r="E51" s="44">
        <v>2017</v>
      </c>
      <c r="F51" s="8">
        <v>43622</v>
      </c>
      <c r="G51" s="44" t="s">
        <v>4</v>
      </c>
      <c r="H51" s="80">
        <v>0.71619999999999995</v>
      </c>
      <c r="I51" s="80"/>
      <c r="J51" s="44">
        <v>35</v>
      </c>
      <c r="K51" s="81">
        <f t="shared" si="9"/>
        <v>3637.6980306851374</v>
      </c>
      <c r="L51" s="82"/>
      <c r="M51" s="6">
        <f>IF(J51="","",(K51/J51)/LOOKUP(RIGHT($D$2,3),[1]定数!$A$6:$A$13,[1]定数!$B$6:$B$13))</f>
        <v>0.86611857873455655</v>
      </c>
      <c r="N51" s="44">
        <v>2017</v>
      </c>
      <c r="O51" s="8">
        <v>43630</v>
      </c>
      <c r="P51" s="80">
        <v>0.72330000000000005</v>
      </c>
      <c r="Q51" s="80"/>
      <c r="R51" s="83">
        <f>IF(P51="","",T51*M51*LOOKUP(RIGHT($D$2,3),定数!$A$6:$A$13,定数!$B$6:$B$13))</f>
        <v>7379.3302908185324</v>
      </c>
      <c r="S51" s="83"/>
      <c r="T51" s="84">
        <f t="shared" si="5"/>
        <v>71.000000000001066</v>
      </c>
      <c r="U51" s="84"/>
      <c r="V51" t="str">
        <f t="shared" si="8"/>
        <v/>
      </c>
      <c r="W51">
        <f t="shared" si="3"/>
        <v>0</v>
      </c>
      <c r="X51" s="41">
        <f t="shared" si="6"/>
        <v>137935.02708480164</v>
      </c>
      <c r="Y51" s="42">
        <f t="shared" si="7"/>
        <v>0.12091508889696245</v>
      </c>
    </row>
    <row r="52" spans="2:25">
      <c r="B52" s="35">
        <v>44</v>
      </c>
      <c r="C52" s="79">
        <f t="shared" si="1"/>
        <v>128635.93131365645</v>
      </c>
      <c r="D52" s="79"/>
      <c r="E52" s="44">
        <v>2017</v>
      </c>
      <c r="F52" s="8">
        <v>43630</v>
      </c>
      <c r="G52" s="44" t="s">
        <v>4</v>
      </c>
      <c r="H52" s="80">
        <v>0.72489999999999999</v>
      </c>
      <c r="I52" s="80"/>
      <c r="J52" s="44">
        <v>36</v>
      </c>
      <c r="K52" s="81">
        <f t="shared" si="9"/>
        <v>3859.077939409693</v>
      </c>
      <c r="L52" s="82"/>
      <c r="M52" s="6">
        <f>IF(J52="","",(K52/J52)/LOOKUP(RIGHT($D$2,3),[1]定数!$A$6:$A$13,[1]定数!$B$6:$B$13))</f>
        <v>0.89330507856705854</v>
      </c>
      <c r="N52" s="44">
        <v>2017</v>
      </c>
      <c r="O52" s="8">
        <v>43631</v>
      </c>
      <c r="P52" s="80">
        <v>0.72109999999999996</v>
      </c>
      <c r="Q52" s="80"/>
      <c r="R52" s="83">
        <f>IF(P52="","",T52*M52*LOOKUP(RIGHT($D$2,3),定数!$A$6:$A$13,定数!$B$6:$B$13))</f>
        <v>-4073.4711582658142</v>
      </c>
      <c r="S52" s="83"/>
      <c r="T52" s="84">
        <f t="shared" si="5"/>
        <v>-38.000000000000256</v>
      </c>
      <c r="U52" s="84"/>
      <c r="V52" t="str">
        <f t="shared" si="8"/>
        <v/>
      </c>
      <c r="W52">
        <f t="shared" si="3"/>
        <v>1</v>
      </c>
      <c r="X52" s="41">
        <f t="shared" si="6"/>
        <v>137935.02708480164</v>
      </c>
      <c r="Y52" s="42">
        <f t="shared" si="7"/>
        <v>6.7416492878405454E-2</v>
      </c>
    </row>
    <row r="53" spans="2:25">
      <c r="B53" s="35">
        <v>45</v>
      </c>
      <c r="C53" s="79">
        <f t="shared" si="1"/>
        <v>124562.46015539063</v>
      </c>
      <c r="D53" s="79"/>
      <c r="E53" s="44">
        <v>2017</v>
      </c>
      <c r="F53" s="8">
        <v>43642</v>
      </c>
      <c r="G53" s="44" t="s">
        <v>4</v>
      </c>
      <c r="H53" s="80">
        <v>0.73099999999999998</v>
      </c>
      <c r="I53" s="80"/>
      <c r="J53" s="44">
        <v>47</v>
      </c>
      <c r="K53" s="81">
        <f t="shared" si="9"/>
        <v>3736.8738046617186</v>
      </c>
      <c r="L53" s="82"/>
      <c r="M53" s="6">
        <f>IF(J53="","",(K53/J53)/LOOKUP(RIGHT($D$2,3),[1]定数!$A$6:$A$13,[1]定数!$B$6:$B$13))</f>
        <v>0.66256627742229057</v>
      </c>
      <c r="N53" s="44">
        <v>2017</v>
      </c>
      <c r="O53" s="8">
        <v>43644</v>
      </c>
      <c r="P53" s="80">
        <v>0.72599999999999998</v>
      </c>
      <c r="Q53" s="80"/>
      <c r="R53" s="83">
        <f>IF(P53="","",T53*M53*LOOKUP(RIGHT($D$2,3),定数!$A$6:$A$13,定数!$B$6:$B$13))</f>
        <v>-3975.397664533747</v>
      </c>
      <c r="S53" s="83"/>
      <c r="T53" s="84">
        <f t="shared" si="5"/>
        <v>-50.000000000000043</v>
      </c>
      <c r="U53" s="84"/>
      <c r="V53" t="str">
        <f t="shared" si="8"/>
        <v/>
      </c>
      <c r="W53">
        <f t="shared" si="3"/>
        <v>2</v>
      </c>
      <c r="X53" s="41">
        <f t="shared" si="6"/>
        <v>137935.02708480164</v>
      </c>
      <c r="Y53" s="42">
        <f t="shared" si="7"/>
        <v>9.6948303937256175E-2</v>
      </c>
    </row>
    <row r="54" spans="2:25">
      <c r="B54" s="35">
        <v>46</v>
      </c>
      <c r="C54" s="79">
        <f t="shared" si="1"/>
        <v>120587.06249085687</v>
      </c>
      <c r="D54" s="79"/>
      <c r="E54" s="44">
        <v>2017</v>
      </c>
      <c r="F54" s="8">
        <v>43657</v>
      </c>
      <c r="G54" s="44" t="s">
        <v>3</v>
      </c>
      <c r="H54" s="80">
        <v>0.72460000000000002</v>
      </c>
      <c r="I54" s="80"/>
      <c r="J54" s="44">
        <v>29</v>
      </c>
      <c r="K54" s="81">
        <f t="shared" si="9"/>
        <v>3617.611874725706</v>
      </c>
      <c r="L54" s="82"/>
      <c r="M54" s="6">
        <f>IF(J54="","",(K54/J54)/LOOKUP(RIGHT($D$2,3),[1]定数!$A$6:$A$13,[1]定数!$B$6:$B$13))</f>
        <v>1.0395436421625592</v>
      </c>
      <c r="N54" s="44">
        <v>2017</v>
      </c>
      <c r="O54" s="8">
        <v>43658</v>
      </c>
      <c r="P54" s="80">
        <v>0.72750000000000004</v>
      </c>
      <c r="Q54" s="80"/>
      <c r="R54" s="83">
        <f>IF(P54="","",T54*M54*LOOKUP(RIGHT($D$2,3),定数!$A$6:$A$13,定数!$B$6:$B$13))</f>
        <v>-3617.6118747257228</v>
      </c>
      <c r="S54" s="83"/>
      <c r="T54" s="84">
        <f t="shared" si="5"/>
        <v>-29.000000000000135</v>
      </c>
      <c r="U54" s="84"/>
      <c r="V54" t="str">
        <f t="shared" si="8"/>
        <v/>
      </c>
      <c r="W54">
        <f t="shared" si="3"/>
        <v>3</v>
      </c>
      <c r="X54" s="41">
        <f t="shared" si="6"/>
        <v>137935.02708480164</v>
      </c>
      <c r="Y54" s="42">
        <f t="shared" si="7"/>
        <v>0.12576910274776931</v>
      </c>
    </row>
    <row r="55" spans="2:25">
      <c r="B55" s="35">
        <v>47</v>
      </c>
      <c r="C55" s="79">
        <f t="shared" si="1"/>
        <v>116969.45061613114</v>
      </c>
      <c r="D55" s="79"/>
      <c r="E55" s="44">
        <v>2017</v>
      </c>
      <c r="F55" s="8">
        <v>43698</v>
      </c>
      <c r="G55" s="44" t="s">
        <v>4</v>
      </c>
      <c r="H55" s="80">
        <v>0.73340000000000005</v>
      </c>
      <c r="I55" s="80"/>
      <c r="J55" s="44">
        <v>26</v>
      </c>
      <c r="K55" s="81">
        <f t="shared" si="9"/>
        <v>3509.0835184839343</v>
      </c>
      <c r="L55" s="82"/>
      <c r="M55" s="6">
        <f>IF(J55="","",(K55/J55)/LOOKUP(RIGHT($D$2,3),[1]定数!$A$6:$A$13,[1]定数!$B$6:$B$13))</f>
        <v>1.1247062559243379</v>
      </c>
      <c r="N55" s="44">
        <v>2017</v>
      </c>
      <c r="O55" s="8">
        <v>43699</v>
      </c>
      <c r="P55" s="80">
        <v>0.73070999999999997</v>
      </c>
      <c r="Q55" s="80"/>
      <c r="R55" s="83">
        <f>IF(P55="","",T55*M55*LOOKUP(RIGHT($D$2,3),定数!$A$6:$A$13,定数!$B$6:$B$13))</f>
        <v>-3630.5517941238722</v>
      </c>
      <c r="S55" s="83"/>
      <c r="T55" s="84">
        <f t="shared" si="5"/>
        <v>-26.900000000000812</v>
      </c>
      <c r="U55" s="84"/>
      <c r="V55" t="str">
        <f t="shared" si="8"/>
        <v/>
      </c>
      <c r="W55">
        <f t="shared" si="3"/>
        <v>4</v>
      </c>
      <c r="X55" s="41">
        <f t="shared" si="6"/>
        <v>137935.02708480164</v>
      </c>
      <c r="Y55" s="42">
        <f t="shared" si="7"/>
        <v>0.15199602966533643</v>
      </c>
    </row>
    <row r="56" spans="2:25">
      <c r="B56" s="35">
        <v>48</v>
      </c>
      <c r="C56" s="79">
        <f t="shared" si="1"/>
        <v>113338.89882200726</v>
      </c>
      <c r="D56" s="79"/>
      <c r="E56" s="44">
        <v>2017</v>
      </c>
      <c r="F56" s="8">
        <v>43752</v>
      </c>
      <c r="G56" s="44" t="s">
        <v>3</v>
      </c>
      <c r="H56" s="80">
        <v>0.71540000000000004</v>
      </c>
      <c r="I56" s="80"/>
      <c r="J56" s="44">
        <v>32</v>
      </c>
      <c r="K56" s="81">
        <f t="shared" si="9"/>
        <v>3400.1669646602177</v>
      </c>
      <c r="L56" s="82"/>
      <c r="M56" s="6">
        <f>IF(J56="","",(K56/J56)/LOOKUP(RIGHT($D$2,3),[1]定数!$A$6:$A$13,[1]定数!$B$6:$B$13))</f>
        <v>0.88546014704693166</v>
      </c>
      <c r="N56" s="44">
        <v>2017</v>
      </c>
      <c r="O56" s="8">
        <v>43744</v>
      </c>
      <c r="P56" s="80">
        <v>0.70899999999999996</v>
      </c>
      <c r="Q56" s="80"/>
      <c r="R56" s="83">
        <f>IF(P56="","",T56*M56*LOOKUP(RIGHT($D$2,3),定数!$A$6:$A$13,定数!$B$6:$B$13))</f>
        <v>6800.3339293205117</v>
      </c>
      <c r="S56" s="83"/>
      <c r="T56" s="84">
        <f t="shared" si="5"/>
        <v>64.000000000000725</v>
      </c>
      <c r="U56" s="84"/>
      <c r="V56" t="str">
        <f t="shared" si="8"/>
        <v/>
      </c>
      <c r="W56">
        <f t="shared" si="3"/>
        <v>0</v>
      </c>
      <c r="X56" s="41">
        <f t="shared" si="6"/>
        <v>137935.02708480164</v>
      </c>
      <c r="Y56" s="42">
        <f t="shared" si="7"/>
        <v>0.17831676828303245</v>
      </c>
    </row>
    <row r="57" spans="2:25">
      <c r="B57" s="35">
        <v>49</v>
      </c>
      <c r="C57" s="79">
        <f t="shared" si="1"/>
        <v>120139.23275132777</v>
      </c>
      <c r="D57" s="79"/>
      <c r="E57" s="44">
        <v>2017</v>
      </c>
      <c r="F57" s="8">
        <v>43825</v>
      </c>
      <c r="G57" s="44" t="s">
        <v>4</v>
      </c>
      <c r="H57" s="80">
        <v>0.70350000000000001</v>
      </c>
      <c r="I57" s="80"/>
      <c r="J57" s="44">
        <v>24</v>
      </c>
      <c r="K57" s="81">
        <f t="shared" si="9"/>
        <v>3604.1769825398328</v>
      </c>
      <c r="L57" s="82"/>
      <c r="M57" s="6">
        <f>IF(J57="","",(K57/J57)/LOOKUP(RIGHT($D$2,3),[1]定数!$A$6:$A$13,[1]定数!$B$6:$B$13))</f>
        <v>1.2514503411596642</v>
      </c>
      <c r="N57" s="44">
        <v>2017</v>
      </c>
      <c r="O57" s="8">
        <v>43827</v>
      </c>
      <c r="P57" s="80">
        <v>0.70830000000000004</v>
      </c>
      <c r="Q57" s="80"/>
      <c r="R57" s="83">
        <f>IF(P57="","",T57*M57*LOOKUP(RIGHT($D$2,3),定数!$A$6:$A$13,定数!$B$6:$B$13))</f>
        <v>7208.3539650797056</v>
      </c>
      <c r="S57" s="83"/>
      <c r="T57" s="84">
        <f t="shared" si="5"/>
        <v>48.000000000000263</v>
      </c>
      <c r="U57" s="84"/>
      <c r="V57" t="str">
        <f t="shared" si="8"/>
        <v/>
      </c>
      <c r="W57">
        <f t="shared" si="3"/>
        <v>0</v>
      </c>
      <c r="X57" s="41">
        <f t="shared" si="6"/>
        <v>137935.02708480164</v>
      </c>
      <c r="Y57" s="42">
        <f t="shared" si="7"/>
        <v>0.12901577438001388</v>
      </c>
    </row>
    <row r="58" spans="2:25">
      <c r="B58" s="35">
        <v>50</v>
      </c>
      <c r="C58" s="79">
        <f t="shared" si="1"/>
        <v>127347.58671640747</v>
      </c>
      <c r="D58" s="79"/>
      <c r="E58" s="44">
        <v>2018</v>
      </c>
      <c r="F58" s="8">
        <v>43567</v>
      </c>
      <c r="G58" s="44" t="s">
        <v>4</v>
      </c>
      <c r="H58" s="80">
        <v>0.73750000000000004</v>
      </c>
      <c r="I58" s="80"/>
      <c r="J58" s="44">
        <v>30</v>
      </c>
      <c r="K58" s="81">
        <f t="shared" si="9"/>
        <v>3820.4276014922239</v>
      </c>
      <c r="L58" s="82"/>
      <c r="M58" s="6">
        <f>IF(J58="","",(K58/J58)/LOOKUP(RIGHT($D$2,3),[1]定数!$A$6:$A$13,[1]定数!$B$6:$B$13))</f>
        <v>1.0612298893033956</v>
      </c>
      <c r="N58" s="44">
        <v>2018</v>
      </c>
      <c r="O58" s="8">
        <v>43571</v>
      </c>
      <c r="P58" s="80">
        <v>0.73429999999999995</v>
      </c>
      <c r="Q58" s="80"/>
      <c r="R58" s="83">
        <f>IF(P58="","",T58*M58*LOOKUP(RIGHT($D$2,3),定数!$A$6:$A$13,定数!$B$6:$B$13))</f>
        <v>-4075.1227749251557</v>
      </c>
      <c r="S58" s="83"/>
      <c r="T58" s="84">
        <f t="shared" si="5"/>
        <v>-32.000000000000917</v>
      </c>
      <c r="U58" s="84"/>
      <c r="V58" t="str">
        <f t="shared" si="8"/>
        <v/>
      </c>
      <c r="W58">
        <f t="shared" si="3"/>
        <v>1</v>
      </c>
      <c r="X58" s="41">
        <f t="shared" si="6"/>
        <v>137935.02708480164</v>
      </c>
      <c r="Y58" s="42">
        <f t="shared" si="7"/>
        <v>7.6756720842814374E-2</v>
      </c>
    </row>
    <row r="59" spans="2:25">
      <c r="B59" s="35">
        <v>51</v>
      </c>
      <c r="C59" s="79">
        <f t="shared" si="1"/>
        <v>123272.46394148232</v>
      </c>
      <c r="D59" s="79"/>
      <c r="E59" s="44">
        <v>2018</v>
      </c>
      <c r="F59" s="8">
        <v>43582</v>
      </c>
      <c r="G59" s="44" t="s">
        <v>3</v>
      </c>
      <c r="H59" s="80">
        <v>0.70369999999999999</v>
      </c>
      <c r="I59" s="80"/>
      <c r="J59" s="44">
        <v>32</v>
      </c>
      <c r="K59" s="81">
        <f t="shared" si="9"/>
        <v>3698.1739182444694</v>
      </c>
      <c r="L59" s="82"/>
      <c r="M59" s="6">
        <f>IF(J59="","",(K59/J59)/LOOKUP(RIGHT($D$2,3),[1]定数!$A$6:$A$13,[1]定数!$B$6:$B$13))</f>
        <v>0.96306612454283058</v>
      </c>
      <c r="N59" s="44">
        <v>2018</v>
      </c>
      <c r="O59" s="8">
        <v>43582</v>
      </c>
      <c r="P59" s="80">
        <v>0.70709999999999995</v>
      </c>
      <c r="Q59" s="80"/>
      <c r="R59" s="83">
        <f>IF(P59="","",T59*M59*LOOKUP(RIGHT($D$2,3),定数!$A$6:$A$13,定数!$B$6:$B$13))</f>
        <v>-3929.3097881347016</v>
      </c>
      <c r="S59" s="83"/>
      <c r="T59" s="84">
        <f t="shared" si="5"/>
        <v>-33.999999999999588</v>
      </c>
      <c r="U59" s="84"/>
      <c r="V59" t="str">
        <f t="shared" si="8"/>
        <v/>
      </c>
      <c r="W59">
        <f t="shared" si="3"/>
        <v>2</v>
      </c>
      <c r="X59" s="41">
        <f t="shared" si="6"/>
        <v>137935.02708480164</v>
      </c>
      <c r="Y59" s="42">
        <f t="shared" si="7"/>
        <v>0.10630050577584516</v>
      </c>
    </row>
    <row r="60" spans="2:25">
      <c r="B60" s="35">
        <v>52</v>
      </c>
      <c r="C60" s="79">
        <f t="shared" si="1"/>
        <v>119343.15415334761</v>
      </c>
      <c r="D60" s="79"/>
      <c r="E60" s="44">
        <v>2018</v>
      </c>
      <c r="F60" s="8">
        <v>43635</v>
      </c>
      <c r="G60" s="44" t="s">
        <v>3</v>
      </c>
      <c r="H60" s="80">
        <v>0.68830000000000002</v>
      </c>
      <c r="I60" s="80"/>
      <c r="J60" s="44">
        <v>59</v>
      </c>
      <c r="K60" s="81">
        <f t="shared" si="9"/>
        <v>3580.2946246004281</v>
      </c>
      <c r="L60" s="82"/>
      <c r="M60" s="6">
        <f>IF(J60="","",(K60/J60)/LOOKUP(RIGHT($D$2,3),[1]定数!$A$6:$A$13,[1]定数!$B$6:$B$13))</f>
        <v>0.5056913311582526</v>
      </c>
      <c r="N60" s="44">
        <v>2018</v>
      </c>
      <c r="O60" s="8">
        <v>43644</v>
      </c>
      <c r="P60" s="80">
        <v>0.67649999999999999</v>
      </c>
      <c r="Q60" s="80"/>
      <c r="R60" s="83">
        <f>IF(P60="","",T60*M60*LOOKUP(RIGHT($D$2,3),定数!$A$6:$A$13,定数!$B$6:$B$13))</f>
        <v>7160.5892492008761</v>
      </c>
      <c r="S60" s="83"/>
      <c r="T60" s="84">
        <f t="shared" si="5"/>
        <v>118.00000000000033</v>
      </c>
      <c r="U60" s="84"/>
      <c r="V60" t="str">
        <f t="shared" si="8"/>
        <v/>
      </c>
      <c r="W60">
        <f t="shared" si="3"/>
        <v>0</v>
      </c>
      <c r="X60" s="41">
        <f t="shared" si="6"/>
        <v>137935.02708480164</v>
      </c>
      <c r="Y60" s="42">
        <f t="shared" si="7"/>
        <v>0.13478717715423982</v>
      </c>
    </row>
    <row r="61" spans="2:25">
      <c r="B61" s="35">
        <v>53</v>
      </c>
      <c r="C61" s="79">
        <f t="shared" si="1"/>
        <v>126503.74340254848</v>
      </c>
      <c r="D61" s="79"/>
      <c r="E61" s="44">
        <v>2018</v>
      </c>
      <c r="F61" s="8">
        <v>43636</v>
      </c>
      <c r="G61" s="44" t="s">
        <v>3</v>
      </c>
      <c r="H61" s="80">
        <v>0.68779999999999997</v>
      </c>
      <c r="I61" s="80"/>
      <c r="J61" s="44">
        <v>36</v>
      </c>
      <c r="K61" s="81">
        <f t="shared" si="9"/>
        <v>3795.1123020764544</v>
      </c>
      <c r="L61" s="82"/>
      <c r="M61" s="6">
        <f>IF(J61="","",(K61/J61)/LOOKUP(RIGHT($D$2,3),[1]定数!$A$6:$A$13,[1]定数!$B$6:$B$13))</f>
        <v>0.87849821807325335</v>
      </c>
      <c r="N61" s="44">
        <v>2018</v>
      </c>
      <c r="O61" s="8">
        <v>43639</v>
      </c>
      <c r="P61" s="80">
        <v>0.69169999999999998</v>
      </c>
      <c r="Q61" s="80"/>
      <c r="R61" s="83">
        <f>IF(P61="","",T61*M61*LOOKUP(RIGHT($D$2,3),定数!$A$6:$A$13,定数!$B$6:$B$13))</f>
        <v>-4111.3716605828404</v>
      </c>
      <c r="S61" s="83"/>
      <c r="T61" s="84">
        <f t="shared" si="5"/>
        <v>-39.000000000000142</v>
      </c>
      <c r="U61" s="84"/>
      <c r="V61" t="str">
        <f t="shared" si="8"/>
        <v/>
      </c>
      <c r="W61">
        <f t="shared" si="3"/>
        <v>1</v>
      </c>
      <c r="X61" s="41">
        <f t="shared" si="6"/>
        <v>137935.02708480164</v>
      </c>
      <c r="Y61" s="42">
        <f t="shared" si="7"/>
        <v>8.2874407783494086E-2</v>
      </c>
    </row>
    <row r="62" spans="2:25">
      <c r="B62" s="35">
        <v>54</v>
      </c>
      <c r="C62" s="79">
        <f t="shared" si="1"/>
        <v>122392.37174196565</v>
      </c>
      <c r="D62" s="79"/>
      <c r="E62" s="44">
        <v>2018</v>
      </c>
      <c r="F62" s="8">
        <v>43743</v>
      </c>
      <c r="G62" s="44" t="s">
        <v>3</v>
      </c>
      <c r="H62" s="80">
        <v>0.6431</v>
      </c>
      <c r="I62" s="80"/>
      <c r="J62" s="44">
        <v>48</v>
      </c>
      <c r="K62" s="81">
        <f t="shared" si="9"/>
        <v>3671.7711522589693</v>
      </c>
      <c r="L62" s="82"/>
      <c r="M62" s="6">
        <f>IF(J62="","",(K62/J62)/LOOKUP(RIGHT($D$2,3),[1]定数!$A$6:$A$13,[1]定数!$B$6:$B$13))</f>
        <v>0.63746026948940437</v>
      </c>
      <c r="N62" s="44">
        <v>2018</v>
      </c>
      <c r="O62" s="8">
        <v>43748</v>
      </c>
      <c r="P62" s="80">
        <v>0.64810000000000001</v>
      </c>
      <c r="Q62" s="80"/>
      <c r="R62" s="83">
        <f>IF(P62="","",T62*M62*LOOKUP(RIGHT($D$2,3),定数!$A$6:$A$13,定数!$B$6:$B$13))</f>
        <v>-3824.7616169364292</v>
      </c>
      <c r="S62" s="83"/>
      <c r="T62" s="84">
        <f t="shared" si="5"/>
        <v>-50.000000000000043</v>
      </c>
      <c r="U62" s="84"/>
      <c r="V62" t="str">
        <f t="shared" si="8"/>
        <v/>
      </c>
      <c r="W62">
        <f t="shared" si="3"/>
        <v>2</v>
      </c>
      <c r="X62" s="41">
        <f t="shared" si="6"/>
        <v>137935.02708480164</v>
      </c>
      <c r="Y62" s="42">
        <f t="shared" si="7"/>
        <v>0.11268098953053063</v>
      </c>
    </row>
    <row r="63" spans="2:25">
      <c r="B63" s="35">
        <v>55</v>
      </c>
      <c r="C63" s="79">
        <f t="shared" si="1"/>
        <v>118567.61012502921</v>
      </c>
      <c r="D63" s="79"/>
      <c r="E63" s="44">
        <v>2018</v>
      </c>
      <c r="F63" s="8">
        <v>43753</v>
      </c>
      <c r="G63" s="44" t="s">
        <v>4</v>
      </c>
      <c r="H63" s="80">
        <v>0.65390000000000004</v>
      </c>
      <c r="I63" s="80"/>
      <c r="J63" s="44">
        <v>43</v>
      </c>
      <c r="K63" s="81">
        <f t="shared" si="9"/>
        <v>3557.0283037508761</v>
      </c>
      <c r="L63" s="82"/>
      <c r="M63" s="6">
        <f>IF(J63="","",(K63/J63)/LOOKUP(RIGHT($D$2,3),[1]定数!$A$6:$A$13,[1]定数!$B$6:$B$13))</f>
        <v>0.68934657049435588</v>
      </c>
      <c r="N63" s="44">
        <v>2018</v>
      </c>
      <c r="O63" s="8">
        <v>43767</v>
      </c>
      <c r="P63" s="80">
        <v>0.64929999999999999</v>
      </c>
      <c r="Q63" s="80"/>
      <c r="R63" s="83">
        <f>IF(P63="","",T63*M63*LOOKUP(RIGHT($D$2,3),定数!$A$6:$A$13,定数!$B$6:$B$13))</f>
        <v>-3805.1930691288844</v>
      </c>
      <c r="S63" s="83"/>
      <c r="T63" s="84">
        <f t="shared" si="5"/>
        <v>-46.000000000000483</v>
      </c>
      <c r="U63" s="84"/>
      <c r="V63" t="str">
        <f t="shared" si="8"/>
        <v/>
      </c>
      <c r="W63">
        <f t="shared" si="3"/>
        <v>3</v>
      </c>
      <c r="X63" s="41">
        <f t="shared" si="6"/>
        <v>137935.02708480164</v>
      </c>
      <c r="Y63" s="42">
        <f t="shared" si="7"/>
        <v>0.14040970860770163</v>
      </c>
    </row>
    <row r="64" spans="2:25">
      <c r="B64" s="35">
        <v>56</v>
      </c>
      <c r="C64" s="79">
        <f t="shared" si="1"/>
        <v>114762.41705590033</v>
      </c>
      <c r="D64" s="79"/>
      <c r="E64" s="44">
        <v>2018</v>
      </c>
      <c r="F64" s="8">
        <v>43762</v>
      </c>
      <c r="G64" s="44" t="s">
        <v>3</v>
      </c>
      <c r="H64" s="80">
        <v>0.65180000000000005</v>
      </c>
      <c r="I64" s="80"/>
      <c r="J64" s="44">
        <v>32</v>
      </c>
      <c r="K64" s="81">
        <f t="shared" si="9"/>
        <v>3442.8725116770097</v>
      </c>
      <c r="L64" s="82"/>
      <c r="M64" s="6">
        <f>IF(J64="","",(K64/J64)/LOOKUP(RIGHT($D$2,3),[1]定数!$A$6:$A$13,[1]定数!$B$6:$B$13))</f>
        <v>0.89658138324922132</v>
      </c>
      <c r="N64" s="44">
        <v>2018</v>
      </c>
      <c r="O64" s="8">
        <v>43767</v>
      </c>
      <c r="P64" s="80">
        <v>0.6552</v>
      </c>
      <c r="Q64" s="80"/>
      <c r="R64" s="83">
        <f>IF(P64="","",T64*M64*LOOKUP(RIGHT($D$2,3),定数!$A$6:$A$13,定数!$B$6:$B$13))</f>
        <v>-3658.052043656779</v>
      </c>
      <c r="S64" s="83"/>
      <c r="T64" s="84">
        <f t="shared" si="5"/>
        <v>-33.999999999999588</v>
      </c>
      <c r="U64" s="84"/>
      <c r="V64" t="str">
        <f t="shared" si="8"/>
        <v/>
      </c>
      <c r="W64">
        <f t="shared" si="3"/>
        <v>4</v>
      </c>
      <c r="X64" s="41">
        <f t="shared" si="6"/>
        <v>137935.02708480164</v>
      </c>
      <c r="Y64" s="42">
        <f t="shared" si="7"/>
        <v>0.16799655981982686</v>
      </c>
    </row>
    <row r="65" spans="2:25">
      <c r="B65" s="35">
        <v>57</v>
      </c>
      <c r="C65" s="79">
        <f t="shared" si="1"/>
        <v>111104.36501224355</v>
      </c>
      <c r="D65" s="79"/>
      <c r="E65" s="44">
        <v>2019</v>
      </c>
      <c r="F65" s="8">
        <v>43525</v>
      </c>
      <c r="G65" s="44" t="s">
        <v>3</v>
      </c>
      <c r="H65" s="80">
        <v>0.67989999999999995</v>
      </c>
      <c r="I65" s="80"/>
      <c r="J65" s="44">
        <v>36</v>
      </c>
      <c r="K65" s="81">
        <f t="shared" si="9"/>
        <v>3333.1309503673065</v>
      </c>
      <c r="L65" s="82"/>
      <c r="M65" s="6">
        <f>IF(J65="","",(K65/J65)/LOOKUP(RIGHT($D$2,3),[1]定数!$A$6:$A$13,[1]定数!$B$6:$B$13))</f>
        <v>0.77155809036280243</v>
      </c>
      <c r="N65" s="44">
        <v>2019</v>
      </c>
      <c r="O65" s="8">
        <v>43536</v>
      </c>
      <c r="P65" s="80">
        <v>0.68379999999999996</v>
      </c>
      <c r="Q65" s="80"/>
      <c r="R65" s="83">
        <f>IF(P65="","",T65*M65*LOOKUP(RIGHT($D$2,3),定数!$A$6:$A$13,定数!$B$6:$B$13))</f>
        <v>-3610.8918628979286</v>
      </c>
      <c r="S65" s="83"/>
      <c r="T65" s="84">
        <f t="shared" si="5"/>
        <v>-39.000000000000142</v>
      </c>
      <c r="U65" s="84"/>
      <c r="V65" t="str">
        <f t="shared" si="8"/>
        <v/>
      </c>
      <c r="W65">
        <f t="shared" si="3"/>
        <v>5</v>
      </c>
      <c r="X65" s="41">
        <f t="shared" si="6"/>
        <v>137935.02708480164</v>
      </c>
      <c r="Y65" s="42">
        <f t="shared" si="7"/>
        <v>0.19451666947556945</v>
      </c>
    </row>
    <row r="66" spans="2:25">
      <c r="B66" s="35">
        <v>58</v>
      </c>
      <c r="C66" s="79">
        <f t="shared" si="1"/>
        <v>107493.47314934562</v>
      </c>
      <c r="D66" s="79"/>
      <c r="E66" s="44">
        <v>2019</v>
      </c>
      <c r="F66" s="8">
        <v>43577</v>
      </c>
      <c r="G66" s="44" t="s">
        <v>3</v>
      </c>
      <c r="H66" s="80">
        <v>0.66720000000000002</v>
      </c>
      <c r="I66" s="80"/>
      <c r="J66" s="44">
        <v>15</v>
      </c>
      <c r="K66" s="81">
        <f t="shared" si="9"/>
        <v>3224.8041944803686</v>
      </c>
      <c r="L66" s="82"/>
      <c r="M66" s="6">
        <f>IF(J66="","",(K66/J66)/LOOKUP(RIGHT($D$2,3),[1]定数!$A$6:$A$13,[1]定数!$B$6:$B$13))</f>
        <v>1.791557885822427</v>
      </c>
      <c r="N66" s="44">
        <v>2019</v>
      </c>
      <c r="O66" s="8">
        <v>43578</v>
      </c>
      <c r="P66" s="80">
        <v>0.66420000000000001</v>
      </c>
      <c r="Q66" s="80"/>
      <c r="R66" s="83">
        <f>IF(P66="","",T66*M66*LOOKUP(RIGHT($D$2,3),定数!$A$6:$A$13,定数!$B$6:$B$13))</f>
        <v>6449.6083889607435</v>
      </c>
      <c r="S66" s="83"/>
      <c r="T66" s="84">
        <f t="shared" si="5"/>
        <v>30.000000000000028</v>
      </c>
      <c r="U66" s="84"/>
      <c r="V66" t="str">
        <f t="shared" si="8"/>
        <v/>
      </c>
      <c r="W66">
        <f t="shared" si="3"/>
        <v>0</v>
      </c>
      <c r="X66" s="41">
        <f t="shared" si="6"/>
        <v>137935.02708480164</v>
      </c>
      <c r="Y66" s="42">
        <f t="shared" si="7"/>
        <v>0.22069487771761365</v>
      </c>
    </row>
    <row r="67" spans="2:25">
      <c r="B67" s="35">
        <v>59</v>
      </c>
      <c r="C67" s="79">
        <f t="shared" si="1"/>
        <v>113943.08153830636</v>
      </c>
      <c r="D67" s="79"/>
      <c r="E67" s="44">
        <v>2019</v>
      </c>
      <c r="F67" s="8">
        <v>43607</v>
      </c>
      <c r="G67" s="44" t="s">
        <v>3</v>
      </c>
      <c r="H67" s="80">
        <v>0.64880000000000004</v>
      </c>
      <c r="I67" s="80"/>
      <c r="J67" s="44">
        <v>19</v>
      </c>
      <c r="K67" s="81">
        <f t="shared" si="9"/>
        <v>3418.2924461491907</v>
      </c>
      <c r="L67" s="82"/>
      <c r="M67" s="6">
        <f>IF(J67="","",(K67/J67)/LOOKUP(RIGHT($D$2,3),[1]定数!$A$6:$A$13,[1]定数!$B$6:$B$13))</f>
        <v>1.499251072872452</v>
      </c>
      <c r="N67" s="44">
        <v>2019</v>
      </c>
      <c r="O67" s="8">
        <v>43608</v>
      </c>
      <c r="P67" s="80">
        <v>0.65100000000000002</v>
      </c>
      <c r="Q67" s="80"/>
      <c r="R67" s="83">
        <f>IF(P67="","",T67*M67*LOOKUP(RIGHT($D$2,3),定数!$A$6:$A$13,定数!$B$6:$B$13))</f>
        <v>-3958.0228323832366</v>
      </c>
      <c r="S67" s="83"/>
      <c r="T67" s="84">
        <f t="shared" si="5"/>
        <v>-21.999999999999797</v>
      </c>
      <c r="U67" s="84"/>
      <c r="V67" t="str">
        <f t="shared" si="8"/>
        <v/>
      </c>
      <c r="W67">
        <f t="shared" si="3"/>
        <v>1</v>
      </c>
      <c r="X67" s="41">
        <f t="shared" si="6"/>
        <v>137935.02708480164</v>
      </c>
      <c r="Y67" s="42">
        <f t="shared" si="7"/>
        <v>0.17393657038067034</v>
      </c>
    </row>
    <row r="68" spans="2:25">
      <c r="B68" s="35">
        <v>60</v>
      </c>
      <c r="C68" s="79">
        <f t="shared" si="1"/>
        <v>109985.05870592312</v>
      </c>
      <c r="D68" s="79"/>
      <c r="E68" s="44">
        <v>2019</v>
      </c>
      <c r="F68" s="8">
        <v>43630</v>
      </c>
      <c r="G68" s="44" t="s">
        <v>3</v>
      </c>
      <c r="H68" s="80">
        <v>0.65439999999999998</v>
      </c>
      <c r="I68" s="80"/>
      <c r="J68" s="44">
        <v>27</v>
      </c>
      <c r="K68" s="81">
        <f t="shared" si="9"/>
        <v>3299.5517611776936</v>
      </c>
      <c r="L68" s="82"/>
      <c r="M68" s="6">
        <f>IF(J68="","",(K68/J68)/LOOKUP(RIGHT($D$2,3),[1]定数!$A$6:$A$13,[1]定数!$B$6:$B$13))</f>
        <v>1.0183801732029918</v>
      </c>
      <c r="N68" s="44">
        <v>2019</v>
      </c>
      <c r="O68" s="8">
        <v>43631</v>
      </c>
      <c r="P68" s="80">
        <v>0.64900000000000002</v>
      </c>
      <c r="Q68" s="80"/>
      <c r="R68" s="83">
        <f>IF(P68="","",T68*M68*LOOKUP(RIGHT($D$2,3),定数!$A$6:$A$13,定数!$B$6:$B$13))</f>
        <v>6599.1035223553381</v>
      </c>
      <c r="S68" s="83"/>
      <c r="T68" s="84">
        <f t="shared" si="5"/>
        <v>53.999999999999602</v>
      </c>
      <c r="U68" s="84"/>
      <c r="V68" t="str">
        <f t="shared" si="8"/>
        <v/>
      </c>
      <c r="W68">
        <f t="shared" si="3"/>
        <v>0</v>
      </c>
      <c r="X68" s="41">
        <f t="shared" si="6"/>
        <v>137935.02708480164</v>
      </c>
      <c r="Y68" s="42">
        <f t="shared" si="7"/>
        <v>0.20263140530428903</v>
      </c>
    </row>
    <row r="69" spans="2:25">
      <c r="B69" s="35">
        <v>61</v>
      </c>
      <c r="C69" s="79">
        <f t="shared" si="1"/>
        <v>116584.16222827845</v>
      </c>
      <c r="D69" s="79"/>
      <c r="E69" s="44">
        <v>2019</v>
      </c>
      <c r="F69" s="8">
        <v>43644</v>
      </c>
      <c r="G69" s="44" t="s">
        <v>4</v>
      </c>
      <c r="H69" s="80">
        <v>0.67110000000000003</v>
      </c>
      <c r="I69" s="80"/>
      <c r="J69" s="44">
        <v>21</v>
      </c>
      <c r="K69" s="81">
        <f t="shared" si="9"/>
        <v>3497.5248668483532</v>
      </c>
      <c r="L69" s="82"/>
      <c r="M69" s="6">
        <f>IF(J69="","",(K69/J69)/LOOKUP(RIGHT($D$2,3),[1]定数!$A$6:$A$13,[1]定数!$B$6:$B$13))</f>
        <v>1.3879066931937909</v>
      </c>
      <c r="N69" s="44">
        <v>2019</v>
      </c>
      <c r="O69" s="8">
        <v>43647</v>
      </c>
      <c r="P69" s="80">
        <v>0.66879999999999995</v>
      </c>
      <c r="Q69" s="80"/>
      <c r="R69" s="83">
        <f>IF(P69="","",T69*M69*LOOKUP(RIGHT($D$2,3),定数!$A$6:$A$13,定数!$B$6:$B$13))</f>
        <v>-3830.6224732149954</v>
      </c>
      <c r="S69" s="83"/>
      <c r="T69" s="84">
        <f t="shared" si="5"/>
        <v>-23.000000000000796</v>
      </c>
      <c r="U69" s="84"/>
      <c r="V69" t="str">
        <f t="shared" si="8"/>
        <v/>
      </c>
      <c r="W69">
        <f t="shared" si="3"/>
        <v>1</v>
      </c>
      <c r="X69" s="41">
        <f t="shared" si="6"/>
        <v>137935.02708480164</v>
      </c>
      <c r="Y69" s="42">
        <f t="shared" si="7"/>
        <v>0.15478928962254668</v>
      </c>
    </row>
    <row r="70" spans="2:25">
      <c r="B70" s="35">
        <v>62</v>
      </c>
      <c r="C70" s="79">
        <f t="shared" si="1"/>
        <v>112753.53975506345</v>
      </c>
      <c r="D70" s="79"/>
      <c r="E70" s="44">
        <v>2019</v>
      </c>
      <c r="F70" s="8">
        <v>43655</v>
      </c>
      <c r="G70" s="44" t="s">
        <v>3</v>
      </c>
      <c r="H70" s="80">
        <v>0.6603</v>
      </c>
      <c r="I70" s="80"/>
      <c r="J70" s="44">
        <v>26</v>
      </c>
      <c r="K70" s="81">
        <f t="shared" si="9"/>
        <v>3382.6061926519033</v>
      </c>
      <c r="L70" s="82"/>
      <c r="M70" s="6">
        <f>IF(J70="","",(K70/J70)/LOOKUP(RIGHT($D$2,3),[1]定数!$A$6:$A$13,[1]定数!$B$6:$B$13))</f>
        <v>1.0841686514909947</v>
      </c>
      <c r="N70" s="44">
        <v>2019</v>
      </c>
      <c r="O70" s="8">
        <v>43656</v>
      </c>
      <c r="P70" s="80">
        <v>0.66320000000000001</v>
      </c>
      <c r="Q70" s="80"/>
      <c r="R70" s="83">
        <f>IF(P70="","",T70*M70*LOOKUP(RIGHT($D$2,3),定数!$A$6:$A$13,定数!$B$6:$B$13))</f>
        <v>-3772.9069071886793</v>
      </c>
      <c r="S70" s="83"/>
      <c r="T70" s="84">
        <f t="shared" si="5"/>
        <v>-29.000000000000135</v>
      </c>
      <c r="U70" s="84"/>
      <c r="V70" t="str">
        <f t="shared" si="8"/>
        <v/>
      </c>
      <c r="W70">
        <f t="shared" si="3"/>
        <v>2</v>
      </c>
      <c r="X70" s="41">
        <f t="shared" si="6"/>
        <v>137935.02708480164</v>
      </c>
      <c r="Y70" s="42">
        <f t="shared" si="7"/>
        <v>0.18256049867780688</v>
      </c>
    </row>
    <row r="71" spans="2:25">
      <c r="B71" s="35">
        <v>63</v>
      </c>
      <c r="C71" s="79">
        <f t="shared" si="1"/>
        <v>108980.63284787477</v>
      </c>
      <c r="D71" s="79"/>
      <c r="E71" s="44">
        <v>2019</v>
      </c>
      <c r="F71" s="8">
        <v>43658</v>
      </c>
      <c r="G71" s="44" t="s">
        <v>4</v>
      </c>
      <c r="H71" s="80">
        <v>0.66920000000000002</v>
      </c>
      <c r="I71" s="80"/>
      <c r="J71" s="44">
        <v>31</v>
      </c>
      <c r="K71" s="81">
        <f t="shared" si="9"/>
        <v>3269.418985436243</v>
      </c>
      <c r="L71" s="82"/>
      <c r="M71" s="6">
        <f>IF(J71="","",(K71/J71)/LOOKUP(RIGHT($D$2,3),[1]定数!$A$6:$A$13,[1]定数!$B$6:$B$13))</f>
        <v>0.87887607135382884</v>
      </c>
      <c r="N71" s="44">
        <v>2019</v>
      </c>
      <c r="O71" s="8">
        <v>43664</v>
      </c>
      <c r="P71" s="80">
        <v>0.67530000000000001</v>
      </c>
      <c r="Q71" s="80"/>
      <c r="R71" s="83">
        <f>IF(P71="","",T71*M71*LOOKUP(RIGHT($D$2,3),定数!$A$6:$A$13,定数!$B$6:$B$13))</f>
        <v>6433.372842310021</v>
      </c>
      <c r="S71" s="83"/>
      <c r="T71" s="84">
        <f t="shared" si="5"/>
        <v>60.999999999999943</v>
      </c>
      <c r="U71" s="84"/>
      <c r="V71" t="str">
        <f t="shared" si="8"/>
        <v/>
      </c>
      <c r="W71">
        <f t="shared" si="3"/>
        <v>0</v>
      </c>
      <c r="X71" s="41">
        <f t="shared" si="6"/>
        <v>137935.02708480164</v>
      </c>
      <c r="Y71" s="42">
        <f t="shared" si="7"/>
        <v>0.20991328199128034</v>
      </c>
    </row>
    <row r="72" spans="2:25">
      <c r="B72" s="35">
        <v>64</v>
      </c>
      <c r="C72" s="79">
        <f t="shared" si="1"/>
        <v>115414.0056901848</v>
      </c>
      <c r="D72" s="79"/>
      <c r="E72" s="44">
        <v>2019</v>
      </c>
      <c r="F72" s="8">
        <v>43664</v>
      </c>
      <c r="G72" s="44" t="s">
        <v>4</v>
      </c>
      <c r="H72" s="80">
        <v>0.67569999999999997</v>
      </c>
      <c r="I72" s="80"/>
      <c r="J72" s="44">
        <v>24</v>
      </c>
      <c r="K72" s="81">
        <f t="shared" si="9"/>
        <v>3462.420170705544</v>
      </c>
      <c r="L72" s="82"/>
      <c r="M72" s="6">
        <f>IF(J72="","",(K72/J72)/LOOKUP(RIGHT($D$2,3),[1]定数!$A$6:$A$13,[1]定数!$B$6:$B$13))</f>
        <v>1.2022292259394252</v>
      </c>
      <c r="N72" s="44">
        <v>2019</v>
      </c>
      <c r="O72" s="8">
        <v>43669</v>
      </c>
      <c r="P72" s="80">
        <v>0.67300000000000004</v>
      </c>
      <c r="Q72" s="80"/>
      <c r="R72" s="83">
        <f>IF(P72="","",T72*M72*LOOKUP(RIGHT($D$2,3),定数!$A$6:$A$13,定数!$B$6:$B$13))</f>
        <v>-3895.2226920436287</v>
      </c>
      <c r="S72" s="83"/>
      <c r="T72" s="84">
        <f t="shared" si="5"/>
        <v>-26.999999999999247</v>
      </c>
      <c r="U72" s="84"/>
      <c r="V72" t="str">
        <f t="shared" si="8"/>
        <v/>
      </c>
      <c r="W72">
        <f t="shared" si="3"/>
        <v>1</v>
      </c>
      <c r="X72" s="41">
        <f t="shared" si="6"/>
        <v>137935.02708480164</v>
      </c>
      <c r="Y72" s="42">
        <f t="shared" si="7"/>
        <v>0.16327267896044306</v>
      </c>
    </row>
    <row r="73" spans="2:25">
      <c r="B73" s="35">
        <v>65</v>
      </c>
      <c r="C73" s="79">
        <f t="shared" si="1"/>
        <v>111518.78299814118</v>
      </c>
      <c r="D73" s="79"/>
      <c r="E73" s="35"/>
      <c r="F73" s="8"/>
      <c r="G73" s="35"/>
      <c r="H73" s="80"/>
      <c r="I73" s="80"/>
      <c r="J73" s="35"/>
      <c r="K73" s="81" t="str">
        <f t="shared" ref="K73:K74" si="10">IF(J73="","",C73*0.03)</f>
        <v/>
      </c>
      <c r="L73" s="82"/>
      <c r="M73" s="6" t="str">
        <f>IF(J73="","",(K73/J73)/LOOKUP(RIGHT($D$2,3),定数!$A$6:$A$13,定数!$B$6:$B$13))</f>
        <v/>
      </c>
      <c r="N73" s="35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5"/>
        <v/>
      </c>
      <c r="U73" s="84"/>
      <c r="V73" t="str">
        <f t="shared" si="8"/>
        <v/>
      </c>
      <c r="W73" t="str">
        <f t="shared" si="3"/>
        <v/>
      </c>
      <c r="X73" s="41">
        <f t="shared" si="6"/>
        <v>137935.02708480164</v>
      </c>
      <c r="Y73" s="42">
        <f t="shared" si="7"/>
        <v>0.19151222604552731</v>
      </c>
    </row>
    <row r="74" spans="2:25">
      <c r="B74" s="35">
        <v>66</v>
      </c>
      <c r="C74" s="79" t="str">
        <f t="shared" ref="C74:C108" si="11">IF(R73="","",C73+R73)</f>
        <v/>
      </c>
      <c r="D74" s="79"/>
      <c r="E74" s="35"/>
      <c r="F74" s="8"/>
      <c r="G74" s="35"/>
      <c r="H74" s="80"/>
      <c r="I74" s="80"/>
      <c r="J74" s="35"/>
      <c r="K74" s="81" t="str">
        <f t="shared" si="10"/>
        <v/>
      </c>
      <c r="L74" s="82"/>
      <c r="M74" s="6" t="str">
        <f>IF(J74="","",(K74/J74)/LOOKUP(RIGHT($D$2,3),定数!$A$6:$A$13,定数!$B$6:$B$13))</f>
        <v/>
      </c>
      <c r="N74" s="35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5"/>
        <v/>
      </c>
      <c r="U74" s="8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79" t="str">
        <f t="shared" si="11"/>
        <v/>
      </c>
      <c r="D75" s="79"/>
      <c r="E75" s="35"/>
      <c r="F75" s="8"/>
      <c r="G75" s="35"/>
      <c r="H75" s="80"/>
      <c r="I75" s="80"/>
      <c r="J75" s="35"/>
      <c r="K75" s="81" t="str">
        <f t="shared" ref="K75:K108" si="12">IF(J75="","",C75*0.03)</f>
        <v/>
      </c>
      <c r="L75" s="82"/>
      <c r="M75" s="6" t="str">
        <f>IF(J75="","",(K75/J75)/LOOKUP(RIGHT($D$2,3),定数!$A$6:$A$13,定数!$B$6:$B$13))</f>
        <v/>
      </c>
      <c r="N75" s="35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5"/>
        <v/>
      </c>
      <c r="U75" s="84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79" t="str">
        <f t="shared" si="11"/>
        <v/>
      </c>
      <c r="D76" s="79"/>
      <c r="E76" s="35"/>
      <c r="F76" s="8"/>
      <c r="G76" s="35"/>
      <c r="H76" s="80"/>
      <c r="I76" s="80"/>
      <c r="J76" s="35"/>
      <c r="K76" s="81" t="str">
        <f t="shared" si="12"/>
        <v/>
      </c>
      <c r="L76" s="82"/>
      <c r="M76" s="6" t="str">
        <f>IF(J76="","",(K76/J76)/LOOKUP(RIGHT($D$2,3),定数!$A$6:$A$13,定数!$B$6:$B$13))</f>
        <v/>
      </c>
      <c r="N76" s="35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4">IF(P76="","",IF(G76="買",(P76-H76),(H76-P76))*IF(RIGHT($D$2,3)="JPY",100,10000))</f>
        <v/>
      </c>
      <c r="U76" s="84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>
      <c r="B77" s="35">
        <v>69</v>
      </c>
      <c r="C77" s="79" t="str">
        <f t="shared" si="11"/>
        <v/>
      </c>
      <c r="D77" s="79"/>
      <c r="E77" s="35"/>
      <c r="F77" s="8"/>
      <c r="G77" s="35"/>
      <c r="H77" s="80"/>
      <c r="I77" s="80"/>
      <c r="J77" s="35"/>
      <c r="K77" s="81" t="str">
        <f t="shared" si="12"/>
        <v/>
      </c>
      <c r="L77" s="82"/>
      <c r="M77" s="6" t="str">
        <f>IF(J77="","",(K77/J77)/LOOKUP(RIGHT($D$2,3),定数!$A$6:$A$13,定数!$B$6:$B$13))</f>
        <v/>
      </c>
      <c r="N77" s="35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4"/>
        <v/>
      </c>
      <c r="U77" s="84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>
      <c r="B78" s="35">
        <v>70</v>
      </c>
      <c r="C78" s="79" t="str">
        <f t="shared" si="11"/>
        <v/>
      </c>
      <c r="D78" s="79"/>
      <c r="E78" s="35"/>
      <c r="F78" s="8"/>
      <c r="G78" s="35"/>
      <c r="H78" s="80"/>
      <c r="I78" s="80"/>
      <c r="J78" s="35"/>
      <c r="K78" s="81" t="str">
        <f t="shared" si="12"/>
        <v/>
      </c>
      <c r="L78" s="82"/>
      <c r="M78" s="6" t="str">
        <f>IF(J78="","",(K78/J78)/LOOKUP(RIGHT($D$2,3),定数!$A$6:$A$13,定数!$B$6:$B$13))</f>
        <v/>
      </c>
      <c r="N78" s="35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4"/>
        <v/>
      </c>
      <c r="U78" s="84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>
      <c r="B79" s="35">
        <v>71</v>
      </c>
      <c r="C79" s="79" t="str">
        <f t="shared" si="11"/>
        <v/>
      </c>
      <c r="D79" s="79"/>
      <c r="E79" s="35"/>
      <c r="F79" s="8"/>
      <c r="G79" s="35"/>
      <c r="H79" s="80"/>
      <c r="I79" s="80"/>
      <c r="J79" s="35"/>
      <c r="K79" s="81" t="str">
        <f t="shared" si="12"/>
        <v/>
      </c>
      <c r="L79" s="82"/>
      <c r="M79" s="6" t="str">
        <f>IF(J79="","",(K79/J79)/LOOKUP(RIGHT($D$2,3),定数!$A$6:$A$13,定数!$B$6:$B$13))</f>
        <v/>
      </c>
      <c r="N79" s="35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4"/>
        <v/>
      </c>
      <c r="U79" s="84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>
      <c r="B80" s="35">
        <v>72</v>
      </c>
      <c r="C80" s="79" t="str">
        <f t="shared" si="11"/>
        <v/>
      </c>
      <c r="D80" s="79"/>
      <c r="E80" s="35"/>
      <c r="F80" s="8"/>
      <c r="G80" s="35"/>
      <c r="H80" s="80"/>
      <c r="I80" s="80"/>
      <c r="J80" s="35"/>
      <c r="K80" s="81" t="str">
        <f t="shared" si="12"/>
        <v/>
      </c>
      <c r="L80" s="82"/>
      <c r="M80" s="6" t="str">
        <f>IF(J80="","",(K80/J80)/LOOKUP(RIGHT($D$2,3),定数!$A$6:$A$13,定数!$B$6:$B$13))</f>
        <v/>
      </c>
      <c r="N80" s="35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4"/>
        <v/>
      </c>
      <c r="U80" s="84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>
      <c r="B81" s="35">
        <v>73</v>
      </c>
      <c r="C81" s="79" t="str">
        <f t="shared" si="11"/>
        <v/>
      </c>
      <c r="D81" s="79"/>
      <c r="E81" s="35"/>
      <c r="F81" s="8"/>
      <c r="G81" s="35"/>
      <c r="H81" s="80"/>
      <c r="I81" s="80"/>
      <c r="J81" s="35"/>
      <c r="K81" s="81" t="str">
        <f t="shared" si="12"/>
        <v/>
      </c>
      <c r="L81" s="82"/>
      <c r="M81" s="6" t="str">
        <f>IF(J81="","",(K81/J81)/LOOKUP(RIGHT($D$2,3),定数!$A$6:$A$13,定数!$B$6:$B$13))</f>
        <v/>
      </c>
      <c r="N81" s="35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4"/>
        <v/>
      </c>
      <c r="U81" s="84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>
      <c r="B82" s="35">
        <v>74</v>
      </c>
      <c r="C82" s="79" t="str">
        <f t="shared" si="11"/>
        <v/>
      </c>
      <c r="D82" s="79"/>
      <c r="E82" s="35"/>
      <c r="F82" s="8"/>
      <c r="G82" s="35"/>
      <c r="H82" s="80"/>
      <c r="I82" s="80"/>
      <c r="J82" s="35"/>
      <c r="K82" s="81" t="str">
        <f t="shared" si="12"/>
        <v/>
      </c>
      <c r="L82" s="82"/>
      <c r="M82" s="6" t="str">
        <f>IF(J82="","",(K82/J82)/LOOKUP(RIGHT($D$2,3),定数!$A$6:$A$13,定数!$B$6:$B$13))</f>
        <v/>
      </c>
      <c r="N82" s="35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4"/>
        <v/>
      </c>
      <c r="U82" s="84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>
      <c r="B83" s="35">
        <v>75</v>
      </c>
      <c r="C83" s="79" t="str">
        <f t="shared" si="11"/>
        <v/>
      </c>
      <c r="D83" s="79"/>
      <c r="E83" s="35"/>
      <c r="F83" s="8"/>
      <c r="G83" s="35"/>
      <c r="H83" s="80"/>
      <c r="I83" s="80"/>
      <c r="J83" s="35"/>
      <c r="K83" s="81" t="str">
        <f t="shared" si="12"/>
        <v/>
      </c>
      <c r="L83" s="82"/>
      <c r="M83" s="6" t="str">
        <f>IF(J83="","",(K83/J83)/LOOKUP(RIGHT($D$2,3),定数!$A$6:$A$13,定数!$B$6:$B$13))</f>
        <v/>
      </c>
      <c r="N83" s="35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4"/>
        <v/>
      </c>
      <c r="U83" s="84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>
      <c r="B84" s="35">
        <v>76</v>
      </c>
      <c r="C84" s="79" t="str">
        <f t="shared" si="11"/>
        <v/>
      </c>
      <c r="D84" s="79"/>
      <c r="E84" s="35"/>
      <c r="F84" s="8"/>
      <c r="G84" s="35"/>
      <c r="H84" s="80"/>
      <c r="I84" s="80"/>
      <c r="J84" s="35"/>
      <c r="K84" s="81" t="str">
        <f t="shared" si="12"/>
        <v/>
      </c>
      <c r="L84" s="82"/>
      <c r="M84" s="6" t="str">
        <f>IF(J84="","",(K84/J84)/LOOKUP(RIGHT($D$2,3),定数!$A$6:$A$13,定数!$B$6:$B$13))</f>
        <v/>
      </c>
      <c r="N84" s="35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4"/>
        <v/>
      </c>
      <c r="U84" s="84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>
      <c r="B85" s="35">
        <v>77</v>
      </c>
      <c r="C85" s="79" t="str">
        <f t="shared" si="11"/>
        <v/>
      </c>
      <c r="D85" s="79"/>
      <c r="E85" s="35"/>
      <c r="F85" s="8"/>
      <c r="G85" s="35"/>
      <c r="H85" s="80"/>
      <c r="I85" s="80"/>
      <c r="J85" s="35"/>
      <c r="K85" s="81" t="str">
        <f t="shared" si="12"/>
        <v/>
      </c>
      <c r="L85" s="82"/>
      <c r="M85" s="6" t="str">
        <f>IF(J85="","",(K85/J85)/LOOKUP(RIGHT($D$2,3),定数!$A$6:$A$13,定数!$B$6:$B$13))</f>
        <v/>
      </c>
      <c r="N85" s="35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4"/>
        <v/>
      </c>
      <c r="U85" s="84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>
      <c r="B86" s="35">
        <v>78</v>
      </c>
      <c r="C86" s="79" t="str">
        <f t="shared" si="11"/>
        <v/>
      </c>
      <c r="D86" s="79"/>
      <c r="E86" s="35"/>
      <c r="F86" s="8"/>
      <c r="G86" s="35"/>
      <c r="H86" s="80"/>
      <c r="I86" s="80"/>
      <c r="J86" s="35"/>
      <c r="K86" s="81" t="str">
        <f t="shared" si="12"/>
        <v/>
      </c>
      <c r="L86" s="82"/>
      <c r="M86" s="6" t="str">
        <f>IF(J86="","",(K86/J86)/LOOKUP(RIGHT($D$2,3),定数!$A$6:$A$13,定数!$B$6:$B$13))</f>
        <v/>
      </c>
      <c r="N86" s="35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4"/>
        <v/>
      </c>
      <c r="U86" s="84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>
      <c r="B87" s="35">
        <v>79</v>
      </c>
      <c r="C87" s="79" t="str">
        <f t="shared" si="11"/>
        <v/>
      </c>
      <c r="D87" s="79"/>
      <c r="E87" s="35"/>
      <c r="F87" s="8"/>
      <c r="G87" s="35"/>
      <c r="H87" s="80"/>
      <c r="I87" s="80"/>
      <c r="J87" s="35"/>
      <c r="K87" s="81" t="str">
        <f t="shared" si="12"/>
        <v/>
      </c>
      <c r="L87" s="82"/>
      <c r="M87" s="6" t="str">
        <f>IF(J87="","",(K87/J87)/LOOKUP(RIGHT($D$2,3),定数!$A$6:$A$13,定数!$B$6:$B$13))</f>
        <v/>
      </c>
      <c r="N87" s="35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4"/>
        <v/>
      </c>
      <c r="U87" s="84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>
      <c r="B88" s="35">
        <v>80</v>
      </c>
      <c r="C88" s="79" t="str">
        <f t="shared" si="11"/>
        <v/>
      </c>
      <c r="D88" s="79"/>
      <c r="E88" s="35"/>
      <c r="F88" s="8"/>
      <c r="G88" s="35"/>
      <c r="H88" s="80"/>
      <c r="I88" s="80"/>
      <c r="J88" s="35"/>
      <c r="K88" s="81" t="str">
        <f t="shared" si="12"/>
        <v/>
      </c>
      <c r="L88" s="82"/>
      <c r="M88" s="6" t="str">
        <f>IF(J88="","",(K88/J88)/LOOKUP(RIGHT($D$2,3),定数!$A$6:$A$13,定数!$B$6:$B$13))</f>
        <v/>
      </c>
      <c r="N88" s="35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4"/>
        <v/>
      </c>
      <c r="U88" s="84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>
      <c r="B89" s="35">
        <v>81</v>
      </c>
      <c r="C89" s="79" t="str">
        <f t="shared" si="11"/>
        <v/>
      </c>
      <c r="D89" s="79"/>
      <c r="E89" s="35"/>
      <c r="F89" s="8"/>
      <c r="G89" s="35"/>
      <c r="H89" s="80"/>
      <c r="I89" s="80"/>
      <c r="J89" s="35"/>
      <c r="K89" s="81" t="str">
        <f t="shared" si="12"/>
        <v/>
      </c>
      <c r="L89" s="82"/>
      <c r="M89" s="6" t="str">
        <f>IF(J89="","",(K89/J89)/LOOKUP(RIGHT($D$2,3),定数!$A$6:$A$13,定数!$B$6:$B$13))</f>
        <v/>
      </c>
      <c r="N89" s="35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4"/>
        <v/>
      </c>
      <c r="U89" s="84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>
      <c r="B90" s="35">
        <v>82</v>
      </c>
      <c r="C90" s="79" t="str">
        <f t="shared" si="11"/>
        <v/>
      </c>
      <c r="D90" s="79"/>
      <c r="E90" s="35"/>
      <c r="F90" s="8"/>
      <c r="G90" s="35"/>
      <c r="H90" s="80"/>
      <c r="I90" s="80"/>
      <c r="J90" s="35"/>
      <c r="K90" s="81" t="str">
        <f t="shared" si="12"/>
        <v/>
      </c>
      <c r="L90" s="82"/>
      <c r="M90" s="6" t="str">
        <f>IF(J90="","",(K90/J90)/LOOKUP(RIGHT($D$2,3),定数!$A$6:$A$13,定数!$B$6:$B$13))</f>
        <v/>
      </c>
      <c r="N90" s="35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4"/>
        <v/>
      </c>
      <c r="U90" s="84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>
      <c r="B91" s="35">
        <v>83</v>
      </c>
      <c r="C91" s="79" t="str">
        <f t="shared" si="11"/>
        <v/>
      </c>
      <c r="D91" s="79"/>
      <c r="E91" s="35"/>
      <c r="F91" s="8"/>
      <c r="G91" s="35"/>
      <c r="H91" s="80"/>
      <c r="I91" s="80"/>
      <c r="J91" s="35"/>
      <c r="K91" s="81" t="str">
        <f t="shared" si="12"/>
        <v/>
      </c>
      <c r="L91" s="82"/>
      <c r="M91" s="6" t="str">
        <f>IF(J91="","",(K91/J91)/LOOKUP(RIGHT($D$2,3),定数!$A$6:$A$13,定数!$B$6:$B$13))</f>
        <v/>
      </c>
      <c r="N91" s="35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4"/>
        <v/>
      </c>
      <c r="U91" s="84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>
      <c r="B92" s="35">
        <v>84</v>
      </c>
      <c r="C92" s="79" t="str">
        <f t="shared" si="11"/>
        <v/>
      </c>
      <c r="D92" s="79"/>
      <c r="E92" s="35"/>
      <c r="F92" s="8"/>
      <c r="G92" s="35"/>
      <c r="H92" s="80"/>
      <c r="I92" s="80"/>
      <c r="J92" s="35"/>
      <c r="K92" s="81" t="str">
        <f t="shared" si="12"/>
        <v/>
      </c>
      <c r="L92" s="82"/>
      <c r="M92" s="6" t="str">
        <f>IF(J92="","",(K92/J92)/LOOKUP(RIGHT($D$2,3),定数!$A$6:$A$13,定数!$B$6:$B$13))</f>
        <v/>
      </c>
      <c r="N92" s="35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4"/>
        <v/>
      </c>
      <c r="U92" s="84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>
      <c r="B93" s="35">
        <v>85</v>
      </c>
      <c r="C93" s="79" t="str">
        <f t="shared" si="11"/>
        <v/>
      </c>
      <c r="D93" s="79"/>
      <c r="E93" s="35"/>
      <c r="F93" s="8"/>
      <c r="G93" s="35"/>
      <c r="H93" s="80"/>
      <c r="I93" s="80"/>
      <c r="J93" s="35"/>
      <c r="K93" s="81" t="str">
        <f t="shared" si="12"/>
        <v/>
      </c>
      <c r="L93" s="82"/>
      <c r="M93" s="6" t="str">
        <f>IF(J93="","",(K93/J93)/LOOKUP(RIGHT($D$2,3),定数!$A$6:$A$13,定数!$B$6:$B$13))</f>
        <v/>
      </c>
      <c r="N93" s="35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4"/>
        <v/>
      </c>
      <c r="U93" s="84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>
      <c r="B94" s="35">
        <v>86</v>
      </c>
      <c r="C94" s="79" t="str">
        <f t="shared" si="11"/>
        <v/>
      </c>
      <c r="D94" s="79"/>
      <c r="E94" s="35"/>
      <c r="F94" s="8"/>
      <c r="G94" s="35"/>
      <c r="H94" s="80"/>
      <c r="I94" s="80"/>
      <c r="J94" s="35"/>
      <c r="K94" s="81" t="str">
        <f t="shared" si="12"/>
        <v/>
      </c>
      <c r="L94" s="82"/>
      <c r="M94" s="6" t="str">
        <f>IF(J94="","",(K94/J94)/LOOKUP(RIGHT($D$2,3),定数!$A$6:$A$13,定数!$B$6:$B$13))</f>
        <v/>
      </c>
      <c r="N94" s="35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4"/>
        <v/>
      </c>
      <c r="U94" s="84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>
      <c r="B95" s="35">
        <v>87</v>
      </c>
      <c r="C95" s="79" t="str">
        <f t="shared" si="11"/>
        <v/>
      </c>
      <c r="D95" s="79"/>
      <c r="E95" s="35"/>
      <c r="F95" s="8"/>
      <c r="G95" s="35"/>
      <c r="H95" s="80"/>
      <c r="I95" s="80"/>
      <c r="J95" s="35"/>
      <c r="K95" s="81" t="str">
        <f t="shared" si="12"/>
        <v/>
      </c>
      <c r="L95" s="82"/>
      <c r="M95" s="6" t="str">
        <f>IF(J95="","",(K95/J95)/LOOKUP(RIGHT($D$2,3),定数!$A$6:$A$13,定数!$B$6:$B$13))</f>
        <v/>
      </c>
      <c r="N95" s="35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4"/>
        <v/>
      </c>
      <c r="U95" s="84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>
      <c r="B96" s="35">
        <v>88</v>
      </c>
      <c r="C96" s="79" t="str">
        <f t="shared" si="11"/>
        <v/>
      </c>
      <c r="D96" s="79"/>
      <c r="E96" s="35"/>
      <c r="F96" s="8"/>
      <c r="G96" s="35"/>
      <c r="H96" s="80"/>
      <c r="I96" s="80"/>
      <c r="J96" s="35"/>
      <c r="K96" s="81" t="str">
        <f t="shared" si="12"/>
        <v/>
      </c>
      <c r="L96" s="82"/>
      <c r="M96" s="6" t="str">
        <f>IF(J96="","",(K96/J96)/LOOKUP(RIGHT($D$2,3),定数!$A$6:$A$13,定数!$B$6:$B$13))</f>
        <v/>
      </c>
      <c r="N96" s="35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4"/>
        <v/>
      </c>
      <c r="U96" s="84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>
      <c r="B97" s="35">
        <v>89</v>
      </c>
      <c r="C97" s="79" t="str">
        <f t="shared" si="11"/>
        <v/>
      </c>
      <c r="D97" s="79"/>
      <c r="E97" s="35"/>
      <c r="F97" s="8"/>
      <c r="G97" s="35"/>
      <c r="H97" s="80"/>
      <c r="I97" s="80"/>
      <c r="J97" s="35"/>
      <c r="K97" s="81" t="str">
        <f t="shared" si="12"/>
        <v/>
      </c>
      <c r="L97" s="82"/>
      <c r="M97" s="6" t="str">
        <f>IF(J97="","",(K97/J97)/LOOKUP(RIGHT($D$2,3),定数!$A$6:$A$13,定数!$B$6:$B$13))</f>
        <v/>
      </c>
      <c r="N97" s="35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4"/>
        <v/>
      </c>
      <c r="U97" s="84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>
      <c r="B98" s="35">
        <v>90</v>
      </c>
      <c r="C98" s="79" t="str">
        <f t="shared" si="11"/>
        <v/>
      </c>
      <c r="D98" s="79"/>
      <c r="E98" s="35"/>
      <c r="F98" s="8"/>
      <c r="G98" s="35"/>
      <c r="H98" s="80"/>
      <c r="I98" s="80"/>
      <c r="J98" s="35"/>
      <c r="K98" s="81" t="str">
        <f t="shared" si="12"/>
        <v/>
      </c>
      <c r="L98" s="82"/>
      <c r="M98" s="6" t="str">
        <f>IF(J98="","",(K98/J98)/LOOKUP(RIGHT($D$2,3),定数!$A$6:$A$13,定数!$B$6:$B$13))</f>
        <v/>
      </c>
      <c r="N98" s="35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4"/>
        <v/>
      </c>
      <c r="U98" s="84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>
      <c r="B99" s="35">
        <v>91</v>
      </c>
      <c r="C99" s="79" t="str">
        <f t="shared" si="11"/>
        <v/>
      </c>
      <c r="D99" s="79"/>
      <c r="E99" s="35"/>
      <c r="F99" s="8"/>
      <c r="G99" s="35"/>
      <c r="H99" s="80"/>
      <c r="I99" s="80"/>
      <c r="J99" s="35"/>
      <c r="K99" s="81" t="str">
        <f t="shared" si="12"/>
        <v/>
      </c>
      <c r="L99" s="82"/>
      <c r="M99" s="6" t="str">
        <f>IF(J99="","",(K99/J99)/LOOKUP(RIGHT($D$2,3),定数!$A$6:$A$13,定数!$B$6:$B$13))</f>
        <v/>
      </c>
      <c r="N99" s="35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4"/>
        <v/>
      </c>
      <c r="U99" s="84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>
      <c r="B100" s="35">
        <v>92</v>
      </c>
      <c r="C100" s="79" t="str">
        <f t="shared" si="11"/>
        <v/>
      </c>
      <c r="D100" s="79"/>
      <c r="E100" s="35"/>
      <c r="F100" s="8"/>
      <c r="G100" s="35"/>
      <c r="H100" s="80"/>
      <c r="I100" s="80"/>
      <c r="J100" s="35"/>
      <c r="K100" s="81" t="str">
        <f t="shared" si="12"/>
        <v/>
      </c>
      <c r="L100" s="82"/>
      <c r="M100" s="6" t="str">
        <f>IF(J100="","",(K100/J100)/LOOKUP(RIGHT($D$2,3),定数!$A$6:$A$13,定数!$B$6:$B$13))</f>
        <v/>
      </c>
      <c r="N100" s="35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4"/>
        <v/>
      </c>
      <c r="U100" s="84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>
      <c r="B101" s="35">
        <v>93</v>
      </c>
      <c r="C101" s="79" t="str">
        <f t="shared" si="11"/>
        <v/>
      </c>
      <c r="D101" s="79"/>
      <c r="E101" s="35"/>
      <c r="F101" s="8"/>
      <c r="G101" s="35"/>
      <c r="H101" s="80"/>
      <c r="I101" s="80"/>
      <c r="J101" s="35"/>
      <c r="K101" s="81" t="str">
        <f t="shared" si="12"/>
        <v/>
      </c>
      <c r="L101" s="82"/>
      <c r="M101" s="6" t="str">
        <f>IF(J101="","",(K101/J101)/LOOKUP(RIGHT($D$2,3),定数!$A$6:$A$13,定数!$B$6:$B$13))</f>
        <v/>
      </c>
      <c r="N101" s="35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4"/>
        <v/>
      </c>
      <c r="U101" s="84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>
      <c r="B102" s="35">
        <v>94</v>
      </c>
      <c r="C102" s="79" t="str">
        <f t="shared" si="11"/>
        <v/>
      </c>
      <c r="D102" s="79"/>
      <c r="E102" s="35"/>
      <c r="F102" s="8"/>
      <c r="G102" s="35"/>
      <c r="H102" s="80"/>
      <c r="I102" s="80"/>
      <c r="J102" s="35"/>
      <c r="K102" s="81" t="str">
        <f t="shared" si="12"/>
        <v/>
      </c>
      <c r="L102" s="82"/>
      <c r="M102" s="6" t="str">
        <f>IF(J102="","",(K102/J102)/LOOKUP(RIGHT($D$2,3),定数!$A$6:$A$13,定数!$B$6:$B$13))</f>
        <v/>
      </c>
      <c r="N102" s="35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4"/>
        <v/>
      </c>
      <c r="U102" s="84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>
      <c r="B103" s="35">
        <v>95</v>
      </c>
      <c r="C103" s="79" t="str">
        <f t="shared" si="11"/>
        <v/>
      </c>
      <c r="D103" s="79"/>
      <c r="E103" s="35"/>
      <c r="F103" s="8"/>
      <c r="G103" s="35"/>
      <c r="H103" s="80"/>
      <c r="I103" s="80"/>
      <c r="J103" s="35"/>
      <c r="K103" s="81" t="str">
        <f t="shared" si="12"/>
        <v/>
      </c>
      <c r="L103" s="82"/>
      <c r="M103" s="6" t="str">
        <f>IF(J103="","",(K103/J103)/LOOKUP(RIGHT($D$2,3),定数!$A$6:$A$13,定数!$B$6:$B$13))</f>
        <v/>
      </c>
      <c r="N103" s="35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4"/>
        <v/>
      </c>
      <c r="U103" s="84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>
      <c r="B104" s="35">
        <v>96</v>
      </c>
      <c r="C104" s="79" t="str">
        <f t="shared" si="11"/>
        <v/>
      </c>
      <c r="D104" s="79"/>
      <c r="E104" s="35"/>
      <c r="F104" s="8"/>
      <c r="G104" s="35"/>
      <c r="H104" s="80"/>
      <c r="I104" s="80"/>
      <c r="J104" s="35"/>
      <c r="K104" s="81" t="str">
        <f t="shared" si="12"/>
        <v/>
      </c>
      <c r="L104" s="82"/>
      <c r="M104" s="6" t="str">
        <f>IF(J104="","",(K104/J104)/LOOKUP(RIGHT($D$2,3),定数!$A$6:$A$13,定数!$B$6:$B$13))</f>
        <v/>
      </c>
      <c r="N104" s="35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4"/>
        <v/>
      </c>
      <c r="U104" s="84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>
      <c r="B105" s="35">
        <v>97</v>
      </c>
      <c r="C105" s="79" t="str">
        <f t="shared" si="11"/>
        <v/>
      </c>
      <c r="D105" s="79"/>
      <c r="E105" s="35"/>
      <c r="F105" s="8"/>
      <c r="G105" s="35"/>
      <c r="H105" s="80"/>
      <c r="I105" s="80"/>
      <c r="J105" s="35"/>
      <c r="K105" s="81" t="str">
        <f t="shared" si="12"/>
        <v/>
      </c>
      <c r="L105" s="82"/>
      <c r="M105" s="6" t="str">
        <f>IF(J105="","",(K105/J105)/LOOKUP(RIGHT($D$2,3),定数!$A$6:$A$13,定数!$B$6:$B$13))</f>
        <v/>
      </c>
      <c r="N105" s="35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4"/>
        <v/>
      </c>
      <c r="U105" s="84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>
      <c r="B106" s="35">
        <v>98</v>
      </c>
      <c r="C106" s="79" t="str">
        <f t="shared" si="11"/>
        <v/>
      </c>
      <c r="D106" s="79"/>
      <c r="E106" s="35"/>
      <c r="F106" s="8"/>
      <c r="G106" s="35"/>
      <c r="H106" s="80"/>
      <c r="I106" s="80"/>
      <c r="J106" s="35"/>
      <c r="K106" s="81" t="str">
        <f t="shared" si="12"/>
        <v/>
      </c>
      <c r="L106" s="82"/>
      <c r="M106" s="6" t="str">
        <f>IF(J106="","",(K106/J106)/LOOKUP(RIGHT($D$2,3),定数!$A$6:$A$13,定数!$B$6:$B$13))</f>
        <v/>
      </c>
      <c r="N106" s="35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4"/>
        <v/>
      </c>
      <c r="U106" s="84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>
      <c r="B107" s="35">
        <v>99</v>
      </c>
      <c r="C107" s="79" t="str">
        <f t="shared" si="11"/>
        <v/>
      </c>
      <c r="D107" s="79"/>
      <c r="E107" s="35"/>
      <c r="F107" s="8"/>
      <c r="G107" s="35"/>
      <c r="H107" s="80"/>
      <c r="I107" s="80"/>
      <c r="J107" s="35"/>
      <c r="K107" s="81" t="str">
        <f t="shared" si="12"/>
        <v/>
      </c>
      <c r="L107" s="82"/>
      <c r="M107" s="6" t="str">
        <f>IF(J107="","",(K107/J107)/LOOKUP(RIGHT($D$2,3),定数!$A$6:$A$13,定数!$B$6:$B$13))</f>
        <v/>
      </c>
      <c r="N107" s="35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4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>
      <c r="B108" s="35">
        <v>100</v>
      </c>
      <c r="C108" s="79" t="str">
        <f t="shared" si="11"/>
        <v/>
      </c>
      <c r="D108" s="79"/>
      <c r="E108" s="35"/>
      <c r="F108" s="8"/>
      <c r="G108" s="35"/>
      <c r="H108" s="80"/>
      <c r="I108" s="80"/>
      <c r="J108" s="35"/>
      <c r="K108" s="81" t="str">
        <f t="shared" si="12"/>
        <v/>
      </c>
      <c r="L108" s="82"/>
      <c r="M108" s="6" t="str">
        <f>IF(J108="","",(K108/J108)/LOOKUP(RIGHT($D$2,3),定数!$A$6:$A$13,定数!$B$6:$B$13))</f>
        <v/>
      </c>
      <c r="N108" s="35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4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93" priority="283" stopIfTrue="1" operator="equal">
      <formula>"買"</formula>
    </cfRule>
    <cfRule type="cellIs" dxfId="292" priority="284" stopIfTrue="1" operator="equal">
      <formula>"売"</formula>
    </cfRule>
  </conditionalFormatting>
  <conditionalFormatting sqref="G9:G11 G14:G45 G47:G108">
    <cfRule type="cellIs" dxfId="291" priority="285" stopIfTrue="1" operator="equal">
      <formula>"買"</formula>
    </cfRule>
    <cfRule type="cellIs" dxfId="290" priority="286" stopIfTrue="1" operator="equal">
      <formula>"売"</formula>
    </cfRule>
  </conditionalFormatting>
  <conditionalFormatting sqref="G12">
    <cfRule type="cellIs" dxfId="289" priority="281" stopIfTrue="1" operator="equal">
      <formula>"買"</formula>
    </cfRule>
    <cfRule type="cellIs" dxfId="288" priority="282" stopIfTrue="1" operator="equal">
      <formula>"売"</formula>
    </cfRule>
  </conditionalFormatting>
  <conditionalFormatting sqref="G13">
    <cfRule type="cellIs" dxfId="287" priority="279" stopIfTrue="1" operator="equal">
      <formula>"買"</formula>
    </cfRule>
    <cfRule type="cellIs" dxfId="286" priority="280" stopIfTrue="1" operator="equal">
      <formula>"売"</formula>
    </cfRule>
  </conditionalFormatting>
  <conditionalFormatting sqref="G9">
    <cfRule type="cellIs" dxfId="285" priority="277" stopIfTrue="1" operator="equal">
      <formula>"買"</formula>
    </cfRule>
    <cfRule type="cellIs" dxfId="284" priority="278" stopIfTrue="1" operator="equal">
      <formula>"売"</formula>
    </cfRule>
  </conditionalFormatting>
  <conditionalFormatting sqref="G10">
    <cfRule type="cellIs" dxfId="283" priority="275" stopIfTrue="1" operator="equal">
      <formula>"買"</formula>
    </cfRule>
    <cfRule type="cellIs" dxfId="282" priority="276" stopIfTrue="1" operator="equal">
      <formula>"売"</formula>
    </cfRule>
  </conditionalFormatting>
  <conditionalFormatting sqref="G11">
    <cfRule type="cellIs" dxfId="281" priority="273" stopIfTrue="1" operator="equal">
      <formula>"買"</formula>
    </cfRule>
    <cfRule type="cellIs" dxfId="280" priority="274" stopIfTrue="1" operator="equal">
      <formula>"売"</formula>
    </cfRule>
  </conditionalFormatting>
  <conditionalFormatting sqref="G9">
    <cfRule type="cellIs" dxfId="279" priority="271" stopIfTrue="1" operator="equal">
      <formula>"買"</formula>
    </cfRule>
    <cfRule type="cellIs" dxfId="278" priority="272" stopIfTrue="1" operator="equal">
      <formula>"売"</formula>
    </cfRule>
  </conditionalFormatting>
  <conditionalFormatting sqref="G10">
    <cfRule type="cellIs" dxfId="277" priority="269" stopIfTrue="1" operator="equal">
      <formula>"買"</formula>
    </cfRule>
    <cfRule type="cellIs" dxfId="276" priority="270" stopIfTrue="1" operator="equal">
      <formula>"売"</formula>
    </cfRule>
  </conditionalFormatting>
  <conditionalFormatting sqref="G11">
    <cfRule type="cellIs" dxfId="275" priority="267" stopIfTrue="1" operator="equal">
      <formula>"買"</formula>
    </cfRule>
    <cfRule type="cellIs" dxfId="274" priority="268" stopIfTrue="1" operator="equal">
      <formula>"売"</formula>
    </cfRule>
  </conditionalFormatting>
  <conditionalFormatting sqref="G12">
    <cfRule type="cellIs" dxfId="273" priority="265" stopIfTrue="1" operator="equal">
      <formula>"買"</formula>
    </cfRule>
    <cfRule type="cellIs" dxfId="272" priority="266" stopIfTrue="1" operator="equal">
      <formula>"売"</formula>
    </cfRule>
  </conditionalFormatting>
  <conditionalFormatting sqref="G13">
    <cfRule type="cellIs" dxfId="271" priority="263" stopIfTrue="1" operator="equal">
      <formula>"買"</formula>
    </cfRule>
    <cfRule type="cellIs" dxfId="270" priority="264" stopIfTrue="1" operator="equal">
      <formula>"売"</formula>
    </cfRule>
  </conditionalFormatting>
  <conditionalFormatting sqref="G14">
    <cfRule type="cellIs" dxfId="269" priority="261" stopIfTrue="1" operator="equal">
      <formula>"買"</formula>
    </cfRule>
    <cfRule type="cellIs" dxfId="268" priority="262" stopIfTrue="1" operator="equal">
      <formula>"売"</formula>
    </cfRule>
  </conditionalFormatting>
  <conditionalFormatting sqref="G15">
    <cfRule type="cellIs" dxfId="267" priority="259" stopIfTrue="1" operator="equal">
      <formula>"買"</formula>
    </cfRule>
    <cfRule type="cellIs" dxfId="266" priority="260" stopIfTrue="1" operator="equal">
      <formula>"売"</formula>
    </cfRule>
  </conditionalFormatting>
  <conditionalFormatting sqref="G16">
    <cfRule type="cellIs" dxfId="265" priority="257" stopIfTrue="1" operator="equal">
      <formula>"買"</formula>
    </cfRule>
    <cfRule type="cellIs" dxfId="264" priority="258" stopIfTrue="1" operator="equal">
      <formula>"売"</formula>
    </cfRule>
  </conditionalFormatting>
  <conditionalFormatting sqref="G17">
    <cfRule type="cellIs" dxfId="263" priority="255" stopIfTrue="1" operator="equal">
      <formula>"買"</formula>
    </cfRule>
    <cfRule type="cellIs" dxfId="262" priority="256" stopIfTrue="1" operator="equal">
      <formula>"売"</formula>
    </cfRule>
  </conditionalFormatting>
  <conditionalFormatting sqref="G18">
    <cfRule type="cellIs" dxfId="261" priority="253" stopIfTrue="1" operator="equal">
      <formula>"買"</formula>
    </cfRule>
    <cfRule type="cellIs" dxfId="260" priority="254" stopIfTrue="1" operator="equal">
      <formula>"売"</formula>
    </cfRule>
  </conditionalFormatting>
  <conditionalFormatting sqref="G19">
    <cfRule type="cellIs" dxfId="259" priority="251" stopIfTrue="1" operator="equal">
      <formula>"買"</formula>
    </cfRule>
    <cfRule type="cellIs" dxfId="258" priority="252" stopIfTrue="1" operator="equal">
      <formula>"売"</formula>
    </cfRule>
  </conditionalFormatting>
  <conditionalFormatting sqref="G20">
    <cfRule type="cellIs" dxfId="257" priority="249" stopIfTrue="1" operator="equal">
      <formula>"買"</formula>
    </cfRule>
    <cfRule type="cellIs" dxfId="256" priority="250" stopIfTrue="1" operator="equal">
      <formula>"売"</formula>
    </cfRule>
  </conditionalFormatting>
  <conditionalFormatting sqref="G21">
    <cfRule type="cellIs" dxfId="255" priority="247" stopIfTrue="1" operator="equal">
      <formula>"買"</formula>
    </cfRule>
    <cfRule type="cellIs" dxfId="254" priority="248" stopIfTrue="1" operator="equal">
      <formula>"売"</formula>
    </cfRule>
  </conditionalFormatting>
  <conditionalFormatting sqref="G22">
    <cfRule type="cellIs" dxfId="253" priority="245" stopIfTrue="1" operator="equal">
      <formula>"買"</formula>
    </cfRule>
    <cfRule type="cellIs" dxfId="252" priority="246" stopIfTrue="1" operator="equal">
      <formula>"売"</formula>
    </cfRule>
  </conditionalFormatting>
  <conditionalFormatting sqref="G23">
    <cfRule type="cellIs" dxfId="251" priority="243" stopIfTrue="1" operator="equal">
      <formula>"買"</formula>
    </cfRule>
    <cfRule type="cellIs" dxfId="250" priority="244" stopIfTrue="1" operator="equal">
      <formula>"売"</formula>
    </cfRule>
  </conditionalFormatting>
  <conditionalFormatting sqref="G25">
    <cfRule type="cellIs" dxfId="249" priority="241" stopIfTrue="1" operator="equal">
      <formula>"買"</formula>
    </cfRule>
    <cfRule type="cellIs" dxfId="248" priority="242" stopIfTrue="1" operator="equal">
      <formula>"売"</formula>
    </cfRule>
  </conditionalFormatting>
  <conditionalFormatting sqref="G26">
    <cfRule type="cellIs" dxfId="247" priority="239" stopIfTrue="1" operator="equal">
      <formula>"買"</formula>
    </cfRule>
    <cfRule type="cellIs" dxfId="246" priority="240" stopIfTrue="1" operator="equal">
      <formula>"売"</formula>
    </cfRule>
  </conditionalFormatting>
  <conditionalFormatting sqref="G27">
    <cfRule type="cellIs" dxfId="245" priority="237" stopIfTrue="1" operator="equal">
      <formula>"買"</formula>
    </cfRule>
    <cfRule type="cellIs" dxfId="244" priority="238" stopIfTrue="1" operator="equal">
      <formula>"売"</formula>
    </cfRule>
  </conditionalFormatting>
  <conditionalFormatting sqref="G28">
    <cfRule type="cellIs" dxfId="243" priority="235" stopIfTrue="1" operator="equal">
      <formula>"買"</formula>
    </cfRule>
    <cfRule type="cellIs" dxfId="242" priority="236" stopIfTrue="1" operator="equal">
      <formula>"売"</formula>
    </cfRule>
  </conditionalFormatting>
  <conditionalFormatting sqref="G29">
    <cfRule type="cellIs" dxfId="241" priority="233" stopIfTrue="1" operator="equal">
      <formula>"買"</formula>
    </cfRule>
    <cfRule type="cellIs" dxfId="240" priority="234" stopIfTrue="1" operator="equal">
      <formula>"売"</formula>
    </cfRule>
  </conditionalFormatting>
  <conditionalFormatting sqref="G30">
    <cfRule type="cellIs" dxfId="239" priority="231" stopIfTrue="1" operator="equal">
      <formula>"買"</formula>
    </cfRule>
    <cfRule type="cellIs" dxfId="238" priority="232" stopIfTrue="1" operator="equal">
      <formula>"売"</formula>
    </cfRule>
  </conditionalFormatting>
  <conditionalFormatting sqref="G31">
    <cfRule type="cellIs" dxfId="237" priority="229" stopIfTrue="1" operator="equal">
      <formula>"買"</formula>
    </cfRule>
    <cfRule type="cellIs" dxfId="236" priority="230" stopIfTrue="1" operator="equal">
      <formula>"売"</formula>
    </cfRule>
  </conditionalFormatting>
  <conditionalFormatting sqref="G32">
    <cfRule type="cellIs" dxfId="235" priority="227" stopIfTrue="1" operator="equal">
      <formula>"買"</formula>
    </cfRule>
    <cfRule type="cellIs" dxfId="234" priority="228" stopIfTrue="1" operator="equal">
      <formula>"売"</formula>
    </cfRule>
  </conditionalFormatting>
  <conditionalFormatting sqref="G33">
    <cfRule type="cellIs" dxfId="233" priority="225" stopIfTrue="1" operator="equal">
      <formula>"買"</formula>
    </cfRule>
    <cfRule type="cellIs" dxfId="232" priority="226" stopIfTrue="1" operator="equal">
      <formula>"売"</formula>
    </cfRule>
  </conditionalFormatting>
  <conditionalFormatting sqref="G34">
    <cfRule type="cellIs" dxfId="231" priority="223" stopIfTrue="1" operator="equal">
      <formula>"買"</formula>
    </cfRule>
    <cfRule type="cellIs" dxfId="230" priority="224" stopIfTrue="1" operator="equal">
      <formula>"売"</formula>
    </cfRule>
  </conditionalFormatting>
  <conditionalFormatting sqref="G35">
    <cfRule type="cellIs" dxfId="229" priority="221" stopIfTrue="1" operator="equal">
      <formula>"買"</formula>
    </cfRule>
    <cfRule type="cellIs" dxfId="228" priority="222" stopIfTrue="1" operator="equal">
      <formula>"売"</formula>
    </cfRule>
  </conditionalFormatting>
  <conditionalFormatting sqref="G36">
    <cfRule type="cellIs" dxfId="227" priority="219" stopIfTrue="1" operator="equal">
      <formula>"買"</formula>
    </cfRule>
    <cfRule type="cellIs" dxfId="226" priority="220" stopIfTrue="1" operator="equal">
      <formula>"売"</formula>
    </cfRule>
  </conditionalFormatting>
  <conditionalFormatting sqref="G37">
    <cfRule type="cellIs" dxfId="225" priority="217" stopIfTrue="1" operator="equal">
      <formula>"買"</formula>
    </cfRule>
    <cfRule type="cellIs" dxfId="224" priority="218" stopIfTrue="1" operator="equal">
      <formula>"売"</formula>
    </cfRule>
  </conditionalFormatting>
  <conditionalFormatting sqref="G38">
    <cfRule type="cellIs" dxfId="223" priority="215" stopIfTrue="1" operator="equal">
      <formula>"買"</formula>
    </cfRule>
    <cfRule type="cellIs" dxfId="222" priority="216" stopIfTrue="1" operator="equal">
      <formula>"売"</formula>
    </cfRule>
  </conditionalFormatting>
  <conditionalFormatting sqref="G39">
    <cfRule type="cellIs" dxfId="221" priority="213" stopIfTrue="1" operator="equal">
      <formula>"買"</formula>
    </cfRule>
    <cfRule type="cellIs" dxfId="220" priority="214" stopIfTrue="1" operator="equal">
      <formula>"売"</formula>
    </cfRule>
  </conditionalFormatting>
  <conditionalFormatting sqref="G40">
    <cfRule type="cellIs" dxfId="219" priority="211" stopIfTrue="1" operator="equal">
      <formula>"買"</formula>
    </cfRule>
    <cfRule type="cellIs" dxfId="218" priority="212" stopIfTrue="1" operator="equal">
      <formula>"売"</formula>
    </cfRule>
  </conditionalFormatting>
  <conditionalFormatting sqref="G41">
    <cfRule type="cellIs" dxfId="217" priority="209" stopIfTrue="1" operator="equal">
      <formula>"買"</formula>
    </cfRule>
    <cfRule type="cellIs" dxfId="216" priority="210" stopIfTrue="1" operator="equal">
      <formula>"売"</formula>
    </cfRule>
  </conditionalFormatting>
  <conditionalFormatting sqref="G42">
    <cfRule type="cellIs" dxfId="215" priority="207" stopIfTrue="1" operator="equal">
      <formula>"買"</formula>
    </cfRule>
    <cfRule type="cellIs" dxfId="214" priority="208" stopIfTrue="1" operator="equal">
      <formula>"売"</formula>
    </cfRule>
  </conditionalFormatting>
  <conditionalFormatting sqref="G43">
    <cfRule type="cellIs" dxfId="213" priority="205" stopIfTrue="1" operator="equal">
      <formula>"買"</formula>
    </cfRule>
    <cfRule type="cellIs" dxfId="212" priority="206" stopIfTrue="1" operator="equal">
      <formula>"売"</formula>
    </cfRule>
  </conditionalFormatting>
  <conditionalFormatting sqref="G44">
    <cfRule type="cellIs" dxfId="211" priority="203" stopIfTrue="1" operator="equal">
      <formula>"買"</formula>
    </cfRule>
    <cfRule type="cellIs" dxfId="210" priority="204" stopIfTrue="1" operator="equal">
      <formula>"売"</formula>
    </cfRule>
  </conditionalFormatting>
  <conditionalFormatting sqref="G45">
    <cfRule type="cellIs" dxfId="209" priority="201" stopIfTrue="1" operator="equal">
      <formula>"買"</formula>
    </cfRule>
    <cfRule type="cellIs" dxfId="208" priority="202" stopIfTrue="1" operator="equal">
      <formula>"売"</formula>
    </cfRule>
  </conditionalFormatting>
  <conditionalFormatting sqref="G46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46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47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48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49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50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51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52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53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54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55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56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57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58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59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60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61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62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63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64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65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66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67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68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69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70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71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72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9:G26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9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10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11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12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13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14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15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16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17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18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19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20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21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22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23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24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25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26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64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27:G29 G32:G63 G65:G72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30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31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27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28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29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27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28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29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30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31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32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33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34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35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36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37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38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39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40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41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43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44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45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46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47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48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49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50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51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52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53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54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55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56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57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58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59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60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61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62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63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64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64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65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66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67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68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69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70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71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72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05" workbookViewId="0">
      <selection activeCell="A321" sqref="A321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4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85" t="s">
        <v>81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>
      <c r="A9" s="86"/>
      <c r="B9" s="86"/>
      <c r="C9" s="86"/>
      <c r="D9" s="86"/>
      <c r="E9" s="86"/>
      <c r="F9" s="86"/>
      <c r="G9" s="86"/>
      <c r="H9" s="86"/>
      <c r="I9" s="86"/>
      <c r="J9" s="86"/>
    </row>
    <row r="11" spans="1:10">
      <c r="A11" t="s">
        <v>1</v>
      </c>
    </row>
    <row r="12" spans="1:10">
      <c r="A12" s="87" t="s">
        <v>82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>
      <c r="A21" t="s">
        <v>2</v>
      </c>
    </row>
    <row r="22" spans="1:10">
      <c r="A22" s="87" t="s">
        <v>83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5"/>
  <sheetViews>
    <sheetView zoomScaleSheetLayoutView="100" workbookViewId="0">
      <selection activeCell="F16" sqref="F16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67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68</v>
      </c>
      <c r="C6" s="28" t="s">
        <v>70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68</v>
      </c>
      <c r="C7" s="28" t="s">
        <v>71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>
      <c r="B8" s="27" t="s">
        <v>68</v>
      </c>
      <c r="C8" s="28" t="s">
        <v>72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68</v>
      </c>
      <c r="C9" s="28" t="s">
        <v>73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68</v>
      </c>
      <c r="C10" s="28" t="s">
        <v>74</v>
      </c>
      <c r="D10" s="28"/>
      <c r="E10" s="33"/>
      <c r="F10" s="28">
        <v>31</v>
      </c>
      <c r="G10" s="32">
        <v>43662</v>
      </c>
      <c r="H10" s="28"/>
      <c r="I10" s="33"/>
    </row>
    <row r="11" spans="2:9">
      <c r="B11" s="27" t="s">
        <v>68</v>
      </c>
      <c r="C11" s="28" t="s">
        <v>75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68</v>
      </c>
      <c r="C12" s="28" t="s">
        <v>76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68</v>
      </c>
      <c r="C13" s="28" t="s">
        <v>77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68</v>
      </c>
      <c r="C14" s="28" t="s">
        <v>78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68</v>
      </c>
      <c r="C15" s="28" t="s">
        <v>79</v>
      </c>
      <c r="D15" s="28"/>
      <c r="E15" s="33"/>
      <c r="F15" s="28">
        <v>64</v>
      </c>
      <c r="G15" s="32">
        <v>43690</v>
      </c>
      <c r="H15" s="28"/>
      <c r="I15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45" t="s">
        <v>5</v>
      </c>
      <c r="C2" s="45"/>
      <c r="D2" s="49"/>
      <c r="E2" s="49"/>
      <c r="F2" s="45" t="s">
        <v>6</v>
      </c>
      <c r="G2" s="45"/>
      <c r="H2" s="49" t="s">
        <v>36</v>
      </c>
      <c r="I2" s="49"/>
      <c r="J2" s="45" t="s">
        <v>7</v>
      </c>
      <c r="K2" s="45"/>
      <c r="L2" s="48">
        <f>C9</f>
        <v>1000000</v>
      </c>
      <c r="M2" s="49"/>
      <c r="N2" s="45" t="s">
        <v>8</v>
      </c>
      <c r="O2" s="45"/>
      <c r="P2" s="48" t="e">
        <f>C108+R108</f>
        <v>#VALUE!</v>
      </c>
      <c r="Q2" s="49"/>
      <c r="R2" s="1"/>
      <c r="S2" s="1"/>
      <c r="T2" s="1"/>
    </row>
    <row r="3" spans="2:21" ht="57" customHeight="1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35</v>
      </c>
      <c r="M3" s="51"/>
      <c r="N3" s="51"/>
      <c r="O3" s="51"/>
      <c r="P3" s="51"/>
      <c r="Q3" s="51"/>
      <c r="R3" s="1"/>
      <c r="S3" s="1"/>
    </row>
    <row r="4" spans="2:21">
      <c r="B4" s="45" t="s">
        <v>11</v>
      </c>
      <c r="C4" s="45"/>
      <c r="D4" s="52">
        <f>SUM($R$9:$S$993)</f>
        <v>153684.21052631587</v>
      </c>
      <c r="E4" s="52"/>
      <c r="F4" s="45" t="s">
        <v>12</v>
      </c>
      <c r="G4" s="45"/>
      <c r="H4" s="53">
        <f>SUM($T$9:$U$108)</f>
        <v>292.00000000000017</v>
      </c>
      <c r="I4" s="49"/>
      <c r="J4" s="54" t="s">
        <v>13</v>
      </c>
      <c r="K4" s="54"/>
      <c r="L4" s="48">
        <f>MAX($C$9:$D$990)-C9</f>
        <v>153684.21052631596</v>
      </c>
      <c r="M4" s="48"/>
      <c r="N4" s="54" t="s">
        <v>14</v>
      </c>
      <c r="O4" s="54"/>
      <c r="P4" s="52">
        <f>MIN($C$9:$D$990)-C9</f>
        <v>0</v>
      </c>
      <c r="Q4" s="52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6" t="s">
        <v>19</v>
      </c>
      <c r="K5" s="45"/>
      <c r="L5" s="57"/>
      <c r="M5" s="58"/>
      <c r="N5" s="17" t="s">
        <v>20</v>
      </c>
      <c r="O5" s="9"/>
      <c r="P5" s="57"/>
      <c r="Q5" s="58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>
      <c r="B9" s="19">
        <v>1</v>
      </c>
      <c r="C9" s="79">
        <v>1000000</v>
      </c>
      <c r="D9" s="79"/>
      <c r="E9" s="19">
        <v>2001</v>
      </c>
      <c r="F9" s="8">
        <v>42111</v>
      </c>
      <c r="G9" s="19" t="s">
        <v>4</v>
      </c>
      <c r="H9" s="80">
        <v>105.33</v>
      </c>
      <c r="I9" s="80"/>
      <c r="J9" s="19">
        <v>57</v>
      </c>
      <c r="K9" s="79">
        <f t="shared" ref="K9:K72" si="0">IF(F9="","",C9*0.03)</f>
        <v>30000</v>
      </c>
      <c r="L9" s="79"/>
      <c r="M9" s="6">
        <f>IF(J9="","",(K9/J9)/1000)</f>
        <v>0.52631578947368418</v>
      </c>
      <c r="N9" s="19">
        <v>2001</v>
      </c>
      <c r="O9" s="8">
        <v>42111</v>
      </c>
      <c r="P9" s="80">
        <v>108.25</v>
      </c>
      <c r="Q9" s="80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>
      <c r="B10" s="19">
        <v>2</v>
      </c>
      <c r="C10" s="79">
        <f t="shared" ref="C10:C73" si="1">IF(R9="","",C9+R9)</f>
        <v>1153684.210526316</v>
      </c>
      <c r="D10" s="79"/>
      <c r="E10" s="19"/>
      <c r="F10" s="8"/>
      <c r="G10" s="19" t="s">
        <v>4</v>
      </c>
      <c r="H10" s="80"/>
      <c r="I10" s="80"/>
      <c r="J10" s="19"/>
      <c r="K10" s="79" t="str">
        <f t="shared" si="0"/>
        <v/>
      </c>
      <c r="L10" s="79"/>
      <c r="M10" s="6" t="str">
        <f t="shared" ref="M10:M73" si="2">IF(J10="","",(K10/J10)/1000)</f>
        <v/>
      </c>
      <c r="N10" s="19"/>
      <c r="O10" s="8"/>
      <c r="P10" s="80"/>
      <c r="Q10" s="80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>
      <c r="B11" s="19">
        <v>3</v>
      </c>
      <c r="C11" s="79" t="str">
        <f t="shared" si="1"/>
        <v/>
      </c>
      <c r="D11" s="79"/>
      <c r="E11" s="19"/>
      <c r="F11" s="8"/>
      <c r="G11" s="19" t="s">
        <v>4</v>
      </c>
      <c r="H11" s="80"/>
      <c r="I11" s="80"/>
      <c r="J11" s="19"/>
      <c r="K11" s="79" t="str">
        <f t="shared" si="0"/>
        <v/>
      </c>
      <c r="L11" s="79"/>
      <c r="M11" s="6" t="str">
        <f t="shared" si="2"/>
        <v/>
      </c>
      <c r="N11" s="19"/>
      <c r="O11" s="8"/>
      <c r="P11" s="80"/>
      <c r="Q11" s="80"/>
      <c r="R11" s="83" t="str">
        <f t="shared" si="3"/>
        <v/>
      </c>
      <c r="S11" s="83"/>
      <c r="T11" s="84" t="str">
        <f t="shared" si="4"/>
        <v/>
      </c>
      <c r="U11" s="84"/>
    </row>
    <row r="12" spans="2:21">
      <c r="B12" s="19">
        <v>4</v>
      </c>
      <c r="C12" s="79" t="str">
        <f t="shared" si="1"/>
        <v/>
      </c>
      <c r="D12" s="79"/>
      <c r="E12" s="19"/>
      <c r="F12" s="8"/>
      <c r="G12" s="19" t="s">
        <v>3</v>
      </c>
      <c r="H12" s="80"/>
      <c r="I12" s="80"/>
      <c r="J12" s="19"/>
      <c r="K12" s="79" t="str">
        <f t="shared" si="0"/>
        <v/>
      </c>
      <c r="L12" s="79"/>
      <c r="M12" s="6" t="str">
        <f t="shared" si="2"/>
        <v/>
      </c>
      <c r="N12" s="19"/>
      <c r="O12" s="8"/>
      <c r="P12" s="80"/>
      <c r="Q12" s="80"/>
      <c r="R12" s="83" t="str">
        <f t="shared" si="3"/>
        <v/>
      </c>
      <c r="S12" s="83"/>
      <c r="T12" s="84" t="str">
        <f t="shared" si="4"/>
        <v/>
      </c>
      <c r="U12" s="84"/>
    </row>
    <row r="13" spans="2:21">
      <c r="B13" s="19">
        <v>5</v>
      </c>
      <c r="C13" s="79" t="str">
        <f t="shared" si="1"/>
        <v/>
      </c>
      <c r="D13" s="79"/>
      <c r="E13" s="19"/>
      <c r="F13" s="8"/>
      <c r="G13" s="19" t="s">
        <v>3</v>
      </c>
      <c r="H13" s="80"/>
      <c r="I13" s="80"/>
      <c r="J13" s="19"/>
      <c r="K13" s="79" t="str">
        <f t="shared" si="0"/>
        <v/>
      </c>
      <c r="L13" s="79"/>
      <c r="M13" s="6" t="str">
        <f t="shared" si="2"/>
        <v/>
      </c>
      <c r="N13" s="19"/>
      <c r="O13" s="8"/>
      <c r="P13" s="80"/>
      <c r="Q13" s="80"/>
      <c r="R13" s="83" t="str">
        <f t="shared" si="3"/>
        <v/>
      </c>
      <c r="S13" s="83"/>
      <c r="T13" s="84" t="str">
        <f t="shared" si="4"/>
        <v/>
      </c>
      <c r="U13" s="84"/>
    </row>
    <row r="14" spans="2:21">
      <c r="B14" s="19">
        <v>6</v>
      </c>
      <c r="C14" s="79" t="str">
        <f t="shared" si="1"/>
        <v/>
      </c>
      <c r="D14" s="79"/>
      <c r="E14" s="19"/>
      <c r="F14" s="8"/>
      <c r="G14" s="19" t="s">
        <v>4</v>
      </c>
      <c r="H14" s="80"/>
      <c r="I14" s="80"/>
      <c r="J14" s="19"/>
      <c r="K14" s="79" t="str">
        <f t="shared" si="0"/>
        <v/>
      </c>
      <c r="L14" s="79"/>
      <c r="M14" s="6" t="str">
        <f t="shared" si="2"/>
        <v/>
      </c>
      <c r="N14" s="19"/>
      <c r="O14" s="8"/>
      <c r="P14" s="80"/>
      <c r="Q14" s="80"/>
      <c r="R14" s="83" t="str">
        <f t="shared" si="3"/>
        <v/>
      </c>
      <c r="S14" s="83"/>
      <c r="T14" s="84" t="str">
        <f t="shared" si="4"/>
        <v/>
      </c>
      <c r="U14" s="84"/>
    </row>
    <row r="15" spans="2:21">
      <c r="B15" s="19">
        <v>7</v>
      </c>
      <c r="C15" s="79" t="str">
        <f t="shared" si="1"/>
        <v/>
      </c>
      <c r="D15" s="79"/>
      <c r="E15" s="19"/>
      <c r="F15" s="8"/>
      <c r="G15" s="19" t="s">
        <v>4</v>
      </c>
      <c r="H15" s="80"/>
      <c r="I15" s="80"/>
      <c r="J15" s="19"/>
      <c r="K15" s="79" t="str">
        <f t="shared" si="0"/>
        <v/>
      </c>
      <c r="L15" s="79"/>
      <c r="M15" s="6" t="str">
        <f t="shared" si="2"/>
        <v/>
      </c>
      <c r="N15" s="19"/>
      <c r="O15" s="8"/>
      <c r="P15" s="80"/>
      <c r="Q15" s="80"/>
      <c r="R15" s="83" t="str">
        <f t="shared" si="3"/>
        <v/>
      </c>
      <c r="S15" s="83"/>
      <c r="T15" s="84" t="str">
        <f t="shared" si="4"/>
        <v/>
      </c>
      <c r="U15" s="84"/>
    </row>
    <row r="16" spans="2:21">
      <c r="B16" s="19">
        <v>8</v>
      </c>
      <c r="C16" s="79" t="str">
        <f t="shared" si="1"/>
        <v/>
      </c>
      <c r="D16" s="79"/>
      <c r="E16" s="19"/>
      <c r="F16" s="8"/>
      <c r="G16" s="19" t="s">
        <v>4</v>
      </c>
      <c r="H16" s="80"/>
      <c r="I16" s="80"/>
      <c r="J16" s="19"/>
      <c r="K16" s="79" t="str">
        <f t="shared" si="0"/>
        <v/>
      </c>
      <c r="L16" s="79"/>
      <c r="M16" s="6" t="str">
        <f t="shared" si="2"/>
        <v/>
      </c>
      <c r="N16" s="19"/>
      <c r="O16" s="8"/>
      <c r="P16" s="80"/>
      <c r="Q16" s="80"/>
      <c r="R16" s="83" t="str">
        <f t="shared" si="3"/>
        <v/>
      </c>
      <c r="S16" s="83"/>
      <c r="T16" s="84" t="str">
        <f t="shared" si="4"/>
        <v/>
      </c>
      <c r="U16" s="84"/>
    </row>
    <row r="17" spans="2:21">
      <c r="B17" s="19">
        <v>9</v>
      </c>
      <c r="C17" s="79" t="str">
        <f t="shared" si="1"/>
        <v/>
      </c>
      <c r="D17" s="79"/>
      <c r="E17" s="19"/>
      <c r="F17" s="8"/>
      <c r="G17" s="19" t="s">
        <v>4</v>
      </c>
      <c r="H17" s="80"/>
      <c r="I17" s="80"/>
      <c r="J17" s="19"/>
      <c r="K17" s="79" t="str">
        <f t="shared" si="0"/>
        <v/>
      </c>
      <c r="L17" s="79"/>
      <c r="M17" s="6" t="str">
        <f t="shared" si="2"/>
        <v/>
      </c>
      <c r="N17" s="19"/>
      <c r="O17" s="8"/>
      <c r="P17" s="80"/>
      <c r="Q17" s="80"/>
      <c r="R17" s="83" t="str">
        <f t="shared" si="3"/>
        <v/>
      </c>
      <c r="S17" s="83"/>
      <c r="T17" s="84" t="str">
        <f t="shared" si="4"/>
        <v/>
      </c>
      <c r="U17" s="84"/>
    </row>
    <row r="18" spans="2:21">
      <c r="B18" s="19">
        <v>10</v>
      </c>
      <c r="C18" s="79" t="str">
        <f t="shared" si="1"/>
        <v/>
      </c>
      <c r="D18" s="79"/>
      <c r="E18" s="19"/>
      <c r="F18" s="8"/>
      <c r="G18" s="19" t="s">
        <v>4</v>
      </c>
      <c r="H18" s="80"/>
      <c r="I18" s="80"/>
      <c r="J18" s="19"/>
      <c r="K18" s="79" t="str">
        <f t="shared" si="0"/>
        <v/>
      </c>
      <c r="L18" s="79"/>
      <c r="M18" s="6" t="str">
        <f t="shared" si="2"/>
        <v/>
      </c>
      <c r="N18" s="19"/>
      <c r="O18" s="8"/>
      <c r="P18" s="80"/>
      <c r="Q18" s="80"/>
      <c r="R18" s="83" t="str">
        <f t="shared" si="3"/>
        <v/>
      </c>
      <c r="S18" s="83"/>
      <c r="T18" s="84" t="str">
        <f t="shared" si="4"/>
        <v/>
      </c>
      <c r="U18" s="84"/>
    </row>
    <row r="19" spans="2:21">
      <c r="B19" s="19">
        <v>11</v>
      </c>
      <c r="C19" s="79" t="str">
        <f t="shared" si="1"/>
        <v/>
      </c>
      <c r="D19" s="79"/>
      <c r="E19" s="19"/>
      <c r="F19" s="8"/>
      <c r="G19" s="19" t="s">
        <v>4</v>
      </c>
      <c r="H19" s="80"/>
      <c r="I19" s="80"/>
      <c r="J19" s="19"/>
      <c r="K19" s="79" t="str">
        <f t="shared" si="0"/>
        <v/>
      </c>
      <c r="L19" s="79"/>
      <c r="M19" s="6" t="str">
        <f t="shared" si="2"/>
        <v/>
      </c>
      <c r="N19" s="19"/>
      <c r="O19" s="8"/>
      <c r="P19" s="80"/>
      <c r="Q19" s="80"/>
      <c r="R19" s="83" t="str">
        <f t="shared" si="3"/>
        <v/>
      </c>
      <c r="S19" s="83"/>
      <c r="T19" s="84" t="str">
        <f t="shared" si="4"/>
        <v/>
      </c>
      <c r="U19" s="84"/>
    </row>
    <row r="20" spans="2:21">
      <c r="B20" s="19">
        <v>12</v>
      </c>
      <c r="C20" s="79" t="str">
        <f t="shared" si="1"/>
        <v/>
      </c>
      <c r="D20" s="79"/>
      <c r="E20" s="19"/>
      <c r="F20" s="8"/>
      <c r="G20" s="19" t="s">
        <v>4</v>
      </c>
      <c r="H20" s="80"/>
      <c r="I20" s="80"/>
      <c r="J20" s="19"/>
      <c r="K20" s="79" t="str">
        <f t="shared" si="0"/>
        <v/>
      </c>
      <c r="L20" s="79"/>
      <c r="M20" s="6" t="str">
        <f t="shared" si="2"/>
        <v/>
      </c>
      <c r="N20" s="19"/>
      <c r="O20" s="8"/>
      <c r="P20" s="80"/>
      <c r="Q20" s="80"/>
      <c r="R20" s="83" t="str">
        <f t="shared" si="3"/>
        <v/>
      </c>
      <c r="S20" s="83"/>
      <c r="T20" s="84" t="str">
        <f t="shared" si="4"/>
        <v/>
      </c>
      <c r="U20" s="84"/>
    </row>
    <row r="21" spans="2:21">
      <c r="B21" s="19">
        <v>13</v>
      </c>
      <c r="C21" s="79" t="str">
        <f t="shared" si="1"/>
        <v/>
      </c>
      <c r="D21" s="79"/>
      <c r="E21" s="19"/>
      <c r="F21" s="8"/>
      <c r="G21" s="19" t="s">
        <v>4</v>
      </c>
      <c r="H21" s="80"/>
      <c r="I21" s="80"/>
      <c r="J21" s="19"/>
      <c r="K21" s="79" t="str">
        <f t="shared" si="0"/>
        <v/>
      </c>
      <c r="L21" s="79"/>
      <c r="M21" s="6" t="str">
        <f t="shared" si="2"/>
        <v/>
      </c>
      <c r="N21" s="19"/>
      <c r="O21" s="8"/>
      <c r="P21" s="80"/>
      <c r="Q21" s="80"/>
      <c r="R21" s="83" t="str">
        <f t="shared" si="3"/>
        <v/>
      </c>
      <c r="S21" s="83"/>
      <c r="T21" s="84" t="str">
        <f t="shared" si="4"/>
        <v/>
      </c>
      <c r="U21" s="84"/>
    </row>
    <row r="22" spans="2:21">
      <c r="B22" s="19">
        <v>14</v>
      </c>
      <c r="C22" s="79" t="str">
        <f t="shared" si="1"/>
        <v/>
      </c>
      <c r="D22" s="79"/>
      <c r="E22" s="19"/>
      <c r="F22" s="8"/>
      <c r="G22" s="19" t="s">
        <v>3</v>
      </c>
      <c r="H22" s="80"/>
      <c r="I22" s="80"/>
      <c r="J22" s="19"/>
      <c r="K22" s="79" t="str">
        <f t="shared" si="0"/>
        <v/>
      </c>
      <c r="L22" s="79"/>
      <c r="M22" s="6" t="str">
        <f t="shared" si="2"/>
        <v/>
      </c>
      <c r="N22" s="19"/>
      <c r="O22" s="8"/>
      <c r="P22" s="80"/>
      <c r="Q22" s="80"/>
      <c r="R22" s="83" t="str">
        <f t="shared" si="3"/>
        <v/>
      </c>
      <c r="S22" s="83"/>
      <c r="T22" s="84" t="str">
        <f t="shared" si="4"/>
        <v/>
      </c>
      <c r="U22" s="84"/>
    </row>
    <row r="23" spans="2:21">
      <c r="B23" s="19">
        <v>15</v>
      </c>
      <c r="C23" s="79" t="str">
        <f t="shared" si="1"/>
        <v/>
      </c>
      <c r="D23" s="79"/>
      <c r="E23" s="19"/>
      <c r="F23" s="8"/>
      <c r="G23" s="19" t="s">
        <v>4</v>
      </c>
      <c r="H23" s="80"/>
      <c r="I23" s="80"/>
      <c r="J23" s="19"/>
      <c r="K23" s="79" t="str">
        <f t="shared" si="0"/>
        <v/>
      </c>
      <c r="L23" s="79"/>
      <c r="M23" s="6" t="str">
        <f t="shared" si="2"/>
        <v/>
      </c>
      <c r="N23" s="19"/>
      <c r="O23" s="8"/>
      <c r="P23" s="80"/>
      <c r="Q23" s="80"/>
      <c r="R23" s="83" t="str">
        <f t="shared" si="3"/>
        <v/>
      </c>
      <c r="S23" s="83"/>
      <c r="T23" s="84" t="str">
        <f t="shared" si="4"/>
        <v/>
      </c>
      <c r="U23" s="84"/>
    </row>
    <row r="24" spans="2:21">
      <c r="B24" s="19">
        <v>16</v>
      </c>
      <c r="C24" s="79" t="str">
        <f t="shared" si="1"/>
        <v/>
      </c>
      <c r="D24" s="79"/>
      <c r="E24" s="19"/>
      <c r="F24" s="8"/>
      <c r="G24" s="19" t="s">
        <v>4</v>
      </c>
      <c r="H24" s="80"/>
      <c r="I24" s="80"/>
      <c r="J24" s="19"/>
      <c r="K24" s="79" t="str">
        <f t="shared" si="0"/>
        <v/>
      </c>
      <c r="L24" s="79"/>
      <c r="M24" s="6" t="str">
        <f t="shared" si="2"/>
        <v/>
      </c>
      <c r="N24" s="19"/>
      <c r="O24" s="8"/>
      <c r="P24" s="80"/>
      <c r="Q24" s="80"/>
      <c r="R24" s="83" t="str">
        <f t="shared" si="3"/>
        <v/>
      </c>
      <c r="S24" s="83"/>
      <c r="T24" s="84" t="str">
        <f t="shared" si="4"/>
        <v/>
      </c>
      <c r="U24" s="84"/>
    </row>
    <row r="25" spans="2:21">
      <c r="B25" s="19">
        <v>17</v>
      </c>
      <c r="C25" s="79" t="str">
        <f t="shared" si="1"/>
        <v/>
      </c>
      <c r="D25" s="79"/>
      <c r="E25" s="19"/>
      <c r="F25" s="8"/>
      <c r="G25" s="19" t="s">
        <v>4</v>
      </c>
      <c r="H25" s="80"/>
      <c r="I25" s="80"/>
      <c r="J25" s="19"/>
      <c r="K25" s="79" t="str">
        <f t="shared" si="0"/>
        <v/>
      </c>
      <c r="L25" s="79"/>
      <c r="M25" s="6" t="str">
        <f t="shared" si="2"/>
        <v/>
      </c>
      <c r="N25" s="19"/>
      <c r="O25" s="8"/>
      <c r="P25" s="80"/>
      <c r="Q25" s="80"/>
      <c r="R25" s="83" t="str">
        <f t="shared" si="3"/>
        <v/>
      </c>
      <c r="S25" s="83"/>
      <c r="T25" s="84" t="str">
        <f t="shared" si="4"/>
        <v/>
      </c>
      <c r="U25" s="84"/>
    </row>
    <row r="26" spans="2:21">
      <c r="B26" s="19">
        <v>18</v>
      </c>
      <c r="C26" s="79" t="str">
        <f t="shared" si="1"/>
        <v/>
      </c>
      <c r="D26" s="79"/>
      <c r="E26" s="19"/>
      <c r="F26" s="8"/>
      <c r="G26" s="19" t="s">
        <v>4</v>
      </c>
      <c r="H26" s="80"/>
      <c r="I26" s="80"/>
      <c r="J26" s="19"/>
      <c r="K26" s="79" t="str">
        <f t="shared" si="0"/>
        <v/>
      </c>
      <c r="L26" s="79"/>
      <c r="M26" s="6" t="str">
        <f t="shared" si="2"/>
        <v/>
      </c>
      <c r="N26" s="19"/>
      <c r="O26" s="8"/>
      <c r="P26" s="80"/>
      <c r="Q26" s="80"/>
      <c r="R26" s="83" t="str">
        <f t="shared" si="3"/>
        <v/>
      </c>
      <c r="S26" s="83"/>
      <c r="T26" s="84" t="str">
        <f t="shared" si="4"/>
        <v/>
      </c>
      <c r="U26" s="84"/>
    </row>
    <row r="27" spans="2:21">
      <c r="B27" s="19">
        <v>19</v>
      </c>
      <c r="C27" s="79" t="str">
        <f t="shared" si="1"/>
        <v/>
      </c>
      <c r="D27" s="79"/>
      <c r="E27" s="19"/>
      <c r="F27" s="8"/>
      <c r="G27" s="19" t="s">
        <v>3</v>
      </c>
      <c r="H27" s="80"/>
      <c r="I27" s="80"/>
      <c r="J27" s="19"/>
      <c r="K27" s="79" t="str">
        <f t="shared" si="0"/>
        <v/>
      </c>
      <c r="L27" s="79"/>
      <c r="M27" s="6" t="str">
        <f t="shared" si="2"/>
        <v/>
      </c>
      <c r="N27" s="19"/>
      <c r="O27" s="8"/>
      <c r="P27" s="80"/>
      <c r="Q27" s="80"/>
      <c r="R27" s="83" t="str">
        <f t="shared" si="3"/>
        <v/>
      </c>
      <c r="S27" s="83"/>
      <c r="T27" s="84" t="str">
        <f t="shared" si="4"/>
        <v/>
      </c>
      <c r="U27" s="84"/>
    </row>
    <row r="28" spans="2:21">
      <c r="B28" s="19">
        <v>20</v>
      </c>
      <c r="C28" s="79" t="str">
        <f t="shared" si="1"/>
        <v/>
      </c>
      <c r="D28" s="79"/>
      <c r="E28" s="19"/>
      <c r="F28" s="8"/>
      <c r="G28" s="19" t="s">
        <v>4</v>
      </c>
      <c r="H28" s="80"/>
      <c r="I28" s="80"/>
      <c r="J28" s="19"/>
      <c r="K28" s="79" t="str">
        <f t="shared" si="0"/>
        <v/>
      </c>
      <c r="L28" s="79"/>
      <c r="M28" s="6" t="str">
        <f t="shared" si="2"/>
        <v/>
      </c>
      <c r="N28" s="19"/>
      <c r="O28" s="8"/>
      <c r="P28" s="80"/>
      <c r="Q28" s="80"/>
      <c r="R28" s="83" t="str">
        <f t="shared" si="3"/>
        <v/>
      </c>
      <c r="S28" s="83"/>
      <c r="T28" s="84" t="str">
        <f t="shared" si="4"/>
        <v/>
      </c>
      <c r="U28" s="84"/>
    </row>
    <row r="29" spans="2:21">
      <c r="B29" s="19">
        <v>21</v>
      </c>
      <c r="C29" s="79" t="str">
        <f t="shared" si="1"/>
        <v/>
      </c>
      <c r="D29" s="79"/>
      <c r="E29" s="19"/>
      <c r="F29" s="8"/>
      <c r="G29" s="19" t="s">
        <v>3</v>
      </c>
      <c r="H29" s="80"/>
      <c r="I29" s="80"/>
      <c r="J29" s="19"/>
      <c r="K29" s="79" t="str">
        <f t="shared" si="0"/>
        <v/>
      </c>
      <c r="L29" s="79"/>
      <c r="M29" s="6" t="str">
        <f t="shared" si="2"/>
        <v/>
      </c>
      <c r="N29" s="19"/>
      <c r="O29" s="8"/>
      <c r="P29" s="80"/>
      <c r="Q29" s="80"/>
      <c r="R29" s="83" t="str">
        <f t="shared" si="3"/>
        <v/>
      </c>
      <c r="S29" s="83"/>
      <c r="T29" s="84" t="str">
        <f t="shared" si="4"/>
        <v/>
      </c>
      <c r="U29" s="84"/>
    </row>
    <row r="30" spans="2:21">
      <c r="B30" s="19">
        <v>22</v>
      </c>
      <c r="C30" s="79" t="str">
        <f t="shared" si="1"/>
        <v/>
      </c>
      <c r="D30" s="79"/>
      <c r="E30" s="19"/>
      <c r="F30" s="8"/>
      <c r="G30" s="19" t="s">
        <v>3</v>
      </c>
      <c r="H30" s="80"/>
      <c r="I30" s="80"/>
      <c r="J30" s="19"/>
      <c r="K30" s="79" t="str">
        <f t="shared" si="0"/>
        <v/>
      </c>
      <c r="L30" s="79"/>
      <c r="M30" s="6" t="str">
        <f t="shared" si="2"/>
        <v/>
      </c>
      <c r="N30" s="19"/>
      <c r="O30" s="8"/>
      <c r="P30" s="80"/>
      <c r="Q30" s="80"/>
      <c r="R30" s="83" t="str">
        <f t="shared" si="3"/>
        <v/>
      </c>
      <c r="S30" s="83"/>
      <c r="T30" s="84" t="str">
        <f t="shared" si="4"/>
        <v/>
      </c>
      <c r="U30" s="84"/>
    </row>
    <row r="31" spans="2:21">
      <c r="B31" s="19">
        <v>23</v>
      </c>
      <c r="C31" s="79" t="str">
        <f t="shared" si="1"/>
        <v/>
      </c>
      <c r="D31" s="79"/>
      <c r="E31" s="19"/>
      <c r="F31" s="8"/>
      <c r="G31" s="19" t="s">
        <v>3</v>
      </c>
      <c r="H31" s="80"/>
      <c r="I31" s="80"/>
      <c r="J31" s="19"/>
      <c r="K31" s="79" t="str">
        <f t="shared" si="0"/>
        <v/>
      </c>
      <c r="L31" s="79"/>
      <c r="M31" s="6" t="str">
        <f t="shared" si="2"/>
        <v/>
      </c>
      <c r="N31" s="19"/>
      <c r="O31" s="8"/>
      <c r="P31" s="80"/>
      <c r="Q31" s="80"/>
      <c r="R31" s="83" t="str">
        <f t="shared" si="3"/>
        <v/>
      </c>
      <c r="S31" s="83"/>
      <c r="T31" s="84" t="str">
        <f t="shared" si="4"/>
        <v/>
      </c>
      <c r="U31" s="84"/>
    </row>
    <row r="32" spans="2:21">
      <c r="B32" s="19">
        <v>24</v>
      </c>
      <c r="C32" s="79" t="str">
        <f t="shared" si="1"/>
        <v/>
      </c>
      <c r="D32" s="79"/>
      <c r="E32" s="19"/>
      <c r="F32" s="8"/>
      <c r="G32" s="19" t="s">
        <v>3</v>
      </c>
      <c r="H32" s="80"/>
      <c r="I32" s="80"/>
      <c r="J32" s="19"/>
      <c r="K32" s="79" t="str">
        <f t="shared" si="0"/>
        <v/>
      </c>
      <c r="L32" s="79"/>
      <c r="M32" s="6" t="str">
        <f t="shared" si="2"/>
        <v/>
      </c>
      <c r="N32" s="19"/>
      <c r="O32" s="8"/>
      <c r="P32" s="80"/>
      <c r="Q32" s="80"/>
      <c r="R32" s="83" t="str">
        <f t="shared" si="3"/>
        <v/>
      </c>
      <c r="S32" s="83"/>
      <c r="T32" s="84" t="str">
        <f t="shared" si="4"/>
        <v/>
      </c>
      <c r="U32" s="84"/>
    </row>
    <row r="33" spans="2:21">
      <c r="B33" s="19">
        <v>25</v>
      </c>
      <c r="C33" s="79" t="str">
        <f t="shared" si="1"/>
        <v/>
      </c>
      <c r="D33" s="79"/>
      <c r="E33" s="19"/>
      <c r="F33" s="8"/>
      <c r="G33" s="19" t="s">
        <v>4</v>
      </c>
      <c r="H33" s="80"/>
      <c r="I33" s="80"/>
      <c r="J33" s="19"/>
      <c r="K33" s="79" t="str">
        <f t="shared" si="0"/>
        <v/>
      </c>
      <c r="L33" s="79"/>
      <c r="M33" s="6" t="str">
        <f t="shared" si="2"/>
        <v/>
      </c>
      <c r="N33" s="19"/>
      <c r="O33" s="8"/>
      <c r="P33" s="80"/>
      <c r="Q33" s="80"/>
      <c r="R33" s="83" t="str">
        <f t="shared" si="3"/>
        <v/>
      </c>
      <c r="S33" s="83"/>
      <c r="T33" s="84" t="str">
        <f t="shared" si="4"/>
        <v/>
      </c>
      <c r="U33" s="84"/>
    </row>
    <row r="34" spans="2:21">
      <c r="B34" s="19">
        <v>26</v>
      </c>
      <c r="C34" s="79" t="str">
        <f t="shared" si="1"/>
        <v/>
      </c>
      <c r="D34" s="79"/>
      <c r="E34" s="19"/>
      <c r="F34" s="8"/>
      <c r="G34" s="19" t="s">
        <v>3</v>
      </c>
      <c r="H34" s="80"/>
      <c r="I34" s="80"/>
      <c r="J34" s="19"/>
      <c r="K34" s="79" t="str">
        <f t="shared" si="0"/>
        <v/>
      </c>
      <c r="L34" s="79"/>
      <c r="M34" s="6" t="str">
        <f t="shared" si="2"/>
        <v/>
      </c>
      <c r="N34" s="19"/>
      <c r="O34" s="8"/>
      <c r="P34" s="80"/>
      <c r="Q34" s="80"/>
      <c r="R34" s="83" t="str">
        <f t="shared" si="3"/>
        <v/>
      </c>
      <c r="S34" s="83"/>
      <c r="T34" s="84" t="str">
        <f t="shared" si="4"/>
        <v/>
      </c>
      <c r="U34" s="84"/>
    </row>
    <row r="35" spans="2:21">
      <c r="B35" s="19">
        <v>27</v>
      </c>
      <c r="C35" s="79" t="str">
        <f t="shared" si="1"/>
        <v/>
      </c>
      <c r="D35" s="79"/>
      <c r="E35" s="19"/>
      <c r="F35" s="8"/>
      <c r="G35" s="19" t="s">
        <v>3</v>
      </c>
      <c r="H35" s="80"/>
      <c r="I35" s="80"/>
      <c r="J35" s="19"/>
      <c r="K35" s="79" t="str">
        <f t="shared" si="0"/>
        <v/>
      </c>
      <c r="L35" s="79"/>
      <c r="M35" s="6" t="str">
        <f t="shared" si="2"/>
        <v/>
      </c>
      <c r="N35" s="19"/>
      <c r="O35" s="8"/>
      <c r="P35" s="80"/>
      <c r="Q35" s="80"/>
      <c r="R35" s="83" t="str">
        <f t="shared" si="3"/>
        <v/>
      </c>
      <c r="S35" s="83"/>
      <c r="T35" s="84" t="str">
        <f t="shared" si="4"/>
        <v/>
      </c>
      <c r="U35" s="84"/>
    </row>
    <row r="36" spans="2:21">
      <c r="B36" s="19">
        <v>28</v>
      </c>
      <c r="C36" s="79" t="str">
        <f t="shared" si="1"/>
        <v/>
      </c>
      <c r="D36" s="79"/>
      <c r="E36" s="19"/>
      <c r="F36" s="8"/>
      <c r="G36" s="19" t="s">
        <v>3</v>
      </c>
      <c r="H36" s="80"/>
      <c r="I36" s="80"/>
      <c r="J36" s="19"/>
      <c r="K36" s="79" t="str">
        <f t="shared" si="0"/>
        <v/>
      </c>
      <c r="L36" s="79"/>
      <c r="M36" s="6" t="str">
        <f t="shared" si="2"/>
        <v/>
      </c>
      <c r="N36" s="19"/>
      <c r="O36" s="8"/>
      <c r="P36" s="80"/>
      <c r="Q36" s="80"/>
      <c r="R36" s="83" t="str">
        <f t="shared" si="3"/>
        <v/>
      </c>
      <c r="S36" s="83"/>
      <c r="T36" s="84" t="str">
        <f t="shared" si="4"/>
        <v/>
      </c>
      <c r="U36" s="84"/>
    </row>
    <row r="37" spans="2:21">
      <c r="B37" s="19">
        <v>29</v>
      </c>
      <c r="C37" s="79" t="str">
        <f t="shared" si="1"/>
        <v/>
      </c>
      <c r="D37" s="79"/>
      <c r="E37" s="19"/>
      <c r="F37" s="8"/>
      <c r="G37" s="19" t="s">
        <v>3</v>
      </c>
      <c r="H37" s="80"/>
      <c r="I37" s="80"/>
      <c r="J37" s="19"/>
      <c r="K37" s="79" t="str">
        <f t="shared" si="0"/>
        <v/>
      </c>
      <c r="L37" s="79"/>
      <c r="M37" s="6" t="str">
        <f t="shared" si="2"/>
        <v/>
      </c>
      <c r="N37" s="19"/>
      <c r="O37" s="8"/>
      <c r="P37" s="80"/>
      <c r="Q37" s="80"/>
      <c r="R37" s="83" t="str">
        <f t="shared" si="3"/>
        <v/>
      </c>
      <c r="S37" s="83"/>
      <c r="T37" s="84" t="str">
        <f t="shared" si="4"/>
        <v/>
      </c>
      <c r="U37" s="84"/>
    </row>
    <row r="38" spans="2:21">
      <c r="B38" s="19">
        <v>30</v>
      </c>
      <c r="C38" s="79" t="str">
        <f t="shared" si="1"/>
        <v/>
      </c>
      <c r="D38" s="79"/>
      <c r="E38" s="19"/>
      <c r="F38" s="8"/>
      <c r="G38" s="19" t="s">
        <v>4</v>
      </c>
      <c r="H38" s="80"/>
      <c r="I38" s="80"/>
      <c r="J38" s="19"/>
      <c r="K38" s="79" t="str">
        <f t="shared" si="0"/>
        <v/>
      </c>
      <c r="L38" s="79"/>
      <c r="M38" s="6" t="str">
        <f t="shared" si="2"/>
        <v/>
      </c>
      <c r="N38" s="19"/>
      <c r="O38" s="8"/>
      <c r="P38" s="80"/>
      <c r="Q38" s="80"/>
      <c r="R38" s="83" t="str">
        <f t="shared" si="3"/>
        <v/>
      </c>
      <c r="S38" s="83"/>
      <c r="T38" s="84" t="str">
        <f t="shared" si="4"/>
        <v/>
      </c>
      <c r="U38" s="84"/>
    </row>
    <row r="39" spans="2:21">
      <c r="B39" s="19">
        <v>31</v>
      </c>
      <c r="C39" s="79" t="str">
        <f t="shared" si="1"/>
        <v/>
      </c>
      <c r="D39" s="79"/>
      <c r="E39" s="19"/>
      <c r="F39" s="8"/>
      <c r="G39" s="19" t="s">
        <v>4</v>
      </c>
      <c r="H39" s="80"/>
      <c r="I39" s="80"/>
      <c r="J39" s="19"/>
      <c r="K39" s="79" t="str">
        <f t="shared" si="0"/>
        <v/>
      </c>
      <c r="L39" s="79"/>
      <c r="M39" s="6" t="str">
        <f t="shared" si="2"/>
        <v/>
      </c>
      <c r="N39" s="19"/>
      <c r="O39" s="8"/>
      <c r="P39" s="80"/>
      <c r="Q39" s="80"/>
      <c r="R39" s="83" t="str">
        <f t="shared" si="3"/>
        <v/>
      </c>
      <c r="S39" s="83"/>
      <c r="T39" s="84" t="str">
        <f t="shared" si="4"/>
        <v/>
      </c>
      <c r="U39" s="84"/>
    </row>
    <row r="40" spans="2:21">
      <c r="B40" s="19">
        <v>32</v>
      </c>
      <c r="C40" s="79" t="str">
        <f t="shared" si="1"/>
        <v/>
      </c>
      <c r="D40" s="79"/>
      <c r="E40" s="19"/>
      <c r="F40" s="8"/>
      <c r="G40" s="19" t="s">
        <v>4</v>
      </c>
      <c r="H40" s="80"/>
      <c r="I40" s="80"/>
      <c r="J40" s="19"/>
      <c r="K40" s="79" t="str">
        <f t="shared" si="0"/>
        <v/>
      </c>
      <c r="L40" s="79"/>
      <c r="M40" s="6" t="str">
        <f t="shared" si="2"/>
        <v/>
      </c>
      <c r="N40" s="19"/>
      <c r="O40" s="8"/>
      <c r="P40" s="80"/>
      <c r="Q40" s="80"/>
      <c r="R40" s="83" t="str">
        <f t="shared" si="3"/>
        <v/>
      </c>
      <c r="S40" s="83"/>
      <c r="T40" s="84" t="str">
        <f t="shared" si="4"/>
        <v/>
      </c>
      <c r="U40" s="84"/>
    </row>
    <row r="41" spans="2:21">
      <c r="B41" s="19">
        <v>33</v>
      </c>
      <c r="C41" s="79" t="str">
        <f t="shared" si="1"/>
        <v/>
      </c>
      <c r="D41" s="79"/>
      <c r="E41" s="19"/>
      <c r="F41" s="8"/>
      <c r="G41" s="19" t="s">
        <v>3</v>
      </c>
      <c r="H41" s="80"/>
      <c r="I41" s="80"/>
      <c r="J41" s="19"/>
      <c r="K41" s="79" t="str">
        <f t="shared" si="0"/>
        <v/>
      </c>
      <c r="L41" s="79"/>
      <c r="M41" s="6" t="str">
        <f t="shared" si="2"/>
        <v/>
      </c>
      <c r="N41" s="19"/>
      <c r="O41" s="8"/>
      <c r="P41" s="80"/>
      <c r="Q41" s="80"/>
      <c r="R41" s="83" t="str">
        <f t="shared" si="3"/>
        <v/>
      </c>
      <c r="S41" s="83"/>
      <c r="T41" s="84" t="str">
        <f t="shared" si="4"/>
        <v/>
      </c>
      <c r="U41" s="84"/>
    </row>
    <row r="42" spans="2:21">
      <c r="B42" s="19">
        <v>34</v>
      </c>
      <c r="C42" s="79" t="str">
        <f t="shared" si="1"/>
        <v/>
      </c>
      <c r="D42" s="79"/>
      <c r="E42" s="19"/>
      <c r="F42" s="8"/>
      <c r="G42" s="19" t="s">
        <v>4</v>
      </c>
      <c r="H42" s="80"/>
      <c r="I42" s="80"/>
      <c r="J42" s="19"/>
      <c r="K42" s="79" t="str">
        <f t="shared" si="0"/>
        <v/>
      </c>
      <c r="L42" s="79"/>
      <c r="M42" s="6" t="str">
        <f t="shared" si="2"/>
        <v/>
      </c>
      <c r="N42" s="19"/>
      <c r="O42" s="8"/>
      <c r="P42" s="80"/>
      <c r="Q42" s="80"/>
      <c r="R42" s="83" t="str">
        <f t="shared" si="3"/>
        <v/>
      </c>
      <c r="S42" s="83"/>
      <c r="T42" s="84" t="str">
        <f t="shared" si="4"/>
        <v/>
      </c>
      <c r="U42" s="84"/>
    </row>
    <row r="43" spans="2:21">
      <c r="B43" s="19">
        <v>35</v>
      </c>
      <c r="C43" s="79" t="str">
        <f t="shared" si="1"/>
        <v/>
      </c>
      <c r="D43" s="79"/>
      <c r="E43" s="19"/>
      <c r="F43" s="8"/>
      <c r="G43" s="19" t="s">
        <v>3</v>
      </c>
      <c r="H43" s="80"/>
      <c r="I43" s="80"/>
      <c r="J43" s="19"/>
      <c r="K43" s="79" t="str">
        <f t="shared" si="0"/>
        <v/>
      </c>
      <c r="L43" s="79"/>
      <c r="M43" s="6" t="str">
        <f t="shared" si="2"/>
        <v/>
      </c>
      <c r="N43" s="19"/>
      <c r="O43" s="8"/>
      <c r="P43" s="80"/>
      <c r="Q43" s="80"/>
      <c r="R43" s="83" t="str">
        <f t="shared" si="3"/>
        <v/>
      </c>
      <c r="S43" s="83"/>
      <c r="T43" s="84" t="str">
        <f t="shared" si="4"/>
        <v/>
      </c>
      <c r="U43" s="84"/>
    </row>
    <row r="44" spans="2:21">
      <c r="B44" s="19">
        <v>36</v>
      </c>
      <c r="C44" s="79" t="str">
        <f t="shared" si="1"/>
        <v/>
      </c>
      <c r="D44" s="79"/>
      <c r="E44" s="19"/>
      <c r="F44" s="8"/>
      <c r="G44" s="19" t="s">
        <v>4</v>
      </c>
      <c r="H44" s="80"/>
      <c r="I44" s="80"/>
      <c r="J44" s="19"/>
      <c r="K44" s="79" t="str">
        <f t="shared" si="0"/>
        <v/>
      </c>
      <c r="L44" s="79"/>
      <c r="M44" s="6" t="str">
        <f t="shared" si="2"/>
        <v/>
      </c>
      <c r="N44" s="19"/>
      <c r="O44" s="8"/>
      <c r="P44" s="80"/>
      <c r="Q44" s="80"/>
      <c r="R44" s="83" t="str">
        <f t="shared" si="3"/>
        <v/>
      </c>
      <c r="S44" s="83"/>
      <c r="T44" s="84" t="str">
        <f t="shared" si="4"/>
        <v/>
      </c>
      <c r="U44" s="84"/>
    </row>
    <row r="45" spans="2:21">
      <c r="B45" s="19">
        <v>37</v>
      </c>
      <c r="C45" s="79" t="str">
        <f t="shared" si="1"/>
        <v/>
      </c>
      <c r="D45" s="79"/>
      <c r="E45" s="19"/>
      <c r="F45" s="8"/>
      <c r="G45" s="19" t="s">
        <v>3</v>
      </c>
      <c r="H45" s="80"/>
      <c r="I45" s="80"/>
      <c r="J45" s="19"/>
      <c r="K45" s="79" t="str">
        <f t="shared" si="0"/>
        <v/>
      </c>
      <c r="L45" s="79"/>
      <c r="M45" s="6" t="str">
        <f t="shared" si="2"/>
        <v/>
      </c>
      <c r="N45" s="19"/>
      <c r="O45" s="8"/>
      <c r="P45" s="80"/>
      <c r="Q45" s="80"/>
      <c r="R45" s="83" t="str">
        <f t="shared" si="3"/>
        <v/>
      </c>
      <c r="S45" s="83"/>
      <c r="T45" s="84" t="str">
        <f t="shared" si="4"/>
        <v/>
      </c>
      <c r="U45" s="84"/>
    </row>
    <row r="46" spans="2:21">
      <c r="B46" s="19">
        <v>38</v>
      </c>
      <c r="C46" s="79" t="str">
        <f t="shared" si="1"/>
        <v/>
      </c>
      <c r="D46" s="79"/>
      <c r="E46" s="19"/>
      <c r="F46" s="8"/>
      <c r="G46" s="19" t="s">
        <v>4</v>
      </c>
      <c r="H46" s="80"/>
      <c r="I46" s="80"/>
      <c r="J46" s="19"/>
      <c r="K46" s="79" t="str">
        <f t="shared" si="0"/>
        <v/>
      </c>
      <c r="L46" s="79"/>
      <c r="M46" s="6" t="str">
        <f t="shared" si="2"/>
        <v/>
      </c>
      <c r="N46" s="19"/>
      <c r="O46" s="8"/>
      <c r="P46" s="80"/>
      <c r="Q46" s="80"/>
      <c r="R46" s="83" t="str">
        <f t="shared" si="3"/>
        <v/>
      </c>
      <c r="S46" s="83"/>
      <c r="T46" s="84" t="str">
        <f t="shared" si="4"/>
        <v/>
      </c>
      <c r="U46" s="84"/>
    </row>
    <row r="47" spans="2:21">
      <c r="B47" s="19">
        <v>39</v>
      </c>
      <c r="C47" s="79" t="str">
        <f t="shared" si="1"/>
        <v/>
      </c>
      <c r="D47" s="79"/>
      <c r="E47" s="19"/>
      <c r="F47" s="8"/>
      <c r="G47" s="19" t="s">
        <v>4</v>
      </c>
      <c r="H47" s="80"/>
      <c r="I47" s="80"/>
      <c r="J47" s="19"/>
      <c r="K47" s="79" t="str">
        <f t="shared" si="0"/>
        <v/>
      </c>
      <c r="L47" s="79"/>
      <c r="M47" s="6" t="str">
        <f t="shared" si="2"/>
        <v/>
      </c>
      <c r="N47" s="19"/>
      <c r="O47" s="8"/>
      <c r="P47" s="80"/>
      <c r="Q47" s="80"/>
      <c r="R47" s="83" t="str">
        <f t="shared" si="3"/>
        <v/>
      </c>
      <c r="S47" s="83"/>
      <c r="T47" s="84" t="str">
        <f t="shared" si="4"/>
        <v/>
      </c>
      <c r="U47" s="84"/>
    </row>
    <row r="48" spans="2:21">
      <c r="B48" s="19">
        <v>40</v>
      </c>
      <c r="C48" s="79" t="str">
        <f t="shared" si="1"/>
        <v/>
      </c>
      <c r="D48" s="79"/>
      <c r="E48" s="19"/>
      <c r="F48" s="8"/>
      <c r="G48" s="19" t="s">
        <v>37</v>
      </c>
      <c r="H48" s="80"/>
      <c r="I48" s="80"/>
      <c r="J48" s="19"/>
      <c r="K48" s="79" t="str">
        <f t="shared" si="0"/>
        <v/>
      </c>
      <c r="L48" s="79"/>
      <c r="M48" s="6" t="str">
        <f t="shared" si="2"/>
        <v/>
      </c>
      <c r="N48" s="19"/>
      <c r="O48" s="8"/>
      <c r="P48" s="80"/>
      <c r="Q48" s="80"/>
      <c r="R48" s="83" t="str">
        <f t="shared" si="3"/>
        <v/>
      </c>
      <c r="S48" s="83"/>
      <c r="T48" s="84" t="str">
        <f t="shared" si="4"/>
        <v/>
      </c>
      <c r="U48" s="84"/>
    </row>
    <row r="49" spans="2:21">
      <c r="B49" s="19">
        <v>41</v>
      </c>
      <c r="C49" s="79" t="str">
        <f t="shared" si="1"/>
        <v/>
      </c>
      <c r="D49" s="79"/>
      <c r="E49" s="19"/>
      <c r="F49" s="8"/>
      <c r="G49" s="19" t="s">
        <v>4</v>
      </c>
      <c r="H49" s="80"/>
      <c r="I49" s="80"/>
      <c r="J49" s="19"/>
      <c r="K49" s="79" t="str">
        <f t="shared" si="0"/>
        <v/>
      </c>
      <c r="L49" s="79"/>
      <c r="M49" s="6" t="str">
        <f t="shared" si="2"/>
        <v/>
      </c>
      <c r="N49" s="19"/>
      <c r="O49" s="8"/>
      <c r="P49" s="80"/>
      <c r="Q49" s="80"/>
      <c r="R49" s="83" t="str">
        <f t="shared" si="3"/>
        <v/>
      </c>
      <c r="S49" s="83"/>
      <c r="T49" s="84" t="str">
        <f t="shared" si="4"/>
        <v/>
      </c>
      <c r="U49" s="84"/>
    </row>
    <row r="50" spans="2:21">
      <c r="B50" s="19">
        <v>42</v>
      </c>
      <c r="C50" s="79" t="str">
        <f t="shared" si="1"/>
        <v/>
      </c>
      <c r="D50" s="79"/>
      <c r="E50" s="19"/>
      <c r="F50" s="8"/>
      <c r="G50" s="19" t="s">
        <v>4</v>
      </c>
      <c r="H50" s="80"/>
      <c r="I50" s="80"/>
      <c r="J50" s="19"/>
      <c r="K50" s="79" t="str">
        <f t="shared" si="0"/>
        <v/>
      </c>
      <c r="L50" s="79"/>
      <c r="M50" s="6" t="str">
        <f t="shared" si="2"/>
        <v/>
      </c>
      <c r="N50" s="19"/>
      <c r="O50" s="8"/>
      <c r="P50" s="80"/>
      <c r="Q50" s="80"/>
      <c r="R50" s="83" t="str">
        <f t="shared" si="3"/>
        <v/>
      </c>
      <c r="S50" s="83"/>
      <c r="T50" s="84" t="str">
        <f t="shared" si="4"/>
        <v/>
      </c>
      <c r="U50" s="84"/>
    </row>
    <row r="51" spans="2:21">
      <c r="B51" s="19">
        <v>43</v>
      </c>
      <c r="C51" s="79" t="str">
        <f t="shared" si="1"/>
        <v/>
      </c>
      <c r="D51" s="79"/>
      <c r="E51" s="19"/>
      <c r="F51" s="8"/>
      <c r="G51" s="19" t="s">
        <v>3</v>
      </c>
      <c r="H51" s="80"/>
      <c r="I51" s="80"/>
      <c r="J51" s="19"/>
      <c r="K51" s="79" t="str">
        <f t="shared" si="0"/>
        <v/>
      </c>
      <c r="L51" s="79"/>
      <c r="M51" s="6" t="str">
        <f t="shared" si="2"/>
        <v/>
      </c>
      <c r="N51" s="19"/>
      <c r="O51" s="8"/>
      <c r="P51" s="80"/>
      <c r="Q51" s="80"/>
      <c r="R51" s="83" t="str">
        <f t="shared" si="3"/>
        <v/>
      </c>
      <c r="S51" s="83"/>
      <c r="T51" s="84" t="str">
        <f t="shared" si="4"/>
        <v/>
      </c>
      <c r="U51" s="84"/>
    </row>
    <row r="52" spans="2:21">
      <c r="B52" s="19">
        <v>44</v>
      </c>
      <c r="C52" s="79" t="str">
        <f t="shared" si="1"/>
        <v/>
      </c>
      <c r="D52" s="79"/>
      <c r="E52" s="19"/>
      <c r="F52" s="8"/>
      <c r="G52" s="19" t="s">
        <v>3</v>
      </c>
      <c r="H52" s="80"/>
      <c r="I52" s="80"/>
      <c r="J52" s="19"/>
      <c r="K52" s="79" t="str">
        <f t="shared" si="0"/>
        <v/>
      </c>
      <c r="L52" s="79"/>
      <c r="M52" s="6" t="str">
        <f t="shared" si="2"/>
        <v/>
      </c>
      <c r="N52" s="19"/>
      <c r="O52" s="8"/>
      <c r="P52" s="80"/>
      <c r="Q52" s="80"/>
      <c r="R52" s="83" t="str">
        <f t="shared" si="3"/>
        <v/>
      </c>
      <c r="S52" s="83"/>
      <c r="T52" s="84" t="str">
        <f t="shared" si="4"/>
        <v/>
      </c>
      <c r="U52" s="84"/>
    </row>
    <row r="53" spans="2:21">
      <c r="B53" s="19">
        <v>45</v>
      </c>
      <c r="C53" s="79" t="str">
        <f t="shared" si="1"/>
        <v/>
      </c>
      <c r="D53" s="79"/>
      <c r="E53" s="19"/>
      <c r="F53" s="8"/>
      <c r="G53" s="19" t="s">
        <v>4</v>
      </c>
      <c r="H53" s="80"/>
      <c r="I53" s="80"/>
      <c r="J53" s="19"/>
      <c r="K53" s="79" t="str">
        <f t="shared" si="0"/>
        <v/>
      </c>
      <c r="L53" s="79"/>
      <c r="M53" s="6" t="str">
        <f t="shared" si="2"/>
        <v/>
      </c>
      <c r="N53" s="19"/>
      <c r="O53" s="8"/>
      <c r="P53" s="80"/>
      <c r="Q53" s="80"/>
      <c r="R53" s="83" t="str">
        <f t="shared" si="3"/>
        <v/>
      </c>
      <c r="S53" s="83"/>
      <c r="T53" s="84" t="str">
        <f t="shared" si="4"/>
        <v/>
      </c>
      <c r="U53" s="84"/>
    </row>
    <row r="54" spans="2:21">
      <c r="B54" s="19">
        <v>46</v>
      </c>
      <c r="C54" s="79" t="str">
        <f t="shared" si="1"/>
        <v/>
      </c>
      <c r="D54" s="79"/>
      <c r="E54" s="19"/>
      <c r="F54" s="8"/>
      <c r="G54" s="19" t="s">
        <v>4</v>
      </c>
      <c r="H54" s="80"/>
      <c r="I54" s="80"/>
      <c r="J54" s="19"/>
      <c r="K54" s="79" t="str">
        <f t="shared" si="0"/>
        <v/>
      </c>
      <c r="L54" s="79"/>
      <c r="M54" s="6" t="str">
        <f t="shared" si="2"/>
        <v/>
      </c>
      <c r="N54" s="19"/>
      <c r="O54" s="8"/>
      <c r="P54" s="80"/>
      <c r="Q54" s="80"/>
      <c r="R54" s="83" t="str">
        <f t="shared" si="3"/>
        <v/>
      </c>
      <c r="S54" s="83"/>
      <c r="T54" s="84" t="str">
        <f t="shared" si="4"/>
        <v/>
      </c>
      <c r="U54" s="84"/>
    </row>
    <row r="55" spans="2:21">
      <c r="B55" s="19">
        <v>47</v>
      </c>
      <c r="C55" s="79" t="str">
        <f t="shared" si="1"/>
        <v/>
      </c>
      <c r="D55" s="79"/>
      <c r="E55" s="19"/>
      <c r="F55" s="8"/>
      <c r="G55" s="19" t="s">
        <v>3</v>
      </c>
      <c r="H55" s="80"/>
      <c r="I55" s="80"/>
      <c r="J55" s="19"/>
      <c r="K55" s="79" t="str">
        <f t="shared" si="0"/>
        <v/>
      </c>
      <c r="L55" s="79"/>
      <c r="M55" s="6" t="str">
        <f t="shared" si="2"/>
        <v/>
      </c>
      <c r="N55" s="19"/>
      <c r="O55" s="8"/>
      <c r="P55" s="80"/>
      <c r="Q55" s="80"/>
      <c r="R55" s="83" t="str">
        <f t="shared" si="3"/>
        <v/>
      </c>
      <c r="S55" s="83"/>
      <c r="T55" s="84" t="str">
        <f t="shared" si="4"/>
        <v/>
      </c>
      <c r="U55" s="84"/>
    </row>
    <row r="56" spans="2:21">
      <c r="B56" s="19">
        <v>48</v>
      </c>
      <c r="C56" s="79" t="str">
        <f t="shared" si="1"/>
        <v/>
      </c>
      <c r="D56" s="79"/>
      <c r="E56" s="19"/>
      <c r="F56" s="8"/>
      <c r="G56" s="19" t="s">
        <v>3</v>
      </c>
      <c r="H56" s="80"/>
      <c r="I56" s="80"/>
      <c r="J56" s="19"/>
      <c r="K56" s="79" t="str">
        <f t="shared" si="0"/>
        <v/>
      </c>
      <c r="L56" s="79"/>
      <c r="M56" s="6" t="str">
        <f t="shared" si="2"/>
        <v/>
      </c>
      <c r="N56" s="19"/>
      <c r="O56" s="8"/>
      <c r="P56" s="80"/>
      <c r="Q56" s="80"/>
      <c r="R56" s="83" t="str">
        <f t="shared" si="3"/>
        <v/>
      </c>
      <c r="S56" s="83"/>
      <c r="T56" s="84" t="str">
        <f t="shared" si="4"/>
        <v/>
      </c>
      <c r="U56" s="84"/>
    </row>
    <row r="57" spans="2:21">
      <c r="B57" s="19">
        <v>49</v>
      </c>
      <c r="C57" s="79" t="str">
        <f t="shared" si="1"/>
        <v/>
      </c>
      <c r="D57" s="79"/>
      <c r="E57" s="19"/>
      <c r="F57" s="8"/>
      <c r="G57" s="19" t="s">
        <v>3</v>
      </c>
      <c r="H57" s="80"/>
      <c r="I57" s="80"/>
      <c r="J57" s="19"/>
      <c r="K57" s="79" t="str">
        <f t="shared" si="0"/>
        <v/>
      </c>
      <c r="L57" s="79"/>
      <c r="M57" s="6" t="str">
        <f t="shared" si="2"/>
        <v/>
      </c>
      <c r="N57" s="19"/>
      <c r="O57" s="8"/>
      <c r="P57" s="80"/>
      <c r="Q57" s="80"/>
      <c r="R57" s="83" t="str">
        <f t="shared" si="3"/>
        <v/>
      </c>
      <c r="S57" s="83"/>
      <c r="T57" s="84" t="str">
        <f t="shared" si="4"/>
        <v/>
      </c>
      <c r="U57" s="84"/>
    </row>
    <row r="58" spans="2:21">
      <c r="B58" s="19">
        <v>50</v>
      </c>
      <c r="C58" s="79" t="str">
        <f t="shared" si="1"/>
        <v/>
      </c>
      <c r="D58" s="79"/>
      <c r="E58" s="19"/>
      <c r="F58" s="8"/>
      <c r="G58" s="19" t="s">
        <v>3</v>
      </c>
      <c r="H58" s="80"/>
      <c r="I58" s="80"/>
      <c r="J58" s="19"/>
      <c r="K58" s="79" t="str">
        <f t="shared" si="0"/>
        <v/>
      </c>
      <c r="L58" s="79"/>
      <c r="M58" s="6" t="str">
        <f t="shared" si="2"/>
        <v/>
      </c>
      <c r="N58" s="19"/>
      <c r="O58" s="8"/>
      <c r="P58" s="80"/>
      <c r="Q58" s="80"/>
      <c r="R58" s="83" t="str">
        <f t="shared" si="3"/>
        <v/>
      </c>
      <c r="S58" s="83"/>
      <c r="T58" s="84" t="str">
        <f t="shared" si="4"/>
        <v/>
      </c>
      <c r="U58" s="84"/>
    </row>
    <row r="59" spans="2:21">
      <c r="B59" s="19">
        <v>51</v>
      </c>
      <c r="C59" s="79" t="str">
        <f t="shared" si="1"/>
        <v/>
      </c>
      <c r="D59" s="79"/>
      <c r="E59" s="19"/>
      <c r="F59" s="8"/>
      <c r="G59" s="19" t="s">
        <v>3</v>
      </c>
      <c r="H59" s="80"/>
      <c r="I59" s="80"/>
      <c r="J59" s="19"/>
      <c r="K59" s="79" t="str">
        <f t="shared" si="0"/>
        <v/>
      </c>
      <c r="L59" s="79"/>
      <c r="M59" s="6" t="str">
        <f t="shared" si="2"/>
        <v/>
      </c>
      <c r="N59" s="19"/>
      <c r="O59" s="8"/>
      <c r="P59" s="80"/>
      <c r="Q59" s="80"/>
      <c r="R59" s="83" t="str">
        <f t="shared" si="3"/>
        <v/>
      </c>
      <c r="S59" s="83"/>
      <c r="T59" s="84" t="str">
        <f t="shared" si="4"/>
        <v/>
      </c>
      <c r="U59" s="84"/>
    </row>
    <row r="60" spans="2:21">
      <c r="B60" s="19">
        <v>52</v>
      </c>
      <c r="C60" s="79" t="str">
        <f t="shared" si="1"/>
        <v/>
      </c>
      <c r="D60" s="79"/>
      <c r="E60" s="19"/>
      <c r="F60" s="8"/>
      <c r="G60" s="19" t="s">
        <v>3</v>
      </c>
      <c r="H60" s="80"/>
      <c r="I60" s="80"/>
      <c r="J60" s="19"/>
      <c r="K60" s="79" t="str">
        <f t="shared" si="0"/>
        <v/>
      </c>
      <c r="L60" s="79"/>
      <c r="M60" s="6" t="str">
        <f t="shared" si="2"/>
        <v/>
      </c>
      <c r="N60" s="19"/>
      <c r="O60" s="8"/>
      <c r="P60" s="80"/>
      <c r="Q60" s="80"/>
      <c r="R60" s="83" t="str">
        <f t="shared" si="3"/>
        <v/>
      </c>
      <c r="S60" s="83"/>
      <c r="T60" s="84" t="str">
        <f t="shared" si="4"/>
        <v/>
      </c>
      <c r="U60" s="84"/>
    </row>
    <row r="61" spans="2:21">
      <c r="B61" s="19">
        <v>53</v>
      </c>
      <c r="C61" s="79" t="str">
        <f t="shared" si="1"/>
        <v/>
      </c>
      <c r="D61" s="79"/>
      <c r="E61" s="19"/>
      <c r="F61" s="8"/>
      <c r="G61" s="19" t="s">
        <v>3</v>
      </c>
      <c r="H61" s="80"/>
      <c r="I61" s="80"/>
      <c r="J61" s="19"/>
      <c r="K61" s="79" t="str">
        <f t="shared" si="0"/>
        <v/>
      </c>
      <c r="L61" s="79"/>
      <c r="M61" s="6" t="str">
        <f t="shared" si="2"/>
        <v/>
      </c>
      <c r="N61" s="19"/>
      <c r="O61" s="8"/>
      <c r="P61" s="80"/>
      <c r="Q61" s="80"/>
      <c r="R61" s="83" t="str">
        <f t="shared" si="3"/>
        <v/>
      </c>
      <c r="S61" s="83"/>
      <c r="T61" s="84" t="str">
        <f t="shared" si="4"/>
        <v/>
      </c>
      <c r="U61" s="84"/>
    </row>
    <row r="62" spans="2:21">
      <c r="B62" s="19">
        <v>54</v>
      </c>
      <c r="C62" s="79" t="str">
        <f t="shared" si="1"/>
        <v/>
      </c>
      <c r="D62" s="79"/>
      <c r="E62" s="19"/>
      <c r="F62" s="8"/>
      <c r="G62" s="19" t="s">
        <v>3</v>
      </c>
      <c r="H62" s="80"/>
      <c r="I62" s="80"/>
      <c r="J62" s="19"/>
      <c r="K62" s="79" t="str">
        <f t="shared" si="0"/>
        <v/>
      </c>
      <c r="L62" s="79"/>
      <c r="M62" s="6" t="str">
        <f t="shared" si="2"/>
        <v/>
      </c>
      <c r="N62" s="19"/>
      <c r="O62" s="8"/>
      <c r="P62" s="80"/>
      <c r="Q62" s="80"/>
      <c r="R62" s="83" t="str">
        <f t="shared" si="3"/>
        <v/>
      </c>
      <c r="S62" s="83"/>
      <c r="T62" s="84" t="str">
        <f t="shared" si="4"/>
        <v/>
      </c>
      <c r="U62" s="84"/>
    </row>
    <row r="63" spans="2:21">
      <c r="B63" s="19">
        <v>55</v>
      </c>
      <c r="C63" s="79" t="str">
        <f t="shared" si="1"/>
        <v/>
      </c>
      <c r="D63" s="79"/>
      <c r="E63" s="19"/>
      <c r="F63" s="8"/>
      <c r="G63" s="19" t="s">
        <v>4</v>
      </c>
      <c r="H63" s="80"/>
      <c r="I63" s="80"/>
      <c r="J63" s="19"/>
      <c r="K63" s="79" t="str">
        <f t="shared" si="0"/>
        <v/>
      </c>
      <c r="L63" s="79"/>
      <c r="M63" s="6" t="str">
        <f t="shared" si="2"/>
        <v/>
      </c>
      <c r="N63" s="19"/>
      <c r="O63" s="8"/>
      <c r="P63" s="80"/>
      <c r="Q63" s="80"/>
      <c r="R63" s="83" t="str">
        <f t="shared" si="3"/>
        <v/>
      </c>
      <c r="S63" s="83"/>
      <c r="T63" s="84" t="str">
        <f t="shared" si="4"/>
        <v/>
      </c>
      <c r="U63" s="84"/>
    </row>
    <row r="64" spans="2:21">
      <c r="B64" s="19">
        <v>56</v>
      </c>
      <c r="C64" s="79" t="str">
        <f t="shared" si="1"/>
        <v/>
      </c>
      <c r="D64" s="79"/>
      <c r="E64" s="19"/>
      <c r="F64" s="8"/>
      <c r="G64" s="19" t="s">
        <v>3</v>
      </c>
      <c r="H64" s="80"/>
      <c r="I64" s="80"/>
      <c r="J64" s="19"/>
      <c r="K64" s="79" t="str">
        <f t="shared" si="0"/>
        <v/>
      </c>
      <c r="L64" s="79"/>
      <c r="M64" s="6" t="str">
        <f t="shared" si="2"/>
        <v/>
      </c>
      <c r="N64" s="19"/>
      <c r="O64" s="8"/>
      <c r="P64" s="80"/>
      <c r="Q64" s="80"/>
      <c r="R64" s="83" t="str">
        <f t="shared" si="3"/>
        <v/>
      </c>
      <c r="S64" s="83"/>
      <c r="T64" s="84" t="str">
        <f t="shared" si="4"/>
        <v/>
      </c>
      <c r="U64" s="84"/>
    </row>
    <row r="65" spans="2:21">
      <c r="B65" s="19">
        <v>57</v>
      </c>
      <c r="C65" s="79" t="str">
        <f t="shared" si="1"/>
        <v/>
      </c>
      <c r="D65" s="79"/>
      <c r="E65" s="19"/>
      <c r="F65" s="8"/>
      <c r="G65" s="19" t="s">
        <v>3</v>
      </c>
      <c r="H65" s="80"/>
      <c r="I65" s="80"/>
      <c r="J65" s="19"/>
      <c r="K65" s="79" t="str">
        <f t="shared" si="0"/>
        <v/>
      </c>
      <c r="L65" s="79"/>
      <c r="M65" s="6" t="str">
        <f t="shared" si="2"/>
        <v/>
      </c>
      <c r="N65" s="19"/>
      <c r="O65" s="8"/>
      <c r="P65" s="80"/>
      <c r="Q65" s="80"/>
      <c r="R65" s="83" t="str">
        <f t="shared" si="3"/>
        <v/>
      </c>
      <c r="S65" s="83"/>
      <c r="T65" s="84" t="str">
        <f t="shared" si="4"/>
        <v/>
      </c>
      <c r="U65" s="84"/>
    </row>
    <row r="66" spans="2:21">
      <c r="B66" s="19">
        <v>58</v>
      </c>
      <c r="C66" s="79" t="str">
        <f t="shared" si="1"/>
        <v/>
      </c>
      <c r="D66" s="79"/>
      <c r="E66" s="19"/>
      <c r="F66" s="8"/>
      <c r="G66" s="19" t="s">
        <v>3</v>
      </c>
      <c r="H66" s="80"/>
      <c r="I66" s="80"/>
      <c r="J66" s="19"/>
      <c r="K66" s="79" t="str">
        <f t="shared" si="0"/>
        <v/>
      </c>
      <c r="L66" s="79"/>
      <c r="M66" s="6" t="str">
        <f t="shared" si="2"/>
        <v/>
      </c>
      <c r="N66" s="19"/>
      <c r="O66" s="8"/>
      <c r="P66" s="80"/>
      <c r="Q66" s="80"/>
      <c r="R66" s="83" t="str">
        <f t="shared" si="3"/>
        <v/>
      </c>
      <c r="S66" s="83"/>
      <c r="T66" s="84" t="str">
        <f t="shared" si="4"/>
        <v/>
      </c>
      <c r="U66" s="84"/>
    </row>
    <row r="67" spans="2:21">
      <c r="B67" s="19">
        <v>59</v>
      </c>
      <c r="C67" s="79" t="str">
        <f t="shared" si="1"/>
        <v/>
      </c>
      <c r="D67" s="79"/>
      <c r="E67" s="19"/>
      <c r="F67" s="8"/>
      <c r="G67" s="19" t="s">
        <v>3</v>
      </c>
      <c r="H67" s="80"/>
      <c r="I67" s="80"/>
      <c r="J67" s="19"/>
      <c r="K67" s="79" t="str">
        <f t="shared" si="0"/>
        <v/>
      </c>
      <c r="L67" s="79"/>
      <c r="M67" s="6" t="str">
        <f t="shared" si="2"/>
        <v/>
      </c>
      <c r="N67" s="19"/>
      <c r="O67" s="8"/>
      <c r="P67" s="80"/>
      <c r="Q67" s="80"/>
      <c r="R67" s="83" t="str">
        <f t="shared" si="3"/>
        <v/>
      </c>
      <c r="S67" s="83"/>
      <c r="T67" s="84" t="str">
        <f t="shared" si="4"/>
        <v/>
      </c>
      <c r="U67" s="84"/>
    </row>
    <row r="68" spans="2:21">
      <c r="B68" s="19">
        <v>60</v>
      </c>
      <c r="C68" s="79" t="str">
        <f t="shared" si="1"/>
        <v/>
      </c>
      <c r="D68" s="79"/>
      <c r="E68" s="19"/>
      <c r="F68" s="8"/>
      <c r="G68" s="19" t="s">
        <v>4</v>
      </c>
      <c r="H68" s="80"/>
      <c r="I68" s="80"/>
      <c r="J68" s="19"/>
      <c r="K68" s="79" t="str">
        <f t="shared" si="0"/>
        <v/>
      </c>
      <c r="L68" s="79"/>
      <c r="M68" s="6" t="str">
        <f t="shared" si="2"/>
        <v/>
      </c>
      <c r="N68" s="19"/>
      <c r="O68" s="8"/>
      <c r="P68" s="80"/>
      <c r="Q68" s="80"/>
      <c r="R68" s="83" t="str">
        <f t="shared" si="3"/>
        <v/>
      </c>
      <c r="S68" s="83"/>
      <c r="T68" s="84" t="str">
        <f t="shared" si="4"/>
        <v/>
      </c>
      <c r="U68" s="84"/>
    </row>
    <row r="69" spans="2:21">
      <c r="B69" s="19">
        <v>61</v>
      </c>
      <c r="C69" s="79" t="str">
        <f t="shared" si="1"/>
        <v/>
      </c>
      <c r="D69" s="79"/>
      <c r="E69" s="19"/>
      <c r="F69" s="8"/>
      <c r="G69" s="19" t="s">
        <v>4</v>
      </c>
      <c r="H69" s="80"/>
      <c r="I69" s="80"/>
      <c r="J69" s="19"/>
      <c r="K69" s="79" t="str">
        <f t="shared" si="0"/>
        <v/>
      </c>
      <c r="L69" s="79"/>
      <c r="M69" s="6" t="str">
        <f t="shared" si="2"/>
        <v/>
      </c>
      <c r="N69" s="19"/>
      <c r="O69" s="8"/>
      <c r="P69" s="80"/>
      <c r="Q69" s="80"/>
      <c r="R69" s="83" t="str">
        <f t="shared" si="3"/>
        <v/>
      </c>
      <c r="S69" s="83"/>
      <c r="T69" s="84" t="str">
        <f t="shared" si="4"/>
        <v/>
      </c>
      <c r="U69" s="84"/>
    </row>
    <row r="70" spans="2:21">
      <c r="B70" s="19">
        <v>62</v>
      </c>
      <c r="C70" s="79" t="str">
        <f t="shared" si="1"/>
        <v/>
      </c>
      <c r="D70" s="79"/>
      <c r="E70" s="19"/>
      <c r="F70" s="8"/>
      <c r="G70" s="19" t="s">
        <v>3</v>
      </c>
      <c r="H70" s="80"/>
      <c r="I70" s="80"/>
      <c r="J70" s="19"/>
      <c r="K70" s="79" t="str">
        <f t="shared" si="0"/>
        <v/>
      </c>
      <c r="L70" s="79"/>
      <c r="M70" s="6" t="str">
        <f t="shared" si="2"/>
        <v/>
      </c>
      <c r="N70" s="19"/>
      <c r="O70" s="8"/>
      <c r="P70" s="80"/>
      <c r="Q70" s="80"/>
      <c r="R70" s="83" t="str">
        <f t="shared" si="3"/>
        <v/>
      </c>
      <c r="S70" s="83"/>
      <c r="T70" s="84" t="str">
        <f t="shared" si="4"/>
        <v/>
      </c>
      <c r="U70" s="84"/>
    </row>
    <row r="71" spans="2:21">
      <c r="B71" s="19">
        <v>63</v>
      </c>
      <c r="C71" s="79" t="str">
        <f t="shared" si="1"/>
        <v/>
      </c>
      <c r="D71" s="79"/>
      <c r="E71" s="19"/>
      <c r="F71" s="8"/>
      <c r="G71" s="19" t="s">
        <v>4</v>
      </c>
      <c r="H71" s="80"/>
      <c r="I71" s="80"/>
      <c r="J71" s="19"/>
      <c r="K71" s="79" t="str">
        <f t="shared" si="0"/>
        <v/>
      </c>
      <c r="L71" s="79"/>
      <c r="M71" s="6" t="str">
        <f t="shared" si="2"/>
        <v/>
      </c>
      <c r="N71" s="19"/>
      <c r="O71" s="8"/>
      <c r="P71" s="80"/>
      <c r="Q71" s="80"/>
      <c r="R71" s="83" t="str">
        <f t="shared" si="3"/>
        <v/>
      </c>
      <c r="S71" s="83"/>
      <c r="T71" s="84" t="str">
        <f t="shared" si="4"/>
        <v/>
      </c>
      <c r="U71" s="84"/>
    </row>
    <row r="72" spans="2:21">
      <c r="B72" s="19">
        <v>64</v>
      </c>
      <c r="C72" s="79" t="str">
        <f t="shared" si="1"/>
        <v/>
      </c>
      <c r="D72" s="79"/>
      <c r="E72" s="19"/>
      <c r="F72" s="8"/>
      <c r="G72" s="19" t="s">
        <v>3</v>
      </c>
      <c r="H72" s="80"/>
      <c r="I72" s="80"/>
      <c r="J72" s="19"/>
      <c r="K72" s="79" t="str">
        <f t="shared" si="0"/>
        <v/>
      </c>
      <c r="L72" s="79"/>
      <c r="M72" s="6" t="str">
        <f t="shared" si="2"/>
        <v/>
      </c>
      <c r="N72" s="19"/>
      <c r="O72" s="8"/>
      <c r="P72" s="80"/>
      <c r="Q72" s="80"/>
      <c r="R72" s="83" t="str">
        <f t="shared" si="3"/>
        <v/>
      </c>
      <c r="S72" s="83"/>
      <c r="T72" s="84" t="str">
        <f t="shared" si="4"/>
        <v/>
      </c>
      <c r="U72" s="84"/>
    </row>
    <row r="73" spans="2:21">
      <c r="B73" s="19">
        <v>65</v>
      </c>
      <c r="C73" s="79" t="str">
        <f t="shared" si="1"/>
        <v/>
      </c>
      <c r="D73" s="79"/>
      <c r="E73" s="19"/>
      <c r="F73" s="8"/>
      <c r="G73" s="19" t="s">
        <v>4</v>
      </c>
      <c r="H73" s="80"/>
      <c r="I73" s="80"/>
      <c r="J73" s="19"/>
      <c r="K73" s="79" t="str">
        <f t="shared" ref="K73:K108" si="5">IF(F73="","",C73*0.03)</f>
        <v/>
      </c>
      <c r="L73" s="79"/>
      <c r="M73" s="6" t="str">
        <f t="shared" si="2"/>
        <v/>
      </c>
      <c r="N73" s="19"/>
      <c r="O73" s="8"/>
      <c r="P73" s="80"/>
      <c r="Q73" s="80"/>
      <c r="R73" s="83" t="str">
        <f t="shared" si="3"/>
        <v/>
      </c>
      <c r="S73" s="83"/>
      <c r="T73" s="84" t="str">
        <f t="shared" si="4"/>
        <v/>
      </c>
      <c r="U73" s="84"/>
    </row>
    <row r="74" spans="2:21">
      <c r="B74" s="19">
        <v>66</v>
      </c>
      <c r="C74" s="79" t="str">
        <f t="shared" ref="C74:C108" si="6">IF(R73="","",C73+R73)</f>
        <v/>
      </c>
      <c r="D74" s="79"/>
      <c r="E74" s="19"/>
      <c r="F74" s="8"/>
      <c r="G74" s="19" t="s">
        <v>4</v>
      </c>
      <c r="H74" s="80"/>
      <c r="I74" s="80"/>
      <c r="J74" s="19"/>
      <c r="K74" s="79" t="str">
        <f t="shared" si="5"/>
        <v/>
      </c>
      <c r="L74" s="79"/>
      <c r="M74" s="6" t="str">
        <f t="shared" ref="M74:M108" si="7">IF(J74="","",(K74/J74)/1000)</f>
        <v/>
      </c>
      <c r="N74" s="19"/>
      <c r="O74" s="8"/>
      <c r="P74" s="80"/>
      <c r="Q74" s="80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>
      <c r="B75" s="19">
        <v>67</v>
      </c>
      <c r="C75" s="79" t="str">
        <f t="shared" si="6"/>
        <v/>
      </c>
      <c r="D75" s="79"/>
      <c r="E75" s="19"/>
      <c r="F75" s="8"/>
      <c r="G75" s="19" t="s">
        <v>3</v>
      </c>
      <c r="H75" s="80"/>
      <c r="I75" s="80"/>
      <c r="J75" s="19"/>
      <c r="K75" s="79" t="str">
        <f t="shared" si="5"/>
        <v/>
      </c>
      <c r="L75" s="79"/>
      <c r="M75" s="6" t="str">
        <f t="shared" si="7"/>
        <v/>
      </c>
      <c r="N75" s="19"/>
      <c r="O75" s="8"/>
      <c r="P75" s="80"/>
      <c r="Q75" s="80"/>
      <c r="R75" s="83" t="str">
        <f t="shared" si="8"/>
        <v/>
      </c>
      <c r="S75" s="83"/>
      <c r="T75" s="84" t="str">
        <f t="shared" si="9"/>
        <v/>
      </c>
      <c r="U75" s="84"/>
    </row>
    <row r="76" spans="2:21">
      <c r="B76" s="19">
        <v>68</v>
      </c>
      <c r="C76" s="79" t="str">
        <f t="shared" si="6"/>
        <v/>
      </c>
      <c r="D76" s="79"/>
      <c r="E76" s="19"/>
      <c r="F76" s="8"/>
      <c r="G76" s="19" t="s">
        <v>3</v>
      </c>
      <c r="H76" s="80"/>
      <c r="I76" s="80"/>
      <c r="J76" s="19"/>
      <c r="K76" s="79" t="str">
        <f t="shared" si="5"/>
        <v/>
      </c>
      <c r="L76" s="79"/>
      <c r="M76" s="6" t="str">
        <f t="shared" si="7"/>
        <v/>
      </c>
      <c r="N76" s="19"/>
      <c r="O76" s="8"/>
      <c r="P76" s="80"/>
      <c r="Q76" s="80"/>
      <c r="R76" s="83" t="str">
        <f t="shared" si="8"/>
        <v/>
      </c>
      <c r="S76" s="83"/>
      <c r="T76" s="84" t="str">
        <f t="shared" si="9"/>
        <v/>
      </c>
      <c r="U76" s="84"/>
    </row>
    <row r="77" spans="2:21">
      <c r="B77" s="19">
        <v>69</v>
      </c>
      <c r="C77" s="79" t="str">
        <f t="shared" si="6"/>
        <v/>
      </c>
      <c r="D77" s="79"/>
      <c r="E77" s="19"/>
      <c r="F77" s="8"/>
      <c r="G77" s="19" t="s">
        <v>3</v>
      </c>
      <c r="H77" s="80"/>
      <c r="I77" s="80"/>
      <c r="J77" s="19"/>
      <c r="K77" s="79" t="str">
        <f t="shared" si="5"/>
        <v/>
      </c>
      <c r="L77" s="79"/>
      <c r="M77" s="6" t="str">
        <f t="shared" si="7"/>
        <v/>
      </c>
      <c r="N77" s="19"/>
      <c r="O77" s="8"/>
      <c r="P77" s="80"/>
      <c r="Q77" s="80"/>
      <c r="R77" s="83" t="str">
        <f t="shared" si="8"/>
        <v/>
      </c>
      <c r="S77" s="83"/>
      <c r="T77" s="84" t="str">
        <f t="shared" si="9"/>
        <v/>
      </c>
      <c r="U77" s="84"/>
    </row>
    <row r="78" spans="2:21">
      <c r="B78" s="19">
        <v>70</v>
      </c>
      <c r="C78" s="79" t="str">
        <f t="shared" si="6"/>
        <v/>
      </c>
      <c r="D78" s="79"/>
      <c r="E78" s="19"/>
      <c r="F78" s="8"/>
      <c r="G78" s="19" t="s">
        <v>4</v>
      </c>
      <c r="H78" s="80"/>
      <c r="I78" s="80"/>
      <c r="J78" s="19"/>
      <c r="K78" s="79" t="str">
        <f t="shared" si="5"/>
        <v/>
      </c>
      <c r="L78" s="79"/>
      <c r="M78" s="6" t="str">
        <f t="shared" si="7"/>
        <v/>
      </c>
      <c r="N78" s="19"/>
      <c r="O78" s="8"/>
      <c r="P78" s="80"/>
      <c r="Q78" s="80"/>
      <c r="R78" s="83" t="str">
        <f t="shared" si="8"/>
        <v/>
      </c>
      <c r="S78" s="83"/>
      <c r="T78" s="84" t="str">
        <f t="shared" si="9"/>
        <v/>
      </c>
      <c r="U78" s="84"/>
    </row>
    <row r="79" spans="2:21">
      <c r="B79" s="19">
        <v>71</v>
      </c>
      <c r="C79" s="79" t="str">
        <f t="shared" si="6"/>
        <v/>
      </c>
      <c r="D79" s="79"/>
      <c r="E79" s="19"/>
      <c r="F79" s="8"/>
      <c r="G79" s="19" t="s">
        <v>3</v>
      </c>
      <c r="H79" s="80"/>
      <c r="I79" s="80"/>
      <c r="J79" s="19"/>
      <c r="K79" s="79" t="str">
        <f t="shared" si="5"/>
        <v/>
      </c>
      <c r="L79" s="79"/>
      <c r="M79" s="6" t="str">
        <f t="shared" si="7"/>
        <v/>
      </c>
      <c r="N79" s="19"/>
      <c r="O79" s="8"/>
      <c r="P79" s="80"/>
      <c r="Q79" s="80"/>
      <c r="R79" s="83" t="str">
        <f t="shared" si="8"/>
        <v/>
      </c>
      <c r="S79" s="83"/>
      <c r="T79" s="84" t="str">
        <f t="shared" si="9"/>
        <v/>
      </c>
      <c r="U79" s="84"/>
    </row>
    <row r="80" spans="2:21">
      <c r="B80" s="19">
        <v>72</v>
      </c>
      <c r="C80" s="79" t="str">
        <f t="shared" si="6"/>
        <v/>
      </c>
      <c r="D80" s="79"/>
      <c r="E80" s="19"/>
      <c r="F80" s="8"/>
      <c r="G80" s="19" t="s">
        <v>4</v>
      </c>
      <c r="H80" s="80"/>
      <c r="I80" s="80"/>
      <c r="J80" s="19"/>
      <c r="K80" s="79" t="str">
        <f t="shared" si="5"/>
        <v/>
      </c>
      <c r="L80" s="79"/>
      <c r="M80" s="6" t="str">
        <f t="shared" si="7"/>
        <v/>
      </c>
      <c r="N80" s="19"/>
      <c r="O80" s="8"/>
      <c r="P80" s="80"/>
      <c r="Q80" s="80"/>
      <c r="R80" s="83" t="str">
        <f t="shared" si="8"/>
        <v/>
      </c>
      <c r="S80" s="83"/>
      <c r="T80" s="84" t="str">
        <f t="shared" si="9"/>
        <v/>
      </c>
      <c r="U80" s="84"/>
    </row>
    <row r="81" spans="2:21">
      <c r="B81" s="19">
        <v>73</v>
      </c>
      <c r="C81" s="79" t="str">
        <f t="shared" si="6"/>
        <v/>
      </c>
      <c r="D81" s="79"/>
      <c r="E81" s="19"/>
      <c r="F81" s="8"/>
      <c r="G81" s="19" t="s">
        <v>3</v>
      </c>
      <c r="H81" s="80"/>
      <c r="I81" s="80"/>
      <c r="J81" s="19"/>
      <c r="K81" s="79" t="str">
        <f t="shared" si="5"/>
        <v/>
      </c>
      <c r="L81" s="79"/>
      <c r="M81" s="6" t="str">
        <f t="shared" si="7"/>
        <v/>
      </c>
      <c r="N81" s="19"/>
      <c r="O81" s="8"/>
      <c r="P81" s="80"/>
      <c r="Q81" s="80"/>
      <c r="R81" s="83" t="str">
        <f t="shared" si="8"/>
        <v/>
      </c>
      <c r="S81" s="83"/>
      <c r="T81" s="84" t="str">
        <f t="shared" si="9"/>
        <v/>
      </c>
      <c r="U81" s="84"/>
    </row>
    <row r="82" spans="2:21">
      <c r="B82" s="19">
        <v>74</v>
      </c>
      <c r="C82" s="79" t="str">
        <f t="shared" si="6"/>
        <v/>
      </c>
      <c r="D82" s="79"/>
      <c r="E82" s="19"/>
      <c r="F82" s="8"/>
      <c r="G82" s="19" t="s">
        <v>3</v>
      </c>
      <c r="H82" s="80"/>
      <c r="I82" s="80"/>
      <c r="J82" s="19"/>
      <c r="K82" s="79" t="str">
        <f t="shared" si="5"/>
        <v/>
      </c>
      <c r="L82" s="79"/>
      <c r="M82" s="6" t="str">
        <f t="shared" si="7"/>
        <v/>
      </c>
      <c r="N82" s="19"/>
      <c r="O82" s="8"/>
      <c r="P82" s="80"/>
      <c r="Q82" s="80"/>
      <c r="R82" s="83" t="str">
        <f t="shared" si="8"/>
        <v/>
      </c>
      <c r="S82" s="83"/>
      <c r="T82" s="84" t="str">
        <f t="shared" si="9"/>
        <v/>
      </c>
      <c r="U82" s="84"/>
    </row>
    <row r="83" spans="2:21">
      <c r="B83" s="19">
        <v>75</v>
      </c>
      <c r="C83" s="79" t="str">
        <f t="shared" si="6"/>
        <v/>
      </c>
      <c r="D83" s="79"/>
      <c r="E83" s="19"/>
      <c r="F83" s="8"/>
      <c r="G83" s="19" t="s">
        <v>3</v>
      </c>
      <c r="H83" s="80"/>
      <c r="I83" s="80"/>
      <c r="J83" s="19"/>
      <c r="K83" s="79" t="str">
        <f t="shared" si="5"/>
        <v/>
      </c>
      <c r="L83" s="79"/>
      <c r="M83" s="6" t="str">
        <f t="shared" si="7"/>
        <v/>
      </c>
      <c r="N83" s="19"/>
      <c r="O83" s="8"/>
      <c r="P83" s="80"/>
      <c r="Q83" s="80"/>
      <c r="R83" s="83" t="str">
        <f t="shared" si="8"/>
        <v/>
      </c>
      <c r="S83" s="83"/>
      <c r="T83" s="84" t="str">
        <f t="shared" si="9"/>
        <v/>
      </c>
      <c r="U83" s="84"/>
    </row>
    <row r="84" spans="2:21">
      <c r="B84" s="19">
        <v>76</v>
      </c>
      <c r="C84" s="79" t="str">
        <f t="shared" si="6"/>
        <v/>
      </c>
      <c r="D84" s="79"/>
      <c r="E84" s="19"/>
      <c r="F84" s="8"/>
      <c r="G84" s="19" t="s">
        <v>3</v>
      </c>
      <c r="H84" s="80"/>
      <c r="I84" s="80"/>
      <c r="J84" s="19"/>
      <c r="K84" s="79" t="str">
        <f t="shared" si="5"/>
        <v/>
      </c>
      <c r="L84" s="79"/>
      <c r="M84" s="6" t="str">
        <f t="shared" si="7"/>
        <v/>
      </c>
      <c r="N84" s="19"/>
      <c r="O84" s="8"/>
      <c r="P84" s="80"/>
      <c r="Q84" s="80"/>
      <c r="R84" s="83" t="str">
        <f t="shared" si="8"/>
        <v/>
      </c>
      <c r="S84" s="83"/>
      <c r="T84" s="84" t="str">
        <f t="shared" si="9"/>
        <v/>
      </c>
      <c r="U84" s="84"/>
    </row>
    <row r="85" spans="2:21">
      <c r="B85" s="19">
        <v>77</v>
      </c>
      <c r="C85" s="79" t="str">
        <f t="shared" si="6"/>
        <v/>
      </c>
      <c r="D85" s="79"/>
      <c r="E85" s="19"/>
      <c r="F85" s="8"/>
      <c r="G85" s="19" t="s">
        <v>4</v>
      </c>
      <c r="H85" s="80"/>
      <c r="I85" s="80"/>
      <c r="J85" s="19"/>
      <c r="K85" s="79" t="str">
        <f t="shared" si="5"/>
        <v/>
      </c>
      <c r="L85" s="79"/>
      <c r="M85" s="6" t="str">
        <f t="shared" si="7"/>
        <v/>
      </c>
      <c r="N85" s="19"/>
      <c r="O85" s="8"/>
      <c r="P85" s="80"/>
      <c r="Q85" s="80"/>
      <c r="R85" s="83" t="str">
        <f t="shared" si="8"/>
        <v/>
      </c>
      <c r="S85" s="83"/>
      <c r="T85" s="84" t="str">
        <f t="shared" si="9"/>
        <v/>
      </c>
      <c r="U85" s="84"/>
    </row>
    <row r="86" spans="2:21">
      <c r="B86" s="19">
        <v>78</v>
      </c>
      <c r="C86" s="79" t="str">
        <f t="shared" si="6"/>
        <v/>
      </c>
      <c r="D86" s="79"/>
      <c r="E86" s="19"/>
      <c r="F86" s="8"/>
      <c r="G86" s="19" t="s">
        <v>3</v>
      </c>
      <c r="H86" s="80"/>
      <c r="I86" s="80"/>
      <c r="J86" s="19"/>
      <c r="K86" s="79" t="str">
        <f t="shared" si="5"/>
        <v/>
      </c>
      <c r="L86" s="79"/>
      <c r="M86" s="6" t="str">
        <f t="shared" si="7"/>
        <v/>
      </c>
      <c r="N86" s="19"/>
      <c r="O86" s="8"/>
      <c r="P86" s="80"/>
      <c r="Q86" s="80"/>
      <c r="R86" s="83" t="str">
        <f t="shared" si="8"/>
        <v/>
      </c>
      <c r="S86" s="83"/>
      <c r="T86" s="84" t="str">
        <f t="shared" si="9"/>
        <v/>
      </c>
      <c r="U86" s="84"/>
    </row>
    <row r="87" spans="2:21">
      <c r="B87" s="19">
        <v>79</v>
      </c>
      <c r="C87" s="79" t="str">
        <f t="shared" si="6"/>
        <v/>
      </c>
      <c r="D87" s="79"/>
      <c r="E87" s="19"/>
      <c r="F87" s="8"/>
      <c r="G87" s="19" t="s">
        <v>4</v>
      </c>
      <c r="H87" s="80"/>
      <c r="I87" s="80"/>
      <c r="J87" s="19"/>
      <c r="K87" s="79" t="str">
        <f t="shared" si="5"/>
        <v/>
      </c>
      <c r="L87" s="79"/>
      <c r="M87" s="6" t="str">
        <f t="shared" si="7"/>
        <v/>
      </c>
      <c r="N87" s="19"/>
      <c r="O87" s="8"/>
      <c r="P87" s="80"/>
      <c r="Q87" s="80"/>
      <c r="R87" s="83" t="str">
        <f t="shared" si="8"/>
        <v/>
      </c>
      <c r="S87" s="83"/>
      <c r="T87" s="84" t="str">
        <f t="shared" si="9"/>
        <v/>
      </c>
      <c r="U87" s="84"/>
    </row>
    <row r="88" spans="2:21">
      <c r="B88" s="19">
        <v>80</v>
      </c>
      <c r="C88" s="79" t="str">
        <f t="shared" si="6"/>
        <v/>
      </c>
      <c r="D88" s="79"/>
      <c r="E88" s="19"/>
      <c r="F88" s="8"/>
      <c r="G88" s="19" t="s">
        <v>4</v>
      </c>
      <c r="H88" s="80"/>
      <c r="I88" s="80"/>
      <c r="J88" s="19"/>
      <c r="K88" s="79" t="str">
        <f t="shared" si="5"/>
        <v/>
      </c>
      <c r="L88" s="79"/>
      <c r="M88" s="6" t="str">
        <f t="shared" si="7"/>
        <v/>
      </c>
      <c r="N88" s="19"/>
      <c r="O88" s="8"/>
      <c r="P88" s="80"/>
      <c r="Q88" s="80"/>
      <c r="R88" s="83" t="str">
        <f t="shared" si="8"/>
        <v/>
      </c>
      <c r="S88" s="83"/>
      <c r="T88" s="84" t="str">
        <f t="shared" si="9"/>
        <v/>
      </c>
      <c r="U88" s="84"/>
    </row>
    <row r="89" spans="2:21">
      <c r="B89" s="19">
        <v>81</v>
      </c>
      <c r="C89" s="79" t="str">
        <f t="shared" si="6"/>
        <v/>
      </c>
      <c r="D89" s="79"/>
      <c r="E89" s="19"/>
      <c r="F89" s="8"/>
      <c r="G89" s="19" t="s">
        <v>4</v>
      </c>
      <c r="H89" s="80"/>
      <c r="I89" s="80"/>
      <c r="J89" s="19"/>
      <c r="K89" s="79" t="str">
        <f t="shared" si="5"/>
        <v/>
      </c>
      <c r="L89" s="79"/>
      <c r="M89" s="6" t="str">
        <f t="shared" si="7"/>
        <v/>
      </c>
      <c r="N89" s="19"/>
      <c r="O89" s="8"/>
      <c r="P89" s="80"/>
      <c r="Q89" s="80"/>
      <c r="R89" s="83" t="str">
        <f t="shared" si="8"/>
        <v/>
      </c>
      <c r="S89" s="83"/>
      <c r="T89" s="84" t="str">
        <f t="shared" si="9"/>
        <v/>
      </c>
      <c r="U89" s="84"/>
    </row>
    <row r="90" spans="2:21">
      <c r="B90" s="19">
        <v>82</v>
      </c>
      <c r="C90" s="79" t="str">
        <f t="shared" si="6"/>
        <v/>
      </c>
      <c r="D90" s="79"/>
      <c r="E90" s="19"/>
      <c r="F90" s="8"/>
      <c r="G90" s="19" t="s">
        <v>4</v>
      </c>
      <c r="H90" s="80"/>
      <c r="I90" s="80"/>
      <c r="J90" s="19"/>
      <c r="K90" s="79" t="str">
        <f t="shared" si="5"/>
        <v/>
      </c>
      <c r="L90" s="79"/>
      <c r="M90" s="6" t="str">
        <f t="shared" si="7"/>
        <v/>
      </c>
      <c r="N90" s="19"/>
      <c r="O90" s="8"/>
      <c r="P90" s="80"/>
      <c r="Q90" s="80"/>
      <c r="R90" s="83" t="str">
        <f t="shared" si="8"/>
        <v/>
      </c>
      <c r="S90" s="83"/>
      <c r="T90" s="84" t="str">
        <f t="shared" si="9"/>
        <v/>
      </c>
      <c r="U90" s="84"/>
    </row>
    <row r="91" spans="2:21">
      <c r="B91" s="19">
        <v>83</v>
      </c>
      <c r="C91" s="79" t="str">
        <f t="shared" si="6"/>
        <v/>
      </c>
      <c r="D91" s="79"/>
      <c r="E91" s="19"/>
      <c r="F91" s="8"/>
      <c r="G91" s="19" t="s">
        <v>4</v>
      </c>
      <c r="H91" s="80"/>
      <c r="I91" s="80"/>
      <c r="J91" s="19"/>
      <c r="K91" s="79" t="str">
        <f t="shared" si="5"/>
        <v/>
      </c>
      <c r="L91" s="79"/>
      <c r="M91" s="6" t="str">
        <f t="shared" si="7"/>
        <v/>
      </c>
      <c r="N91" s="19"/>
      <c r="O91" s="8"/>
      <c r="P91" s="80"/>
      <c r="Q91" s="80"/>
      <c r="R91" s="83" t="str">
        <f t="shared" si="8"/>
        <v/>
      </c>
      <c r="S91" s="83"/>
      <c r="T91" s="84" t="str">
        <f t="shared" si="9"/>
        <v/>
      </c>
      <c r="U91" s="84"/>
    </row>
    <row r="92" spans="2:21">
      <c r="B92" s="19">
        <v>84</v>
      </c>
      <c r="C92" s="79" t="str">
        <f t="shared" si="6"/>
        <v/>
      </c>
      <c r="D92" s="79"/>
      <c r="E92" s="19"/>
      <c r="F92" s="8"/>
      <c r="G92" s="19" t="s">
        <v>3</v>
      </c>
      <c r="H92" s="80"/>
      <c r="I92" s="80"/>
      <c r="J92" s="19"/>
      <c r="K92" s="79" t="str">
        <f t="shared" si="5"/>
        <v/>
      </c>
      <c r="L92" s="79"/>
      <c r="M92" s="6" t="str">
        <f t="shared" si="7"/>
        <v/>
      </c>
      <c r="N92" s="19"/>
      <c r="O92" s="8"/>
      <c r="P92" s="80"/>
      <c r="Q92" s="80"/>
      <c r="R92" s="83" t="str">
        <f t="shared" si="8"/>
        <v/>
      </c>
      <c r="S92" s="83"/>
      <c r="T92" s="84" t="str">
        <f t="shared" si="9"/>
        <v/>
      </c>
      <c r="U92" s="84"/>
    </row>
    <row r="93" spans="2:21">
      <c r="B93" s="19">
        <v>85</v>
      </c>
      <c r="C93" s="79" t="str">
        <f t="shared" si="6"/>
        <v/>
      </c>
      <c r="D93" s="79"/>
      <c r="E93" s="19"/>
      <c r="F93" s="8"/>
      <c r="G93" s="19" t="s">
        <v>4</v>
      </c>
      <c r="H93" s="80"/>
      <c r="I93" s="80"/>
      <c r="J93" s="19"/>
      <c r="K93" s="79" t="str">
        <f t="shared" si="5"/>
        <v/>
      </c>
      <c r="L93" s="79"/>
      <c r="M93" s="6" t="str">
        <f t="shared" si="7"/>
        <v/>
      </c>
      <c r="N93" s="19"/>
      <c r="O93" s="8"/>
      <c r="P93" s="80"/>
      <c r="Q93" s="80"/>
      <c r="R93" s="83" t="str">
        <f t="shared" si="8"/>
        <v/>
      </c>
      <c r="S93" s="83"/>
      <c r="T93" s="84" t="str">
        <f t="shared" si="9"/>
        <v/>
      </c>
      <c r="U93" s="84"/>
    </row>
    <row r="94" spans="2:21">
      <c r="B94" s="19">
        <v>86</v>
      </c>
      <c r="C94" s="79" t="str">
        <f t="shared" si="6"/>
        <v/>
      </c>
      <c r="D94" s="79"/>
      <c r="E94" s="19"/>
      <c r="F94" s="8"/>
      <c r="G94" s="19" t="s">
        <v>3</v>
      </c>
      <c r="H94" s="80"/>
      <c r="I94" s="80"/>
      <c r="J94" s="19"/>
      <c r="K94" s="79" t="str">
        <f t="shared" si="5"/>
        <v/>
      </c>
      <c r="L94" s="79"/>
      <c r="M94" s="6" t="str">
        <f t="shared" si="7"/>
        <v/>
      </c>
      <c r="N94" s="19"/>
      <c r="O94" s="8"/>
      <c r="P94" s="80"/>
      <c r="Q94" s="80"/>
      <c r="R94" s="83" t="str">
        <f t="shared" si="8"/>
        <v/>
      </c>
      <c r="S94" s="83"/>
      <c r="T94" s="84" t="str">
        <f t="shared" si="9"/>
        <v/>
      </c>
      <c r="U94" s="84"/>
    </row>
    <row r="95" spans="2:21">
      <c r="B95" s="19">
        <v>87</v>
      </c>
      <c r="C95" s="79" t="str">
        <f t="shared" si="6"/>
        <v/>
      </c>
      <c r="D95" s="79"/>
      <c r="E95" s="19"/>
      <c r="F95" s="8"/>
      <c r="G95" s="19" t="s">
        <v>4</v>
      </c>
      <c r="H95" s="80"/>
      <c r="I95" s="80"/>
      <c r="J95" s="19"/>
      <c r="K95" s="79" t="str">
        <f t="shared" si="5"/>
        <v/>
      </c>
      <c r="L95" s="79"/>
      <c r="M95" s="6" t="str">
        <f t="shared" si="7"/>
        <v/>
      </c>
      <c r="N95" s="19"/>
      <c r="O95" s="8"/>
      <c r="P95" s="80"/>
      <c r="Q95" s="80"/>
      <c r="R95" s="83" t="str">
        <f t="shared" si="8"/>
        <v/>
      </c>
      <c r="S95" s="83"/>
      <c r="T95" s="84" t="str">
        <f t="shared" si="9"/>
        <v/>
      </c>
      <c r="U95" s="84"/>
    </row>
    <row r="96" spans="2:21">
      <c r="B96" s="19">
        <v>88</v>
      </c>
      <c r="C96" s="79" t="str">
        <f t="shared" si="6"/>
        <v/>
      </c>
      <c r="D96" s="79"/>
      <c r="E96" s="19"/>
      <c r="F96" s="8"/>
      <c r="G96" s="19" t="s">
        <v>3</v>
      </c>
      <c r="H96" s="80"/>
      <c r="I96" s="80"/>
      <c r="J96" s="19"/>
      <c r="K96" s="79" t="str">
        <f t="shared" si="5"/>
        <v/>
      </c>
      <c r="L96" s="79"/>
      <c r="M96" s="6" t="str">
        <f t="shared" si="7"/>
        <v/>
      </c>
      <c r="N96" s="19"/>
      <c r="O96" s="8"/>
      <c r="P96" s="80"/>
      <c r="Q96" s="80"/>
      <c r="R96" s="83" t="str">
        <f t="shared" si="8"/>
        <v/>
      </c>
      <c r="S96" s="83"/>
      <c r="T96" s="84" t="str">
        <f t="shared" si="9"/>
        <v/>
      </c>
      <c r="U96" s="84"/>
    </row>
    <row r="97" spans="2:21">
      <c r="B97" s="19">
        <v>89</v>
      </c>
      <c r="C97" s="79" t="str">
        <f t="shared" si="6"/>
        <v/>
      </c>
      <c r="D97" s="79"/>
      <c r="E97" s="19"/>
      <c r="F97" s="8"/>
      <c r="G97" s="19" t="s">
        <v>4</v>
      </c>
      <c r="H97" s="80"/>
      <c r="I97" s="80"/>
      <c r="J97" s="19"/>
      <c r="K97" s="79" t="str">
        <f t="shared" si="5"/>
        <v/>
      </c>
      <c r="L97" s="79"/>
      <c r="M97" s="6" t="str">
        <f t="shared" si="7"/>
        <v/>
      </c>
      <c r="N97" s="19"/>
      <c r="O97" s="8"/>
      <c r="P97" s="80"/>
      <c r="Q97" s="80"/>
      <c r="R97" s="83" t="str">
        <f t="shared" si="8"/>
        <v/>
      </c>
      <c r="S97" s="83"/>
      <c r="T97" s="84" t="str">
        <f t="shared" si="9"/>
        <v/>
      </c>
      <c r="U97" s="84"/>
    </row>
    <row r="98" spans="2:21">
      <c r="B98" s="19">
        <v>90</v>
      </c>
      <c r="C98" s="79" t="str">
        <f t="shared" si="6"/>
        <v/>
      </c>
      <c r="D98" s="79"/>
      <c r="E98" s="19"/>
      <c r="F98" s="8"/>
      <c r="G98" s="19" t="s">
        <v>3</v>
      </c>
      <c r="H98" s="80"/>
      <c r="I98" s="80"/>
      <c r="J98" s="19"/>
      <c r="K98" s="79" t="str">
        <f t="shared" si="5"/>
        <v/>
      </c>
      <c r="L98" s="79"/>
      <c r="M98" s="6" t="str">
        <f t="shared" si="7"/>
        <v/>
      </c>
      <c r="N98" s="19"/>
      <c r="O98" s="8"/>
      <c r="P98" s="80"/>
      <c r="Q98" s="80"/>
      <c r="R98" s="83" t="str">
        <f t="shared" si="8"/>
        <v/>
      </c>
      <c r="S98" s="83"/>
      <c r="T98" s="84" t="str">
        <f t="shared" si="9"/>
        <v/>
      </c>
      <c r="U98" s="84"/>
    </row>
    <row r="99" spans="2:21">
      <c r="B99" s="19">
        <v>91</v>
      </c>
      <c r="C99" s="79" t="str">
        <f t="shared" si="6"/>
        <v/>
      </c>
      <c r="D99" s="79"/>
      <c r="E99" s="19"/>
      <c r="F99" s="8"/>
      <c r="G99" s="19" t="s">
        <v>4</v>
      </c>
      <c r="H99" s="80"/>
      <c r="I99" s="80"/>
      <c r="J99" s="19"/>
      <c r="K99" s="79" t="str">
        <f t="shared" si="5"/>
        <v/>
      </c>
      <c r="L99" s="79"/>
      <c r="M99" s="6" t="str">
        <f t="shared" si="7"/>
        <v/>
      </c>
      <c r="N99" s="19"/>
      <c r="O99" s="8"/>
      <c r="P99" s="80"/>
      <c r="Q99" s="80"/>
      <c r="R99" s="83" t="str">
        <f t="shared" si="8"/>
        <v/>
      </c>
      <c r="S99" s="83"/>
      <c r="T99" s="84" t="str">
        <f t="shared" si="9"/>
        <v/>
      </c>
      <c r="U99" s="84"/>
    </row>
    <row r="100" spans="2:21">
      <c r="B100" s="19">
        <v>92</v>
      </c>
      <c r="C100" s="79" t="str">
        <f t="shared" si="6"/>
        <v/>
      </c>
      <c r="D100" s="79"/>
      <c r="E100" s="19"/>
      <c r="F100" s="8"/>
      <c r="G100" s="19" t="s">
        <v>4</v>
      </c>
      <c r="H100" s="80"/>
      <c r="I100" s="80"/>
      <c r="J100" s="19"/>
      <c r="K100" s="79" t="str">
        <f t="shared" si="5"/>
        <v/>
      </c>
      <c r="L100" s="79"/>
      <c r="M100" s="6" t="str">
        <f t="shared" si="7"/>
        <v/>
      </c>
      <c r="N100" s="19"/>
      <c r="O100" s="8"/>
      <c r="P100" s="80"/>
      <c r="Q100" s="80"/>
      <c r="R100" s="83" t="str">
        <f t="shared" si="8"/>
        <v/>
      </c>
      <c r="S100" s="83"/>
      <c r="T100" s="84" t="str">
        <f t="shared" si="9"/>
        <v/>
      </c>
      <c r="U100" s="84"/>
    </row>
    <row r="101" spans="2:21">
      <c r="B101" s="19">
        <v>93</v>
      </c>
      <c r="C101" s="79" t="str">
        <f t="shared" si="6"/>
        <v/>
      </c>
      <c r="D101" s="79"/>
      <c r="E101" s="19"/>
      <c r="F101" s="8"/>
      <c r="G101" s="19" t="s">
        <v>3</v>
      </c>
      <c r="H101" s="80"/>
      <c r="I101" s="80"/>
      <c r="J101" s="19"/>
      <c r="K101" s="79" t="str">
        <f t="shared" si="5"/>
        <v/>
      </c>
      <c r="L101" s="79"/>
      <c r="M101" s="6" t="str">
        <f t="shared" si="7"/>
        <v/>
      </c>
      <c r="N101" s="19"/>
      <c r="O101" s="8"/>
      <c r="P101" s="80"/>
      <c r="Q101" s="80"/>
      <c r="R101" s="83" t="str">
        <f t="shared" si="8"/>
        <v/>
      </c>
      <c r="S101" s="83"/>
      <c r="T101" s="84" t="str">
        <f t="shared" si="9"/>
        <v/>
      </c>
      <c r="U101" s="84"/>
    </row>
    <row r="102" spans="2:21">
      <c r="B102" s="19">
        <v>94</v>
      </c>
      <c r="C102" s="79" t="str">
        <f t="shared" si="6"/>
        <v/>
      </c>
      <c r="D102" s="79"/>
      <c r="E102" s="19"/>
      <c r="F102" s="8"/>
      <c r="G102" s="19" t="s">
        <v>3</v>
      </c>
      <c r="H102" s="80"/>
      <c r="I102" s="80"/>
      <c r="J102" s="19"/>
      <c r="K102" s="79" t="str">
        <f t="shared" si="5"/>
        <v/>
      </c>
      <c r="L102" s="79"/>
      <c r="M102" s="6" t="str">
        <f t="shared" si="7"/>
        <v/>
      </c>
      <c r="N102" s="19"/>
      <c r="O102" s="8"/>
      <c r="P102" s="80"/>
      <c r="Q102" s="80"/>
      <c r="R102" s="83" t="str">
        <f t="shared" si="8"/>
        <v/>
      </c>
      <c r="S102" s="83"/>
      <c r="T102" s="84" t="str">
        <f t="shared" si="9"/>
        <v/>
      </c>
      <c r="U102" s="84"/>
    </row>
    <row r="103" spans="2:21">
      <c r="B103" s="19">
        <v>95</v>
      </c>
      <c r="C103" s="79" t="str">
        <f t="shared" si="6"/>
        <v/>
      </c>
      <c r="D103" s="79"/>
      <c r="E103" s="19"/>
      <c r="F103" s="8"/>
      <c r="G103" s="19" t="s">
        <v>3</v>
      </c>
      <c r="H103" s="80"/>
      <c r="I103" s="80"/>
      <c r="J103" s="19"/>
      <c r="K103" s="79" t="str">
        <f t="shared" si="5"/>
        <v/>
      </c>
      <c r="L103" s="79"/>
      <c r="M103" s="6" t="str">
        <f t="shared" si="7"/>
        <v/>
      </c>
      <c r="N103" s="19"/>
      <c r="O103" s="8"/>
      <c r="P103" s="80"/>
      <c r="Q103" s="80"/>
      <c r="R103" s="83" t="str">
        <f t="shared" si="8"/>
        <v/>
      </c>
      <c r="S103" s="83"/>
      <c r="T103" s="84" t="str">
        <f t="shared" si="9"/>
        <v/>
      </c>
      <c r="U103" s="84"/>
    </row>
    <row r="104" spans="2:21">
      <c r="B104" s="19">
        <v>96</v>
      </c>
      <c r="C104" s="79" t="str">
        <f t="shared" si="6"/>
        <v/>
      </c>
      <c r="D104" s="79"/>
      <c r="E104" s="19"/>
      <c r="F104" s="8"/>
      <c r="G104" s="19" t="s">
        <v>4</v>
      </c>
      <c r="H104" s="80"/>
      <c r="I104" s="80"/>
      <c r="J104" s="19"/>
      <c r="K104" s="79" t="str">
        <f t="shared" si="5"/>
        <v/>
      </c>
      <c r="L104" s="79"/>
      <c r="M104" s="6" t="str">
        <f t="shared" si="7"/>
        <v/>
      </c>
      <c r="N104" s="19"/>
      <c r="O104" s="8"/>
      <c r="P104" s="80"/>
      <c r="Q104" s="80"/>
      <c r="R104" s="83" t="str">
        <f t="shared" si="8"/>
        <v/>
      </c>
      <c r="S104" s="83"/>
      <c r="T104" s="84" t="str">
        <f t="shared" si="9"/>
        <v/>
      </c>
      <c r="U104" s="84"/>
    </row>
    <row r="105" spans="2:21">
      <c r="B105" s="19">
        <v>97</v>
      </c>
      <c r="C105" s="79" t="str">
        <f t="shared" si="6"/>
        <v/>
      </c>
      <c r="D105" s="79"/>
      <c r="E105" s="19"/>
      <c r="F105" s="8"/>
      <c r="G105" s="19" t="s">
        <v>3</v>
      </c>
      <c r="H105" s="80"/>
      <c r="I105" s="80"/>
      <c r="J105" s="19"/>
      <c r="K105" s="79" t="str">
        <f t="shared" si="5"/>
        <v/>
      </c>
      <c r="L105" s="79"/>
      <c r="M105" s="6" t="str">
        <f t="shared" si="7"/>
        <v/>
      </c>
      <c r="N105" s="19"/>
      <c r="O105" s="8"/>
      <c r="P105" s="80"/>
      <c r="Q105" s="80"/>
      <c r="R105" s="83" t="str">
        <f t="shared" si="8"/>
        <v/>
      </c>
      <c r="S105" s="83"/>
      <c r="T105" s="84" t="str">
        <f t="shared" si="9"/>
        <v/>
      </c>
      <c r="U105" s="84"/>
    </row>
    <row r="106" spans="2:21">
      <c r="B106" s="19">
        <v>98</v>
      </c>
      <c r="C106" s="79" t="str">
        <f t="shared" si="6"/>
        <v/>
      </c>
      <c r="D106" s="79"/>
      <c r="E106" s="19"/>
      <c r="F106" s="8"/>
      <c r="G106" s="19" t="s">
        <v>4</v>
      </c>
      <c r="H106" s="80"/>
      <c r="I106" s="80"/>
      <c r="J106" s="19"/>
      <c r="K106" s="79" t="str">
        <f t="shared" si="5"/>
        <v/>
      </c>
      <c r="L106" s="79"/>
      <c r="M106" s="6" t="str">
        <f t="shared" si="7"/>
        <v/>
      </c>
      <c r="N106" s="19"/>
      <c r="O106" s="8"/>
      <c r="P106" s="80"/>
      <c r="Q106" s="80"/>
      <c r="R106" s="83" t="str">
        <f t="shared" si="8"/>
        <v/>
      </c>
      <c r="S106" s="83"/>
      <c r="T106" s="84" t="str">
        <f t="shared" si="9"/>
        <v/>
      </c>
      <c r="U106" s="84"/>
    </row>
    <row r="107" spans="2:21">
      <c r="B107" s="19">
        <v>99</v>
      </c>
      <c r="C107" s="79" t="str">
        <f t="shared" si="6"/>
        <v/>
      </c>
      <c r="D107" s="79"/>
      <c r="E107" s="19"/>
      <c r="F107" s="8"/>
      <c r="G107" s="19" t="s">
        <v>4</v>
      </c>
      <c r="H107" s="80"/>
      <c r="I107" s="80"/>
      <c r="J107" s="19"/>
      <c r="K107" s="79" t="str">
        <f t="shared" si="5"/>
        <v/>
      </c>
      <c r="L107" s="79"/>
      <c r="M107" s="6" t="str">
        <f t="shared" si="7"/>
        <v/>
      </c>
      <c r="N107" s="19"/>
      <c r="O107" s="8"/>
      <c r="P107" s="80"/>
      <c r="Q107" s="80"/>
      <c r="R107" s="83" t="str">
        <f t="shared" si="8"/>
        <v/>
      </c>
      <c r="S107" s="83"/>
      <c r="T107" s="84" t="str">
        <f t="shared" si="9"/>
        <v/>
      </c>
      <c r="U107" s="84"/>
    </row>
    <row r="108" spans="2:21">
      <c r="B108" s="19">
        <v>100</v>
      </c>
      <c r="C108" s="79" t="str">
        <f t="shared" si="6"/>
        <v/>
      </c>
      <c r="D108" s="79"/>
      <c r="E108" s="19"/>
      <c r="F108" s="8"/>
      <c r="G108" s="19" t="s">
        <v>3</v>
      </c>
      <c r="H108" s="80"/>
      <c r="I108" s="80"/>
      <c r="J108" s="19"/>
      <c r="K108" s="79" t="str">
        <f t="shared" si="5"/>
        <v/>
      </c>
      <c r="L108" s="79"/>
      <c r="M108" s="6" t="str">
        <f t="shared" si="7"/>
        <v/>
      </c>
      <c r="N108" s="19"/>
      <c r="O108" s="8"/>
      <c r="P108" s="80"/>
      <c r="Q108" s="80"/>
      <c r="R108" s="83" t="str">
        <f t="shared" si="8"/>
        <v/>
      </c>
      <c r="S108" s="83"/>
      <c r="T108" s="84" t="str">
        <f t="shared" si="9"/>
        <v/>
      </c>
      <c r="U108" s="8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2019-08-13T12:13:12Z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