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M62" i="31"/>
  <c r="K62"/>
  <c r="M62" i="32"/>
  <c r="K62"/>
  <c r="M61" i="33"/>
  <c r="K61"/>
  <c r="M61" i="32"/>
  <c r="K61"/>
  <c r="K60" i="31"/>
  <c r="M60" s="1"/>
  <c r="M60" i="32"/>
  <c r="K60"/>
  <c r="K59" i="31"/>
  <c r="M59" s="1"/>
  <c r="M59" i="32"/>
  <c r="K59"/>
  <c r="K58" i="31"/>
  <c r="M58" s="1"/>
  <c r="K58" i="32"/>
  <c r="M58" s="1"/>
  <c r="M57" i="31"/>
  <c r="K57"/>
  <c r="M57" i="32"/>
  <c r="K57"/>
  <c r="M56" i="31"/>
  <c r="K56"/>
  <c r="M56" i="32"/>
  <c r="K56"/>
  <c r="M55" i="31" l="1"/>
  <c r="K55"/>
  <c r="M55" i="32"/>
  <c r="K55"/>
  <c r="M54" i="31"/>
  <c r="K54"/>
  <c r="M54" i="32"/>
  <c r="K54"/>
  <c r="M53" i="31"/>
  <c r="K53"/>
  <c r="K53" i="32"/>
  <c r="M53" s="1"/>
  <c r="K52" i="31"/>
  <c r="M52" s="1"/>
  <c r="M52" i="32"/>
  <c r="K52"/>
  <c r="M51" i="31"/>
  <c r="K51"/>
  <c r="M51" i="32"/>
  <c r="K51"/>
  <c r="M50" i="31"/>
  <c r="K50"/>
  <c r="K50" i="32"/>
  <c r="M50" s="1"/>
  <c r="M49" i="31"/>
  <c r="R49" s="1"/>
  <c r="C50" s="1"/>
  <c r="X50" s="1"/>
  <c r="Y50" s="1"/>
  <c r="K49"/>
  <c r="K49" i="32"/>
  <c r="M49" s="1"/>
  <c r="K48" i="31"/>
  <c r="M48" s="1"/>
  <c r="K48" i="32"/>
  <c r="M48" s="1"/>
  <c r="R48" s="1"/>
  <c r="C49" s="1"/>
  <c r="X49" s="1"/>
  <c r="Y49" s="1"/>
  <c r="M46" i="31"/>
  <c r="K46"/>
  <c r="M46" i="32"/>
  <c r="K46"/>
  <c r="M45" i="31"/>
  <c r="K45"/>
  <c r="M45" i="32"/>
  <c r="K45"/>
  <c r="M44" i="31"/>
  <c r="K44"/>
  <c r="M44" i="32"/>
  <c r="K44"/>
  <c r="K43" i="31"/>
  <c r="M43" s="1"/>
  <c r="M43" i="32"/>
  <c r="K43"/>
  <c r="M42" i="31"/>
  <c r="K42"/>
  <c r="M42" i="32"/>
  <c r="K42"/>
  <c r="M41" i="31"/>
  <c r="K41"/>
  <c r="M41" i="32"/>
  <c r="K41"/>
  <c r="K40" i="31"/>
  <c r="M40" s="1"/>
  <c r="M40" i="32"/>
  <c r="K40"/>
  <c r="M39" i="31"/>
  <c r="K39"/>
  <c r="M39" i="32"/>
  <c r="K39"/>
  <c r="K38" i="31"/>
  <c r="M38" s="1"/>
  <c r="R38" s="1"/>
  <c r="C39" s="1"/>
  <c r="X39" s="1"/>
  <c r="Y39" s="1"/>
  <c r="M38" i="33"/>
  <c r="K38"/>
  <c r="K37" i="31"/>
  <c r="M37" s="1"/>
  <c r="K37" i="32"/>
  <c r="M37" s="1"/>
  <c r="M36" i="31"/>
  <c r="K36"/>
  <c r="M36" i="32"/>
  <c r="K36"/>
  <c r="K35" i="31"/>
  <c r="M35" s="1"/>
  <c r="K35" i="32"/>
  <c r="M35" s="1"/>
  <c r="K34" i="31"/>
  <c r="M34" s="1"/>
  <c r="M34" i="32"/>
  <c r="K34"/>
  <c r="K33" i="31"/>
  <c r="M33" s="1"/>
  <c r="K33" i="32"/>
  <c r="M33" s="1"/>
  <c r="R33" s="1"/>
  <c r="C34" s="1"/>
  <c r="X34" s="1"/>
  <c r="Y34" s="1"/>
  <c r="M32" i="31"/>
  <c r="K32"/>
  <c r="K32" i="32"/>
  <c r="M32" s="1"/>
  <c r="R32" s="1"/>
  <c r="C33" s="1"/>
  <c r="X33" s="1"/>
  <c r="Y33" s="1"/>
  <c r="K31" i="31"/>
  <c r="M31" s="1"/>
  <c r="R31" s="1"/>
  <c r="C32" s="1"/>
  <c r="X32" s="1"/>
  <c r="Y32" s="1"/>
  <c r="K31" i="32"/>
  <c r="M31" s="1"/>
  <c r="R31" s="1"/>
  <c r="C32" s="1"/>
  <c r="X32" s="1"/>
  <c r="Y32" s="1"/>
  <c r="M30" i="31"/>
  <c r="K30"/>
  <c r="K30" i="32"/>
  <c r="M30" s="1"/>
  <c r="R29" i="31"/>
  <c r="M29"/>
  <c r="K29"/>
  <c r="M29" i="32"/>
  <c r="K29"/>
  <c r="K28" i="31"/>
  <c r="M28" s="1"/>
  <c r="M28" i="32"/>
  <c r="K28"/>
  <c r="M27" i="31"/>
  <c r="K27"/>
  <c r="K27" i="32"/>
  <c r="M27" s="1"/>
  <c r="M26" i="31"/>
  <c r="K26"/>
  <c r="M26" i="32"/>
  <c r="K26"/>
  <c r="M25" i="31"/>
  <c r="K25"/>
  <c r="M25" i="32"/>
  <c r="K25"/>
  <c r="M24" i="31"/>
  <c r="K24"/>
  <c r="K24" i="32"/>
  <c r="M24" s="1"/>
  <c r="K23" i="31"/>
  <c r="M23" s="1"/>
  <c r="K23" i="32"/>
  <c r="M23" s="1"/>
  <c r="M22" i="31"/>
  <c r="K22"/>
  <c r="M22" i="32"/>
  <c r="K22"/>
  <c r="K21" i="31"/>
  <c r="M21" s="1"/>
  <c r="M21" i="32"/>
  <c r="K21"/>
  <c r="M20" i="31"/>
  <c r="K20"/>
  <c r="K20" i="32"/>
  <c r="M20" s="1"/>
  <c r="K19" i="31"/>
  <c r="M19" s="1"/>
  <c r="M19" i="32"/>
  <c r="R19" s="1"/>
  <c r="C20" s="1"/>
  <c r="X20" s="1"/>
  <c r="Y20" s="1"/>
  <c r="K19"/>
  <c r="M18" i="31"/>
  <c r="K18"/>
  <c r="K18" i="32"/>
  <c r="M18" s="1"/>
  <c r="R18" s="1"/>
  <c r="C19" s="1"/>
  <c r="X19" s="1"/>
  <c r="Y19" s="1"/>
  <c r="K17" i="31"/>
  <c r="M17" s="1"/>
  <c r="M17" i="32"/>
  <c r="K17"/>
  <c r="M16" i="31"/>
  <c r="K16"/>
  <c r="M16" i="32"/>
  <c r="K16"/>
  <c r="M15" i="31"/>
  <c r="K15"/>
  <c r="M15" i="32"/>
  <c r="K15"/>
  <c r="M14" i="31"/>
  <c r="K14"/>
  <c r="M14" i="32"/>
  <c r="K14"/>
  <c r="M13" i="31"/>
  <c r="K13"/>
  <c r="K13" i="32"/>
  <c r="M13" s="1"/>
  <c r="M10" i="31"/>
  <c r="K10"/>
  <c r="K10" i="32"/>
  <c r="M10" s="1"/>
  <c r="M9" i="31"/>
  <c r="K9"/>
  <c r="K9" i="32"/>
  <c r="M9" s="1"/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W87"/>
  <c r="V87"/>
  <c r="T87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W84"/>
  <c r="V84"/>
  <c r="T84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W63"/>
  <c r="V63"/>
  <c r="T63"/>
  <c r="R63"/>
  <c r="C64" s="1"/>
  <c r="X64" s="1"/>
  <c r="Y64" s="1"/>
  <c r="M63"/>
  <c r="K63"/>
  <c r="V62"/>
  <c r="T62"/>
  <c r="W62" s="1"/>
  <c r="M62"/>
  <c r="K62"/>
  <c r="V61"/>
  <c r="T61"/>
  <c r="W61" s="1"/>
  <c r="V60"/>
  <c r="T60"/>
  <c r="W60" s="1"/>
  <c r="R60"/>
  <c r="C61" s="1"/>
  <c r="X61" s="1"/>
  <c r="Y61" s="1"/>
  <c r="M60"/>
  <c r="K60"/>
  <c r="V59"/>
  <c r="T59"/>
  <c r="W59" s="1"/>
  <c r="M59"/>
  <c r="K59"/>
  <c r="V58"/>
  <c r="T58"/>
  <c r="W58" s="1"/>
  <c r="K58"/>
  <c r="M58" s="1"/>
  <c r="V57"/>
  <c r="T57"/>
  <c r="W57" s="1"/>
  <c r="M57"/>
  <c r="K57"/>
  <c r="V56"/>
  <c r="T56"/>
  <c r="W56" s="1"/>
  <c r="R56"/>
  <c r="C57" s="1"/>
  <c r="X57" s="1"/>
  <c r="Y57" s="1"/>
  <c r="M56"/>
  <c r="K56"/>
  <c r="V55"/>
  <c r="T55"/>
  <c r="W55" s="1"/>
  <c r="K55"/>
  <c r="M55" s="1"/>
  <c r="V54"/>
  <c r="T54"/>
  <c r="W54" s="1"/>
  <c r="K54"/>
  <c r="M54" s="1"/>
  <c r="V53"/>
  <c r="T53"/>
  <c r="W53" s="1"/>
  <c r="R53"/>
  <c r="C54" s="1"/>
  <c r="X54" s="1"/>
  <c r="Y54" s="1"/>
  <c r="M53"/>
  <c r="K53"/>
  <c r="V52"/>
  <c r="T52"/>
  <c r="W52" s="1"/>
  <c r="K52"/>
  <c r="M52" s="1"/>
  <c r="V51"/>
  <c r="T51"/>
  <c r="W51" s="1"/>
  <c r="K51"/>
  <c r="M51" s="1"/>
  <c r="V50"/>
  <c r="T50"/>
  <c r="W50" s="1"/>
  <c r="K50"/>
  <c r="M50" s="1"/>
  <c r="V49"/>
  <c r="T49"/>
  <c r="W49" s="1"/>
  <c r="M49"/>
  <c r="K49"/>
  <c r="V48"/>
  <c r="T48"/>
  <c r="W48" s="1"/>
  <c r="M48"/>
  <c r="K48"/>
  <c r="V47"/>
  <c r="T47"/>
  <c r="W47" s="1"/>
  <c r="V46"/>
  <c r="T46"/>
  <c r="W46" s="1"/>
  <c r="K46"/>
  <c r="M46" s="1"/>
  <c r="V45"/>
  <c r="T45"/>
  <c r="W45" s="1"/>
  <c r="M45"/>
  <c r="K45"/>
  <c r="V44"/>
  <c r="T44"/>
  <c r="W44" s="1"/>
  <c r="M44"/>
  <c r="K44"/>
  <c r="V43"/>
  <c r="T43"/>
  <c r="W43" s="1"/>
  <c r="R43"/>
  <c r="C44" s="1"/>
  <c r="X44" s="1"/>
  <c r="Y44" s="1"/>
  <c r="M43"/>
  <c r="K43"/>
  <c r="V42"/>
  <c r="T42"/>
  <c r="W42" s="1"/>
  <c r="K42"/>
  <c r="M42" s="1"/>
  <c r="V41"/>
  <c r="T41"/>
  <c r="W41" s="1"/>
  <c r="K41"/>
  <c r="M41" s="1"/>
  <c r="V40"/>
  <c r="T40"/>
  <c r="W40" s="1"/>
  <c r="R40"/>
  <c r="C41" s="1"/>
  <c r="X41" s="1"/>
  <c r="Y41" s="1"/>
  <c r="M40"/>
  <c r="K40"/>
  <c r="V39"/>
  <c r="T39"/>
  <c r="W39" s="1"/>
  <c r="K39"/>
  <c r="M39" s="1"/>
  <c r="V38"/>
  <c r="T38"/>
  <c r="W38" s="1"/>
  <c r="V37"/>
  <c r="T37"/>
  <c r="W37" s="1"/>
  <c r="M37"/>
  <c r="K37"/>
  <c r="V36"/>
  <c r="T36"/>
  <c r="W36" s="1"/>
  <c r="M36"/>
  <c r="K36"/>
  <c r="V35"/>
  <c r="T35"/>
  <c r="V34"/>
  <c r="T34"/>
  <c r="V33"/>
  <c r="T33"/>
  <c r="V32"/>
  <c r="T32"/>
  <c r="V31"/>
  <c r="T31"/>
  <c r="W31" s="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T21"/>
  <c r="W21" s="1"/>
  <c r="T20"/>
  <c r="W20" s="1"/>
  <c r="T19"/>
  <c r="T18"/>
  <c r="T17"/>
  <c r="V17" s="1"/>
  <c r="T16"/>
  <c r="T15"/>
  <c r="W15" s="1"/>
  <c r="T14"/>
  <c r="W14" s="1"/>
  <c r="T13"/>
  <c r="T12"/>
  <c r="V12" s="1"/>
  <c r="T11"/>
  <c r="V11" s="1"/>
  <c r="T10"/>
  <c r="W10" s="1"/>
  <c r="T9"/>
  <c r="W9" s="1"/>
  <c r="K9"/>
  <c r="M9" s="1"/>
  <c r="C9"/>
  <c r="V108" i="32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/>
  <c r="R98"/>
  <c r="C99" s="1"/>
  <c r="X99" s="1"/>
  <c r="Y99" s="1"/>
  <c r="M98"/>
  <c r="K98"/>
  <c r="W97"/>
  <c r="V97"/>
  <c r="T97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/>
  <c r="R93"/>
  <c r="C94" s="1"/>
  <c r="X94" s="1"/>
  <c r="Y94" s="1"/>
  <c r="M93"/>
  <c r="K93"/>
  <c r="V92"/>
  <c r="T92"/>
  <c r="W92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 s="1"/>
  <c r="X91" s="1"/>
  <c r="Y91" s="1"/>
  <c r="M90"/>
  <c r="K90"/>
  <c r="W89"/>
  <c r="V89"/>
  <c r="T89"/>
  <c r="R89"/>
  <c r="C90" s="1"/>
  <c r="X90" s="1"/>
  <c r="Y90" s="1"/>
  <c r="M89"/>
  <c r="K89"/>
  <c r="V88"/>
  <c r="T88"/>
  <c r="W88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/>
  <c r="R85"/>
  <c r="C86" s="1"/>
  <c r="X86" s="1"/>
  <c r="Y86" s="1"/>
  <c r="M85"/>
  <c r="K85"/>
  <c r="V84"/>
  <c r="T84"/>
  <c r="W84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/>
  <c r="R82"/>
  <c r="C83" s="1"/>
  <c r="X83" s="1"/>
  <c r="Y83" s="1"/>
  <c r="M82"/>
  <c r="K82"/>
  <c r="W81"/>
  <c r="V81"/>
  <c r="T81"/>
  <c r="R81"/>
  <c r="C82" s="1"/>
  <c r="X82" s="1"/>
  <c r="Y82" s="1"/>
  <c r="M81"/>
  <c r="K81"/>
  <c r="V80"/>
  <c r="T80"/>
  <c r="W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/>
  <c r="R77"/>
  <c r="C78" s="1"/>
  <c r="X78" s="1"/>
  <c r="Y78" s="1"/>
  <c r="M77"/>
  <c r="K77"/>
  <c r="V76"/>
  <c r="T76"/>
  <c r="W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/>
  <c r="R74"/>
  <c r="C75" s="1"/>
  <c r="X75" s="1"/>
  <c r="Y75" s="1"/>
  <c r="M74"/>
  <c r="K74"/>
  <c r="W73"/>
  <c r="V73"/>
  <c r="T73"/>
  <c r="R73"/>
  <c r="C74" s="1"/>
  <c r="X74" s="1"/>
  <c r="Y74" s="1"/>
  <c r="M73"/>
  <c r="K73"/>
  <c r="V72"/>
  <c r="T72"/>
  <c r="W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/>
  <c r="R66"/>
  <c r="C67" s="1"/>
  <c r="X67" s="1"/>
  <c r="Y67" s="1"/>
  <c r="M66"/>
  <c r="K66"/>
  <c r="W65"/>
  <c r="V65"/>
  <c r="T65"/>
  <c r="R65"/>
  <c r="C66" s="1"/>
  <c r="X66" s="1"/>
  <c r="Y66" s="1"/>
  <c r="M65"/>
  <c r="K65"/>
  <c r="V64"/>
  <c r="T64"/>
  <c r="W64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V61"/>
  <c r="T61"/>
  <c r="W61" s="1"/>
  <c r="V60"/>
  <c r="T60"/>
  <c r="W60" s="1"/>
  <c r="V59"/>
  <c r="T59"/>
  <c r="W59" s="1"/>
  <c r="V58"/>
  <c r="T58"/>
  <c r="R58" s="1"/>
  <c r="C59" s="1"/>
  <c r="X59" s="1"/>
  <c r="Y59" s="1"/>
  <c r="V57"/>
  <c r="T57"/>
  <c r="W57" s="1"/>
  <c r="V56"/>
  <c r="T56"/>
  <c r="R56" s="1"/>
  <c r="C57" s="1"/>
  <c r="X57" s="1"/>
  <c r="Y57" s="1"/>
  <c r="V55"/>
  <c r="T55"/>
  <c r="W55" s="1"/>
  <c r="V54"/>
  <c r="T54"/>
  <c r="W54" s="1"/>
  <c r="V53"/>
  <c r="T53"/>
  <c r="W53" s="1"/>
  <c r="V52"/>
  <c r="T52"/>
  <c r="R52" s="1"/>
  <c r="C53" s="1"/>
  <c r="X53" s="1"/>
  <c r="Y53" s="1"/>
  <c r="V51"/>
  <c r="T51"/>
  <c r="W51" s="1"/>
  <c r="V50"/>
  <c r="T50"/>
  <c r="R50" s="1"/>
  <c r="C51" s="1"/>
  <c r="X51" s="1"/>
  <c r="Y51" s="1"/>
  <c r="V49"/>
  <c r="T49"/>
  <c r="W49" s="1"/>
  <c r="V48"/>
  <c r="T48"/>
  <c r="W48" s="1"/>
  <c r="V47"/>
  <c r="T47"/>
  <c r="W47" s="1"/>
  <c r="V46"/>
  <c r="T46"/>
  <c r="W46" s="1"/>
  <c r="V45"/>
  <c r="T45"/>
  <c r="W45" s="1"/>
  <c r="R45"/>
  <c r="C46" s="1"/>
  <c r="X46" s="1"/>
  <c r="Y46" s="1"/>
  <c r="V44"/>
  <c r="T44"/>
  <c r="W44" s="1"/>
  <c r="V43"/>
  <c r="T43"/>
  <c r="W43" s="1"/>
  <c r="V42"/>
  <c r="T42"/>
  <c r="R42" s="1"/>
  <c r="C43" s="1"/>
  <c r="X43" s="1"/>
  <c r="Y43" s="1"/>
  <c r="V41"/>
  <c r="T41"/>
  <c r="R41" s="1"/>
  <c r="C42" s="1"/>
  <c r="X42" s="1"/>
  <c r="Y42" s="1"/>
  <c r="V40"/>
  <c r="T40"/>
  <c r="W40" s="1"/>
  <c r="R40"/>
  <c r="C41" s="1"/>
  <c r="X41" s="1"/>
  <c r="Y41" s="1"/>
  <c r="V39"/>
  <c r="T39"/>
  <c r="W39" s="1"/>
  <c r="V38"/>
  <c r="T38"/>
  <c r="W38" s="1"/>
  <c r="K38"/>
  <c r="M38" s="1"/>
  <c r="V37"/>
  <c r="T37"/>
  <c r="W37" s="1"/>
  <c r="V36"/>
  <c r="T36"/>
  <c r="R36" s="1"/>
  <c r="C37" s="1"/>
  <c r="X37" s="1"/>
  <c r="Y37" s="1"/>
  <c r="V35"/>
  <c r="T35"/>
  <c r="W35" s="1"/>
  <c r="V34"/>
  <c r="T34"/>
  <c r="R34" s="1"/>
  <c r="C35" s="1"/>
  <c r="X35" s="1"/>
  <c r="Y35" s="1"/>
  <c r="W33"/>
  <c r="V33"/>
  <c r="T33"/>
  <c r="V32"/>
  <c r="T32"/>
  <c r="W32" s="1"/>
  <c r="V31"/>
  <c r="T31"/>
  <c r="W31" s="1"/>
  <c r="V30"/>
  <c r="T30"/>
  <c r="W30" s="1"/>
  <c r="V29"/>
  <c r="T29"/>
  <c r="W29" s="1"/>
  <c r="V28"/>
  <c r="T28"/>
  <c r="R28" s="1"/>
  <c r="C29" s="1"/>
  <c r="X29" s="1"/>
  <c r="Y29" s="1"/>
  <c r="V27"/>
  <c r="T27"/>
  <c r="W27" s="1"/>
  <c r="V26"/>
  <c r="T26"/>
  <c r="R26" s="1"/>
  <c r="C27" s="1"/>
  <c r="X27" s="1"/>
  <c r="Y27" s="1"/>
  <c r="V25"/>
  <c r="T25"/>
  <c r="R25" s="1"/>
  <c r="C26" s="1"/>
  <c r="X26" s="1"/>
  <c r="Y26" s="1"/>
  <c r="V24"/>
  <c r="T24"/>
  <c r="W24" s="1"/>
  <c r="V23"/>
  <c r="T23"/>
  <c r="W23" s="1"/>
  <c r="T22"/>
  <c r="W22" s="1"/>
  <c r="T21"/>
  <c r="V21" s="1"/>
  <c r="T20"/>
  <c r="W20" s="1"/>
  <c r="T19"/>
  <c r="W19" s="1"/>
  <c r="T18"/>
  <c r="W18" s="1"/>
  <c r="T17"/>
  <c r="V17" s="1"/>
  <c r="W17"/>
  <c r="R17"/>
  <c r="C18" s="1"/>
  <c r="X18" s="1"/>
  <c r="Y18" s="1"/>
  <c r="T16"/>
  <c r="V16" s="1"/>
  <c r="T15"/>
  <c r="W15" s="1"/>
  <c r="T14"/>
  <c r="V14" s="1"/>
  <c r="T13"/>
  <c r="W13" s="1"/>
  <c r="T12"/>
  <c r="T11"/>
  <c r="T10"/>
  <c r="T9"/>
  <c r="V9" s="1"/>
  <c r="C9"/>
  <c r="V108" i="31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W104"/>
  <c r="V104"/>
  <c r="T104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/>
  <c r="R89"/>
  <c r="C90" s="1"/>
  <c r="X90" s="1"/>
  <c r="Y90" s="1"/>
  <c r="M89"/>
  <c r="K89"/>
  <c r="W88"/>
  <c r="V88"/>
  <c r="T88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/>
  <c r="R65"/>
  <c r="C66" s="1"/>
  <c r="X66" s="1"/>
  <c r="Y66" s="1"/>
  <c r="M65"/>
  <c r="K65"/>
  <c r="W64"/>
  <c r="V64"/>
  <c r="T64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R62" s="1"/>
  <c r="C63" s="1"/>
  <c r="X63" s="1"/>
  <c r="Y63" s="1"/>
  <c r="V61"/>
  <c r="T61"/>
  <c r="W61" s="1"/>
  <c r="V60"/>
  <c r="T60"/>
  <c r="R60" s="1"/>
  <c r="C61" s="1"/>
  <c r="X61" s="1"/>
  <c r="Y61" s="1"/>
  <c r="V59"/>
  <c r="T59"/>
  <c r="W59" s="1"/>
  <c r="V58"/>
  <c r="T58"/>
  <c r="W58" s="1"/>
  <c r="V57"/>
  <c r="T57"/>
  <c r="W57" s="1"/>
  <c r="V56"/>
  <c r="T56"/>
  <c r="W56" s="1"/>
  <c r="V55"/>
  <c r="T55"/>
  <c r="W55" s="1"/>
  <c r="V54"/>
  <c r="T54"/>
  <c r="R54" s="1"/>
  <c r="C55" s="1"/>
  <c r="X55" s="1"/>
  <c r="Y55" s="1"/>
  <c r="V53"/>
  <c r="T53"/>
  <c r="W53" s="1"/>
  <c r="V52"/>
  <c r="T52"/>
  <c r="R52" s="1"/>
  <c r="C53" s="1"/>
  <c r="X53" s="1"/>
  <c r="Y53" s="1"/>
  <c r="V51"/>
  <c r="T51"/>
  <c r="W51" s="1"/>
  <c r="V50"/>
  <c r="T50"/>
  <c r="W50" s="1"/>
  <c r="V49"/>
  <c r="T49"/>
  <c r="W49"/>
  <c r="V48"/>
  <c r="T48"/>
  <c r="W48" s="1"/>
  <c r="V47"/>
  <c r="T47"/>
  <c r="V46"/>
  <c r="T46"/>
  <c r="W46" s="1"/>
  <c r="V45"/>
  <c r="T45"/>
  <c r="W45" s="1"/>
  <c r="V44"/>
  <c r="T44"/>
  <c r="W44" s="1"/>
  <c r="V43"/>
  <c r="T43"/>
  <c r="W43" s="1"/>
  <c r="V42"/>
  <c r="T42"/>
  <c r="W42" s="1"/>
  <c r="R42"/>
  <c r="C43" s="1"/>
  <c r="X43" s="1"/>
  <c r="Y43" s="1"/>
  <c r="V41"/>
  <c r="T41"/>
  <c r="W41" s="1"/>
  <c r="W40"/>
  <c r="V40"/>
  <c r="T40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R33" s="1"/>
  <c r="C34" s="1"/>
  <c r="X34" s="1"/>
  <c r="Y34" s="1"/>
  <c r="V32"/>
  <c r="T32"/>
  <c r="W32" s="1"/>
  <c r="V31"/>
  <c r="T31"/>
  <c r="W31" s="1"/>
  <c r="V30"/>
  <c r="T30"/>
  <c r="W30" s="1"/>
  <c r="R30"/>
  <c r="C31" s="1"/>
  <c r="X31" s="1"/>
  <c r="Y31" s="1"/>
  <c r="V29"/>
  <c r="T29"/>
  <c r="W29" s="1"/>
  <c r="C30"/>
  <c r="X30" s="1"/>
  <c r="Y30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W22" s="1"/>
  <c r="T21"/>
  <c r="V21" s="1"/>
  <c r="W21"/>
  <c r="T20"/>
  <c r="V20" s="1"/>
  <c r="W19"/>
  <c r="T19"/>
  <c r="V19" s="1"/>
  <c r="T18"/>
  <c r="V18" s="1"/>
  <c r="T17"/>
  <c r="V17" s="1"/>
  <c r="T16"/>
  <c r="R16" s="1"/>
  <c r="C17" s="1"/>
  <c r="X17" s="1"/>
  <c r="Y17" s="1"/>
  <c r="T15"/>
  <c r="R15" s="1"/>
  <c r="C16" s="1"/>
  <c r="X16" s="1"/>
  <c r="Y16" s="1"/>
  <c r="T14"/>
  <c r="W14" s="1"/>
  <c r="T13"/>
  <c r="W13" s="1"/>
  <c r="T12"/>
  <c r="T11"/>
  <c r="V11" s="1"/>
  <c r="T10"/>
  <c r="W10" s="1"/>
  <c r="T9"/>
  <c r="W9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V18" i="32"/>
  <c r="W22" i="33"/>
  <c r="V11" i="32"/>
  <c r="W21"/>
  <c r="W62" i="31" l="1"/>
  <c r="R62" i="32"/>
  <c r="C63" s="1"/>
  <c r="X63" s="1"/>
  <c r="Y63" s="1"/>
  <c r="R62" i="33"/>
  <c r="C63" s="1"/>
  <c r="X63" s="1"/>
  <c r="Y63" s="1"/>
  <c r="K61" i="31"/>
  <c r="M61" s="1"/>
  <c r="R61" s="1"/>
  <c r="C62" s="1"/>
  <c r="X62" s="1"/>
  <c r="Y62" s="1"/>
  <c r="R61" i="33"/>
  <c r="C62" s="1"/>
  <c r="X62" s="1"/>
  <c r="Y62" s="1"/>
  <c r="R61" i="32"/>
  <c r="C62" s="1"/>
  <c r="X62" s="1"/>
  <c r="Y62" s="1"/>
  <c r="R60"/>
  <c r="C61" s="1"/>
  <c r="X61" s="1"/>
  <c r="Y61" s="1"/>
  <c r="W60" i="31"/>
  <c r="R59" i="32"/>
  <c r="C60" s="1"/>
  <c r="X60" s="1"/>
  <c r="Y60" s="1"/>
  <c r="R59" i="31"/>
  <c r="C60" s="1"/>
  <c r="X60" s="1"/>
  <c r="Y60" s="1"/>
  <c r="R59" i="33"/>
  <c r="C60" s="1"/>
  <c r="X60" s="1"/>
  <c r="Y60" s="1"/>
  <c r="R58" i="31"/>
  <c r="C59" s="1"/>
  <c r="X59" s="1"/>
  <c r="Y59" s="1"/>
  <c r="W58" i="32"/>
  <c r="R58" i="33"/>
  <c r="C59" s="1"/>
  <c r="X59" s="1"/>
  <c r="Y59" s="1"/>
  <c r="R57" i="31"/>
  <c r="C58" s="1"/>
  <c r="X58" s="1"/>
  <c r="Y58" s="1"/>
  <c r="R57" i="32"/>
  <c r="C58" s="1"/>
  <c r="X58" s="1"/>
  <c r="Y58" s="1"/>
  <c r="R57" i="33"/>
  <c r="C58" s="1"/>
  <c r="X58" s="1"/>
  <c r="Y58" s="1"/>
  <c r="R56" i="31"/>
  <c r="C57" s="1"/>
  <c r="X57" s="1"/>
  <c r="Y57" s="1"/>
  <c r="W56" i="32"/>
  <c r="R55" i="31"/>
  <c r="C56" s="1"/>
  <c r="X56" s="1"/>
  <c r="Y56" s="1"/>
  <c r="R55" i="32"/>
  <c r="C56" s="1"/>
  <c r="X56" s="1"/>
  <c r="Y56" s="1"/>
  <c r="R55" i="33"/>
  <c r="C56" s="1"/>
  <c r="X56" s="1"/>
  <c r="Y56" s="1"/>
  <c r="W54" i="31"/>
  <c r="R54" i="32"/>
  <c r="C55" s="1"/>
  <c r="X55" s="1"/>
  <c r="Y55" s="1"/>
  <c r="R54" i="33"/>
  <c r="C55" s="1"/>
  <c r="X55" s="1"/>
  <c r="Y55" s="1"/>
  <c r="R53" i="31"/>
  <c r="C54" s="1"/>
  <c r="X54" s="1"/>
  <c r="Y54" s="1"/>
  <c r="R53" i="32"/>
  <c r="C54" s="1"/>
  <c r="X54" s="1"/>
  <c r="Y54" s="1"/>
  <c r="W52" i="31"/>
  <c r="W52" i="32"/>
  <c r="R52" i="33"/>
  <c r="C53" s="1"/>
  <c r="X53" s="1"/>
  <c r="Y53" s="1"/>
  <c r="R51" i="31"/>
  <c r="C52" s="1"/>
  <c r="X52" s="1"/>
  <c r="Y52" s="1"/>
  <c r="R51" i="32"/>
  <c r="C52" s="1"/>
  <c r="X52" s="1"/>
  <c r="Y52" s="1"/>
  <c r="R51" i="33"/>
  <c r="C52" s="1"/>
  <c r="X52" s="1"/>
  <c r="Y52" s="1"/>
  <c r="R50" i="31"/>
  <c r="C51" s="1"/>
  <c r="X51" s="1"/>
  <c r="Y51" s="1"/>
  <c r="W50" i="32"/>
  <c r="R50" i="33"/>
  <c r="C51" s="1"/>
  <c r="X51" s="1"/>
  <c r="Y51" s="1"/>
  <c r="R49" i="32"/>
  <c r="C50" s="1"/>
  <c r="X50" s="1"/>
  <c r="Y50" s="1"/>
  <c r="R49" i="33"/>
  <c r="C50" s="1"/>
  <c r="X50" s="1"/>
  <c r="Y50" s="1"/>
  <c r="R48" i="31"/>
  <c r="C49" s="1"/>
  <c r="X49" s="1"/>
  <c r="Y49" s="1"/>
  <c r="R48" i="33"/>
  <c r="C49" s="1"/>
  <c r="X49" s="1"/>
  <c r="Y49" s="1"/>
  <c r="W47" i="31"/>
  <c r="R46" i="33"/>
  <c r="C47" s="1"/>
  <c r="R46" i="32"/>
  <c r="C47" s="1"/>
  <c r="R46" i="31"/>
  <c r="C47" s="1"/>
  <c r="R45"/>
  <c r="C46" s="1"/>
  <c r="X46" s="1"/>
  <c r="Y46" s="1"/>
  <c r="R45" i="33"/>
  <c r="C46" s="1"/>
  <c r="X46" s="1"/>
  <c r="Y46" s="1"/>
  <c r="R44" i="31"/>
  <c r="C45" s="1"/>
  <c r="X45" s="1"/>
  <c r="Y45" s="1"/>
  <c r="R44" i="32"/>
  <c r="C45" s="1"/>
  <c r="X45" s="1"/>
  <c r="Y45" s="1"/>
  <c r="R44" i="33"/>
  <c r="C45" s="1"/>
  <c r="X45" s="1"/>
  <c r="Y45" s="1"/>
  <c r="R43" i="31"/>
  <c r="C44" s="1"/>
  <c r="X44" s="1"/>
  <c r="Y44" s="1"/>
  <c r="R43" i="32"/>
  <c r="C44" s="1"/>
  <c r="X44" s="1"/>
  <c r="Y44" s="1"/>
  <c r="W42"/>
  <c r="R42" i="33"/>
  <c r="C43" s="1"/>
  <c r="X43" s="1"/>
  <c r="Y43" s="1"/>
  <c r="W41" i="32"/>
  <c r="R41" i="31"/>
  <c r="C42" s="1"/>
  <c r="X42" s="1"/>
  <c r="Y42" s="1"/>
  <c r="R41" i="33"/>
  <c r="C42" s="1"/>
  <c r="X42" s="1"/>
  <c r="Y42" s="1"/>
  <c r="R40" i="31"/>
  <c r="C41" s="1"/>
  <c r="X41" s="1"/>
  <c r="Y41" s="1"/>
  <c r="R39"/>
  <c r="C40" s="1"/>
  <c r="X40" s="1"/>
  <c r="Y40" s="1"/>
  <c r="R39" i="32"/>
  <c r="C40" s="1"/>
  <c r="X40" s="1"/>
  <c r="Y40" s="1"/>
  <c r="R39" i="33"/>
  <c r="C40" s="1"/>
  <c r="X40" s="1"/>
  <c r="Y40" s="1"/>
  <c r="R38"/>
  <c r="C39" s="1"/>
  <c r="X39" s="1"/>
  <c r="Y39" s="1"/>
  <c r="R38" i="32"/>
  <c r="C39" s="1"/>
  <c r="X39" s="1"/>
  <c r="Y39" s="1"/>
  <c r="R37" i="31"/>
  <c r="C38" s="1"/>
  <c r="X38" s="1"/>
  <c r="Y38" s="1"/>
  <c r="R37" i="32"/>
  <c r="C38" s="1"/>
  <c r="X38" s="1"/>
  <c r="Y38" s="1"/>
  <c r="R37" i="33"/>
  <c r="C38" s="1"/>
  <c r="X38" s="1"/>
  <c r="Y38" s="1"/>
  <c r="R36" i="31"/>
  <c r="C37" s="1"/>
  <c r="X37" s="1"/>
  <c r="Y37" s="1"/>
  <c r="W36" i="32"/>
  <c r="R36" i="33"/>
  <c r="C37" s="1"/>
  <c r="X37" s="1"/>
  <c r="Y37" s="1"/>
  <c r="R35" i="31"/>
  <c r="C36" s="1"/>
  <c r="X36" s="1"/>
  <c r="Y36" s="1"/>
  <c r="R35" i="32"/>
  <c r="C36" s="1"/>
  <c r="X36" s="1"/>
  <c r="Y36" s="1"/>
  <c r="W32" i="33"/>
  <c r="W19"/>
  <c r="V13"/>
  <c r="V14" s="1"/>
  <c r="V15" s="1"/>
  <c r="W16"/>
  <c r="W17" s="1"/>
  <c r="W18" s="1"/>
  <c r="W33"/>
  <c r="W34" s="1"/>
  <c r="W35" s="1"/>
  <c r="R34" i="31"/>
  <c r="C35" s="1"/>
  <c r="X35" s="1"/>
  <c r="Y35" s="1"/>
  <c r="W34" i="32"/>
  <c r="W33" i="31"/>
  <c r="R32"/>
  <c r="C33" s="1"/>
  <c r="X33" s="1"/>
  <c r="Y33" s="1"/>
  <c r="R30" i="32"/>
  <c r="C31" s="1"/>
  <c r="X31" s="1"/>
  <c r="Y31" s="1"/>
  <c r="R29"/>
  <c r="C30" s="1"/>
  <c r="X30" s="1"/>
  <c r="Y30" s="1"/>
  <c r="R28" i="31"/>
  <c r="C29" s="1"/>
  <c r="X29" s="1"/>
  <c r="Y29" s="1"/>
  <c r="W28" i="32"/>
  <c r="R27" i="31"/>
  <c r="C28" s="1"/>
  <c r="X28" s="1"/>
  <c r="Y28" s="1"/>
  <c r="R27" i="32"/>
  <c r="C28" s="1"/>
  <c r="X28" s="1"/>
  <c r="Y28" s="1"/>
  <c r="R26" i="31"/>
  <c r="C27" s="1"/>
  <c r="X27" s="1"/>
  <c r="Y27" s="1"/>
  <c r="W26" i="32"/>
  <c r="W25"/>
  <c r="R25" i="31"/>
  <c r="C26" s="1"/>
  <c r="X26" s="1"/>
  <c r="Y26" s="1"/>
  <c r="R24"/>
  <c r="C25" s="1"/>
  <c r="X25" s="1"/>
  <c r="Y25" s="1"/>
  <c r="R24" i="32"/>
  <c r="C25" s="1"/>
  <c r="X25" s="1"/>
  <c r="Y25" s="1"/>
  <c r="R23" i="31"/>
  <c r="C24" s="1"/>
  <c r="X24" s="1"/>
  <c r="Y24" s="1"/>
  <c r="R23" i="32"/>
  <c r="C24" s="1"/>
  <c r="X24" s="1"/>
  <c r="Y24" s="1"/>
  <c r="R22"/>
  <c r="C23" s="1"/>
  <c r="X23" s="1"/>
  <c r="Y23" s="1"/>
  <c r="R22" i="31"/>
  <c r="C23" s="1"/>
  <c r="X23" s="1"/>
  <c r="Y23" s="1"/>
  <c r="V22"/>
  <c r="V22" i="32"/>
  <c r="R21" i="31"/>
  <c r="C22" s="1"/>
  <c r="X22" s="1"/>
  <c r="Y22" s="1"/>
  <c r="R21" i="32"/>
  <c r="C22" s="1"/>
  <c r="X22" s="1"/>
  <c r="Y22" s="1"/>
  <c r="R20" i="31"/>
  <c r="C21" s="1"/>
  <c r="X21" s="1"/>
  <c r="Y21" s="1"/>
  <c r="W20"/>
  <c r="V20" i="32"/>
  <c r="R20"/>
  <c r="C21" s="1"/>
  <c r="X21" s="1"/>
  <c r="Y21" s="1"/>
  <c r="V19"/>
  <c r="R19" i="31"/>
  <c r="C20" s="1"/>
  <c r="X20" s="1"/>
  <c r="Y20" s="1"/>
  <c r="W18"/>
  <c r="R18"/>
  <c r="C19" s="1"/>
  <c r="X19" s="1"/>
  <c r="Y19" s="1"/>
  <c r="R17"/>
  <c r="C18" s="1"/>
  <c r="X18" s="1"/>
  <c r="Y18" s="1"/>
  <c r="V16"/>
  <c r="W16"/>
  <c r="R16" i="32"/>
  <c r="C17" s="1"/>
  <c r="X17" s="1"/>
  <c r="Y17" s="1"/>
  <c r="V15" i="31"/>
  <c r="W15"/>
  <c r="R15" i="32"/>
  <c r="C16" s="1"/>
  <c r="X16" s="1"/>
  <c r="Y16" s="1"/>
  <c r="R14" i="31"/>
  <c r="C15" s="1"/>
  <c r="X15" s="1"/>
  <c r="Y15" s="1"/>
  <c r="W14" i="32"/>
  <c r="R14"/>
  <c r="C15" s="1"/>
  <c r="X15" s="1"/>
  <c r="Y15" s="1"/>
  <c r="V13" i="31"/>
  <c r="R13"/>
  <c r="C14" s="1"/>
  <c r="X14" s="1"/>
  <c r="Y14" s="1"/>
  <c r="R13" i="32"/>
  <c r="C14" s="1"/>
  <c r="X14" s="1"/>
  <c r="Y14" s="1"/>
  <c r="W12"/>
  <c r="V12"/>
  <c r="W12" i="33"/>
  <c r="H4" i="32"/>
  <c r="W10"/>
  <c r="W11" s="1"/>
  <c r="V10"/>
  <c r="V9" i="31"/>
  <c r="V10" s="1"/>
  <c r="H4"/>
  <c r="W9" i="32"/>
  <c r="H4" i="33"/>
  <c r="W12" i="31"/>
  <c r="V14"/>
  <c r="W17"/>
  <c r="V12"/>
  <c r="R9"/>
  <c r="C10" s="1"/>
  <c r="R9" i="32"/>
  <c r="C10" s="1"/>
  <c r="R10" s="1"/>
  <c r="C11" s="1"/>
  <c r="K11" s="1"/>
  <c r="M11" s="1"/>
  <c r="W16"/>
  <c r="V13"/>
  <c r="V15"/>
  <c r="V18" i="33"/>
  <c r="V19" s="1"/>
  <c r="V20" s="1"/>
  <c r="V21" s="1"/>
  <c r="V22" s="1"/>
  <c r="V9"/>
  <c r="V10" s="1"/>
  <c r="W11"/>
  <c r="V16"/>
  <c r="R9"/>
  <c r="C10" s="1"/>
  <c r="K10" s="1"/>
  <c r="M10" s="1"/>
  <c r="R10" s="1"/>
  <c r="C11" s="1"/>
  <c r="W13"/>
  <c r="C10" i="17"/>
  <c r="T9"/>
  <c r="H4" s="1"/>
  <c r="D4"/>
  <c r="G5"/>
  <c r="E5"/>
  <c r="C5"/>
  <c r="W11" i="31"/>
  <c r="X47" l="1"/>
  <c r="Y47" s="1"/>
  <c r="K47"/>
  <c r="M47" s="1"/>
  <c r="R47" s="1"/>
  <c r="C48" s="1"/>
  <c r="X48" s="1"/>
  <c r="Y48" s="1"/>
  <c r="X47" i="32"/>
  <c r="Y47" s="1"/>
  <c r="K47"/>
  <c r="M47" s="1"/>
  <c r="R47" s="1"/>
  <c r="C48" s="1"/>
  <c r="X48" s="1"/>
  <c r="Y48" s="1"/>
  <c r="X47" i="33"/>
  <c r="Y47" s="1"/>
  <c r="K47"/>
  <c r="M47" s="1"/>
  <c r="R47" s="1"/>
  <c r="C48" s="1"/>
  <c r="P5" i="32"/>
  <c r="L5" i="31"/>
  <c r="L5" i="32"/>
  <c r="P5" i="33"/>
  <c r="L5"/>
  <c r="P5" i="31"/>
  <c r="X10" i="32"/>
  <c r="X10" i="33"/>
  <c r="X11" s="1"/>
  <c r="Y11" s="1"/>
  <c r="I5" i="17"/>
  <c r="L4"/>
  <c r="P4"/>
  <c r="X10" i="31"/>
  <c r="R10"/>
  <c r="R11" i="32"/>
  <c r="X11"/>
  <c r="Y11" s="1"/>
  <c r="K11" i="33"/>
  <c r="M11" s="1"/>
  <c r="R11" s="1"/>
  <c r="X48" l="1"/>
  <c r="Y48" s="1"/>
  <c r="C12" i="32"/>
  <c r="K12" s="1"/>
  <c r="M12" s="1"/>
  <c r="R12" s="1"/>
  <c r="C13" s="1"/>
  <c r="C12" i="33"/>
  <c r="C11" i="31"/>
  <c r="K11" s="1"/>
  <c r="M11" s="1"/>
  <c r="X12" i="33" l="1"/>
  <c r="Y12" s="1"/>
  <c r="K12"/>
  <c r="M12" s="1"/>
  <c r="R12" s="1"/>
  <c r="C13" s="1"/>
  <c r="G5" i="32"/>
  <c r="D4"/>
  <c r="P2" s="1"/>
  <c r="C5"/>
  <c r="E5"/>
  <c r="R11" i="31"/>
  <c r="X11"/>
  <c r="Y11" s="1"/>
  <c r="X12" i="32"/>
  <c r="Y12" s="1"/>
  <c r="L4"/>
  <c r="X13" i="33" l="1"/>
  <c r="Y13" s="1"/>
  <c r="K13"/>
  <c r="M13" s="1"/>
  <c r="R13" s="1"/>
  <c r="C14" s="1"/>
  <c r="I5" i="32"/>
  <c r="X13"/>
  <c r="Y13" s="1"/>
  <c r="P4" s="1"/>
  <c r="C12" i="31"/>
  <c r="K12" s="1"/>
  <c r="M12" s="1"/>
  <c r="R12" s="1"/>
  <c r="C13" s="1"/>
  <c r="K14" i="33" l="1"/>
  <c r="M14" s="1"/>
  <c r="R14" s="1"/>
  <c r="C15" s="1"/>
  <c r="X14"/>
  <c r="Y14" s="1"/>
  <c r="X13" i="31"/>
  <c r="Y13" s="1"/>
  <c r="D4"/>
  <c r="P2" s="1"/>
  <c r="C5"/>
  <c r="E5"/>
  <c r="G5"/>
  <c r="X12"/>
  <c r="Y12" s="1"/>
  <c r="L4"/>
  <c r="K15" i="33" l="1"/>
  <c r="M15" s="1"/>
  <c r="R15" s="1"/>
  <c r="C16" s="1"/>
  <c r="X15"/>
  <c r="Y15" s="1"/>
  <c r="I5" i="31"/>
  <c r="P4"/>
  <c r="K16" i="33" l="1"/>
  <c r="M16" s="1"/>
  <c r="R16" s="1"/>
  <c r="C17" s="1"/>
  <c r="X16"/>
  <c r="Y16" s="1"/>
  <c r="K17" l="1"/>
  <c r="M17" s="1"/>
  <c r="R17" s="1"/>
  <c r="C18" s="1"/>
  <c r="X17"/>
  <c r="Y17" s="1"/>
  <c r="K18" l="1"/>
  <c r="M18" s="1"/>
  <c r="R18" s="1"/>
  <c r="C19" s="1"/>
  <c r="X18"/>
  <c r="Y18" s="1"/>
  <c r="K19" l="1"/>
  <c r="M19" s="1"/>
  <c r="R19" s="1"/>
  <c r="C20" s="1"/>
  <c r="X19"/>
  <c r="Y19" s="1"/>
  <c r="K20" l="1"/>
  <c r="M20" s="1"/>
  <c r="R20" s="1"/>
  <c r="C21" s="1"/>
  <c r="X20"/>
  <c r="Y20" s="1"/>
  <c r="K21" l="1"/>
  <c r="M21" s="1"/>
  <c r="R21" s="1"/>
  <c r="C22" s="1"/>
  <c r="X21"/>
  <c r="Y21" s="1"/>
  <c r="K22" l="1"/>
  <c r="M22" s="1"/>
  <c r="R22" s="1"/>
  <c r="C23" s="1"/>
  <c r="X22"/>
  <c r="Y22" s="1"/>
  <c r="K23" l="1"/>
  <c r="M23" s="1"/>
  <c r="R23" s="1"/>
  <c r="C24" s="1"/>
  <c r="X23"/>
  <c r="Y23" s="1"/>
  <c r="K24" l="1"/>
  <c r="M24" s="1"/>
  <c r="R24" s="1"/>
  <c r="C25" s="1"/>
  <c r="X24"/>
  <c r="Y24" s="1"/>
  <c r="K25" l="1"/>
  <c r="M25" s="1"/>
  <c r="R25" s="1"/>
  <c r="C26" s="1"/>
  <c r="X25"/>
  <c r="Y25" s="1"/>
  <c r="K26" l="1"/>
  <c r="M26" s="1"/>
  <c r="R26" s="1"/>
  <c r="C27" s="1"/>
  <c r="X26"/>
  <c r="Y26" s="1"/>
  <c r="K27" l="1"/>
  <c r="M27" s="1"/>
  <c r="R27" s="1"/>
  <c r="C28" s="1"/>
  <c r="X27"/>
  <c r="Y27" s="1"/>
  <c r="K28" l="1"/>
  <c r="M28" s="1"/>
  <c r="R28" s="1"/>
  <c r="C29" s="1"/>
  <c r="X28"/>
  <c r="Y28" s="1"/>
  <c r="K29" l="1"/>
  <c r="M29" s="1"/>
  <c r="R29" s="1"/>
  <c r="C30" s="1"/>
  <c r="X29"/>
  <c r="Y29" s="1"/>
  <c r="K30" l="1"/>
  <c r="M30" s="1"/>
  <c r="R30" s="1"/>
  <c r="C31" s="1"/>
  <c r="X30"/>
  <c r="Y30" s="1"/>
  <c r="K31" l="1"/>
  <c r="M31" s="1"/>
  <c r="R31" s="1"/>
  <c r="C32" s="1"/>
  <c r="X31"/>
  <c r="Y31" s="1"/>
  <c r="K32" l="1"/>
  <c r="M32" s="1"/>
  <c r="R32" s="1"/>
  <c r="C33" s="1"/>
  <c r="X32"/>
  <c r="Y32" s="1"/>
  <c r="K33" l="1"/>
  <c r="M33" s="1"/>
  <c r="R33" s="1"/>
  <c r="C34" s="1"/>
  <c r="X33"/>
  <c r="Y33" s="1"/>
  <c r="K34" l="1"/>
  <c r="M34" s="1"/>
  <c r="R34" s="1"/>
  <c r="C35" s="1"/>
  <c r="X34"/>
  <c r="Y34" s="1"/>
  <c r="K35" l="1"/>
  <c r="M35" s="1"/>
  <c r="R35" s="1"/>
  <c r="X35"/>
  <c r="Y35" s="1"/>
  <c r="C36" l="1"/>
  <c r="X36" s="1"/>
  <c r="Y36" s="1"/>
  <c r="P4" s="1"/>
  <c r="E5"/>
  <c r="G5"/>
  <c r="C5"/>
  <c r="D4"/>
  <c r="P2" s="1"/>
  <c r="I5" l="1"/>
</calcChain>
</file>

<file path=xl/sharedStrings.xml><?xml version="1.0" encoding="utf-8"?>
<sst xmlns="http://schemas.openxmlformats.org/spreadsheetml/2006/main" count="467" uniqueCount="85">
  <si>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</si>
  <si>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</si>
  <si>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</si>
  <si>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</si>
  <si>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</si>
  <si>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</si>
  <si>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</si>
  <si>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</si>
  <si>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</si>
  <si>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</si>
  <si>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</si>
  <si>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</si>
  <si>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</si>
  <si>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</si>
  <si>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</si>
  <si>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</si>
  <si>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</si>
  <si>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</si>
  <si>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</si>
  <si>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</si>
  <si>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</si>
  <si>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</si>
  <si>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</si>
  <si>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</si>
  <si>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</si>
  <si>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</si>
  <si>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</si>
  <si>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</si>
  <si>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</si>
  <si>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</si>
  <si>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</si>
  <si>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</si>
  <si>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</si>
  <si>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</si>
  <si>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</si>
  <si>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</si>
  <si>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</si>
  <si>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</si>
  <si>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</si>
  <si>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</si>
  <si>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</si>
  <si>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</si>
  <si>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</si>
  <si>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</si>
  <si>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</si>
  <si>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</si>
  <si>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</si>
  <si>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</si>
  <si>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</si>
  <si>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</si>
  <si>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</si>
  <si>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</si>
  <si>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</si>
  <si>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</si>
  <si>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</si>
  <si>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</si>
  <si>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</si>
  <si>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</si>
  <si>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</si>
  <si>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</si>
  <si>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</si>
  <si>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</si>
  <si>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</si>
  <si>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</si>
  <si>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</si>
  <si>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USDCHF</t>
    <phoneticPr fontId="2"/>
  </si>
  <si>
    <t>４時間足</t>
    <rPh sb="1" eb="3">
      <t>ジカン</t>
    </rPh>
    <rPh sb="3" eb="4">
      <t>アシ</t>
    </rPh>
    <phoneticPr fontId="3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</si>
  <si>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</si>
  <si>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</si>
  <si>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</si>
  <si>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</si>
  <si>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</si>
  <si>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</si>
  <si>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</si>
  <si>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</si>
  <si>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</si>
  <si>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</si>
  <si>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</si>
  <si>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</si>
  <si>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</si>
  <si>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</si>
  <si>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</si>
  <si>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この通貨ペアは勝率が高いです。検証した期間ですが。
デモトレで優先的に検証します。</t>
    <rPh sb="2" eb="4">
      <t>ツウカ</t>
    </rPh>
    <rPh sb="7" eb="9">
      <t>ショウリツ</t>
    </rPh>
    <rPh sb="10" eb="11">
      <t>タカ</t>
    </rPh>
    <rPh sb="15" eb="17">
      <t>ケンショウ</t>
    </rPh>
    <rPh sb="19" eb="21">
      <t>キカン</t>
    </rPh>
    <rPh sb="31" eb="34">
      <t>ユウセンテキ</t>
    </rPh>
    <rPh sb="35" eb="37">
      <t>ケンショウ</t>
    </rPh>
    <phoneticPr fontId="2"/>
  </si>
  <si>
    <t>デモトレで検証を進めていく中で、勝率がどのように変化するか、しっかりと確認していきます。</t>
    <rPh sb="5" eb="7">
      <t>ケンショウ</t>
    </rPh>
    <rPh sb="8" eb="9">
      <t>スス</t>
    </rPh>
    <rPh sb="13" eb="14">
      <t>ナカ</t>
    </rPh>
    <rPh sb="16" eb="18">
      <t>ショウリツ</t>
    </rPh>
    <rPh sb="24" eb="26">
      <t>ヘンカ</t>
    </rPh>
    <rPh sb="35" eb="37">
      <t>カクニン</t>
    </rPh>
    <phoneticPr fontId="2"/>
  </si>
  <si>
    <t>検証を進めます</t>
    <rPh sb="0" eb="2">
      <t>ケンショウ</t>
    </rPh>
    <rPh sb="3" eb="4">
      <t>スス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</si>
</sst>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8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30</xdr:row>
      <xdr:rowOff>173715</xdr:rowOff>
    </xdr:to>
    <xdr:pic>
      <xdr:nvPicPr>
        <xdr:cNvPr id="2" name="図 1" descr="2019-07-31_20h47_1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173715</xdr:rowOff>
    </xdr:to>
    <xdr:pic>
      <xdr:nvPicPr>
        <xdr:cNvPr id="3" name="図 2" descr="2019-07-31_20h52_3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452216</xdr:colOff>
      <xdr:row>94</xdr:row>
      <xdr:rowOff>173715</xdr:rowOff>
    </xdr:to>
    <xdr:pic>
      <xdr:nvPicPr>
        <xdr:cNvPr id="4" name="図 3" descr="2019-07-31_21h03_1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5" name="図 4" descr="2019-07-31_21h09_1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6" name="図 5" descr="2019-07-31_21h15_12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7" name="図 6" descr="2019-07-31_21h21_42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8" name="図 7" descr="2019-07-31_22h54_3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9" name="図 8" descr="2019-07-31_23h00_15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471266</xdr:colOff>
      <xdr:row>286</xdr:row>
      <xdr:rowOff>147738</xdr:rowOff>
    </xdr:to>
    <xdr:pic>
      <xdr:nvPicPr>
        <xdr:cNvPr id="10" name="図 9" descr="2019-08-01_20h16_5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551273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471266</xdr:colOff>
      <xdr:row>318</xdr:row>
      <xdr:rowOff>147738</xdr:rowOff>
    </xdr:to>
    <xdr:pic>
      <xdr:nvPicPr>
        <xdr:cNvPr id="11" name="図 10" descr="2019-08-01_20h25_58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370182"/>
          <a:ext cx="11234516" cy="560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45</v>
      </c>
    </row>
    <row r="3" spans="1:2">
      <c r="A3">
        <v>100000</v>
      </c>
    </row>
    <row r="5" spans="1:2">
      <c r="A5" t="s">
        <v>46</v>
      </c>
    </row>
    <row r="6" spans="1:2">
      <c r="A6" t="s">
        <v>53</v>
      </c>
      <c r="B6">
        <v>90</v>
      </c>
    </row>
    <row r="7" spans="1:2">
      <c r="A7" t="s">
        <v>52</v>
      </c>
      <c r="B7">
        <v>90</v>
      </c>
    </row>
    <row r="8" spans="1:2">
      <c r="A8" t="s">
        <v>50</v>
      </c>
      <c r="B8">
        <v>110</v>
      </c>
    </row>
    <row r="9" spans="1:2">
      <c r="A9" t="s">
        <v>48</v>
      </c>
      <c r="B9">
        <v>120</v>
      </c>
    </row>
    <row r="10" spans="1:2">
      <c r="A10" t="s">
        <v>49</v>
      </c>
      <c r="B10">
        <v>150</v>
      </c>
    </row>
    <row r="11" spans="1:2">
      <c r="A11" t="s">
        <v>54</v>
      </c>
      <c r="B11">
        <v>100</v>
      </c>
    </row>
    <row r="12" spans="1:2">
      <c r="A12" t="s">
        <v>51</v>
      </c>
      <c r="B12">
        <v>80</v>
      </c>
    </row>
    <row r="13" spans="1:2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59" activePane="bottomLeft" state="frozen"/>
      <selection pane="bottomLeft" activeCell="E67" sqref="E67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6" t="s">
        <v>65</v>
      </c>
      <c r="E2" s="86"/>
      <c r="F2" s="75" t="s">
        <v>6</v>
      </c>
      <c r="G2" s="75"/>
      <c r="H2" s="78" t="s">
        <v>66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0">
        <f>SUM(L2,D4)</f>
        <v>323661.02970155817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7" t="s">
        <v>81</v>
      </c>
      <c r="E3" s="87"/>
      <c r="F3" s="87"/>
      <c r="G3" s="87"/>
      <c r="H3" s="87"/>
      <c r="I3" s="87"/>
      <c r="J3" s="75" t="s">
        <v>10</v>
      </c>
      <c r="K3" s="75"/>
      <c r="L3" s="87" t="s">
        <v>59</v>
      </c>
      <c r="M3" s="88"/>
      <c r="N3" s="88"/>
      <c r="O3" s="88"/>
      <c r="P3" s="88"/>
      <c r="Q3" s="88"/>
      <c r="R3" s="1"/>
      <c r="S3" s="1"/>
    </row>
    <row r="4" spans="2:25">
      <c r="B4" s="75" t="s">
        <v>11</v>
      </c>
      <c r="C4" s="75"/>
      <c r="D4" s="76">
        <f>SUM($R$9:$S$993)</f>
        <v>223661.0297015582</v>
      </c>
      <c r="E4" s="76"/>
      <c r="F4" s="75" t="s">
        <v>12</v>
      </c>
      <c r="G4" s="75"/>
      <c r="H4" s="77">
        <f>SUM($T$9:$U$108)</f>
        <v>2014.0000000000023</v>
      </c>
      <c r="I4" s="78"/>
      <c r="J4" s="79"/>
      <c r="K4" s="79"/>
      <c r="L4" s="80"/>
      <c r="M4" s="80"/>
      <c r="N4" s="79" t="s">
        <v>56</v>
      </c>
      <c r="O4" s="79"/>
      <c r="P4" s="81">
        <f>MAX(Y:Y)</f>
        <v>0.14574337360118739</v>
      </c>
      <c r="Q4" s="81"/>
      <c r="R4" s="1"/>
      <c r="S4" s="1"/>
      <c r="T4" s="1"/>
    </row>
    <row r="5" spans="2:25">
      <c r="B5" s="39" t="s">
        <v>15</v>
      </c>
      <c r="C5" s="2">
        <f>COUNTIF($R$9:$R$990,"&gt;0")</f>
        <v>42</v>
      </c>
      <c r="D5" s="38" t="s">
        <v>16</v>
      </c>
      <c r="E5" s="15">
        <f>COUNTIF($R$9:$R$990,"&lt;0")</f>
        <v>12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0.77777777777777779</v>
      </c>
      <c r="J5" s="82" t="s">
        <v>19</v>
      </c>
      <c r="K5" s="75"/>
      <c r="L5" s="83">
        <f>MAX(V9:V993)</f>
        <v>4</v>
      </c>
      <c r="M5" s="84"/>
      <c r="N5" s="17" t="s">
        <v>20</v>
      </c>
      <c r="O5" s="9"/>
      <c r="P5" s="83">
        <f>MAX(W9:W993)</f>
        <v>5</v>
      </c>
      <c r="Q5" s="84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5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Y8" t="s">
        <v>55</v>
      </c>
    </row>
    <row r="9" spans="2:25">
      <c r="B9" s="40">
        <v>1</v>
      </c>
      <c r="C9" s="49">
        <f>L2</f>
        <v>100000</v>
      </c>
      <c r="D9" s="49"/>
      <c r="E9" s="40">
        <v>2013</v>
      </c>
      <c r="F9" s="8">
        <v>43482</v>
      </c>
      <c r="G9" s="45" t="s">
        <v>4</v>
      </c>
      <c r="H9" s="50">
        <v>0.9325</v>
      </c>
      <c r="I9" s="50"/>
      <c r="J9" s="40">
        <v>23</v>
      </c>
      <c r="K9" s="49">
        <f>IF(J9="","",C9*0.03)</f>
        <v>3000</v>
      </c>
      <c r="L9" s="49"/>
      <c r="M9" s="6">
        <f>IF(J9="","",(K9/J9)/LOOKUP(RIGHT($D$2,3),定数!$A$6:$A$13,定数!$B$6:$B$13))</f>
        <v>1.1857707509881423</v>
      </c>
      <c r="N9" s="40">
        <v>2013</v>
      </c>
      <c r="O9" s="8">
        <v>43482</v>
      </c>
      <c r="P9" s="50">
        <v>0.92989999999999995</v>
      </c>
      <c r="Q9" s="50"/>
      <c r="R9" s="53">
        <f>IF(P9="","",T9*M9*LOOKUP(RIGHT($D$2,3),定数!$A$6:$A$13,定数!$B$6:$B$13))</f>
        <v>-3391.3043478261484</v>
      </c>
      <c r="S9" s="53"/>
      <c r="T9" s="54">
        <f>IF(P9="","",IF(G9="買",(P9-H9),(H9-P9))*IF(RIGHT($D$2,3)="JPY",100,10000))</f>
        <v>-26.000000000000469</v>
      </c>
      <c r="U9" s="54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49">
        <f t="shared" ref="C10:C73" si="0">IF(R9="","",C9+R9)</f>
        <v>96608.695652173847</v>
      </c>
      <c r="D10" s="49"/>
      <c r="E10" s="40">
        <v>2013</v>
      </c>
      <c r="F10" s="8">
        <v>43577</v>
      </c>
      <c r="G10" s="45" t="s">
        <v>4</v>
      </c>
      <c r="H10" s="50">
        <v>0.93489999999999995</v>
      </c>
      <c r="I10" s="50"/>
      <c r="J10" s="40">
        <v>33</v>
      </c>
      <c r="K10" s="51">
        <f>IF(J10="","",C10*0.03)</f>
        <v>2898.2608695652152</v>
      </c>
      <c r="L10" s="52"/>
      <c r="M10" s="6">
        <f>IF(J10="","",(K10/J10)/LOOKUP(RIGHT($D$2,3),定数!$A$6:$A$13,定数!$B$6:$B$13))</f>
        <v>0.79841897233201531</v>
      </c>
      <c r="N10" s="40">
        <v>2013</v>
      </c>
      <c r="O10" s="8">
        <v>43578</v>
      </c>
      <c r="P10" s="50">
        <v>0.93899999999999995</v>
      </c>
      <c r="Q10" s="50"/>
      <c r="R10" s="53">
        <f>IF(P10="","",T10*M10*LOOKUP(RIGHT($D$2,3),定数!$A$6:$A$13,定数!$B$6:$B$13))</f>
        <v>3600.8695652173828</v>
      </c>
      <c r="S10" s="53"/>
      <c r="T10" s="54">
        <f>IF(P10="","",IF(G10="買",(P10-H10),(H10-P10))*IF(RIGHT($D$2,3)="JPY",100,10000))</f>
        <v>40.999999999999929</v>
      </c>
      <c r="U10" s="5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49">
        <f t="shared" si="0"/>
        <v>100209.56521739122</v>
      </c>
      <c r="D11" s="49"/>
      <c r="E11" s="40">
        <v>2013</v>
      </c>
      <c r="F11" s="8">
        <v>43628</v>
      </c>
      <c r="G11" s="43" t="s">
        <v>3</v>
      </c>
      <c r="H11" s="50">
        <v>0.91720000000000002</v>
      </c>
      <c r="I11" s="50"/>
      <c r="J11" s="40">
        <v>113</v>
      </c>
      <c r="K11" s="51">
        <f t="shared" ref="K11:K74" si="3">IF(J11="","",C11*0.03)</f>
        <v>3006.2869565217366</v>
      </c>
      <c r="L11" s="52"/>
      <c r="M11" s="6">
        <f>IF(J11="","",(K11/J11)/LOOKUP(RIGHT($D$2,3),定数!$A$6:$A$13,定数!$B$6:$B$13))</f>
        <v>0.24185735772499892</v>
      </c>
      <c r="N11" s="40">
        <v>2013</v>
      </c>
      <c r="O11" s="8">
        <v>43635</v>
      </c>
      <c r="P11" s="50">
        <v>0.92869999999999997</v>
      </c>
      <c r="Q11" s="50"/>
      <c r="R11" s="53">
        <f>IF(P11="","",T11*M11*LOOKUP(RIGHT($D$2,3),定数!$A$6:$A$13,定数!$B$6:$B$13))</f>
        <v>-3059.4955752212245</v>
      </c>
      <c r="S11" s="53"/>
      <c r="T11" s="54">
        <f>IF(P11="","",IF(G11="買",(P11-H11),(H11-P11))*IF(RIGHT($D$2,3)="JPY",100,10000))</f>
        <v>-114.99999999999955</v>
      </c>
      <c r="U11" s="54"/>
      <c r="V11" s="22">
        <f t="shared" si="1"/>
        <v>0</v>
      </c>
      <c r="W11">
        <f t="shared" si="2"/>
        <v>1</v>
      </c>
      <c r="X11" s="41">
        <f>IF(C11&lt;&gt;"",MAX(X10,C11),"")</f>
        <v>100209.56521739122</v>
      </c>
      <c r="Y11" s="42">
        <f>IF(X11&lt;&gt;"",1-(C11/X11),"")</f>
        <v>0</v>
      </c>
    </row>
    <row r="12" spans="2:25">
      <c r="B12" s="40">
        <v>4</v>
      </c>
      <c r="C12" s="49">
        <f t="shared" si="0"/>
        <v>97150.069642169998</v>
      </c>
      <c r="D12" s="49"/>
      <c r="E12" s="40">
        <v>2013</v>
      </c>
      <c r="F12" s="8">
        <v>43641</v>
      </c>
      <c r="G12" s="45" t="s">
        <v>4</v>
      </c>
      <c r="H12" s="50">
        <v>0.93810000000000004</v>
      </c>
      <c r="I12" s="50"/>
      <c r="J12" s="40">
        <v>62</v>
      </c>
      <c r="K12" s="51">
        <f t="shared" si="3"/>
        <v>2914.5020892651</v>
      </c>
      <c r="L12" s="52"/>
      <c r="M12" s="6">
        <f>IF(J12="","",(K12/J12)/LOOKUP(RIGHT($D$2,3),定数!$A$6:$A$13,定数!$B$6:$B$13))</f>
        <v>0.42734634739957478</v>
      </c>
      <c r="N12" s="40">
        <v>2013</v>
      </c>
      <c r="O12" s="8">
        <v>43643</v>
      </c>
      <c r="P12" s="50">
        <v>0.94589999999999996</v>
      </c>
      <c r="Q12" s="50"/>
      <c r="R12" s="53">
        <f>IF(P12="","",T12*M12*LOOKUP(RIGHT($D$2,3),定数!$A$6:$A$13,定数!$B$6:$B$13))</f>
        <v>3666.6316606883129</v>
      </c>
      <c r="S12" s="53"/>
      <c r="T12" s="54">
        <f t="shared" ref="T12:T75" si="4">IF(P12="","",IF(G12="買",(P12-H12),(H12-P12))*IF(RIGHT($D$2,3)="JPY",100,10000))</f>
        <v>77.999999999999176</v>
      </c>
      <c r="U12" s="54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100209.56521739122</v>
      </c>
      <c r="Y12" s="42">
        <f t="shared" ref="Y12:Y75" si="6">IF(X12&lt;&gt;"",1-(C12/X12),"")</f>
        <v>3.0530973451327381E-2</v>
      </c>
    </row>
    <row r="13" spans="2:25">
      <c r="B13" s="40">
        <v>5</v>
      </c>
      <c r="C13" s="49">
        <f t="shared" si="0"/>
        <v>100816.70130285832</v>
      </c>
      <c r="D13" s="49"/>
      <c r="E13" s="40">
        <v>2013</v>
      </c>
      <c r="F13" s="8">
        <v>43683</v>
      </c>
      <c r="G13" s="45" t="s">
        <v>3</v>
      </c>
      <c r="H13" s="50">
        <v>0.92530000000000001</v>
      </c>
      <c r="I13" s="50"/>
      <c r="J13" s="40">
        <v>41</v>
      </c>
      <c r="K13" s="51">
        <f t="shared" si="3"/>
        <v>3024.5010390857492</v>
      </c>
      <c r="L13" s="52"/>
      <c r="M13" s="6">
        <f>IF(J13="","",(K13/J13)/LOOKUP(RIGHT($D$2,3),定数!$A$6:$A$13,定数!$B$6:$B$13))</f>
        <v>0.67062107296801543</v>
      </c>
      <c r="N13" s="40">
        <v>2013</v>
      </c>
      <c r="O13" s="8">
        <v>43685</v>
      </c>
      <c r="P13" s="50">
        <v>0.92020000000000002</v>
      </c>
      <c r="Q13" s="50"/>
      <c r="R13" s="53">
        <f>IF(P13="","",T13*M13*LOOKUP(RIGHT($D$2,3),定数!$A$6:$A$13,定数!$B$6:$B$13))</f>
        <v>3762.1842193505622</v>
      </c>
      <c r="S13" s="53"/>
      <c r="T13" s="54">
        <f t="shared" si="4"/>
        <v>50.999999999999936</v>
      </c>
      <c r="U13" s="54"/>
      <c r="V13" s="22">
        <f t="shared" si="1"/>
        <v>2</v>
      </c>
      <c r="W13">
        <f t="shared" si="2"/>
        <v>0</v>
      </c>
      <c r="X13" s="41">
        <f t="shared" si="5"/>
        <v>100816.70130285832</v>
      </c>
      <c r="Y13" s="42">
        <f t="shared" si="6"/>
        <v>0</v>
      </c>
    </row>
    <row r="14" spans="2:25">
      <c r="B14" s="40">
        <v>6</v>
      </c>
      <c r="C14" s="49">
        <f t="shared" si="0"/>
        <v>104578.88552220888</v>
      </c>
      <c r="D14" s="49"/>
      <c r="E14" s="40">
        <v>2013</v>
      </c>
      <c r="F14" s="8">
        <v>43719</v>
      </c>
      <c r="G14" s="45" t="s">
        <v>3</v>
      </c>
      <c r="H14" s="50">
        <v>0.93010000000000004</v>
      </c>
      <c r="I14" s="50"/>
      <c r="J14" s="40">
        <v>47</v>
      </c>
      <c r="K14" s="51">
        <f t="shared" si="3"/>
        <v>3137.3665656662661</v>
      </c>
      <c r="L14" s="52"/>
      <c r="M14" s="6">
        <f>IF(J14="","",(K14/J14)/LOOKUP(RIGHT($D$2,3),定数!$A$6:$A$13,定数!$B$6:$B$13))</f>
        <v>0.60684072836871683</v>
      </c>
      <c r="N14" s="40">
        <v>2013</v>
      </c>
      <c r="O14" s="8">
        <v>43724</v>
      </c>
      <c r="P14" s="50">
        <v>0.92420000000000002</v>
      </c>
      <c r="Q14" s="50"/>
      <c r="R14" s="53">
        <f>IF(P14="","",T14*M14*LOOKUP(RIGHT($D$2,3),定数!$A$6:$A$13,定数!$B$6:$B$13))</f>
        <v>3938.3963271129833</v>
      </c>
      <c r="S14" s="53"/>
      <c r="T14" s="54">
        <f t="shared" si="4"/>
        <v>59.000000000000163</v>
      </c>
      <c r="U14" s="54"/>
      <c r="V14" s="22">
        <f t="shared" si="1"/>
        <v>3</v>
      </c>
      <c r="W14">
        <f t="shared" si="2"/>
        <v>0</v>
      </c>
      <c r="X14" s="41">
        <f t="shared" si="5"/>
        <v>104578.88552220888</v>
      </c>
      <c r="Y14" s="42">
        <f t="shared" si="6"/>
        <v>0</v>
      </c>
    </row>
    <row r="15" spans="2:25">
      <c r="B15" s="40">
        <v>7</v>
      </c>
      <c r="C15" s="49">
        <f t="shared" si="0"/>
        <v>108517.28184932185</v>
      </c>
      <c r="D15" s="49"/>
      <c r="E15" s="40">
        <v>2013</v>
      </c>
      <c r="F15" s="8">
        <v>43759</v>
      </c>
      <c r="G15" s="45" t="s">
        <v>3</v>
      </c>
      <c r="H15" s="50">
        <v>0.90039999999999998</v>
      </c>
      <c r="I15" s="50"/>
      <c r="J15" s="40">
        <v>39</v>
      </c>
      <c r="K15" s="51">
        <f t="shared" si="3"/>
        <v>3255.5184554796556</v>
      </c>
      <c r="L15" s="52"/>
      <c r="M15" s="6">
        <f>IF(J15="","",(K15/J15)/LOOKUP(RIGHT($D$2,3),定数!$A$6:$A$13,定数!$B$6:$B$13))</f>
        <v>0.75886211083441846</v>
      </c>
      <c r="N15" s="40">
        <v>2013</v>
      </c>
      <c r="O15" s="8">
        <v>43760</v>
      </c>
      <c r="P15" s="50">
        <v>0.89549999999999996</v>
      </c>
      <c r="Q15" s="50"/>
      <c r="R15" s="53">
        <f>IF(P15="","",T15*M15*LOOKUP(RIGHT($D$2,3),定数!$A$6:$A$13,定数!$B$6:$B$13))</f>
        <v>4090.2667773975286</v>
      </c>
      <c r="S15" s="53"/>
      <c r="T15" s="54">
        <f t="shared" si="4"/>
        <v>49.000000000000156</v>
      </c>
      <c r="U15" s="54"/>
      <c r="V15" s="22">
        <f t="shared" si="1"/>
        <v>4</v>
      </c>
      <c r="W15">
        <f t="shared" si="2"/>
        <v>0</v>
      </c>
      <c r="X15" s="41">
        <f t="shared" si="5"/>
        <v>108517.28184932185</v>
      </c>
      <c r="Y15" s="42">
        <f t="shared" si="6"/>
        <v>0</v>
      </c>
    </row>
    <row r="16" spans="2:25">
      <c r="B16" s="40">
        <v>8</v>
      </c>
      <c r="C16" s="49">
        <f t="shared" si="0"/>
        <v>112607.54862671938</v>
      </c>
      <c r="D16" s="49"/>
      <c r="E16" s="40">
        <v>2013</v>
      </c>
      <c r="F16" s="8">
        <v>43763</v>
      </c>
      <c r="G16" s="45" t="s">
        <v>3</v>
      </c>
      <c r="H16" s="50">
        <v>0.88929999999999998</v>
      </c>
      <c r="I16" s="50"/>
      <c r="J16" s="40">
        <v>37</v>
      </c>
      <c r="K16" s="51">
        <f t="shared" si="3"/>
        <v>3378.226458801581</v>
      </c>
      <c r="L16" s="52"/>
      <c r="M16" s="6">
        <f>IF(J16="","",(K16/J16)/LOOKUP(RIGHT($D$2,3),定数!$A$6:$A$13,定数!$B$6:$B$13))</f>
        <v>0.83003107095861939</v>
      </c>
      <c r="N16" s="40">
        <v>2013</v>
      </c>
      <c r="O16" s="8">
        <v>43763</v>
      </c>
      <c r="P16" s="50">
        <v>0.89319999999999999</v>
      </c>
      <c r="Q16" s="50"/>
      <c r="R16" s="53">
        <f>IF(P16="","",T16*M16*LOOKUP(RIGHT($D$2,3),定数!$A$6:$A$13,定数!$B$6:$B$13))</f>
        <v>-3560.83329441249</v>
      </c>
      <c r="S16" s="53"/>
      <c r="T16" s="54">
        <f t="shared" si="4"/>
        <v>-39.000000000000142</v>
      </c>
      <c r="U16" s="54"/>
      <c r="V16" s="22">
        <f t="shared" si="1"/>
        <v>0</v>
      </c>
      <c r="W16">
        <f t="shared" si="2"/>
        <v>1</v>
      </c>
      <c r="X16" s="41">
        <f t="shared" si="5"/>
        <v>112607.54862671938</v>
      </c>
      <c r="Y16" s="42">
        <f t="shared" si="6"/>
        <v>0</v>
      </c>
    </row>
    <row r="17" spans="2:25">
      <c r="B17" s="40">
        <v>9</v>
      </c>
      <c r="C17" s="49">
        <f t="shared" si="0"/>
        <v>109046.71533230689</v>
      </c>
      <c r="D17" s="49"/>
      <c r="E17" s="40">
        <v>2013</v>
      </c>
      <c r="F17" s="8">
        <v>43788</v>
      </c>
      <c r="G17" s="45" t="s">
        <v>3</v>
      </c>
      <c r="H17" s="50">
        <v>0.91010000000000002</v>
      </c>
      <c r="I17" s="50"/>
      <c r="J17" s="40">
        <v>41</v>
      </c>
      <c r="K17" s="51">
        <f t="shared" si="3"/>
        <v>3271.4014599692068</v>
      </c>
      <c r="L17" s="52"/>
      <c r="M17" s="6">
        <f>IF(J17="","",(K17/J17)/LOOKUP(RIGHT($D$2,3),定数!$A$6:$A$13,定数!$B$6:$B$13))</f>
        <v>0.72536617737676423</v>
      </c>
      <c r="N17" s="40">
        <v>2013</v>
      </c>
      <c r="O17" s="8">
        <v>43789</v>
      </c>
      <c r="P17" s="50">
        <v>0.91439999999999999</v>
      </c>
      <c r="Q17" s="50"/>
      <c r="R17" s="53">
        <f>IF(P17="","",T17*M17*LOOKUP(RIGHT($D$2,3),定数!$A$6:$A$13,定数!$B$6:$B$13))</f>
        <v>-3430.9820189920711</v>
      </c>
      <c r="S17" s="53"/>
      <c r="T17" s="54">
        <f t="shared" si="4"/>
        <v>-42.999999999999702</v>
      </c>
      <c r="U17" s="54"/>
      <c r="V17" s="22">
        <f t="shared" si="1"/>
        <v>0</v>
      </c>
      <c r="W17">
        <f t="shared" si="2"/>
        <v>2</v>
      </c>
      <c r="X17" s="41">
        <f t="shared" si="5"/>
        <v>112607.54862671938</v>
      </c>
      <c r="Y17" s="42">
        <f t="shared" si="6"/>
        <v>3.1621621621621632E-2</v>
      </c>
    </row>
    <row r="18" spans="2:25">
      <c r="B18" s="40">
        <v>10</v>
      </c>
      <c r="C18" s="49">
        <f t="shared" si="0"/>
        <v>105615.73331331482</v>
      </c>
      <c r="D18" s="49"/>
      <c r="E18" s="40">
        <v>2014</v>
      </c>
      <c r="F18" s="8">
        <v>43536</v>
      </c>
      <c r="G18" s="45" t="s">
        <v>3</v>
      </c>
      <c r="H18" s="50">
        <v>0.87409999999999999</v>
      </c>
      <c r="I18" s="50"/>
      <c r="J18" s="40">
        <v>45</v>
      </c>
      <c r="K18" s="51">
        <f t="shared" si="3"/>
        <v>3168.4719993994445</v>
      </c>
      <c r="L18" s="52"/>
      <c r="M18" s="6">
        <f>IF(J18="","",(K18/J18)/LOOKUP(RIGHT($D$2,3),定数!$A$6:$A$13,定数!$B$6:$B$13))</f>
        <v>0.64009535341402912</v>
      </c>
      <c r="N18" s="40">
        <v>2014</v>
      </c>
      <c r="O18" s="8">
        <v>43544</v>
      </c>
      <c r="P18" s="50">
        <v>0.87880000000000003</v>
      </c>
      <c r="Q18" s="50"/>
      <c r="R18" s="53">
        <f>IF(P18="","",T18*M18*LOOKUP(RIGHT($D$2,3),定数!$A$6:$A$13,定数!$B$6:$B$13))</f>
        <v>-3309.2929771505569</v>
      </c>
      <c r="S18" s="53"/>
      <c r="T18" s="54">
        <f t="shared" si="4"/>
        <v>-47.000000000000377</v>
      </c>
      <c r="U18" s="54"/>
      <c r="V18" s="22">
        <f t="shared" si="1"/>
        <v>0</v>
      </c>
      <c r="W18">
        <f t="shared" si="2"/>
        <v>3</v>
      </c>
      <c r="X18" s="41">
        <f t="shared" si="5"/>
        <v>112607.54862671938</v>
      </c>
      <c r="Y18" s="42">
        <f t="shared" si="6"/>
        <v>6.2090112063282632E-2</v>
      </c>
    </row>
    <row r="19" spans="2:25">
      <c r="B19" s="40">
        <v>11</v>
      </c>
      <c r="C19" s="49">
        <f t="shared" si="0"/>
        <v>102306.44033616426</v>
      </c>
      <c r="D19" s="49"/>
      <c r="E19" s="40">
        <v>2014</v>
      </c>
      <c r="F19" s="8">
        <v>43576</v>
      </c>
      <c r="G19" s="46" t="s">
        <v>4</v>
      </c>
      <c r="H19" s="50">
        <v>0.88370000000000004</v>
      </c>
      <c r="I19" s="50"/>
      <c r="J19" s="40">
        <v>17</v>
      </c>
      <c r="K19" s="51">
        <f t="shared" si="3"/>
        <v>3069.1932100849276</v>
      </c>
      <c r="L19" s="52"/>
      <c r="M19" s="6">
        <f>IF(J19="","",(K19/J19)/LOOKUP(RIGHT($D$2,3),定数!$A$6:$A$13,定数!$B$6:$B$13))</f>
        <v>1.6412797914892661</v>
      </c>
      <c r="N19" s="40">
        <v>2014</v>
      </c>
      <c r="O19" s="8">
        <v>43577</v>
      </c>
      <c r="P19" s="50">
        <v>0.88590000000000002</v>
      </c>
      <c r="Q19" s="50"/>
      <c r="R19" s="53">
        <f>IF(P19="","",T19*M19*LOOKUP(RIGHT($D$2,3),定数!$A$6:$A$13,定数!$B$6:$B$13))</f>
        <v>3971.8970954039874</v>
      </c>
      <c r="S19" s="53"/>
      <c r="T19" s="54">
        <f t="shared" si="4"/>
        <v>21.999999999999797</v>
      </c>
      <c r="U19" s="54"/>
      <c r="V19" s="22">
        <f t="shared" si="1"/>
        <v>1</v>
      </c>
      <c r="W19">
        <f t="shared" si="2"/>
        <v>0</v>
      </c>
      <c r="X19" s="41">
        <f t="shared" si="5"/>
        <v>112607.54862671938</v>
      </c>
      <c r="Y19" s="42">
        <f t="shared" si="6"/>
        <v>9.1477955218633333E-2</v>
      </c>
    </row>
    <row r="20" spans="2:25">
      <c r="B20" s="40">
        <v>12</v>
      </c>
      <c r="C20" s="49">
        <f t="shared" si="0"/>
        <v>106278.33743156824</v>
      </c>
      <c r="D20" s="49"/>
      <c r="E20" s="40">
        <v>2014</v>
      </c>
      <c r="F20" s="8">
        <v>43598</v>
      </c>
      <c r="G20" s="46" t="s">
        <v>4</v>
      </c>
      <c r="H20" s="50">
        <v>0.89070000000000005</v>
      </c>
      <c r="I20" s="50"/>
      <c r="J20" s="40">
        <v>41</v>
      </c>
      <c r="K20" s="51">
        <f t="shared" si="3"/>
        <v>3188.3501229470471</v>
      </c>
      <c r="L20" s="52"/>
      <c r="M20" s="6">
        <f>IF(J20="","",(K20/J20)/LOOKUP(RIGHT($D$2,3),定数!$A$6:$A$13,定数!$B$6:$B$13))</f>
        <v>0.70695124677318122</v>
      </c>
      <c r="N20" s="40">
        <v>2014</v>
      </c>
      <c r="O20" s="8">
        <v>43607</v>
      </c>
      <c r="P20" s="50">
        <v>0.89590000000000003</v>
      </c>
      <c r="Q20" s="50"/>
      <c r="R20" s="53">
        <f>IF(P20="","",T20*M20*LOOKUP(RIGHT($D$2,3),定数!$A$6:$A$13,定数!$B$6:$B$13))</f>
        <v>4043.7611315425829</v>
      </c>
      <c r="S20" s="53"/>
      <c r="T20" s="54">
        <f t="shared" si="4"/>
        <v>51.999999999999822</v>
      </c>
      <c r="U20" s="54"/>
      <c r="V20" s="22">
        <f t="shared" si="1"/>
        <v>2</v>
      </c>
      <c r="W20">
        <f t="shared" si="2"/>
        <v>0</v>
      </c>
      <c r="X20" s="41">
        <f t="shared" si="5"/>
        <v>112607.54862671938</v>
      </c>
      <c r="Y20" s="42">
        <f t="shared" si="6"/>
        <v>5.6205922891827798E-2</v>
      </c>
    </row>
    <row r="21" spans="2:25">
      <c r="B21" s="40">
        <v>13</v>
      </c>
      <c r="C21" s="49">
        <f t="shared" si="0"/>
        <v>110322.09856311083</v>
      </c>
      <c r="D21" s="49"/>
      <c r="E21" s="40">
        <v>2014</v>
      </c>
      <c r="F21" s="8">
        <v>43649</v>
      </c>
      <c r="G21" s="46" t="s">
        <v>4</v>
      </c>
      <c r="H21" s="50">
        <v>0.89359999999999995</v>
      </c>
      <c r="I21" s="50"/>
      <c r="J21" s="40">
        <v>49</v>
      </c>
      <c r="K21" s="51">
        <f t="shared" si="3"/>
        <v>3309.6629568933249</v>
      </c>
      <c r="L21" s="52"/>
      <c r="M21" s="6">
        <f>IF(J21="","",(K21/J21)/LOOKUP(RIGHT($D$2,3),定数!$A$6:$A$13,定数!$B$6:$B$13))</f>
        <v>0.61403765434013446</v>
      </c>
      <c r="N21" s="40">
        <v>2014</v>
      </c>
      <c r="O21" s="8">
        <v>43664</v>
      </c>
      <c r="P21" s="50">
        <v>0.89980000000000004</v>
      </c>
      <c r="Q21" s="50"/>
      <c r="R21" s="53">
        <f>IF(P21="","",T21*M21*LOOKUP(RIGHT($D$2,3),定数!$A$6:$A$13,定数!$B$6:$B$13))</f>
        <v>4187.7368025997803</v>
      </c>
      <c r="S21" s="53"/>
      <c r="T21" s="54">
        <f t="shared" si="4"/>
        <v>62.000000000000945</v>
      </c>
      <c r="U21" s="54"/>
      <c r="V21" s="22">
        <f t="shared" si="1"/>
        <v>3</v>
      </c>
      <c r="W21">
        <f t="shared" si="2"/>
        <v>0</v>
      </c>
      <c r="X21" s="41">
        <f t="shared" si="5"/>
        <v>112607.54862671938</v>
      </c>
      <c r="Y21" s="42">
        <f t="shared" si="6"/>
        <v>2.0295709226248571E-2</v>
      </c>
    </row>
    <row r="22" spans="2:25">
      <c r="B22" s="40">
        <v>14</v>
      </c>
      <c r="C22" s="49">
        <f t="shared" si="0"/>
        <v>114509.83536571062</v>
      </c>
      <c r="D22" s="49"/>
      <c r="E22" s="40">
        <v>2014</v>
      </c>
      <c r="F22" s="8">
        <v>43734</v>
      </c>
      <c r="G22" s="46" t="s">
        <v>4</v>
      </c>
      <c r="H22" s="50">
        <v>0.94950000000000001</v>
      </c>
      <c r="I22" s="50"/>
      <c r="J22" s="40">
        <v>35</v>
      </c>
      <c r="K22" s="51">
        <f t="shared" si="3"/>
        <v>3435.2950609713184</v>
      </c>
      <c r="L22" s="52"/>
      <c r="M22" s="6">
        <f>IF(J22="","",(K22/J22)/LOOKUP(RIGHT($D$2,3),定数!$A$6:$A$13,定数!$B$6:$B$13))</f>
        <v>0.89228443142112168</v>
      </c>
      <c r="N22" s="40">
        <v>2014</v>
      </c>
      <c r="O22" s="8">
        <v>43738</v>
      </c>
      <c r="P22" s="50">
        <v>0.95389999999999997</v>
      </c>
      <c r="Q22" s="50"/>
      <c r="R22" s="53">
        <f>IF(P22="","",T22*M22*LOOKUP(RIGHT($D$2,3),定数!$A$6:$A$13,定数!$B$6:$B$13))</f>
        <v>4318.6566480781894</v>
      </c>
      <c r="S22" s="53"/>
      <c r="T22" s="54">
        <f t="shared" si="4"/>
        <v>43.999999999999595</v>
      </c>
      <c r="U22" s="54"/>
      <c r="V22" s="22">
        <f t="shared" si="1"/>
        <v>4</v>
      </c>
      <c r="W22">
        <f t="shared" si="2"/>
        <v>0</v>
      </c>
      <c r="X22" s="41">
        <f t="shared" si="5"/>
        <v>114509.83536571062</v>
      </c>
      <c r="Y22" s="42">
        <f t="shared" si="6"/>
        <v>0</v>
      </c>
    </row>
    <row r="23" spans="2:25">
      <c r="B23" s="40">
        <v>15</v>
      </c>
      <c r="C23" s="49">
        <f t="shared" si="0"/>
        <v>118828.49201378881</v>
      </c>
      <c r="D23" s="49"/>
      <c r="E23" s="40">
        <v>2014</v>
      </c>
      <c r="F23" s="8">
        <v>43809</v>
      </c>
      <c r="G23" s="46" t="s">
        <v>3</v>
      </c>
      <c r="H23" s="50">
        <v>0.96689999999999998</v>
      </c>
      <c r="I23" s="50"/>
      <c r="J23" s="40">
        <v>50</v>
      </c>
      <c r="K23" s="51">
        <f t="shared" si="3"/>
        <v>3564.8547604136643</v>
      </c>
      <c r="L23" s="52"/>
      <c r="M23" s="6">
        <f>IF(J23="","",(K23/J23)/LOOKUP(RIGHT($D$2,3),定数!$A$6:$A$13,定数!$B$6:$B$13))</f>
        <v>0.64815541098430263</v>
      </c>
      <c r="N23" s="40">
        <v>2014</v>
      </c>
      <c r="O23" s="8">
        <v>43815</v>
      </c>
      <c r="P23" s="50">
        <v>0.96060000000000001</v>
      </c>
      <c r="Q23" s="50"/>
      <c r="R23" s="53">
        <f>IF(P23="","",T23*M23*LOOKUP(RIGHT($D$2,3),定数!$A$6:$A$13,定数!$B$6:$B$13))</f>
        <v>4491.7169981211973</v>
      </c>
      <c r="S23" s="53"/>
      <c r="T23" s="54">
        <f t="shared" si="4"/>
        <v>62.999999999999723</v>
      </c>
      <c r="U23" s="5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118828.49201378881</v>
      </c>
      <c r="Y23" s="42">
        <f t="shared" si="6"/>
        <v>0</v>
      </c>
    </row>
    <row r="24" spans="2:25">
      <c r="B24" s="40">
        <v>16</v>
      </c>
      <c r="C24" s="49">
        <f t="shared" si="0"/>
        <v>123320.20901191</v>
      </c>
      <c r="D24" s="49"/>
      <c r="E24" s="40">
        <v>2014</v>
      </c>
      <c r="F24" s="8">
        <v>43822</v>
      </c>
      <c r="G24" s="46" t="s">
        <v>4</v>
      </c>
      <c r="H24" s="50">
        <v>0.98719999999999997</v>
      </c>
      <c r="I24" s="50"/>
      <c r="J24" s="40">
        <v>46</v>
      </c>
      <c r="K24" s="51">
        <f t="shared" si="3"/>
        <v>3699.6062703572998</v>
      </c>
      <c r="L24" s="52"/>
      <c r="M24" s="6">
        <f>IF(J24="","",(K24/J24)/LOOKUP(RIGHT($D$2,3),定数!$A$6:$A$13,定数!$B$6:$B$13))</f>
        <v>0.73114748426033582</v>
      </c>
      <c r="N24" s="40">
        <v>2014</v>
      </c>
      <c r="O24" s="8">
        <v>43830</v>
      </c>
      <c r="P24" s="50">
        <v>0.99309999999999998</v>
      </c>
      <c r="Q24" s="50"/>
      <c r="R24" s="53">
        <f>IF(P24="","",T24*M24*LOOKUP(RIGHT($D$2,3),定数!$A$6:$A$13,定数!$B$6:$B$13))</f>
        <v>4745.1471728495926</v>
      </c>
      <c r="S24" s="53"/>
      <c r="T24" s="54">
        <f t="shared" si="4"/>
        <v>59.000000000000163</v>
      </c>
      <c r="U24" s="54"/>
      <c r="V24" t="str">
        <f t="shared" si="7"/>
        <v/>
      </c>
      <c r="W24">
        <f t="shared" si="2"/>
        <v>0</v>
      </c>
      <c r="X24" s="41">
        <f t="shared" si="5"/>
        <v>123320.20901191</v>
      </c>
      <c r="Y24" s="42">
        <f t="shared" si="6"/>
        <v>0</v>
      </c>
    </row>
    <row r="25" spans="2:25">
      <c r="B25" s="40">
        <v>17</v>
      </c>
      <c r="C25" s="49">
        <f t="shared" si="0"/>
        <v>128065.3561847596</v>
      </c>
      <c r="D25" s="49"/>
      <c r="E25" s="40">
        <v>2015</v>
      </c>
      <c r="F25" s="8">
        <v>43492</v>
      </c>
      <c r="G25" s="46" t="s">
        <v>4</v>
      </c>
      <c r="H25" s="50">
        <v>0.90580000000000005</v>
      </c>
      <c r="I25" s="50"/>
      <c r="J25" s="40">
        <v>125</v>
      </c>
      <c r="K25" s="51">
        <f t="shared" si="3"/>
        <v>3841.9606855427878</v>
      </c>
      <c r="L25" s="52"/>
      <c r="M25" s="6">
        <f>IF(J25="","",(K25/J25)/LOOKUP(RIGHT($D$2,3),定数!$A$6:$A$13,定数!$B$6:$B$13))</f>
        <v>0.27941532258493001</v>
      </c>
      <c r="N25" s="40">
        <v>2015</v>
      </c>
      <c r="O25" s="8">
        <v>43494</v>
      </c>
      <c r="P25" s="50">
        <v>0.92169999999999996</v>
      </c>
      <c r="Q25" s="50"/>
      <c r="R25" s="53">
        <f>IF(P25="","",T25*M25*LOOKUP(RIGHT($D$2,3),定数!$A$6:$A$13,定数!$B$6:$B$13))</f>
        <v>4886.9739920103993</v>
      </c>
      <c r="S25" s="53"/>
      <c r="T25" s="54">
        <f t="shared" si="4"/>
        <v>158.99999999999915</v>
      </c>
      <c r="U25" s="54"/>
      <c r="V25" t="str">
        <f t="shared" si="7"/>
        <v/>
      </c>
      <c r="W25">
        <f t="shared" si="2"/>
        <v>0</v>
      </c>
      <c r="X25" s="41">
        <f t="shared" si="5"/>
        <v>128065.3561847596</v>
      </c>
      <c r="Y25" s="42">
        <f t="shared" si="6"/>
        <v>0</v>
      </c>
    </row>
    <row r="26" spans="2:25">
      <c r="B26" s="40">
        <v>18</v>
      </c>
      <c r="C26" s="49">
        <f t="shared" si="0"/>
        <v>132952.33017676999</v>
      </c>
      <c r="D26" s="49"/>
      <c r="E26" s="40">
        <v>2015</v>
      </c>
      <c r="F26" s="8">
        <v>43563</v>
      </c>
      <c r="G26" s="46" t="s">
        <v>4</v>
      </c>
      <c r="H26" s="50">
        <v>0.96719999999999995</v>
      </c>
      <c r="I26" s="50"/>
      <c r="J26" s="40">
        <v>74</v>
      </c>
      <c r="K26" s="51">
        <f t="shared" si="3"/>
        <v>3988.5699053030994</v>
      </c>
      <c r="L26" s="52"/>
      <c r="M26" s="6">
        <f>IF(J26="","",(K26/J26)/LOOKUP(RIGHT($D$2,3),定数!$A$6:$A$13,定数!$B$6:$B$13))</f>
        <v>0.48999630286278861</v>
      </c>
      <c r="N26" s="40">
        <v>2015</v>
      </c>
      <c r="O26" s="8">
        <v>43564</v>
      </c>
      <c r="P26" s="50">
        <v>0.97650000000000003</v>
      </c>
      <c r="Q26" s="50"/>
      <c r="R26" s="53">
        <f>IF(P26="","",T26*M26*LOOKUP(RIGHT($D$2,3),定数!$A$6:$A$13,定数!$B$6:$B$13))</f>
        <v>5012.662178286374</v>
      </c>
      <c r="S26" s="53"/>
      <c r="T26" s="54">
        <f t="shared" si="4"/>
        <v>93.000000000000853</v>
      </c>
      <c r="U26" s="54"/>
      <c r="V26" t="str">
        <f t="shared" si="7"/>
        <v/>
      </c>
      <c r="W26">
        <f t="shared" si="2"/>
        <v>0</v>
      </c>
      <c r="X26" s="41">
        <f t="shared" si="5"/>
        <v>132952.33017676999</v>
      </c>
      <c r="Y26" s="42">
        <f t="shared" si="6"/>
        <v>0</v>
      </c>
    </row>
    <row r="27" spans="2:25">
      <c r="B27" s="40">
        <v>19</v>
      </c>
      <c r="C27" s="49">
        <f t="shared" si="0"/>
        <v>137964.99235505637</v>
      </c>
      <c r="D27" s="49"/>
      <c r="E27" s="40">
        <v>2015</v>
      </c>
      <c r="F27" s="8">
        <v>43568</v>
      </c>
      <c r="G27" s="46" t="s">
        <v>4</v>
      </c>
      <c r="H27" s="50">
        <v>0.98140000000000005</v>
      </c>
      <c r="I27" s="50"/>
      <c r="J27" s="40">
        <v>35</v>
      </c>
      <c r="K27" s="51">
        <f t="shared" si="3"/>
        <v>4138.9497706516913</v>
      </c>
      <c r="L27" s="52"/>
      <c r="M27" s="6">
        <f>IF(J27="","",(K27/J27)/LOOKUP(RIGHT($D$2,3),定数!$A$6:$A$13,定数!$B$6:$B$13))</f>
        <v>1.0750518884809588</v>
      </c>
      <c r="N27" s="40">
        <v>2015</v>
      </c>
      <c r="O27" s="8">
        <v>43568</v>
      </c>
      <c r="P27" s="50">
        <v>0.98580000000000001</v>
      </c>
      <c r="Q27" s="50"/>
      <c r="R27" s="53">
        <f>IF(P27="","",T27*M27*LOOKUP(RIGHT($D$2,3),定数!$A$6:$A$13,定数!$B$6:$B$13))</f>
        <v>5203.2511402477921</v>
      </c>
      <c r="S27" s="53"/>
      <c r="T27" s="54">
        <f t="shared" si="4"/>
        <v>43.999999999999595</v>
      </c>
      <c r="U27" s="54"/>
      <c r="V27" t="str">
        <f t="shared" si="7"/>
        <v/>
      </c>
      <c r="W27">
        <f t="shared" si="2"/>
        <v>0</v>
      </c>
      <c r="X27" s="41">
        <f t="shared" si="5"/>
        <v>137964.99235505637</v>
      </c>
      <c r="Y27" s="42">
        <f t="shared" si="6"/>
        <v>0</v>
      </c>
    </row>
    <row r="28" spans="2:25">
      <c r="B28" s="40">
        <v>20</v>
      </c>
      <c r="C28" s="49">
        <f t="shared" si="0"/>
        <v>143168.24349530417</v>
      </c>
      <c r="D28" s="49"/>
      <c r="E28" s="40">
        <v>2015</v>
      </c>
      <c r="F28" s="8">
        <v>43759</v>
      </c>
      <c r="G28" s="46" t="s">
        <v>4</v>
      </c>
      <c r="H28" s="50">
        <v>0.96099999999999997</v>
      </c>
      <c r="I28" s="50"/>
      <c r="J28" s="40">
        <v>82</v>
      </c>
      <c r="K28" s="51">
        <f t="shared" si="3"/>
        <v>4295.0473048591248</v>
      </c>
      <c r="L28" s="52"/>
      <c r="M28" s="6">
        <f>IF(J28="","",(K28/J28)/LOOKUP(RIGHT($D$2,3),定数!$A$6:$A$13,定数!$B$6:$B$13))</f>
        <v>0.47616932426376107</v>
      </c>
      <c r="N28" s="40">
        <v>2015</v>
      </c>
      <c r="O28" s="8">
        <v>43760</v>
      </c>
      <c r="P28" s="50">
        <v>0.97130000000000005</v>
      </c>
      <c r="Q28" s="50"/>
      <c r="R28" s="53">
        <f>IF(P28="","",T28*M28*LOOKUP(RIGHT($D$2,3),定数!$A$6:$A$13,定数!$B$6:$B$13))</f>
        <v>5394.9984439084583</v>
      </c>
      <c r="S28" s="53"/>
      <c r="T28" s="54">
        <f t="shared" si="4"/>
        <v>103.00000000000087</v>
      </c>
      <c r="U28" s="54"/>
      <c r="V28" t="str">
        <f t="shared" si="7"/>
        <v/>
      </c>
      <c r="W28">
        <f t="shared" si="2"/>
        <v>0</v>
      </c>
      <c r="X28" s="41">
        <f t="shared" si="5"/>
        <v>143168.24349530417</v>
      </c>
      <c r="Y28" s="42">
        <f t="shared" si="6"/>
        <v>0</v>
      </c>
    </row>
    <row r="29" spans="2:25">
      <c r="B29" s="40">
        <v>21</v>
      </c>
      <c r="C29" s="49">
        <f t="shared" si="0"/>
        <v>148563.24193921263</v>
      </c>
      <c r="D29" s="49"/>
      <c r="E29" s="40">
        <v>2015</v>
      </c>
      <c r="F29" s="8">
        <v>43773</v>
      </c>
      <c r="G29" s="46" t="s">
        <v>4</v>
      </c>
      <c r="H29" s="50">
        <v>0.995</v>
      </c>
      <c r="I29" s="50"/>
      <c r="J29" s="40">
        <v>66</v>
      </c>
      <c r="K29" s="51">
        <f t="shared" si="3"/>
        <v>4456.8972581763792</v>
      </c>
      <c r="L29" s="52"/>
      <c r="M29" s="6">
        <f>IF(J29="","",(K29/J29)/LOOKUP(RIGHT($D$2,3),定数!$A$6:$A$13,定数!$B$6:$B$13))</f>
        <v>0.61389769396368854</v>
      </c>
      <c r="N29" s="40">
        <v>2015</v>
      </c>
      <c r="O29" s="8">
        <v>43775</v>
      </c>
      <c r="P29" s="50">
        <v>1.0032000000000001</v>
      </c>
      <c r="Q29" s="50"/>
      <c r="R29" s="53">
        <f>IF(P29="","",T29*M29*LOOKUP(RIGHT($D$2,3),定数!$A$6:$A$13,定数!$B$6:$B$13))</f>
        <v>5537.3571995525353</v>
      </c>
      <c r="S29" s="53"/>
      <c r="T29" s="54">
        <f t="shared" si="4"/>
        <v>82.000000000000966</v>
      </c>
      <c r="U29" s="54"/>
      <c r="V29" t="str">
        <f t="shared" si="7"/>
        <v/>
      </c>
      <c r="W29">
        <f t="shared" si="2"/>
        <v>0</v>
      </c>
      <c r="X29" s="41">
        <f t="shared" si="5"/>
        <v>148563.24193921263</v>
      </c>
      <c r="Y29" s="42">
        <f t="shared" si="6"/>
        <v>0</v>
      </c>
    </row>
    <row r="30" spans="2:25">
      <c r="B30" s="40">
        <v>22</v>
      </c>
      <c r="C30" s="49">
        <f t="shared" si="0"/>
        <v>154100.59913876516</v>
      </c>
      <c r="D30" s="49"/>
      <c r="E30" s="40">
        <v>2015</v>
      </c>
      <c r="F30" s="8">
        <v>43775</v>
      </c>
      <c r="G30" s="46" t="s">
        <v>4</v>
      </c>
      <c r="H30" s="50">
        <v>1.0065</v>
      </c>
      <c r="I30" s="50"/>
      <c r="J30" s="40">
        <v>121</v>
      </c>
      <c r="K30" s="51">
        <f t="shared" si="3"/>
        <v>4623.0179741629545</v>
      </c>
      <c r="L30" s="52"/>
      <c r="M30" s="6">
        <f>IF(J30="","",(K30/J30)/LOOKUP(RIGHT($D$2,3),定数!$A$6:$A$13,定数!$B$6:$B$13))</f>
        <v>0.34733418288226559</v>
      </c>
      <c r="N30" s="40">
        <v>2015</v>
      </c>
      <c r="O30" s="8">
        <v>43788</v>
      </c>
      <c r="P30" s="50">
        <v>1.0218</v>
      </c>
      <c r="Q30" s="50"/>
      <c r="R30" s="53">
        <f>IF(P30="","",T30*M30*LOOKUP(RIGHT($D$2,3),定数!$A$6:$A$13,定数!$B$6:$B$13))</f>
        <v>5845.6342979085648</v>
      </c>
      <c r="S30" s="53"/>
      <c r="T30" s="54">
        <f t="shared" si="4"/>
        <v>153.00000000000091</v>
      </c>
      <c r="U30" s="54"/>
      <c r="V30" t="str">
        <f t="shared" si="7"/>
        <v/>
      </c>
      <c r="W30">
        <f t="shared" si="2"/>
        <v>0</v>
      </c>
      <c r="X30" s="41">
        <f t="shared" si="5"/>
        <v>154100.59913876516</v>
      </c>
      <c r="Y30" s="42">
        <f t="shared" si="6"/>
        <v>0</v>
      </c>
    </row>
    <row r="31" spans="2:25">
      <c r="B31" s="40">
        <v>23</v>
      </c>
      <c r="C31" s="49">
        <f t="shared" si="0"/>
        <v>159946.23343667373</v>
      </c>
      <c r="D31" s="49"/>
      <c r="E31" s="40">
        <v>2015</v>
      </c>
      <c r="F31" s="8">
        <v>43779</v>
      </c>
      <c r="G31" s="46" t="s">
        <v>4</v>
      </c>
      <c r="H31" s="50">
        <v>1.0083</v>
      </c>
      <c r="I31" s="50"/>
      <c r="J31" s="40">
        <v>63</v>
      </c>
      <c r="K31" s="51">
        <f t="shared" si="3"/>
        <v>4798.3870031002116</v>
      </c>
      <c r="L31" s="52"/>
      <c r="M31" s="6">
        <f>IF(J31="","",(K31/J31)/LOOKUP(RIGHT($D$2,3),定数!$A$6:$A$13,定数!$B$6:$B$13))</f>
        <v>0.69240793695529756</v>
      </c>
      <c r="N31" s="40">
        <v>2015</v>
      </c>
      <c r="O31" s="8">
        <v>43781</v>
      </c>
      <c r="P31" s="50">
        <v>1.0018</v>
      </c>
      <c r="Q31" s="50"/>
      <c r="R31" s="53">
        <f>IF(P31="","",T31*M31*LOOKUP(RIGHT($D$2,3),定数!$A$6:$A$13,定数!$B$6:$B$13))</f>
        <v>-4950.7167492303397</v>
      </c>
      <c r="S31" s="53"/>
      <c r="T31" s="54">
        <f t="shared" si="4"/>
        <v>-64.999999999999503</v>
      </c>
      <c r="U31" s="54"/>
      <c r="V31" t="str">
        <f t="shared" si="7"/>
        <v/>
      </c>
      <c r="W31">
        <f t="shared" si="2"/>
        <v>1</v>
      </c>
      <c r="X31" s="41">
        <f t="shared" si="5"/>
        <v>159946.23343667373</v>
      </c>
      <c r="Y31" s="42">
        <f t="shared" si="6"/>
        <v>0</v>
      </c>
    </row>
    <row r="32" spans="2:25">
      <c r="B32" s="40">
        <v>24</v>
      </c>
      <c r="C32" s="49">
        <f t="shared" si="0"/>
        <v>154995.51668744339</v>
      </c>
      <c r="D32" s="49"/>
      <c r="E32" s="40">
        <v>2015</v>
      </c>
      <c r="F32" s="8">
        <v>43787</v>
      </c>
      <c r="G32" s="46" t="s">
        <v>4</v>
      </c>
      <c r="H32" s="50">
        <v>1.0168999999999999</v>
      </c>
      <c r="I32" s="50"/>
      <c r="J32" s="40">
        <v>41</v>
      </c>
      <c r="K32" s="51">
        <f t="shared" si="3"/>
        <v>4649.8655006233012</v>
      </c>
      <c r="L32" s="52"/>
      <c r="M32" s="6">
        <f>IF(J32="","",(K32/J32)/LOOKUP(RIGHT($D$2,3),定数!$A$6:$A$13,定数!$B$6:$B$13))</f>
        <v>1.0310123061249006</v>
      </c>
      <c r="N32" s="40">
        <v>2015</v>
      </c>
      <c r="O32" s="8">
        <v>43789</v>
      </c>
      <c r="P32" s="50">
        <v>1.0125999999999999</v>
      </c>
      <c r="Q32" s="50"/>
      <c r="R32" s="53">
        <f>IF(P32="","",T32*M32*LOOKUP(RIGHT($D$2,3),定数!$A$6:$A$13,定数!$B$6:$B$13))</f>
        <v>-4876.6882079707457</v>
      </c>
      <c r="S32" s="53"/>
      <c r="T32" s="54">
        <f t="shared" si="4"/>
        <v>-42.999999999999702</v>
      </c>
      <c r="U32" s="54"/>
      <c r="V32" t="str">
        <f t="shared" si="7"/>
        <v/>
      </c>
      <c r="W32">
        <f t="shared" si="2"/>
        <v>2</v>
      </c>
      <c r="X32" s="41">
        <f t="shared" si="5"/>
        <v>159946.23343667373</v>
      </c>
      <c r="Y32" s="42">
        <f t="shared" si="6"/>
        <v>3.0952380952380731E-2</v>
      </c>
    </row>
    <row r="33" spans="2:25">
      <c r="B33" s="40">
        <v>25</v>
      </c>
      <c r="C33" s="49">
        <f t="shared" si="0"/>
        <v>150118.82847947264</v>
      </c>
      <c r="D33" s="49"/>
      <c r="E33" s="40">
        <v>2015</v>
      </c>
      <c r="F33" s="8">
        <v>43813</v>
      </c>
      <c r="G33" s="46" t="s">
        <v>3</v>
      </c>
      <c r="H33" s="50">
        <v>0.98009999999999997</v>
      </c>
      <c r="I33" s="50"/>
      <c r="J33" s="40">
        <v>69</v>
      </c>
      <c r="K33" s="51">
        <f t="shared" si="3"/>
        <v>4503.5648543841789</v>
      </c>
      <c r="L33" s="52"/>
      <c r="M33" s="6">
        <f>IF(J33="","",(K33/J33)/LOOKUP(RIGHT($D$2,3),定数!$A$6:$A$13,定数!$B$6:$B$13))</f>
        <v>0.59335505327854798</v>
      </c>
      <c r="N33" s="40">
        <v>2015</v>
      </c>
      <c r="O33" s="8">
        <v>43814</v>
      </c>
      <c r="P33" s="50">
        <v>0.98719999999999997</v>
      </c>
      <c r="Q33" s="50"/>
      <c r="R33" s="53">
        <f>IF(P33="","",T33*M33*LOOKUP(RIGHT($D$2,3),定数!$A$6:$A$13,定数!$B$6:$B$13))</f>
        <v>-4634.1029661054572</v>
      </c>
      <c r="S33" s="53"/>
      <c r="T33" s="54">
        <f t="shared" si="4"/>
        <v>-70.999999999999957</v>
      </c>
      <c r="U33" s="54"/>
      <c r="V33" t="str">
        <f t="shared" si="7"/>
        <v/>
      </c>
      <c r="W33">
        <f t="shared" si="2"/>
        <v>3</v>
      </c>
      <c r="X33" s="41">
        <f t="shared" si="5"/>
        <v>159946.23343667373</v>
      </c>
      <c r="Y33" s="42">
        <f t="shared" si="6"/>
        <v>6.1441927990708134E-2</v>
      </c>
    </row>
    <row r="34" spans="2:25">
      <c r="B34" s="40">
        <v>26</v>
      </c>
      <c r="C34" s="49">
        <f t="shared" si="0"/>
        <v>145484.72551336719</v>
      </c>
      <c r="D34" s="49"/>
      <c r="E34" s="40">
        <v>2016</v>
      </c>
      <c r="F34" s="8">
        <v>43469</v>
      </c>
      <c r="G34" s="46" t="s">
        <v>4</v>
      </c>
      <c r="H34" s="50">
        <v>1.0026999999999999</v>
      </c>
      <c r="I34" s="50"/>
      <c r="J34" s="40">
        <v>103</v>
      </c>
      <c r="K34" s="51">
        <f t="shared" si="3"/>
        <v>4364.5417654010153</v>
      </c>
      <c r="L34" s="52"/>
      <c r="M34" s="6">
        <f>IF(J34="","",(K34/J34)/LOOKUP(RIGHT($D$2,3),定数!$A$6:$A$13,定数!$B$6:$B$13))</f>
        <v>0.38521992633724755</v>
      </c>
      <c r="N34" s="40">
        <v>2016</v>
      </c>
      <c r="O34" s="8">
        <v>43473</v>
      </c>
      <c r="P34" s="50">
        <v>0.99219999999999997</v>
      </c>
      <c r="Q34" s="50"/>
      <c r="R34" s="53">
        <f>IF(P34="","",T34*M34*LOOKUP(RIGHT($D$2,3),定数!$A$6:$A$13,定数!$B$6:$B$13))</f>
        <v>-4449.2901491951907</v>
      </c>
      <c r="S34" s="53"/>
      <c r="T34" s="54">
        <f t="shared" si="4"/>
        <v>-104.99999999999955</v>
      </c>
      <c r="U34" s="54"/>
      <c r="V34" t="str">
        <f t="shared" si="7"/>
        <v/>
      </c>
      <c r="W34">
        <f t="shared" si="2"/>
        <v>4</v>
      </c>
      <c r="X34" s="41">
        <f t="shared" si="5"/>
        <v>159946.23343667373</v>
      </c>
      <c r="Y34" s="42">
        <f t="shared" si="6"/>
        <v>9.0414807604907943E-2</v>
      </c>
    </row>
    <row r="35" spans="2:25">
      <c r="B35" s="40">
        <v>27</v>
      </c>
      <c r="C35" s="49">
        <f t="shared" si="0"/>
        <v>141035.43536417201</v>
      </c>
      <c r="D35" s="49"/>
      <c r="E35" s="40">
        <v>2016</v>
      </c>
      <c r="F35" s="8">
        <v>43477</v>
      </c>
      <c r="G35" s="46" t="s">
        <v>4</v>
      </c>
      <c r="H35" s="50">
        <v>1.0045999999999999</v>
      </c>
      <c r="I35" s="50"/>
      <c r="J35" s="40">
        <v>50</v>
      </c>
      <c r="K35" s="51">
        <f t="shared" si="3"/>
        <v>4231.0630609251602</v>
      </c>
      <c r="L35" s="52"/>
      <c r="M35" s="6">
        <f>IF(J35="","",(K35/J35)/LOOKUP(RIGHT($D$2,3),定数!$A$6:$A$13,定数!$B$6:$B$13))</f>
        <v>0.76928419289548366</v>
      </c>
      <c r="N35" s="40">
        <v>2016</v>
      </c>
      <c r="O35" s="8">
        <v>43480</v>
      </c>
      <c r="P35" s="50">
        <v>0.99939999999999996</v>
      </c>
      <c r="Q35" s="50"/>
      <c r="R35" s="53">
        <f>IF(P35="","",T35*M35*LOOKUP(RIGHT($D$2,3),定数!$A$6:$A$13,定数!$B$6:$B$13))</f>
        <v>-4400.3055833621511</v>
      </c>
      <c r="S35" s="53"/>
      <c r="T35" s="54">
        <f t="shared" si="4"/>
        <v>-51.999999999999822</v>
      </c>
      <c r="U35" s="54"/>
      <c r="V35" t="str">
        <f t="shared" si="7"/>
        <v/>
      </c>
      <c r="W35">
        <f t="shared" si="2"/>
        <v>5</v>
      </c>
      <c r="X35" s="41">
        <f t="shared" si="5"/>
        <v>159946.23343667373</v>
      </c>
      <c r="Y35" s="42">
        <f t="shared" si="6"/>
        <v>0.1182322188286411</v>
      </c>
    </row>
    <row r="36" spans="2:25">
      <c r="B36" s="40">
        <v>28</v>
      </c>
      <c r="C36" s="49">
        <f t="shared" si="0"/>
        <v>136635.12978080986</v>
      </c>
      <c r="D36" s="49"/>
      <c r="E36" s="40">
        <v>2016</v>
      </c>
      <c r="F36" s="8">
        <v>43504</v>
      </c>
      <c r="G36" s="46" t="s">
        <v>3</v>
      </c>
      <c r="H36" s="50">
        <v>0.98440000000000005</v>
      </c>
      <c r="I36" s="50"/>
      <c r="J36" s="40">
        <v>127</v>
      </c>
      <c r="K36" s="51">
        <f t="shared" si="3"/>
        <v>4099.0538934242959</v>
      </c>
      <c r="L36" s="52"/>
      <c r="M36" s="6">
        <f>IF(J36="","",(K36/J36)/LOOKUP(RIGHT($D$2,3),定数!$A$6:$A$13,定数!$B$6:$B$13))</f>
        <v>0.29341831735320656</v>
      </c>
      <c r="N36" s="40">
        <v>2016</v>
      </c>
      <c r="O36" s="8">
        <v>43507</v>
      </c>
      <c r="P36" s="50">
        <v>0.96830000000000005</v>
      </c>
      <c r="Q36" s="50"/>
      <c r="R36" s="53">
        <f>IF(P36="","",T36*M36*LOOKUP(RIGHT($D$2,3),定数!$A$6:$A$13,定数!$B$6:$B$13))</f>
        <v>5196.438400325289</v>
      </c>
      <c r="S36" s="53"/>
      <c r="T36" s="54">
        <f>IF(P36="","",IF(G36="買",(P36-H36),(H36-P36))*IF(RIGHT($D$2,3)="JPY",100,10000))</f>
        <v>161.00000000000003</v>
      </c>
      <c r="U36" s="54"/>
      <c r="V36" t="str">
        <f t="shared" si="7"/>
        <v/>
      </c>
      <c r="W36">
        <f t="shared" si="2"/>
        <v>0</v>
      </c>
      <c r="X36" s="41">
        <f t="shared" si="5"/>
        <v>159946.23343667373</v>
      </c>
      <c r="Y36" s="42">
        <f t="shared" si="6"/>
        <v>0.14574337360118739</v>
      </c>
    </row>
    <row r="37" spans="2:25">
      <c r="B37" s="40">
        <v>29</v>
      </c>
      <c r="C37" s="49">
        <f t="shared" si="0"/>
        <v>141831.56818113514</v>
      </c>
      <c r="D37" s="49"/>
      <c r="E37" s="40">
        <v>2016</v>
      </c>
      <c r="F37" s="8">
        <v>43601</v>
      </c>
      <c r="G37" s="46" t="s">
        <v>4</v>
      </c>
      <c r="H37" s="50">
        <v>0.97819999999999996</v>
      </c>
      <c r="I37" s="50"/>
      <c r="J37" s="40">
        <v>34</v>
      </c>
      <c r="K37" s="51">
        <f t="shared" si="3"/>
        <v>4254.9470454340544</v>
      </c>
      <c r="L37" s="52"/>
      <c r="M37" s="6">
        <f>IF(J37="","",(K37/J37)/LOOKUP(RIGHT($D$2,3),定数!$A$6:$A$13,定数!$B$6:$B$13))</f>
        <v>1.1376863757845066</v>
      </c>
      <c r="N37" s="40">
        <v>2016</v>
      </c>
      <c r="O37" s="8">
        <v>43603</v>
      </c>
      <c r="P37" s="50">
        <v>0.98250000000000004</v>
      </c>
      <c r="Q37" s="50"/>
      <c r="R37" s="53">
        <f>IF(P37="","",T37*M37*LOOKUP(RIGHT($D$2,3),定数!$A$6:$A$13,定数!$B$6:$B$13))</f>
        <v>5381.2565574608179</v>
      </c>
      <c r="S37" s="53"/>
      <c r="T37" s="54">
        <f>IF(P37="","",IF(G37="買",(P37-H37),(H37-P37))*IF(RIGHT($D$2,3)="JPY",100,10000))</f>
        <v>43.000000000000817</v>
      </c>
      <c r="U37" s="54"/>
      <c r="V37" t="str">
        <f t="shared" si="7"/>
        <v/>
      </c>
      <c r="W37">
        <f t="shared" si="2"/>
        <v>0</v>
      </c>
      <c r="X37" s="41">
        <f t="shared" si="5"/>
        <v>159946.23343667373</v>
      </c>
      <c r="Y37" s="42">
        <f t="shared" si="6"/>
        <v>0.11325471607751614</v>
      </c>
    </row>
    <row r="38" spans="2:25">
      <c r="B38" s="40">
        <v>30</v>
      </c>
      <c r="C38" s="49">
        <f t="shared" si="0"/>
        <v>147212.82473859595</v>
      </c>
      <c r="D38" s="49"/>
      <c r="E38" s="46">
        <v>2016</v>
      </c>
      <c r="F38" s="8">
        <v>43603</v>
      </c>
      <c r="G38" s="46" t="s">
        <v>4</v>
      </c>
      <c r="H38" s="50">
        <v>0.98080000000000001</v>
      </c>
      <c r="I38" s="50"/>
      <c r="J38" s="46">
        <v>57</v>
      </c>
      <c r="K38" s="51">
        <f t="shared" si="3"/>
        <v>4416.3847421578785</v>
      </c>
      <c r="L38" s="52"/>
      <c r="M38" s="6">
        <f>IF(J38="","",(K38/J38)/LOOKUP(RIGHT($D$2,3),定数!$A$6:$A$13,定数!$B$6:$B$13))</f>
        <v>0.70436758248132025</v>
      </c>
      <c r="N38" s="46">
        <v>2016</v>
      </c>
      <c r="O38" s="8">
        <v>43604</v>
      </c>
      <c r="P38" s="50">
        <v>0.98799999999999999</v>
      </c>
      <c r="Q38" s="50"/>
      <c r="R38" s="53">
        <f>IF(P38="","",T38*M38*LOOKUP(RIGHT($D$2,3),定数!$A$6:$A$13,定数!$B$6:$B$13))</f>
        <v>5578.5912532520442</v>
      </c>
      <c r="S38" s="53"/>
      <c r="T38" s="54">
        <f t="shared" si="4"/>
        <v>71.999999999999844</v>
      </c>
      <c r="U38" s="54"/>
      <c r="V38" t="str">
        <f t="shared" si="7"/>
        <v/>
      </c>
      <c r="W38">
        <f t="shared" si="2"/>
        <v>0</v>
      </c>
      <c r="X38" s="41">
        <f t="shared" si="5"/>
        <v>159946.23343667373</v>
      </c>
      <c r="Y38" s="42">
        <f t="shared" si="6"/>
        <v>7.9610556775750685E-2</v>
      </c>
    </row>
    <row r="39" spans="2:25">
      <c r="B39" s="40">
        <v>31</v>
      </c>
      <c r="C39" s="49">
        <f t="shared" si="0"/>
        <v>152791.41599184799</v>
      </c>
      <c r="D39" s="49"/>
      <c r="E39" s="40">
        <v>2016</v>
      </c>
      <c r="F39" s="8">
        <v>43643</v>
      </c>
      <c r="G39" s="46" t="s">
        <v>4</v>
      </c>
      <c r="H39" s="50">
        <v>0.9778</v>
      </c>
      <c r="I39" s="50"/>
      <c r="J39" s="40">
        <v>45</v>
      </c>
      <c r="K39" s="51">
        <f t="shared" si="3"/>
        <v>4583.7424797554395</v>
      </c>
      <c r="L39" s="52"/>
      <c r="M39" s="6">
        <f>IF(J39="","",(K39/J39)/LOOKUP(RIGHT($D$2,3),定数!$A$6:$A$13,定数!$B$6:$B$13))</f>
        <v>0.92600858176877565</v>
      </c>
      <c r="N39" s="40">
        <v>2016</v>
      </c>
      <c r="O39" s="8">
        <v>43647</v>
      </c>
      <c r="P39" s="50">
        <v>0.97309999999999997</v>
      </c>
      <c r="Q39" s="50"/>
      <c r="R39" s="53">
        <f>IF(P39="","",T39*M39*LOOKUP(RIGHT($D$2,3),定数!$A$6:$A$13,定数!$B$6:$B$13))</f>
        <v>-4787.4643677446084</v>
      </c>
      <c r="S39" s="53"/>
      <c r="T39" s="54">
        <f t="shared" si="4"/>
        <v>-47.000000000000377</v>
      </c>
      <c r="U39" s="54"/>
      <c r="V39" t="str">
        <f t="shared" si="7"/>
        <v/>
      </c>
      <c r="W39">
        <f t="shared" si="2"/>
        <v>1</v>
      </c>
      <c r="X39" s="41">
        <f t="shared" si="5"/>
        <v>159946.23343667373</v>
      </c>
      <c r="Y39" s="42">
        <f t="shared" si="6"/>
        <v>4.4732641032516063E-2</v>
      </c>
    </row>
    <row r="40" spans="2:25">
      <c r="B40" s="40">
        <v>32</v>
      </c>
      <c r="C40" s="49">
        <f t="shared" si="0"/>
        <v>148003.95162410339</v>
      </c>
      <c r="D40" s="49"/>
      <c r="E40" s="40">
        <v>2016</v>
      </c>
      <c r="F40" s="8">
        <v>43770</v>
      </c>
      <c r="G40" s="47" t="s">
        <v>3</v>
      </c>
      <c r="H40" s="50">
        <v>0.9869</v>
      </c>
      <c r="I40" s="50"/>
      <c r="J40" s="40">
        <v>27</v>
      </c>
      <c r="K40" s="51">
        <f t="shared" si="3"/>
        <v>4440.1185487231014</v>
      </c>
      <c r="L40" s="52"/>
      <c r="M40" s="6">
        <f>IF(J40="","",(K40/J40)/LOOKUP(RIGHT($D$2,3),定数!$A$6:$A$13,定数!$B$6:$B$13))</f>
        <v>1.4949894103444785</v>
      </c>
      <c r="N40" s="40">
        <v>2016</v>
      </c>
      <c r="O40" s="8">
        <v>43770</v>
      </c>
      <c r="P40" s="50">
        <v>0.98350000000000004</v>
      </c>
      <c r="Q40" s="50"/>
      <c r="R40" s="53">
        <f>IF(P40="","",T40*M40*LOOKUP(RIGHT($D$2,3),定数!$A$6:$A$13,定数!$B$6:$B$13))</f>
        <v>5591.2603946882818</v>
      </c>
      <c r="S40" s="53"/>
      <c r="T40" s="54">
        <f t="shared" si="4"/>
        <v>33.999999999999588</v>
      </c>
      <c r="U40" s="54"/>
      <c r="V40" t="str">
        <f t="shared" si="7"/>
        <v/>
      </c>
      <c r="W40">
        <f t="shared" si="2"/>
        <v>0</v>
      </c>
      <c r="X40" s="41">
        <f t="shared" si="5"/>
        <v>159946.23343667373</v>
      </c>
      <c r="Y40" s="42">
        <f t="shared" si="6"/>
        <v>7.4664351613497493E-2</v>
      </c>
    </row>
    <row r="41" spans="2:25">
      <c r="B41" s="40">
        <v>33</v>
      </c>
      <c r="C41" s="49">
        <f t="shared" si="0"/>
        <v>153595.21201879167</v>
      </c>
      <c r="D41" s="49"/>
      <c r="E41" s="40">
        <v>2016</v>
      </c>
      <c r="F41" s="8">
        <v>43784</v>
      </c>
      <c r="G41" s="47" t="s">
        <v>4</v>
      </c>
      <c r="H41" s="50">
        <v>1.002</v>
      </c>
      <c r="I41" s="50"/>
      <c r="J41" s="40">
        <v>70</v>
      </c>
      <c r="K41" s="51">
        <f t="shared" si="3"/>
        <v>4607.8563605637501</v>
      </c>
      <c r="L41" s="52"/>
      <c r="M41" s="6">
        <f>IF(J41="","",(K41/J41)/LOOKUP(RIGHT($D$2,3),定数!$A$6:$A$13,定数!$B$6:$B$13))</f>
        <v>0.59842290396931819</v>
      </c>
      <c r="N41" s="40">
        <v>2016</v>
      </c>
      <c r="O41" s="8">
        <v>43791</v>
      </c>
      <c r="P41" s="50">
        <v>1.0106999999999999</v>
      </c>
      <c r="Q41" s="50"/>
      <c r="R41" s="53">
        <f>IF(P41="","",T41*M41*LOOKUP(RIGHT($D$2,3),定数!$A$6:$A$13,定数!$B$6:$B$13))</f>
        <v>5726.9071909863287</v>
      </c>
      <c r="S41" s="53"/>
      <c r="T41" s="54">
        <f t="shared" si="4"/>
        <v>86.999999999999304</v>
      </c>
      <c r="U41" s="54"/>
      <c r="V41" t="str">
        <f t="shared" si="7"/>
        <v/>
      </c>
      <c r="W41">
        <f t="shared" si="2"/>
        <v>0</v>
      </c>
      <c r="X41" s="41">
        <f t="shared" si="5"/>
        <v>159946.23343667373</v>
      </c>
      <c r="Y41" s="42">
        <f t="shared" si="6"/>
        <v>3.9707227118896626E-2</v>
      </c>
    </row>
    <row r="42" spans="2:25">
      <c r="B42" s="40">
        <v>34</v>
      </c>
      <c r="C42" s="49">
        <f t="shared" si="0"/>
        <v>159322.119209778</v>
      </c>
      <c r="D42" s="49"/>
      <c r="E42" s="40">
        <v>2016</v>
      </c>
      <c r="F42" s="8">
        <v>43785</v>
      </c>
      <c r="G42" s="47" t="s">
        <v>4</v>
      </c>
      <c r="H42" s="50">
        <v>1.0029999999999999</v>
      </c>
      <c r="I42" s="50"/>
      <c r="J42" s="40">
        <v>46</v>
      </c>
      <c r="K42" s="51">
        <f t="shared" si="3"/>
        <v>4779.6635762933402</v>
      </c>
      <c r="L42" s="52"/>
      <c r="M42" s="6">
        <f>IF(J42="","",(K42/J42)/LOOKUP(RIGHT($D$2,3),定数!$A$6:$A$13,定数!$B$6:$B$13))</f>
        <v>0.94459754472200397</v>
      </c>
      <c r="N42" s="40">
        <v>2016</v>
      </c>
      <c r="O42" s="8">
        <v>43787</v>
      </c>
      <c r="P42" s="50">
        <v>1.0087999999999999</v>
      </c>
      <c r="Q42" s="50"/>
      <c r="R42" s="53">
        <f>IF(P42="","",T42*M42*LOOKUP(RIGHT($D$2,3),定数!$A$6:$A$13,定数!$B$6:$B$13))</f>
        <v>6026.532335326413</v>
      </c>
      <c r="S42" s="53"/>
      <c r="T42" s="54">
        <f t="shared" si="4"/>
        <v>58.00000000000027</v>
      </c>
      <c r="U42" s="54"/>
      <c r="V42" t="str">
        <f t="shared" si="7"/>
        <v/>
      </c>
      <c r="W42">
        <f t="shared" si="2"/>
        <v>0</v>
      </c>
      <c r="X42" s="41">
        <f t="shared" si="5"/>
        <v>159946.23343667373</v>
      </c>
      <c r="Y42" s="42">
        <f t="shared" si="6"/>
        <v>3.9020251586158183E-3</v>
      </c>
    </row>
    <row r="43" spans="2:25">
      <c r="B43" s="40">
        <v>35</v>
      </c>
      <c r="C43" s="49">
        <f t="shared" si="0"/>
        <v>165348.65154510443</v>
      </c>
      <c r="D43" s="49"/>
      <c r="E43" s="40">
        <v>2017</v>
      </c>
      <c r="F43" s="8">
        <v>43509</v>
      </c>
      <c r="G43" s="47" t="s">
        <v>4</v>
      </c>
      <c r="H43" s="50">
        <v>1.0048999999999999</v>
      </c>
      <c r="I43" s="50"/>
      <c r="J43" s="40">
        <v>30</v>
      </c>
      <c r="K43" s="51">
        <f t="shared" si="3"/>
        <v>4960.4595463531323</v>
      </c>
      <c r="L43" s="52"/>
      <c r="M43" s="6">
        <f>IF(J43="","",(K43/J43)/LOOKUP(RIGHT($D$2,3),定数!$A$6:$A$13,定数!$B$6:$B$13))</f>
        <v>1.5031695595009493</v>
      </c>
      <c r="N43" s="40">
        <v>2017</v>
      </c>
      <c r="O43" s="8">
        <v>43511</v>
      </c>
      <c r="P43" s="50">
        <v>1.0086999999999999</v>
      </c>
      <c r="Q43" s="50"/>
      <c r="R43" s="53">
        <f>IF(P43="","",T43*M43*LOOKUP(RIGHT($D$2,3),定数!$A$6:$A$13,定数!$B$6:$B$13))</f>
        <v>6283.2487587140104</v>
      </c>
      <c r="S43" s="53"/>
      <c r="T43" s="54">
        <f t="shared" si="4"/>
        <v>38.000000000000256</v>
      </c>
      <c r="U43" s="54"/>
      <c r="V43" t="str">
        <f t="shared" si="7"/>
        <v/>
      </c>
      <c r="W43">
        <f t="shared" si="2"/>
        <v>0</v>
      </c>
      <c r="X43" s="41">
        <f t="shared" si="5"/>
        <v>165348.65154510443</v>
      </c>
      <c r="Y43" s="42">
        <f t="shared" si="6"/>
        <v>0</v>
      </c>
    </row>
    <row r="44" spans="2:25">
      <c r="B44" s="40">
        <v>36</v>
      </c>
      <c r="C44" s="49">
        <f t="shared" si="0"/>
        <v>171631.90030381843</v>
      </c>
      <c r="D44" s="49"/>
      <c r="E44" s="40">
        <v>2017</v>
      </c>
      <c r="F44" s="8">
        <v>43556</v>
      </c>
      <c r="G44" s="47" t="s">
        <v>4</v>
      </c>
      <c r="H44" s="50">
        <v>1.0029999999999999</v>
      </c>
      <c r="I44" s="50"/>
      <c r="J44" s="40">
        <v>34</v>
      </c>
      <c r="K44" s="51">
        <f t="shared" si="3"/>
        <v>5148.9570091145524</v>
      </c>
      <c r="L44" s="52"/>
      <c r="M44" s="6">
        <f>IF(J44="","",(K44/J44)/LOOKUP(RIGHT($D$2,3),定数!$A$6:$A$13,定数!$B$6:$B$13))</f>
        <v>1.3767264730252815</v>
      </c>
      <c r="N44" s="40">
        <v>2017</v>
      </c>
      <c r="O44" s="8">
        <v>43561</v>
      </c>
      <c r="P44" s="50">
        <v>1.0074000000000001</v>
      </c>
      <c r="Q44" s="50"/>
      <c r="R44" s="53">
        <f>IF(P44="","",T44*M44*LOOKUP(RIGHT($D$2,3),定数!$A$6:$A$13,定数!$B$6:$B$13))</f>
        <v>6663.3561294426381</v>
      </c>
      <c r="S44" s="53"/>
      <c r="T44" s="54">
        <f t="shared" si="4"/>
        <v>44.000000000001819</v>
      </c>
      <c r="U44" s="54"/>
      <c r="V44" t="str">
        <f t="shared" si="7"/>
        <v/>
      </c>
      <c r="W44">
        <f t="shared" si="2"/>
        <v>0</v>
      </c>
      <c r="X44" s="41">
        <f t="shared" si="5"/>
        <v>171631.90030381843</v>
      </c>
      <c r="Y44" s="42">
        <f t="shared" si="6"/>
        <v>0</v>
      </c>
    </row>
    <row r="45" spans="2:25">
      <c r="B45" s="40">
        <v>37</v>
      </c>
      <c r="C45" s="49">
        <f t="shared" si="0"/>
        <v>178295.25643326106</v>
      </c>
      <c r="D45" s="49"/>
      <c r="E45" s="40">
        <v>2017</v>
      </c>
      <c r="F45" s="8">
        <v>43694</v>
      </c>
      <c r="G45" s="47" t="s">
        <v>3</v>
      </c>
      <c r="H45" s="50">
        <v>0.96179999999999999</v>
      </c>
      <c r="I45" s="50"/>
      <c r="J45" s="40">
        <v>77</v>
      </c>
      <c r="K45" s="51">
        <f t="shared" si="3"/>
        <v>5348.8576929978317</v>
      </c>
      <c r="L45" s="52"/>
      <c r="M45" s="6">
        <f>IF(J45="","",(K45/J45)/LOOKUP(RIGHT($D$2,3),定数!$A$6:$A$13,定数!$B$6:$B$13))</f>
        <v>0.63150622113315613</v>
      </c>
      <c r="N45" s="40">
        <v>2017</v>
      </c>
      <c r="O45" s="8">
        <v>43706</v>
      </c>
      <c r="P45" s="50">
        <v>0.95209999999999995</v>
      </c>
      <c r="Q45" s="50"/>
      <c r="R45" s="53">
        <f>IF(P45="","",T45*M45*LOOKUP(RIGHT($D$2,3),定数!$A$6:$A$13,定数!$B$6:$B$13))</f>
        <v>6738.1713794908055</v>
      </c>
      <c r="S45" s="53"/>
      <c r="T45" s="54">
        <f t="shared" si="4"/>
        <v>97.000000000000426</v>
      </c>
      <c r="U45" s="54"/>
      <c r="V45" t="str">
        <f t="shared" si="7"/>
        <v/>
      </c>
      <c r="W45">
        <f t="shared" si="2"/>
        <v>0</v>
      </c>
      <c r="X45" s="41">
        <f t="shared" si="5"/>
        <v>178295.25643326106</v>
      </c>
      <c r="Y45" s="42">
        <f t="shared" si="6"/>
        <v>0</v>
      </c>
    </row>
    <row r="46" spans="2:25">
      <c r="B46" s="40">
        <v>38</v>
      </c>
      <c r="C46" s="49">
        <f t="shared" si="0"/>
        <v>185033.42781275188</v>
      </c>
      <c r="D46" s="49"/>
      <c r="E46" s="40">
        <v>2017</v>
      </c>
      <c r="F46" s="8">
        <v>43712</v>
      </c>
      <c r="G46" s="47" t="s">
        <v>3</v>
      </c>
      <c r="H46" s="50">
        <v>0.95520000000000005</v>
      </c>
      <c r="I46" s="50"/>
      <c r="J46" s="40">
        <v>58</v>
      </c>
      <c r="K46" s="51">
        <f t="shared" si="3"/>
        <v>5551.0028343825561</v>
      </c>
      <c r="L46" s="52"/>
      <c r="M46" s="6">
        <f>IF(J46="","",(K46/J46)/LOOKUP(RIGHT($D$2,3),定数!$A$6:$A$13,定数!$B$6:$B$13))</f>
        <v>0.87006314018535369</v>
      </c>
      <c r="N46" s="40">
        <v>2017</v>
      </c>
      <c r="O46" s="8">
        <v>43713</v>
      </c>
      <c r="P46" s="50">
        <v>0.96120000000000005</v>
      </c>
      <c r="Q46" s="50"/>
      <c r="R46" s="53">
        <f>IF(P46="","",T46*M46*LOOKUP(RIGHT($D$2,3),定数!$A$6:$A$13,定数!$B$6:$B$13))</f>
        <v>-5742.4167252233401</v>
      </c>
      <c r="S46" s="53"/>
      <c r="T46" s="54">
        <f t="shared" si="4"/>
        <v>-60.000000000000057</v>
      </c>
      <c r="U46" s="54"/>
      <c r="V46" t="str">
        <f t="shared" si="7"/>
        <v/>
      </c>
      <c r="W46">
        <f t="shared" si="2"/>
        <v>1</v>
      </c>
      <c r="X46" s="41">
        <f t="shared" si="5"/>
        <v>185033.42781275188</v>
      </c>
      <c r="Y46" s="42">
        <f t="shared" si="6"/>
        <v>0</v>
      </c>
    </row>
    <row r="47" spans="2:25">
      <c r="B47" s="40">
        <v>39</v>
      </c>
      <c r="C47" s="49">
        <f t="shared" si="0"/>
        <v>179291.01108752855</v>
      </c>
      <c r="D47" s="49"/>
      <c r="E47" s="47">
        <v>2017</v>
      </c>
      <c r="F47" s="8">
        <v>43715</v>
      </c>
      <c r="G47" s="47" t="s">
        <v>3</v>
      </c>
      <c r="H47" s="50">
        <v>0.95130000000000003</v>
      </c>
      <c r="I47" s="50"/>
      <c r="J47" s="47">
        <v>53</v>
      </c>
      <c r="K47" s="51">
        <f t="shared" ref="K47" si="8">IF(J47="","",C47*0.03)</f>
        <v>5378.7303326258561</v>
      </c>
      <c r="L47" s="52"/>
      <c r="M47" s="6">
        <f>IF(J47="","",(K47/J47)/LOOKUP(RIGHT($D$2,3),定数!$A$6:$A$13,定数!$B$6:$B$13))</f>
        <v>0.92259525430975231</v>
      </c>
      <c r="N47" s="47">
        <v>2017</v>
      </c>
      <c r="O47" s="8">
        <v>43716</v>
      </c>
      <c r="P47" s="50">
        <v>0.9446</v>
      </c>
      <c r="Q47" s="50"/>
      <c r="R47" s="53">
        <f>IF(P47="","",T47*M47*LOOKUP(RIGHT($D$2,3),定数!$A$6:$A$13,定数!$B$6:$B$13))</f>
        <v>6799.5270242629149</v>
      </c>
      <c r="S47" s="53"/>
      <c r="T47" s="54">
        <f t="shared" si="4"/>
        <v>67.000000000000398</v>
      </c>
      <c r="U47" s="54"/>
      <c r="V47" t="str">
        <f t="shared" si="7"/>
        <v/>
      </c>
      <c r="W47">
        <f t="shared" si="2"/>
        <v>0</v>
      </c>
      <c r="X47" s="41">
        <f t="shared" si="5"/>
        <v>185033.42781275188</v>
      </c>
      <c r="Y47" s="42">
        <f t="shared" si="6"/>
        <v>3.1034482758620641E-2</v>
      </c>
    </row>
    <row r="48" spans="2:25">
      <c r="B48" s="40">
        <v>40</v>
      </c>
      <c r="C48" s="49">
        <f t="shared" si="0"/>
        <v>186090.53811179145</v>
      </c>
      <c r="D48" s="49"/>
      <c r="E48" s="40">
        <v>2017</v>
      </c>
      <c r="F48" s="8">
        <v>43804</v>
      </c>
      <c r="G48" s="47" t="s">
        <v>4</v>
      </c>
      <c r="H48" s="50">
        <v>0.98839999999999995</v>
      </c>
      <c r="I48" s="50"/>
      <c r="J48" s="40">
        <v>46</v>
      </c>
      <c r="K48" s="51">
        <f t="shared" si="3"/>
        <v>5582.7161433537431</v>
      </c>
      <c r="L48" s="52"/>
      <c r="M48" s="6">
        <f>IF(J48="","",(K48/J48)/LOOKUP(RIGHT($D$2,3),定数!$A$6:$A$13,定数!$B$6:$B$13))</f>
        <v>1.1033035856430322</v>
      </c>
      <c r="N48" s="40">
        <v>2017</v>
      </c>
      <c r="O48" s="8">
        <v>43807</v>
      </c>
      <c r="P48" s="50">
        <v>0.99419999999999997</v>
      </c>
      <c r="Q48" s="50"/>
      <c r="R48" s="53">
        <f>IF(P48="","",T48*M48*LOOKUP(RIGHT($D$2,3),定数!$A$6:$A$13,定数!$B$6:$B$13))</f>
        <v>7039.0768764025788</v>
      </c>
      <c r="S48" s="53"/>
      <c r="T48" s="54">
        <f t="shared" si="4"/>
        <v>58.00000000000027</v>
      </c>
      <c r="U48" s="54"/>
      <c r="V48" t="str">
        <f t="shared" si="7"/>
        <v/>
      </c>
      <c r="W48">
        <f t="shared" si="2"/>
        <v>0</v>
      </c>
      <c r="X48" s="41">
        <f t="shared" si="5"/>
        <v>186090.53811179145</v>
      </c>
      <c r="Y48" s="42">
        <f t="shared" si="6"/>
        <v>0</v>
      </c>
    </row>
    <row r="49" spans="2:25">
      <c r="B49" s="40">
        <v>41</v>
      </c>
      <c r="C49" s="49">
        <f t="shared" si="0"/>
        <v>193129.61498819402</v>
      </c>
      <c r="D49" s="49"/>
      <c r="E49" s="40">
        <v>2017</v>
      </c>
      <c r="F49" s="8">
        <v>43826</v>
      </c>
      <c r="G49" s="47" t="s">
        <v>3</v>
      </c>
      <c r="H49" s="50">
        <v>0.98619999999999997</v>
      </c>
      <c r="I49" s="50"/>
      <c r="J49" s="40">
        <v>36</v>
      </c>
      <c r="K49" s="51">
        <f t="shared" si="3"/>
        <v>5793.8884496458204</v>
      </c>
      <c r="L49" s="52"/>
      <c r="M49" s="6">
        <f>IF(J49="","",(K49/J49)/LOOKUP(RIGHT($D$2,3),定数!$A$6:$A$13,定数!$B$6:$B$13))</f>
        <v>1.4631031438499544</v>
      </c>
      <c r="N49" s="40">
        <v>2017</v>
      </c>
      <c r="O49" s="8">
        <v>43827</v>
      </c>
      <c r="P49" s="50">
        <v>0.98170000000000002</v>
      </c>
      <c r="Q49" s="50"/>
      <c r="R49" s="53">
        <f>IF(P49="","",T49*M49*LOOKUP(RIGHT($D$2,3),定数!$A$6:$A$13,定数!$B$6:$B$13))</f>
        <v>7242.3605620571916</v>
      </c>
      <c r="S49" s="53"/>
      <c r="T49" s="54">
        <f t="shared" si="4"/>
        <v>44.999999999999488</v>
      </c>
      <c r="U49" s="54"/>
      <c r="V49" t="str">
        <f t="shared" si="7"/>
        <v/>
      </c>
      <c r="W49">
        <f t="shared" si="2"/>
        <v>0</v>
      </c>
      <c r="X49" s="41">
        <f t="shared" si="5"/>
        <v>193129.61498819402</v>
      </c>
      <c r="Y49" s="42">
        <f t="shared" si="6"/>
        <v>0</v>
      </c>
    </row>
    <row r="50" spans="2:25">
      <c r="B50" s="40">
        <v>42</v>
      </c>
      <c r="C50" s="49">
        <f t="shared" si="0"/>
        <v>200371.97555025123</v>
      </c>
      <c r="D50" s="49"/>
      <c r="E50" s="40">
        <v>2018</v>
      </c>
      <c r="F50" s="8">
        <v>43476</v>
      </c>
      <c r="G50" s="47" t="s">
        <v>3</v>
      </c>
      <c r="H50" s="50">
        <v>0.97489999999999999</v>
      </c>
      <c r="I50" s="50"/>
      <c r="J50" s="40">
        <v>64</v>
      </c>
      <c r="K50" s="51">
        <f t="shared" si="3"/>
        <v>6011.1592665075368</v>
      </c>
      <c r="L50" s="52"/>
      <c r="M50" s="6">
        <f>IF(J50="","",(K50/J50)/LOOKUP(RIGHT($D$2,3),定数!$A$6:$A$13,定数!$B$6:$B$13))</f>
        <v>0.85385785035618422</v>
      </c>
      <c r="N50" s="40">
        <v>2018</v>
      </c>
      <c r="O50" s="8">
        <v>43478</v>
      </c>
      <c r="P50" s="50">
        <v>0.96679999999999999</v>
      </c>
      <c r="Q50" s="50"/>
      <c r="R50" s="53">
        <f>IF(P50="","",T50*M50*LOOKUP(RIGHT($D$2,3),定数!$A$6:$A$13,定数!$B$6:$B$13))</f>
        <v>7607.8734466735978</v>
      </c>
      <c r="S50" s="53"/>
      <c r="T50" s="54">
        <f t="shared" si="4"/>
        <v>80.999999999999957</v>
      </c>
      <c r="U50" s="54"/>
      <c r="V50" t="str">
        <f t="shared" si="7"/>
        <v/>
      </c>
      <c r="W50">
        <f t="shared" si="2"/>
        <v>0</v>
      </c>
      <c r="X50" s="41">
        <f t="shared" si="5"/>
        <v>200371.97555025123</v>
      </c>
      <c r="Y50" s="42">
        <f t="shared" si="6"/>
        <v>0</v>
      </c>
    </row>
    <row r="51" spans="2:25">
      <c r="B51" s="40">
        <v>43</v>
      </c>
      <c r="C51" s="49">
        <f t="shared" si="0"/>
        <v>207979.84899692482</v>
      </c>
      <c r="D51" s="49"/>
      <c r="E51" s="40">
        <v>2018</v>
      </c>
      <c r="F51" s="8">
        <v>43477</v>
      </c>
      <c r="G51" s="47" t="s">
        <v>3</v>
      </c>
      <c r="H51" s="50">
        <v>0.97040000000000004</v>
      </c>
      <c r="I51" s="50"/>
      <c r="J51" s="40">
        <v>63</v>
      </c>
      <c r="K51" s="51">
        <f t="shared" si="3"/>
        <v>6239.395469907744</v>
      </c>
      <c r="L51" s="52"/>
      <c r="M51" s="6">
        <f>IF(J51="","",(K51/J51)/LOOKUP(RIGHT($D$2,3),定数!$A$6:$A$13,定数!$B$6:$B$13))</f>
        <v>0.90034566665335414</v>
      </c>
      <c r="N51" s="40">
        <v>2018</v>
      </c>
      <c r="O51" s="8">
        <v>43480</v>
      </c>
      <c r="P51" s="50">
        <v>0.96240000000000003</v>
      </c>
      <c r="Q51" s="50"/>
      <c r="R51" s="53">
        <f>IF(P51="","",T51*M51*LOOKUP(RIGHT($D$2,3),定数!$A$6:$A$13,定数!$B$6:$B$13))</f>
        <v>7923.0418665495245</v>
      </c>
      <c r="S51" s="53"/>
      <c r="T51" s="54">
        <f t="shared" si="4"/>
        <v>80.000000000000071</v>
      </c>
      <c r="U51" s="54"/>
      <c r="V51" t="str">
        <f t="shared" si="7"/>
        <v/>
      </c>
      <c r="W51">
        <f t="shared" si="2"/>
        <v>0</v>
      </c>
      <c r="X51" s="41">
        <f t="shared" si="5"/>
        <v>207979.84899692482</v>
      </c>
      <c r="Y51" s="42">
        <f t="shared" si="6"/>
        <v>0</v>
      </c>
    </row>
    <row r="52" spans="2:25">
      <c r="B52" s="40">
        <v>44</v>
      </c>
      <c r="C52" s="49">
        <f t="shared" si="0"/>
        <v>215902.89086347434</v>
      </c>
      <c r="D52" s="49"/>
      <c r="E52" s="40">
        <v>2018</v>
      </c>
      <c r="F52" s="8">
        <v>43523</v>
      </c>
      <c r="G52" s="47" t="s">
        <v>4</v>
      </c>
      <c r="H52" s="50">
        <v>0.93920000000000003</v>
      </c>
      <c r="I52" s="50"/>
      <c r="J52" s="40">
        <v>39</v>
      </c>
      <c r="K52" s="51">
        <f t="shared" si="3"/>
        <v>6477.0867259042298</v>
      </c>
      <c r="L52" s="52"/>
      <c r="M52" s="6">
        <f>IF(J52="","",(K52/J52)/LOOKUP(RIGHT($D$2,3),定数!$A$6:$A$13,定数!$B$6:$B$13))</f>
        <v>1.5098104256187017</v>
      </c>
      <c r="N52" s="40">
        <v>2018</v>
      </c>
      <c r="O52" s="8">
        <v>43524</v>
      </c>
      <c r="P52" s="50">
        <v>0.94410000000000005</v>
      </c>
      <c r="Q52" s="50"/>
      <c r="R52" s="53">
        <f>IF(P52="","",T52*M52*LOOKUP(RIGHT($D$2,3),定数!$A$6:$A$13,定数!$B$6:$B$13))</f>
        <v>8137.8781940848276</v>
      </c>
      <c r="S52" s="53"/>
      <c r="T52" s="54">
        <f t="shared" si="4"/>
        <v>49.000000000000156</v>
      </c>
      <c r="U52" s="54"/>
      <c r="V52" t="str">
        <f t="shared" si="7"/>
        <v/>
      </c>
      <c r="W52">
        <f t="shared" si="2"/>
        <v>0</v>
      </c>
      <c r="X52" s="41">
        <f t="shared" si="5"/>
        <v>215902.89086347434</v>
      </c>
      <c r="Y52" s="42">
        <f t="shared" si="6"/>
        <v>0</v>
      </c>
    </row>
    <row r="53" spans="2:25">
      <c r="B53" s="40">
        <v>45</v>
      </c>
      <c r="C53" s="49">
        <f t="shared" si="0"/>
        <v>224040.76905755917</v>
      </c>
      <c r="D53" s="49"/>
      <c r="E53" s="40">
        <v>2018</v>
      </c>
      <c r="F53" s="8">
        <v>43581</v>
      </c>
      <c r="G53" s="47" t="s">
        <v>4</v>
      </c>
      <c r="H53" s="50">
        <v>0.98870000000000002</v>
      </c>
      <c r="I53" s="50"/>
      <c r="J53" s="40">
        <v>70</v>
      </c>
      <c r="K53" s="51">
        <f t="shared" si="3"/>
        <v>6721.2230717267748</v>
      </c>
      <c r="L53" s="52"/>
      <c r="M53" s="6">
        <f>IF(J53="","",(K53/J53)/LOOKUP(RIGHT($D$2,3),定数!$A$6:$A$13,定数!$B$6:$B$13))</f>
        <v>0.87288611321126941</v>
      </c>
      <c r="N53" s="40">
        <v>2018</v>
      </c>
      <c r="O53" s="8">
        <v>43587</v>
      </c>
      <c r="P53" s="50">
        <v>0.99750000000000005</v>
      </c>
      <c r="Q53" s="50"/>
      <c r="R53" s="53">
        <f>IF(P53="","",T53*M53*LOOKUP(RIGHT($D$2,3),定数!$A$6:$A$13,定数!$B$6:$B$13))</f>
        <v>8449.5375758851151</v>
      </c>
      <c r="S53" s="53"/>
      <c r="T53" s="54">
        <f t="shared" si="4"/>
        <v>88.000000000000298</v>
      </c>
      <c r="U53" s="54"/>
      <c r="V53" t="str">
        <f t="shared" si="7"/>
        <v/>
      </c>
      <c r="W53">
        <f t="shared" si="2"/>
        <v>0</v>
      </c>
      <c r="X53" s="41">
        <f t="shared" si="5"/>
        <v>224040.76905755917</v>
      </c>
      <c r="Y53" s="42">
        <f t="shared" si="6"/>
        <v>0</v>
      </c>
    </row>
    <row r="54" spans="2:25">
      <c r="B54" s="40">
        <v>46</v>
      </c>
      <c r="C54" s="49">
        <f t="shared" si="0"/>
        <v>232490.30663344427</v>
      </c>
      <c r="D54" s="49"/>
      <c r="E54" s="40">
        <v>2018</v>
      </c>
      <c r="F54" s="8">
        <v>43737</v>
      </c>
      <c r="G54" s="47" t="s">
        <v>4</v>
      </c>
      <c r="H54" s="50">
        <v>0.98180000000000001</v>
      </c>
      <c r="I54" s="50"/>
      <c r="J54" s="40">
        <v>66</v>
      </c>
      <c r="K54" s="51">
        <f t="shared" si="3"/>
        <v>6974.7091990033277</v>
      </c>
      <c r="L54" s="52"/>
      <c r="M54" s="6">
        <f>IF(J54="","",(K54/J54)/LOOKUP(RIGHT($D$2,3),定数!$A$6:$A$13,定数!$B$6:$B$13))</f>
        <v>0.9607037464191911</v>
      </c>
      <c r="N54" s="40">
        <v>2018</v>
      </c>
      <c r="O54" s="8">
        <v>43742</v>
      </c>
      <c r="P54" s="50">
        <v>0.99019999999999997</v>
      </c>
      <c r="Q54" s="50"/>
      <c r="R54" s="53">
        <f>IF(P54="","",T54*M54*LOOKUP(RIGHT($D$2,3),定数!$A$6:$A$13,定数!$B$6:$B$13))</f>
        <v>8876.9026169132867</v>
      </c>
      <c r="S54" s="53"/>
      <c r="T54" s="54">
        <f t="shared" si="4"/>
        <v>83.999999999999631</v>
      </c>
      <c r="U54" s="54"/>
      <c r="V54" t="str">
        <f t="shared" si="7"/>
        <v/>
      </c>
      <c r="W54">
        <f t="shared" si="2"/>
        <v>0</v>
      </c>
      <c r="X54" s="41">
        <f t="shared" si="5"/>
        <v>232490.30663344427</v>
      </c>
      <c r="Y54" s="42">
        <f t="shared" si="6"/>
        <v>0</v>
      </c>
    </row>
    <row r="55" spans="2:25">
      <c r="B55" s="40">
        <v>47</v>
      </c>
      <c r="C55" s="49">
        <f t="shared" si="0"/>
        <v>241367.20925035755</v>
      </c>
      <c r="D55" s="49"/>
      <c r="E55" s="40">
        <v>2018</v>
      </c>
      <c r="F55" s="8">
        <v>43741</v>
      </c>
      <c r="G55" s="47" t="s">
        <v>4</v>
      </c>
      <c r="H55" s="50">
        <v>0.98650000000000004</v>
      </c>
      <c r="I55" s="50"/>
      <c r="J55" s="40">
        <v>30</v>
      </c>
      <c r="K55" s="51">
        <f t="shared" si="3"/>
        <v>7241.0162775107265</v>
      </c>
      <c r="L55" s="52"/>
      <c r="M55" s="6">
        <f>IF(J55="","",(K55/J55)/LOOKUP(RIGHT($D$2,3),定数!$A$6:$A$13,定数!$B$6:$B$13))</f>
        <v>2.1942473568214322</v>
      </c>
      <c r="N55" s="40">
        <v>2018</v>
      </c>
      <c r="O55" s="8">
        <v>43742</v>
      </c>
      <c r="P55" s="50">
        <v>0.99029999999999996</v>
      </c>
      <c r="Q55" s="50"/>
      <c r="R55" s="53">
        <f>IF(P55="","",T55*M55*LOOKUP(RIGHT($D$2,3),定数!$A$6:$A$13,定数!$B$6:$B$13))</f>
        <v>9171.9539515133802</v>
      </c>
      <c r="S55" s="53"/>
      <c r="T55" s="54">
        <f t="shared" si="4"/>
        <v>37.999999999999147</v>
      </c>
      <c r="U55" s="54"/>
      <c r="V55" t="str">
        <f t="shared" si="7"/>
        <v/>
      </c>
      <c r="W55">
        <f t="shared" si="2"/>
        <v>0</v>
      </c>
      <c r="X55" s="41">
        <f t="shared" si="5"/>
        <v>241367.20925035755</v>
      </c>
      <c r="Y55" s="42">
        <f t="shared" si="6"/>
        <v>0</v>
      </c>
    </row>
    <row r="56" spans="2:25">
      <c r="B56" s="40">
        <v>48</v>
      </c>
      <c r="C56" s="49">
        <f t="shared" si="0"/>
        <v>250539.16320187092</v>
      </c>
      <c r="D56" s="49"/>
      <c r="E56" s="40">
        <v>2019</v>
      </c>
      <c r="F56" s="8">
        <v>43474</v>
      </c>
      <c r="G56" s="47" t="s">
        <v>3</v>
      </c>
      <c r="H56" s="50">
        <v>0.97889999999999999</v>
      </c>
      <c r="I56" s="50"/>
      <c r="J56" s="40">
        <v>25</v>
      </c>
      <c r="K56" s="51">
        <f t="shared" si="3"/>
        <v>7516.1748960561272</v>
      </c>
      <c r="L56" s="52"/>
      <c r="M56" s="6">
        <f>IF(J56="","",(K56/J56)/LOOKUP(RIGHT($D$2,3),定数!$A$6:$A$13,定数!$B$6:$B$13))</f>
        <v>2.7331545076567734</v>
      </c>
      <c r="N56" s="40">
        <v>2019</v>
      </c>
      <c r="O56" s="8">
        <v>43474</v>
      </c>
      <c r="P56" s="50">
        <v>0.9758</v>
      </c>
      <c r="Q56" s="50"/>
      <c r="R56" s="53">
        <f>IF(P56="","",T56*M56*LOOKUP(RIGHT($D$2,3),定数!$A$6:$A$13,定数!$B$6:$B$13))</f>
        <v>9320.0568711095711</v>
      </c>
      <c r="S56" s="53"/>
      <c r="T56" s="54">
        <f t="shared" si="4"/>
        <v>30.999999999999915</v>
      </c>
      <c r="U56" s="54"/>
      <c r="V56" t="str">
        <f t="shared" si="7"/>
        <v/>
      </c>
      <c r="W56">
        <f t="shared" si="2"/>
        <v>0</v>
      </c>
      <c r="X56" s="41">
        <f t="shared" si="5"/>
        <v>250539.16320187092</v>
      </c>
      <c r="Y56" s="42">
        <f t="shared" si="6"/>
        <v>0</v>
      </c>
    </row>
    <row r="57" spans="2:25">
      <c r="B57" s="40">
        <v>49</v>
      </c>
      <c r="C57" s="49">
        <f t="shared" si="0"/>
        <v>259859.2200729805</v>
      </c>
      <c r="D57" s="49"/>
      <c r="E57" s="40">
        <v>2019</v>
      </c>
      <c r="F57" s="8">
        <v>43502</v>
      </c>
      <c r="G57" s="47" t="s">
        <v>4</v>
      </c>
      <c r="H57" s="50">
        <v>1.0013000000000001</v>
      </c>
      <c r="I57" s="50"/>
      <c r="J57" s="40">
        <v>27</v>
      </c>
      <c r="K57" s="51">
        <f t="shared" si="3"/>
        <v>7795.7766021894149</v>
      </c>
      <c r="L57" s="52"/>
      <c r="M57" s="6">
        <f>IF(J57="","",(K57/J57)/LOOKUP(RIGHT($D$2,3),定数!$A$6:$A$13,定数!$B$6:$B$13))</f>
        <v>2.624840606797783</v>
      </c>
      <c r="N57" s="40">
        <v>2019</v>
      </c>
      <c r="O57" s="8">
        <v>43507</v>
      </c>
      <c r="P57" s="50">
        <v>1.0045999999999999</v>
      </c>
      <c r="Q57" s="50"/>
      <c r="R57" s="53">
        <f>IF(P57="","",T57*M57*LOOKUP(RIGHT($D$2,3),定数!$A$6:$A$13,定数!$B$6:$B$13))</f>
        <v>9528.1714026755435</v>
      </c>
      <c r="S57" s="53"/>
      <c r="T57" s="54">
        <f t="shared" si="4"/>
        <v>32.999999999998586</v>
      </c>
      <c r="U57" s="54"/>
      <c r="V57" t="str">
        <f t="shared" si="7"/>
        <v/>
      </c>
      <c r="W57">
        <f t="shared" si="2"/>
        <v>0</v>
      </c>
      <c r="X57" s="41">
        <f t="shared" si="5"/>
        <v>259859.2200729805</v>
      </c>
      <c r="Y57" s="42">
        <f t="shared" si="6"/>
        <v>0</v>
      </c>
    </row>
    <row r="58" spans="2:25">
      <c r="B58" s="40">
        <v>50</v>
      </c>
      <c r="C58" s="49">
        <f t="shared" si="0"/>
        <v>269387.39147565607</v>
      </c>
      <c r="D58" s="49"/>
      <c r="E58" s="40">
        <v>2019</v>
      </c>
      <c r="F58" s="8">
        <v>43502</v>
      </c>
      <c r="G58" s="47" t="s">
        <v>4</v>
      </c>
      <c r="H58" s="50">
        <v>1.0016</v>
      </c>
      <c r="I58" s="50"/>
      <c r="J58" s="40">
        <v>20</v>
      </c>
      <c r="K58" s="51">
        <f t="shared" si="3"/>
        <v>8081.6217442696816</v>
      </c>
      <c r="L58" s="52"/>
      <c r="M58" s="6">
        <f>IF(J58="","",(K58/J58)/LOOKUP(RIGHT($D$2,3),定数!$A$6:$A$13,定数!$B$6:$B$13))</f>
        <v>3.6734644292134915</v>
      </c>
      <c r="N58" s="40">
        <v>2019</v>
      </c>
      <c r="O58" s="8">
        <v>43507</v>
      </c>
      <c r="P58" s="50">
        <v>1.004</v>
      </c>
      <c r="Q58" s="50"/>
      <c r="R58" s="53">
        <f>IF(P58="","",T58*M58*LOOKUP(RIGHT($D$2,3),定数!$A$6:$A$13,定数!$B$6:$B$13))</f>
        <v>9697.9460931234462</v>
      </c>
      <c r="S58" s="53"/>
      <c r="T58" s="54">
        <f t="shared" si="4"/>
        <v>23.999999999999577</v>
      </c>
      <c r="U58" s="54"/>
      <c r="V58" t="str">
        <f t="shared" si="7"/>
        <v/>
      </c>
      <c r="W58">
        <f t="shared" si="2"/>
        <v>0</v>
      </c>
      <c r="X58" s="41">
        <f t="shared" si="5"/>
        <v>269387.39147565607</v>
      </c>
      <c r="Y58" s="42">
        <f t="shared" si="6"/>
        <v>0</v>
      </c>
    </row>
    <row r="59" spans="2:25">
      <c r="B59" s="40">
        <v>51</v>
      </c>
      <c r="C59" s="49">
        <f t="shared" si="0"/>
        <v>279085.33756877953</v>
      </c>
      <c r="D59" s="49"/>
      <c r="E59" s="40">
        <v>2019</v>
      </c>
      <c r="F59" s="8">
        <v>43515</v>
      </c>
      <c r="G59" s="47" t="s">
        <v>3</v>
      </c>
      <c r="H59" s="50">
        <v>1.0001</v>
      </c>
      <c r="I59" s="50"/>
      <c r="J59" s="40">
        <v>56</v>
      </c>
      <c r="K59" s="51">
        <f t="shared" si="3"/>
        <v>8372.5601270633852</v>
      </c>
      <c r="L59" s="52"/>
      <c r="M59" s="6">
        <f>IF(J59="","",(K59/J59)/LOOKUP(RIGHT($D$2,3),定数!$A$6:$A$13,定数!$B$6:$B$13))</f>
        <v>1.3591818388089911</v>
      </c>
      <c r="N59" s="40">
        <v>2019</v>
      </c>
      <c r="O59" s="8">
        <v>43524</v>
      </c>
      <c r="P59" s="50">
        <v>0.9929</v>
      </c>
      <c r="Q59" s="50"/>
      <c r="R59" s="53">
        <f>IF(P59="","",T59*M59*LOOKUP(RIGHT($D$2,3),定数!$A$6:$A$13,定数!$B$6:$B$13))</f>
        <v>10764.720163367187</v>
      </c>
      <c r="S59" s="53"/>
      <c r="T59" s="54">
        <f t="shared" si="4"/>
        <v>71.999999999999844</v>
      </c>
      <c r="U59" s="54"/>
      <c r="V59" t="str">
        <f t="shared" si="7"/>
        <v/>
      </c>
      <c r="W59">
        <f t="shared" si="2"/>
        <v>0</v>
      </c>
      <c r="X59" s="41">
        <f t="shared" si="5"/>
        <v>279085.33756877953</v>
      </c>
      <c r="Y59" s="42">
        <f t="shared" si="6"/>
        <v>0</v>
      </c>
    </row>
    <row r="60" spans="2:25">
      <c r="B60" s="40">
        <v>52</v>
      </c>
      <c r="C60" s="49">
        <f t="shared" si="0"/>
        <v>289850.0577321467</v>
      </c>
      <c r="D60" s="49"/>
      <c r="E60" s="40">
        <v>2019</v>
      </c>
      <c r="F60" s="8">
        <v>43544</v>
      </c>
      <c r="G60" s="48" t="s">
        <v>3</v>
      </c>
      <c r="H60" s="50">
        <v>0.99760000000000004</v>
      </c>
      <c r="I60" s="50"/>
      <c r="J60" s="40">
        <v>31</v>
      </c>
      <c r="K60" s="51">
        <f t="shared" si="3"/>
        <v>8695.5017319644012</v>
      </c>
      <c r="L60" s="52"/>
      <c r="M60" s="6">
        <f>IF(J60="","",(K60/J60)/LOOKUP(RIGHT($D$2,3),定数!$A$6:$A$13,定数!$B$6:$B$13))</f>
        <v>2.5500005079074488</v>
      </c>
      <c r="N60" s="40">
        <v>2019</v>
      </c>
      <c r="O60" s="8">
        <v>43545</v>
      </c>
      <c r="P60" s="50">
        <v>0.99380000000000002</v>
      </c>
      <c r="Q60" s="50"/>
      <c r="R60" s="53">
        <f>IF(P60="","",T60*M60*LOOKUP(RIGHT($D$2,3),定数!$A$6:$A$13,定数!$B$6:$B$13))</f>
        <v>10659.002123053207</v>
      </c>
      <c r="S60" s="53"/>
      <c r="T60" s="54">
        <f t="shared" si="4"/>
        <v>38.000000000000256</v>
      </c>
      <c r="U60" s="54"/>
      <c r="V60" t="str">
        <f t="shared" si="7"/>
        <v/>
      </c>
      <c r="W60">
        <f t="shared" si="2"/>
        <v>0</v>
      </c>
      <c r="X60" s="41">
        <f t="shared" si="5"/>
        <v>289850.0577321467</v>
      </c>
      <c r="Y60" s="42">
        <f t="shared" si="6"/>
        <v>0</v>
      </c>
    </row>
    <row r="61" spans="2:25">
      <c r="B61" s="40">
        <v>53</v>
      </c>
      <c r="C61" s="49">
        <f t="shared" si="0"/>
        <v>300509.05985519988</v>
      </c>
      <c r="D61" s="49"/>
      <c r="E61" s="48">
        <v>2019</v>
      </c>
      <c r="F61" s="8">
        <v>43608</v>
      </c>
      <c r="G61" s="48" t="s">
        <v>3</v>
      </c>
      <c r="H61" s="50">
        <v>1.0065999999999999</v>
      </c>
      <c r="I61" s="50"/>
      <c r="J61" s="48">
        <v>29</v>
      </c>
      <c r="K61" s="51">
        <f t="shared" si="3"/>
        <v>9015.2717956559954</v>
      </c>
      <c r="L61" s="52"/>
      <c r="M61" s="6">
        <f>IF(J61="","",(K61/J61)/LOOKUP(RIGHT($D$2,3),定数!$A$6:$A$13,定数!$B$6:$B$13))</f>
        <v>2.8261040111774278</v>
      </c>
      <c r="N61" s="48">
        <v>2019</v>
      </c>
      <c r="O61" s="8">
        <v>43608</v>
      </c>
      <c r="P61" s="50">
        <v>1.0029999999999999</v>
      </c>
      <c r="Q61" s="50"/>
      <c r="R61" s="53">
        <f>IF(P61="","",T61*M61*LOOKUP(RIGHT($D$2,3),定数!$A$6:$A$13,定数!$B$6:$B$13))</f>
        <v>11191.371884262762</v>
      </c>
      <c r="S61" s="53"/>
      <c r="T61" s="54">
        <f t="shared" si="4"/>
        <v>36.000000000000476</v>
      </c>
      <c r="U61" s="54"/>
      <c r="V61" t="str">
        <f t="shared" si="7"/>
        <v/>
      </c>
      <c r="W61">
        <f t="shared" si="2"/>
        <v>0</v>
      </c>
      <c r="X61" s="41">
        <f t="shared" si="5"/>
        <v>300509.05985519988</v>
      </c>
      <c r="Y61" s="42">
        <f t="shared" si="6"/>
        <v>0</v>
      </c>
    </row>
    <row r="62" spans="2:25">
      <c r="B62" s="40">
        <v>54</v>
      </c>
      <c r="C62" s="49">
        <f t="shared" si="0"/>
        <v>311700.43173946266</v>
      </c>
      <c r="D62" s="49"/>
      <c r="E62" s="40">
        <v>2019</v>
      </c>
      <c r="F62" s="8">
        <v>43628</v>
      </c>
      <c r="G62" s="48" t="s">
        <v>4</v>
      </c>
      <c r="H62" s="50">
        <v>0.99470000000000003</v>
      </c>
      <c r="I62" s="50"/>
      <c r="J62" s="40">
        <v>43</v>
      </c>
      <c r="K62" s="51">
        <f t="shared" si="3"/>
        <v>9351.012952183879</v>
      </c>
      <c r="L62" s="52"/>
      <c r="M62" s="6">
        <f>IF(J62="","",(K62/J62)/LOOKUP(RIGHT($D$2,3),定数!$A$6:$A$13,定数!$B$6:$B$13))</f>
        <v>1.9769583408422577</v>
      </c>
      <c r="N62" s="40">
        <v>2019</v>
      </c>
      <c r="O62" s="8">
        <v>43634</v>
      </c>
      <c r="P62" s="50">
        <v>1.0002</v>
      </c>
      <c r="Q62" s="50"/>
      <c r="R62" s="53">
        <f>IF(P62="","",T62*M62*LOOKUP(RIGHT($D$2,3),定数!$A$6:$A$13,定数!$B$6:$B$13))</f>
        <v>11960.59796209555</v>
      </c>
      <c r="S62" s="53"/>
      <c r="T62" s="54">
        <f t="shared" si="4"/>
        <v>54.999999999999496</v>
      </c>
      <c r="U62" s="54"/>
      <c r="V62" t="str">
        <f t="shared" si="7"/>
        <v/>
      </c>
      <c r="W62">
        <f t="shared" si="2"/>
        <v>0</v>
      </c>
      <c r="X62" s="41">
        <f t="shared" si="5"/>
        <v>311700.43173946266</v>
      </c>
      <c r="Y62" s="42">
        <f t="shared" si="6"/>
        <v>0</v>
      </c>
    </row>
    <row r="63" spans="2:25">
      <c r="B63" s="40">
        <v>55</v>
      </c>
      <c r="C63" s="49">
        <f t="shared" si="0"/>
        <v>323661.02970155823</v>
      </c>
      <c r="D63" s="49"/>
      <c r="E63" s="40"/>
      <c r="F63" s="8"/>
      <c r="G63" s="40"/>
      <c r="H63" s="50"/>
      <c r="I63" s="50"/>
      <c r="J63" s="40"/>
      <c r="K63" s="51" t="str">
        <f t="shared" si="3"/>
        <v/>
      </c>
      <c r="L63" s="52"/>
      <c r="M63" s="6" t="str">
        <f>IF(J63="","",(K63/J63)/LOOKUP(RIGHT($D$2,3),定数!$A$6:$A$13,定数!$B$6:$B$13))</f>
        <v/>
      </c>
      <c r="N63" s="40"/>
      <c r="O63" s="8"/>
      <c r="P63" s="50"/>
      <c r="Q63" s="50"/>
      <c r="R63" s="53" t="str">
        <f>IF(P63="","",T63*M63*LOOKUP(RIGHT($D$2,3),定数!$A$6:$A$13,定数!$B$6:$B$13))</f>
        <v/>
      </c>
      <c r="S63" s="53"/>
      <c r="T63" s="54" t="str">
        <f t="shared" si="4"/>
        <v/>
      </c>
      <c r="U63" s="54"/>
      <c r="V63" t="str">
        <f t="shared" si="7"/>
        <v/>
      </c>
      <c r="W63" t="str">
        <f t="shared" si="2"/>
        <v/>
      </c>
      <c r="X63" s="41">
        <f t="shared" si="5"/>
        <v>323661.02970155823</v>
      </c>
      <c r="Y63" s="42">
        <f t="shared" si="6"/>
        <v>0</v>
      </c>
    </row>
    <row r="64" spans="2:25">
      <c r="B64" s="40">
        <v>56</v>
      </c>
      <c r="C64" s="49" t="str">
        <f t="shared" si="0"/>
        <v/>
      </c>
      <c r="D64" s="49"/>
      <c r="E64" s="40"/>
      <c r="F64" s="8"/>
      <c r="G64" s="40"/>
      <c r="H64" s="50"/>
      <c r="I64" s="50"/>
      <c r="J64" s="40"/>
      <c r="K64" s="51" t="str">
        <f t="shared" si="3"/>
        <v/>
      </c>
      <c r="L64" s="52"/>
      <c r="M64" s="6" t="str">
        <f>IF(J64="","",(K64/J64)/LOOKUP(RIGHT($D$2,3),定数!$A$6:$A$13,定数!$B$6:$B$13))</f>
        <v/>
      </c>
      <c r="N64" s="40"/>
      <c r="O64" s="8"/>
      <c r="P64" s="50"/>
      <c r="Q64" s="50"/>
      <c r="R64" s="53" t="str">
        <f>IF(P64="","",T64*M64*LOOKUP(RIGHT($D$2,3),定数!$A$6:$A$13,定数!$B$6:$B$13))</f>
        <v/>
      </c>
      <c r="S64" s="53"/>
      <c r="T64" s="54" t="str">
        <f t="shared" si="4"/>
        <v/>
      </c>
      <c r="U64" s="5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9" t="str">
        <f t="shared" si="0"/>
        <v/>
      </c>
      <c r="D65" s="49"/>
      <c r="E65" s="40"/>
      <c r="F65" s="8"/>
      <c r="G65" s="40"/>
      <c r="H65" s="50"/>
      <c r="I65" s="50"/>
      <c r="J65" s="40"/>
      <c r="K65" s="51" t="str">
        <f t="shared" si="3"/>
        <v/>
      </c>
      <c r="L65" s="52"/>
      <c r="M65" s="6" t="str">
        <f>IF(J65="","",(K65/J65)/LOOKUP(RIGHT($D$2,3),定数!$A$6:$A$13,定数!$B$6:$B$13))</f>
        <v/>
      </c>
      <c r="N65" s="40"/>
      <c r="O65" s="8"/>
      <c r="P65" s="50"/>
      <c r="Q65" s="50"/>
      <c r="R65" s="53" t="str">
        <f>IF(P65="","",T65*M65*LOOKUP(RIGHT($D$2,3),定数!$A$6:$A$13,定数!$B$6:$B$13))</f>
        <v/>
      </c>
      <c r="S65" s="53"/>
      <c r="T65" s="54" t="str">
        <f t="shared" si="4"/>
        <v/>
      </c>
      <c r="U65" s="5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9" t="str">
        <f t="shared" si="0"/>
        <v/>
      </c>
      <c r="D66" s="49"/>
      <c r="E66" s="40"/>
      <c r="F66" s="8"/>
      <c r="G66" s="40"/>
      <c r="H66" s="50"/>
      <c r="I66" s="50"/>
      <c r="J66" s="40"/>
      <c r="K66" s="51" t="str">
        <f t="shared" si="3"/>
        <v/>
      </c>
      <c r="L66" s="52"/>
      <c r="M66" s="6" t="str">
        <f>IF(J66="","",(K66/J66)/LOOKUP(RIGHT($D$2,3),定数!$A$6:$A$13,定数!$B$6:$B$13))</f>
        <v/>
      </c>
      <c r="N66" s="40"/>
      <c r="O66" s="8"/>
      <c r="P66" s="50"/>
      <c r="Q66" s="50"/>
      <c r="R66" s="53" t="str">
        <f>IF(P66="","",T66*M66*LOOKUP(RIGHT($D$2,3),定数!$A$6:$A$13,定数!$B$6:$B$13))</f>
        <v/>
      </c>
      <c r="S66" s="53"/>
      <c r="T66" s="54" t="str">
        <f t="shared" si="4"/>
        <v/>
      </c>
      <c r="U66" s="5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9" t="str">
        <f t="shared" si="0"/>
        <v/>
      </c>
      <c r="D67" s="49"/>
      <c r="E67" s="40"/>
      <c r="F67" s="8"/>
      <c r="G67" s="40"/>
      <c r="H67" s="50"/>
      <c r="I67" s="50"/>
      <c r="J67" s="40"/>
      <c r="K67" s="51" t="str">
        <f t="shared" si="3"/>
        <v/>
      </c>
      <c r="L67" s="52"/>
      <c r="M67" s="6" t="str">
        <f>IF(J67="","",(K67/J67)/LOOKUP(RIGHT($D$2,3),定数!$A$6:$A$13,定数!$B$6:$B$13))</f>
        <v/>
      </c>
      <c r="N67" s="40"/>
      <c r="O67" s="8"/>
      <c r="P67" s="50"/>
      <c r="Q67" s="50"/>
      <c r="R67" s="53" t="str">
        <f>IF(P67="","",T67*M67*LOOKUP(RIGHT($D$2,3),定数!$A$6:$A$13,定数!$B$6:$B$13))</f>
        <v/>
      </c>
      <c r="S67" s="53"/>
      <c r="T67" s="54" t="str">
        <f t="shared" si="4"/>
        <v/>
      </c>
      <c r="U67" s="5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9" t="str">
        <f t="shared" si="0"/>
        <v/>
      </c>
      <c r="D68" s="49"/>
      <c r="E68" s="40"/>
      <c r="F68" s="8"/>
      <c r="G68" s="40"/>
      <c r="H68" s="50"/>
      <c r="I68" s="50"/>
      <c r="J68" s="40"/>
      <c r="K68" s="51" t="str">
        <f t="shared" si="3"/>
        <v/>
      </c>
      <c r="L68" s="52"/>
      <c r="M68" s="6" t="str">
        <f>IF(J68="","",(K68/J68)/LOOKUP(RIGHT($D$2,3),定数!$A$6:$A$13,定数!$B$6:$B$13))</f>
        <v/>
      </c>
      <c r="N68" s="40"/>
      <c r="O68" s="8"/>
      <c r="P68" s="50"/>
      <c r="Q68" s="50"/>
      <c r="R68" s="53" t="str">
        <f>IF(P68="","",T68*M68*LOOKUP(RIGHT($D$2,3),定数!$A$6:$A$13,定数!$B$6:$B$13))</f>
        <v/>
      </c>
      <c r="S68" s="53"/>
      <c r="T68" s="54" t="str">
        <f t="shared" si="4"/>
        <v/>
      </c>
      <c r="U68" s="5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9" t="str">
        <f t="shared" si="0"/>
        <v/>
      </c>
      <c r="D69" s="49"/>
      <c r="E69" s="40"/>
      <c r="F69" s="8"/>
      <c r="G69" s="40"/>
      <c r="H69" s="50"/>
      <c r="I69" s="50"/>
      <c r="J69" s="40"/>
      <c r="K69" s="51" t="str">
        <f t="shared" si="3"/>
        <v/>
      </c>
      <c r="L69" s="52"/>
      <c r="M69" s="6" t="str">
        <f>IF(J69="","",(K69/J69)/LOOKUP(RIGHT($D$2,3),定数!$A$6:$A$13,定数!$B$6:$B$13))</f>
        <v/>
      </c>
      <c r="N69" s="40"/>
      <c r="O69" s="8"/>
      <c r="P69" s="50"/>
      <c r="Q69" s="50"/>
      <c r="R69" s="53" t="str">
        <f>IF(P69="","",T69*M69*LOOKUP(RIGHT($D$2,3),定数!$A$6:$A$13,定数!$B$6:$B$13))</f>
        <v/>
      </c>
      <c r="S69" s="53"/>
      <c r="T69" s="54" t="str">
        <f t="shared" si="4"/>
        <v/>
      </c>
      <c r="U69" s="5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9" t="str">
        <f t="shared" si="0"/>
        <v/>
      </c>
      <c r="D70" s="49"/>
      <c r="E70" s="40"/>
      <c r="F70" s="8"/>
      <c r="G70" s="40"/>
      <c r="H70" s="50"/>
      <c r="I70" s="50"/>
      <c r="J70" s="40"/>
      <c r="K70" s="51" t="str">
        <f t="shared" si="3"/>
        <v/>
      </c>
      <c r="L70" s="52"/>
      <c r="M70" s="6" t="str">
        <f>IF(J70="","",(K70/J70)/LOOKUP(RIGHT($D$2,3),定数!$A$6:$A$13,定数!$B$6:$B$13))</f>
        <v/>
      </c>
      <c r="N70" s="40"/>
      <c r="O70" s="8"/>
      <c r="P70" s="50"/>
      <c r="Q70" s="50"/>
      <c r="R70" s="53" t="str">
        <f>IF(P70="","",T70*M70*LOOKUP(RIGHT($D$2,3),定数!$A$6:$A$13,定数!$B$6:$B$13))</f>
        <v/>
      </c>
      <c r="S70" s="53"/>
      <c r="T70" s="54" t="str">
        <f t="shared" si="4"/>
        <v/>
      </c>
      <c r="U70" s="5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9" t="str">
        <f t="shared" si="0"/>
        <v/>
      </c>
      <c r="D71" s="49"/>
      <c r="E71" s="40"/>
      <c r="F71" s="8"/>
      <c r="G71" s="40"/>
      <c r="H71" s="50"/>
      <c r="I71" s="50"/>
      <c r="J71" s="40"/>
      <c r="K71" s="51" t="str">
        <f t="shared" si="3"/>
        <v/>
      </c>
      <c r="L71" s="52"/>
      <c r="M71" s="6" t="str">
        <f>IF(J71="","",(K71/J71)/LOOKUP(RIGHT($D$2,3),定数!$A$6:$A$13,定数!$B$6:$B$13))</f>
        <v/>
      </c>
      <c r="N71" s="40"/>
      <c r="O71" s="8"/>
      <c r="P71" s="50"/>
      <c r="Q71" s="50"/>
      <c r="R71" s="53" t="str">
        <f>IF(P71="","",T71*M71*LOOKUP(RIGHT($D$2,3),定数!$A$6:$A$13,定数!$B$6:$B$13))</f>
        <v/>
      </c>
      <c r="S71" s="53"/>
      <c r="T71" s="54" t="str">
        <f t="shared" si="4"/>
        <v/>
      </c>
      <c r="U71" s="5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9" t="str">
        <f t="shared" si="0"/>
        <v/>
      </c>
      <c r="D72" s="49"/>
      <c r="E72" s="40"/>
      <c r="F72" s="8"/>
      <c r="G72" s="40"/>
      <c r="H72" s="50"/>
      <c r="I72" s="50"/>
      <c r="J72" s="40"/>
      <c r="K72" s="51" t="str">
        <f t="shared" si="3"/>
        <v/>
      </c>
      <c r="L72" s="52"/>
      <c r="M72" s="6" t="str">
        <f>IF(J72="","",(K72/J72)/LOOKUP(RIGHT($D$2,3),定数!$A$6:$A$13,定数!$B$6:$B$13))</f>
        <v/>
      </c>
      <c r="N72" s="40"/>
      <c r="O72" s="8"/>
      <c r="P72" s="50"/>
      <c r="Q72" s="50"/>
      <c r="R72" s="53" t="str">
        <f>IF(P72="","",T72*M72*LOOKUP(RIGHT($D$2,3),定数!$A$6:$A$13,定数!$B$6:$B$13))</f>
        <v/>
      </c>
      <c r="S72" s="53"/>
      <c r="T72" s="54" t="str">
        <f t="shared" si="4"/>
        <v/>
      </c>
      <c r="U72" s="5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9" t="str">
        <f t="shared" si="0"/>
        <v/>
      </c>
      <c r="D73" s="49"/>
      <c r="E73" s="40"/>
      <c r="F73" s="8"/>
      <c r="G73" s="40"/>
      <c r="H73" s="50"/>
      <c r="I73" s="50"/>
      <c r="J73" s="40"/>
      <c r="K73" s="51" t="str">
        <f t="shared" si="3"/>
        <v/>
      </c>
      <c r="L73" s="52"/>
      <c r="M73" s="6" t="str">
        <f>IF(J73="","",(K73/J73)/LOOKUP(RIGHT($D$2,3),定数!$A$6:$A$13,定数!$B$6:$B$13))</f>
        <v/>
      </c>
      <c r="N73" s="40"/>
      <c r="O73" s="8"/>
      <c r="P73" s="50"/>
      <c r="Q73" s="50"/>
      <c r="R73" s="53" t="str">
        <f>IF(P73="","",T73*M73*LOOKUP(RIGHT($D$2,3),定数!$A$6:$A$13,定数!$B$6:$B$13))</f>
        <v/>
      </c>
      <c r="S73" s="53"/>
      <c r="T73" s="54" t="str">
        <f t="shared" si="4"/>
        <v/>
      </c>
      <c r="U73" s="5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9" t="str">
        <f t="shared" ref="C74:C108" si="9">IF(R73="","",C73+R73)</f>
        <v/>
      </c>
      <c r="D74" s="49"/>
      <c r="E74" s="40"/>
      <c r="F74" s="8"/>
      <c r="G74" s="40"/>
      <c r="H74" s="50"/>
      <c r="I74" s="50"/>
      <c r="J74" s="40"/>
      <c r="K74" s="51" t="str">
        <f t="shared" si="3"/>
        <v/>
      </c>
      <c r="L74" s="52"/>
      <c r="M74" s="6" t="str">
        <f>IF(J74="","",(K74/J74)/LOOKUP(RIGHT($D$2,3),定数!$A$6:$A$13,定数!$B$6:$B$13))</f>
        <v/>
      </c>
      <c r="N74" s="40"/>
      <c r="O74" s="8"/>
      <c r="P74" s="50"/>
      <c r="Q74" s="50"/>
      <c r="R74" s="53" t="str">
        <f>IF(P74="","",T74*M74*LOOKUP(RIGHT($D$2,3),定数!$A$6:$A$13,定数!$B$6:$B$13))</f>
        <v/>
      </c>
      <c r="S74" s="53"/>
      <c r="T74" s="54" t="str">
        <f t="shared" si="4"/>
        <v/>
      </c>
      <c r="U74" s="5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9" t="str">
        <f t="shared" si="9"/>
        <v/>
      </c>
      <c r="D75" s="49"/>
      <c r="E75" s="40"/>
      <c r="F75" s="8"/>
      <c r="G75" s="40"/>
      <c r="H75" s="50"/>
      <c r="I75" s="50"/>
      <c r="J75" s="40"/>
      <c r="K75" s="51" t="str">
        <f t="shared" ref="K75:K108" si="10">IF(J75="","",C75*0.03)</f>
        <v/>
      </c>
      <c r="L75" s="52"/>
      <c r="M75" s="6" t="str">
        <f>IF(J75="","",(K75/J75)/LOOKUP(RIGHT($D$2,3),定数!$A$6:$A$13,定数!$B$6:$B$13))</f>
        <v/>
      </c>
      <c r="N75" s="40"/>
      <c r="O75" s="8"/>
      <c r="P75" s="50"/>
      <c r="Q75" s="50"/>
      <c r="R75" s="53" t="str">
        <f>IF(P75="","",T75*M75*LOOKUP(RIGHT($D$2,3),定数!$A$6:$A$13,定数!$B$6:$B$13))</f>
        <v/>
      </c>
      <c r="S75" s="53"/>
      <c r="T75" s="54" t="str">
        <f t="shared" si="4"/>
        <v/>
      </c>
      <c r="U75" s="54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9" t="str">
        <f t="shared" si="9"/>
        <v/>
      </c>
      <c r="D76" s="49"/>
      <c r="E76" s="40"/>
      <c r="F76" s="8"/>
      <c r="G76" s="40"/>
      <c r="H76" s="50"/>
      <c r="I76" s="50"/>
      <c r="J76" s="40"/>
      <c r="K76" s="51" t="str">
        <f t="shared" si="10"/>
        <v/>
      </c>
      <c r="L76" s="52"/>
      <c r="M76" s="6" t="str">
        <f>IF(J76="","",(K76/J76)/LOOKUP(RIGHT($D$2,3),定数!$A$6:$A$13,定数!$B$6:$B$13))</f>
        <v/>
      </c>
      <c r="N76" s="40"/>
      <c r="O76" s="8"/>
      <c r="P76" s="50"/>
      <c r="Q76" s="50"/>
      <c r="R76" s="53" t="str">
        <f>IF(P76="","",T76*M76*LOOKUP(RIGHT($D$2,3),定数!$A$6:$A$13,定数!$B$6:$B$13))</f>
        <v/>
      </c>
      <c r="S76" s="53"/>
      <c r="T76" s="54" t="str">
        <f t="shared" ref="T76:T108" si="12">IF(P76="","",IF(G76="買",(P76-H76),(H76-P76))*IF(RIGHT($D$2,3)="JPY",100,10000))</f>
        <v/>
      </c>
      <c r="U76" s="54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49" t="str">
        <f t="shared" si="9"/>
        <v/>
      </c>
      <c r="D77" s="49"/>
      <c r="E77" s="40"/>
      <c r="F77" s="8"/>
      <c r="G77" s="40"/>
      <c r="H77" s="50"/>
      <c r="I77" s="50"/>
      <c r="J77" s="40"/>
      <c r="K77" s="51" t="str">
        <f t="shared" si="10"/>
        <v/>
      </c>
      <c r="L77" s="52"/>
      <c r="M77" s="6" t="str">
        <f>IF(J77="","",(K77/J77)/LOOKUP(RIGHT($D$2,3),定数!$A$6:$A$13,定数!$B$6:$B$13))</f>
        <v/>
      </c>
      <c r="N77" s="40"/>
      <c r="O77" s="8"/>
      <c r="P77" s="50"/>
      <c r="Q77" s="50"/>
      <c r="R77" s="53" t="str">
        <f>IF(P77="","",T77*M77*LOOKUP(RIGHT($D$2,3),定数!$A$6:$A$13,定数!$B$6:$B$13))</f>
        <v/>
      </c>
      <c r="S77" s="53"/>
      <c r="T77" s="54" t="str">
        <f t="shared" si="12"/>
        <v/>
      </c>
      <c r="U77" s="54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49" t="str">
        <f t="shared" si="9"/>
        <v/>
      </c>
      <c r="D78" s="49"/>
      <c r="E78" s="40"/>
      <c r="F78" s="8"/>
      <c r="G78" s="40"/>
      <c r="H78" s="50"/>
      <c r="I78" s="50"/>
      <c r="J78" s="40"/>
      <c r="K78" s="51" t="str">
        <f t="shared" si="10"/>
        <v/>
      </c>
      <c r="L78" s="52"/>
      <c r="M78" s="6" t="str">
        <f>IF(J78="","",(K78/J78)/LOOKUP(RIGHT($D$2,3),定数!$A$6:$A$13,定数!$B$6:$B$13))</f>
        <v/>
      </c>
      <c r="N78" s="40"/>
      <c r="O78" s="8"/>
      <c r="P78" s="50"/>
      <c r="Q78" s="50"/>
      <c r="R78" s="53" t="str">
        <f>IF(P78="","",T78*M78*LOOKUP(RIGHT($D$2,3),定数!$A$6:$A$13,定数!$B$6:$B$13))</f>
        <v/>
      </c>
      <c r="S78" s="53"/>
      <c r="T78" s="54" t="str">
        <f t="shared" si="12"/>
        <v/>
      </c>
      <c r="U78" s="54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49" t="str">
        <f t="shared" si="9"/>
        <v/>
      </c>
      <c r="D79" s="49"/>
      <c r="E79" s="40"/>
      <c r="F79" s="8"/>
      <c r="G79" s="40"/>
      <c r="H79" s="50"/>
      <c r="I79" s="50"/>
      <c r="J79" s="40"/>
      <c r="K79" s="51" t="str">
        <f t="shared" si="10"/>
        <v/>
      </c>
      <c r="L79" s="52"/>
      <c r="M79" s="6" t="str">
        <f>IF(J79="","",(K79/J79)/LOOKUP(RIGHT($D$2,3),定数!$A$6:$A$13,定数!$B$6:$B$13))</f>
        <v/>
      </c>
      <c r="N79" s="40"/>
      <c r="O79" s="8"/>
      <c r="P79" s="50"/>
      <c r="Q79" s="50"/>
      <c r="R79" s="53" t="str">
        <f>IF(P79="","",T79*M79*LOOKUP(RIGHT($D$2,3),定数!$A$6:$A$13,定数!$B$6:$B$13))</f>
        <v/>
      </c>
      <c r="S79" s="53"/>
      <c r="T79" s="54" t="str">
        <f t="shared" si="12"/>
        <v/>
      </c>
      <c r="U79" s="54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49" t="str">
        <f t="shared" si="9"/>
        <v/>
      </c>
      <c r="D80" s="49"/>
      <c r="E80" s="40"/>
      <c r="F80" s="8"/>
      <c r="G80" s="40"/>
      <c r="H80" s="50"/>
      <c r="I80" s="50"/>
      <c r="J80" s="40"/>
      <c r="K80" s="51" t="str">
        <f t="shared" si="10"/>
        <v/>
      </c>
      <c r="L80" s="52"/>
      <c r="M80" s="6" t="str">
        <f>IF(J80="","",(K80/J80)/LOOKUP(RIGHT($D$2,3),定数!$A$6:$A$13,定数!$B$6:$B$13))</f>
        <v/>
      </c>
      <c r="N80" s="40"/>
      <c r="O80" s="8"/>
      <c r="P80" s="50"/>
      <c r="Q80" s="50"/>
      <c r="R80" s="53" t="str">
        <f>IF(P80="","",T80*M80*LOOKUP(RIGHT($D$2,3),定数!$A$6:$A$13,定数!$B$6:$B$13))</f>
        <v/>
      </c>
      <c r="S80" s="53"/>
      <c r="T80" s="54" t="str">
        <f t="shared" si="12"/>
        <v/>
      </c>
      <c r="U80" s="54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49" t="str">
        <f t="shared" si="9"/>
        <v/>
      </c>
      <c r="D81" s="49"/>
      <c r="E81" s="40"/>
      <c r="F81" s="8"/>
      <c r="G81" s="40"/>
      <c r="H81" s="50"/>
      <c r="I81" s="50"/>
      <c r="J81" s="40"/>
      <c r="K81" s="51" t="str">
        <f t="shared" si="10"/>
        <v/>
      </c>
      <c r="L81" s="52"/>
      <c r="M81" s="6" t="str">
        <f>IF(J81="","",(K81/J81)/LOOKUP(RIGHT($D$2,3),定数!$A$6:$A$13,定数!$B$6:$B$13))</f>
        <v/>
      </c>
      <c r="N81" s="40"/>
      <c r="O81" s="8"/>
      <c r="P81" s="50"/>
      <c r="Q81" s="50"/>
      <c r="R81" s="53" t="str">
        <f>IF(P81="","",T81*M81*LOOKUP(RIGHT($D$2,3),定数!$A$6:$A$13,定数!$B$6:$B$13))</f>
        <v/>
      </c>
      <c r="S81" s="53"/>
      <c r="T81" s="54" t="str">
        <f t="shared" si="12"/>
        <v/>
      </c>
      <c r="U81" s="54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49" t="str">
        <f t="shared" si="9"/>
        <v/>
      </c>
      <c r="D82" s="49"/>
      <c r="E82" s="40"/>
      <c r="F82" s="8"/>
      <c r="G82" s="40"/>
      <c r="H82" s="50"/>
      <c r="I82" s="50"/>
      <c r="J82" s="40"/>
      <c r="K82" s="51" t="str">
        <f t="shared" si="10"/>
        <v/>
      </c>
      <c r="L82" s="52"/>
      <c r="M82" s="6" t="str">
        <f>IF(J82="","",(K82/J82)/LOOKUP(RIGHT($D$2,3),定数!$A$6:$A$13,定数!$B$6:$B$13))</f>
        <v/>
      </c>
      <c r="N82" s="40"/>
      <c r="O82" s="8"/>
      <c r="P82" s="50"/>
      <c r="Q82" s="50"/>
      <c r="R82" s="53" t="str">
        <f>IF(P82="","",T82*M82*LOOKUP(RIGHT($D$2,3),定数!$A$6:$A$13,定数!$B$6:$B$13))</f>
        <v/>
      </c>
      <c r="S82" s="53"/>
      <c r="T82" s="54" t="str">
        <f t="shared" si="12"/>
        <v/>
      </c>
      <c r="U82" s="54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49" t="str">
        <f t="shared" si="9"/>
        <v/>
      </c>
      <c r="D83" s="49"/>
      <c r="E83" s="40"/>
      <c r="F83" s="8"/>
      <c r="G83" s="40"/>
      <c r="H83" s="50"/>
      <c r="I83" s="50"/>
      <c r="J83" s="40"/>
      <c r="K83" s="51" t="str">
        <f t="shared" si="10"/>
        <v/>
      </c>
      <c r="L83" s="52"/>
      <c r="M83" s="6" t="str">
        <f>IF(J83="","",(K83/J83)/LOOKUP(RIGHT($D$2,3),定数!$A$6:$A$13,定数!$B$6:$B$13))</f>
        <v/>
      </c>
      <c r="N83" s="40"/>
      <c r="O83" s="8"/>
      <c r="P83" s="50"/>
      <c r="Q83" s="50"/>
      <c r="R83" s="53" t="str">
        <f>IF(P83="","",T83*M83*LOOKUP(RIGHT($D$2,3),定数!$A$6:$A$13,定数!$B$6:$B$13))</f>
        <v/>
      </c>
      <c r="S83" s="53"/>
      <c r="T83" s="54" t="str">
        <f t="shared" si="12"/>
        <v/>
      </c>
      <c r="U83" s="54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49" t="str">
        <f t="shared" si="9"/>
        <v/>
      </c>
      <c r="D84" s="49"/>
      <c r="E84" s="40"/>
      <c r="F84" s="8"/>
      <c r="G84" s="40"/>
      <c r="H84" s="50"/>
      <c r="I84" s="50"/>
      <c r="J84" s="40"/>
      <c r="K84" s="51" t="str">
        <f t="shared" si="10"/>
        <v/>
      </c>
      <c r="L84" s="52"/>
      <c r="M84" s="6" t="str">
        <f>IF(J84="","",(K84/J84)/LOOKUP(RIGHT($D$2,3),定数!$A$6:$A$13,定数!$B$6:$B$13))</f>
        <v/>
      </c>
      <c r="N84" s="40"/>
      <c r="O84" s="8"/>
      <c r="P84" s="50"/>
      <c r="Q84" s="50"/>
      <c r="R84" s="53" t="str">
        <f>IF(P84="","",T84*M84*LOOKUP(RIGHT($D$2,3),定数!$A$6:$A$13,定数!$B$6:$B$13))</f>
        <v/>
      </c>
      <c r="S84" s="53"/>
      <c r="T84" s="54" t="str">
        <f t="shared" si="12"/>
        <v/>
      </c>
      <c r="U84" s="54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49" t="str">
        <f t="shared" si="9"/>
        <v/>
      </c>
      <c r="D85" s="49"/>
      <c r="E85" s="40"/>
      <c r="F85" s="8"/>
      <c r="G85" s="40"/>
      <c r="H85" s="50"/>
      <c r="I85" s="50"/>
      <c r="J85" s="40"/>
      <c r="K85" s="51" t="str">
        <f t="shared" si="10"/>
        <v/>
      </c>
      <c r="L85" s="52"/>
      <c r="M85" s="6" t="str">
        <f>IF(J85="","",(K85/J85)/LOOKUP(RIGHT($D$2,3),定数!$A$6:$A$13,定数!$B$6:$B$13))</f>
        <v/>
      </c>
      <c r="N85" s="40"/>
      <c r="O85" s="8"/>
      <c r="P85" s="50"/>
      <c r="Q85" s="50"/>
      <c r="R85" s="53" t="str">
        <f>IF(P85="","",T85*M85*LOOKUP(RIGHT($D$2,3),定数!$A$6:$A$13,定数!$B$6:$B$13))</f>
        <v/>
      </c>
      <c r="S85" s="53"/>
      <c r="T85" s="54" t="str">
        <f t="shared" si="12"/>
        <v/>
      </c>
      <c r="U85" s="54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49" t="str">
        <f t="shared" si="9"/>
        <v/>
      </c>
      <c r="D86" s="49"/>
      <c r="E86" s="40"/>
      <c r="F86" s="8"/>
      <c r="G86" s="40"/>
      <c r="H86" s="50"/>
      <c r="I86" s="50"/>
      <c r="J86" s="40"/>
      <c r="K86" s="51" t="str">
        <f t="shared" si="10"/>
        <v/>
      </c>
      <c r="L86" s="52"/>
      <c r="M86" s="6" t="str">
        <f>IF(J86="","",(K86/J86)/LOOKUP(RIGHT($D$2,3),定数!$A$6:$A$13,定数!$B$6:$B$13))</f>
        <v/>
      </c>
      <c r="N86" s="40"/>
      <c r="O86" s="8"/>
      <c r="P86" s="50"/>
      <c r="Q86" s="50"/>
      <c r="R86" s="53" t="str">
        <f>IF(P86="","",T86*M86*LOOKUP(RIGHT($D$2,3),定数!$A$6:$A$13,定数!$B$6:$B$13))</f>
        <v/>
      </c>
      <c r="S86" s="53"/>
      <c r="T86" s="54" t="str">
        <f t="shared" si="12"/>
        <v/>
      </c>
      <c r="U86" s="54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49" t="str">
        <f t="shared" si="9"/>
        <v/>
      </c>
      <c r="D87" s="49"/>
      <c r="E87" s="40"/>
      <c r="F87" s="8"/>
      <c r="G87" s="40"/>
      <c r="H87" s="50"/>
      <c r="I87" s="50"/>
      <c r="J87" s="40"/>
      <c r="K87" s="51" t="str">
        <f t="shared" si="10"/>
        <v/>
      </c>
      <c r="L87" s="52"/>
      <c r="M87" s="6" t="str">
        <f>IF(J87="","",(K87/J87)/LOOKUP(RIGHT($D$2,3),定数!$A$6:$A$13,定数!$B$6:$B$13))</f>
        <v/>
      </c>
      <c r="N87" s="40"/>
      <c r="O87" s="8"/>
      <c r="P87" s="50"/>
      <c r="Q87" s="50"/>
      <c r="R87" s="53" t="str">
        <f>IF(P87="","",T87*M87*LOOKUP(RIGHT($D$2,3),定数!$A$6:$A$13,定数!$B$6:$B$13))</f>
        <v/>
      </c>
      <c r="S87" s="53"/>
      <c r="T87" s="54" t="str">
        <f t="shared" si="12"/>
        <v/>
      </c>
      <c r="U87" s="54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49" t="str">
        <f t="shared" si="9"/>
        <v/>
      </c>
      <c r="D88" s="49"/>
      <c r="E88" s="40"/>
      <c r="F88" s="8"/>
      <c r="G88" s="40"/>
      <c r="H88" s="50"/>
      <c r="I88" s="50"/>
      <c r="J88" s="40"/>
      <c r="K88" s="51" t="str">
        <f t="shared" si="10"/>
        <v/>
      </c>
      <c r="L88" s="52"/>
      <c r="M88" s="6" t="str">
        <f>IF(J88="","",(K88/J88)/LOOKUP(RIGHT($D$2,3),定数!$A$6:$A$13,定数!$B$6:$B$13))</f>
        <v/>
      </c>
      <c r="N88" s="40"/>
      <c r="O88" s="8"/>
      <c r="P88" s="50"/>
      <c r="Q88" s="50"/>
      <c r="R88" s="53" t="str">
        <f>IF(P88="","",T88*M88*LOOKUP(RIGHT($D$2,3),定数!$A$6:$A$13,定数!$B$6:$B$13))</f>
        <v/>
      </c>
      <c r="S88" s="53"/>
      <c r="T88" s="54" t="str">
        <f t="shared" si="12"/>
        <v/>
      </c>
      <c r="U88" s="54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49" t="str">
        <f t="shared" si="9"/>
        <v/>
      </c>
      <c r="D89" s="49"/>
      <c r="E89" s="40"/>
      <c r="F89" s="8"/>
      <c r="G89" s="40"/>
      <c r="H89" s="50"/>
      <c r="I89" s="50"/>
      <c r="J89" s="40"/>
      <c r="K89" s="51" t="str">
        <f t="shared" si="10"/>
        <v/>
      </c>
      <c r="L89" s="52"/>
      <c r="M89" s="6" t="str">
        <f>IF(J89="","",(K89/J89)/LOOKUP(RIGHT($D$2,3),定数!$A$6:$A$13,定数!$B$6:$B$13))</f>
        <v/>
      </c>
      <c r="N89" s="40"/>
      <c r="O89" s="8"/>
      <c r="P89" s="50"/>
      <c r="Q89" s="50"/>
      <c r="R89" s="53" t="str">
        <f>IF(P89="","",T89*M89*LOOKUP(RIGHT($D$2,3),定数!$A$6:$A$13,定数!$B$6:$B$13))</f>
        <v/>
      </c>
      <c r="S89" s="53"/>
      <c r="T89" s="54" t="str">
        <f t="shared" si="12"/>
        <v/>
      </c>
      <c r="U89" s="54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49" t="str">
        <f t="shared" si="9"/>
        <v/>
      </c>
      <c r="D90" s="49"/>
      <c r="E90" s="40"/>
      <c r="F90" s="8"/>
      <c r="G90" s="40"/>
      <c r="H90" s="50"/>
      <c r="I90" s="50"/>
      <c r="J90" s="40"/>
      <c r="K90" s="51" t="str">
        <f t="shared" si="10"/>
        <v/>
      </c>
      <c r="L90" s="52"/>
      <c r="M90" s="6" t="str">
        <f>IF(J90="","",(K90/J90)/LOOKUP(RIGHT($D$2,3),定数!$A$6:$A$13,定数!$B$6:$B$13))</f>
        <v/>
      </c>
      <c r="N90" s="40"/>
      <c r="O90" s="8"/>
      <c r="P90" s="50"/>
      <c r="Q90" s="50"/>
      <c r="R90" s="53" t="str">
        <f>IF(P90="","",T90*M90*LOOKUP(RIGHT($D$2,3),定数!$A$6:$A$13,定数!$B$6:$B$13))</f>
        <v/>
      </c>
      <c r="S90" s="53"/>
      <c r="T90" s="54" t="str">
        <f t="shared" si="12"/>
        <v/>
      </c>
      <c r="U90" s="54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49" t="str">
        <f t="shared" si="9"/>
        <v/>
      </c>
      <c r="D91" s="49"/>
      <c r="E91" s="40"/>
      <c r="F91" s="8"/>
      <c r="G91" s="40"/>
      <c r="H91" s="50"/>
      <c r="I91" s="50"/>
      <c r="J91" s="40"/>
      <c r="K91" s="51" t="str">
        <f t="shared" si="10"/>
        <v/>
      </c>
      <c r="L91" s="52"/>
      <c r="M91" s="6" t="str">
        <f>IF(J91="","",(K91/J91)/LOOKUP(RIGHT($D$2,3),定数!$A$6:$A$13,定数!$B$6:$B$13))</f>
        <v/>
      </c>
      <c r="N91" s="40"/>
      <c r="O91" s="8"/>
      <c r="P91" s="50"/>
      <c r="Q91" s="50"/>
      <c r="R91" s="53" t="str">
        <f>IF(P91="","",T91*M91*LOOKUP(RIGHT($D$2,3),定数!$A$6:$A$13,定数!$B$6:$B$13))</f>
        <v/>
      </c>
      <c r="S91" s="53"/>
      <c r="T91" s="54" t="str">
        <f t="shared" si="12"/>
        <v/>
      </c>
      <c r="U91" s="54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49" t="str">
        <f t="shared" si="9"/>
        <v/>
      </c>
      <c r="D92" s="49"/>
      <c r="E92" s="40"/>
      <c r="F92" s="8"/>
      <c r="G92" s="40"/>
      <c r="H92" s="50"/>
      <c r="I92" s="50"/>
      <c r="J92" s="40"/>
      <c r="K92" s="51" t="str">
        <f t="shared" si="10"/>
        <v/>
      </c>
      <c r="L92" s="52"/>
      <c r="M92" s="6" t="str">
        <f>IF(J92="","",(K92/J92)/LOOKUP(RIGHT($D$2,3),定数!$A$6:$A$13,定数!$B$6:$B$13))</f>
        <v/>
      </c>
      <c r="N92" s="40"/>
      <c r="O92" s="8"/>
      <c r="P92" s="50"/>
      <c r="Q92" s="50"/>
      <c r="R92" s="53" t="str">
        <f>IF(P92="","",T92*M92*LOOKUP(RIGHT($D$2,3),定数!$A$6:$A$13,定数!$B$6:$B$13))</f>
        <v/>
      </c>
      <c r="S92" s="53"/>
      <c r="T92" s="54" t="str">
        <f t="shared" si="12"/>
        <v/>
      </c>
      <c r="U92" s="54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49" t="str">
        <f t="shared" si="9"/>
        <v/>
      </c>
      <c r="D93" s="49"/>
      <c r="E93" s="40"/>
      <c r="F93" s="8"/>
      <c r="G93" s="40"/>
      <c r="H93" s="50"/>
      <c r="I93" s="50"/>
      <c r="J93" s="40"/>
      <c r="K93" s="51" t="str">
        <f t="shared" si="10"/>
        <v/>
      </c>
      <c r="L93" s="52"/>
      <c r="M93" s="6" t="str">
        <f>IF(J93="","",(K93/J93)/LOOKUP(RIGHT($D$2,3),定数!$A$6:$A$13,定数!$B$6:$B$13))</f>
        <v/>
      </c>
      <c r="N93" s="40"/>
      <c r="O93" s="8"/>
      <c r="P93" s="50"/>
      <c r="Q93" s="50"/>
      <c r="R93" s="53" t="str">
        <f>IF(P93="","",T93*M93*LOOKUP(RIGHT($D$2,3),定数!$A$6:$A$13,定数!$B$6:$B$13))</f>
        <v/>
      </c>
      <c r="S93" s="53"/>
      <c r="T93" s="54" t="str">
        <f t="shared" si="12"/>
        <v/>
      </c>
      <c r="U93" s="54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49" t="str">
        <f t="shared" si="9"/>
        <v/>
      </c>
      <c r="D94" s="49"/>
      <c r="E94" s="40"/>
      <c r="F94" s="8"/>
      <c r="G94" s="40"/>
      <c r="H94" s="50"/>
      <c r="I94" s="50"/>
      <c r="J94" s="40"/>
      <c r="K94" s="51" t="str">
        <f t="shared" si="10"/>
        <v/>
      </c>
      <c r="L94" s="52"/>
      <c r="M94" s="6" t="str">
        <f>IF(J94="","",(K94/J94)/LOOKUP(RIGHT($D$2,3),定数!$A$6:$A$13,定数!$B$6:$B$13))</f>
        <v/>
      </c>
      <c r="N94" s="40"/>
      <c r="O94" s="8"/>
      <c r="P94" s="50"/>
      <c r="Q94" s="50"/>
      <c r="R94" s="53" t="str">
        <f>IF(P94="","",T94*M94*LOOKUP(RIGHT($D$2,3),定数!$A$6:$A$13,定数!$B$6:$B$13))</f>
        <v/>
      </c>
      <c r="S94" s="53"/>
      <c r="T94" s="54" t="str">
        <f t="shared" si="12"/>
        <v/>
      </c>
      <c r="U94" s="54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49" t="str">
        <f t="shared" si="9"/>
        <v/>
      </c>
      <c r="D95" s="49"/>
      <c r="E95" s="40"/>
      <c r="F95" s="8"/>
      <c r="G95" s="40"/>
      <c r="H95" s="50"/>
      <c r="I95" s="50"/>
      <c r="J95" s="40"/>
      <c r="K95" s="51" t="str">
        <f t="shared" si="10"/>
        <v/>
      </c>
      <c r="L95" s="52"/>
      <c r="M95" s="6" t="str">
        <f>IF(J95="","",(K95/J95)/LOOKUP(RIGHT($D$2,3),定数!$A$6:$A$13,定数!$B$6:$B$13))</f>
        <v/>
      </c>
      <c r="N95" s="40"/>
      <c r="O95" s="8"/>
      <c r="P95" s="50"/>
      <c r="Q95" s="50"/>
      <c r="R95" s="53" t="str">
        <f>IF(P95="","",T95*M95*LOOKUP(RIGHT($D$2,3),定数!$A$6:$A$13,定数!$B$6:$B$13))</f>
        <v/>
      </c>
      <c r="S95" s="53"/>
      <c r="T95" s="54" t="str">
        <f t="shared" si="12"/>
        <v/>
      </c>
      <c r="U95" s="54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49" t="str">
        <f t="shared" si="9"/>
        <v/>
      </c>
      <c r="D96" s="49"/>
      <c r="E96" s="40"/>
      <c r="F96" s="8"/>
      <c r="G96" s="40"/>
      <c r="H96" s="50"/>
      <c r="I96" s="50"/>
      <c r="J96" s="40"/>
      <c r="K96" s="51" t="str">
        <f t="shared" si="10"/>
        <v/>
      </c>
      <c r="L96" s="52"/>
      <c r="M96" s="6" t="str">
        <f>IF(J96="","",(K96/J96)/LOOKUP(RIGHT($D$2,3),定数!$A$6:$A$13,定数!$B$6:$B$13))</f>
        <v/>
      </c>
      <c r="N96" s="40"/>
      <c r="O96" s="8"/>
      <c r="P96" s="50"/>
      <c r="Q96" s="50"/>
      <c r="R96" s="53" t="str">
        <f>IF(P96="","",T96*M96*LOOKUP(RIGHT($D$2,3),定数!$A$6:$A$13,定数!$B$6:$B$13))</f>
        <v/>
      </c>
      <c r="S96" s="53"/>
      <c r="T96" s="54" t="str">
        <f t="shared" si="12"/>
        <v/>
      </c>
      <c r="U96" s="54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49" t="str">
        <f t="shared" si="9"/>
        <v/>
      </c>
      <c r="D97" s="49"/>
      <c r="E97" s="40"/>
      <c r="F97" s="8"/>
      <c r="G97" s="40"/>
      <c r="H97" s="50"/>
      <c r="I97" s="50"/>
      <c r="J97" s="40"/>
      <c r="K97" s="51" t="str">
        <f t="shared" si="10"/>
        <v/>
      </c>
      <c r="L97" s="52"/>
      <c r="M97" s="6" t="str">
        <f>IF(J97="","",(K97/J97)/LOOKUP(RIGHT($D$2,3),定数!$A$6:$A$13,定数!$B$6:$B$13))</f>
        <v/>
      </c>
      <c r="N97" s="40"/>
      <c r="O97" s="8"/>
      <c r="P97" s="50"/>
      <c r="Q97" s="50"/>
      <c r="R97" s="53" t="str">
        <f>IF(P97="","",T97*M97*LOOKUP(RIGHT($D$2,3),定数!$A$6:$A$13,定数!$B$6:$B$13))</f>
        <v/>
      </c>
      <c r="S97" s="53"/>
      <c r="T97" s="54" t="str">
        <f t="shared" si="12"/>
        <v/>
      </c>
      <c r="U97" s="54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49" t="str">
        <f t="shared" si="9"/>
        <v/>
      </c>
      <c r="D98" s="49"/>
      <c r="E98" s="40"/>
      <c r="F98" s="8"/>
      <c r="G98" s="40"/>
      <c r="H98" s="50"/>
      <c r="I98" s="50"/>
      <c r="J98" s="40"/>
      <c r="K98" s="51" t="str">
        <f t="shared" si="10"/>
        <v/>
      </c>
      <c r="L98" s="52"/>
      <c r="M98" s="6" t="str">
        <f>IF(J98="","",(K98/J98)/LOOKUP(RIGHT($D$2,3),定数!$A$6:$A$13,定数!$B$6:$B$13))</f>
        <v/>
      </c>
      <c r="N98" s="40"/>
      <c r="O98" s="8"/>
      <c r="P98" s="50"/>
      <c r="Q98" s="50"/>
      <c r="R98" s="53" t="str">
        <f>IF(P98="","",T98*M98*LOOKUP(RIGHT($D$2,3),定数!$A$6:$A$13,定数!$B$6:$B$13))</f>
        <v/>
      </c>
      <c r="S98" s="53"/>
      <c r="T98" s="54" t="str">
        <f t="shared" si="12"/>
        <v/>
      </c>
      <c r="U98" s="54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49" t="str">
        <f t="shared" si="9"/>
        <v/>
      </c>
      <c r="D99" s="49"/>
      <c r="E99" s="40"/>
      <c r="F99" s="8"/>
      <c r="G99" s="40"/>
      <c r="H99" s="50"/>
      <c r="I99" s="50"/>
      <c r="J99" s="40"/>
      <c r="K99" s="51" t="str">
        <f t="shared" si="10"/>
        <v/>
      </c>
      <c r="L99" s="52"/>
      <c r="M99" s="6" t="str">
        <f>IF(J99="","",(K99/J99)/LOOKUP(RIGHT($D$2,3),定数!$A$6:$A$13,定数!$B$6:$B$13))</f>
        <v/>
      </c>
      <c r="N99" s="40"/>
      <c r="O99" s="8"/>
      <c r="P99" s="50"/>
      <c r="Q99" s="50"/>
      <c r="R99" s="53" t="str">
        <f>IF(P99="","",T99*M99*LOOKUP(RIGHT($D$2,3),定数!$A$6:$A$13,定数!$B$6:$B$13))</f>
        <v/>
      </c>
      <c r="S99" s="53"/>
      <c r="T99" s="54" t="str">
        <f t="shared" si="12"/>
        <v/>
      </c>
      <c r="U99" s="54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49" t="str">
        <f t="shared" si="9"/>
        <v/>
      </c>
      <c r="D100" s="49"/>
      <c r="E100" s="40"/>
      <c r="F100" s="8"/>
      <c r="G100" s="40"/>
      <c r="H100" s="50"/>
      <c r="I100" s="50"/>
      <c r="J100" s="40"/>
      <c r="K100" s="51" t="str">
        <f t="shared" si="10"/>
        <v/>
      </c>
      <c r="L100" s="52"/>
      <c r="M100" s="6" t="str">
        <f>IF(J100="","",(K100/J100)/LOOKUP(RIGHT($D$2,3),定数!$A$6:$A$13,定数!$B$6:$B$13))</f>
        <v/>
      </c>
      <c r="N100" s="40"/>
      <c r="O100" s="8"/>
      <c r="P100" s="50"/>
      <c r="Q100" s="50"/>
      <c r="R100" s="53" t="str">
        <f>IF(P100="","",T100*M100*LOOKUP(RIGHT($D$2,3),定数!$A$6:$A$13,定数!$B$6:$B$13))</f>
        <v/>
      </c>
      <c r="S100" s="53"/>
      <c r="T100" s="54" t="str">
        <f t="shared" si="12"/>
        <v/>
      </c>
      <c r="U100" s="54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49" t="str">
        <f t="shared" si="9"/>
        <v/>
      </c>
      <c r="D101" s="49"/>
      <c r="E101" s="40"/>
      <c r="F101" s="8"/>
      <c r="G101" s="40"/>
      <c r="H101" s="50"/>
      <c r="I101" s="50"/>
      <c r="J101" s="40"/>
      <c r="K101" s="51" t="str">
        <f t="shared" si="10"/>
        <v/>
      </c>
      <c r="L101" s="52"/>
      <c r="M101" s="6" t="str">
        <f>IF(J101="","",(K101/J101)/LOOKUP(RIGHT($D$2,3),定数!$A$6:$A$13,定数!$B$6:$B$13))</f>
        <v/>
      </c>
      <c r="N101" s="40"/>
      <c r="O101" s="8"/>
      <c r="P101" s="50"/>
      <c r="Q101" s="50"/>
      <c r="R101" s="53" t="str">
        <f>IF(P101="","",T101*M101*LOOKUP(RIGHT($D$2,3),定数!$A$6:$A$13,定数!$B$6:$B$13))</f>
        <v/>
      </c>
      <c r="S101" s="53"/>
      <c r="T101" s="54" t="str">
        <f t="shared" si="12"/>
        <v/>
      </c>
      <c r="U101" s="54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49" t="str">
        <f t="shared" si="9"/>
        <v/>
      </c>
      <c r="D102" s="49"/>
      <c r="E102" s="40"/>
      <c r="F102" s="8"/>
      <c r="G102" s="40"/>
      <c r="H102" s="50"/>
      <c r="I102" s="50"/>
      <c r="J102" s="40"/>
      <c r="K102" s="51" t="str">
        <f t="shared" si="10"/>
        <v/>
      </c>
      <c r="L102" s="52"/>
      <c r="M102" s="6" t="str">
        <f>IF(J102="","",(K102/J102)/LOOKUP(RIGHT($D$2,3),定数!$A$6:$A$13,定数!$B$6:$B$13))</f>
        <v/>
      </c>
      <c r="N102" s="40"/>
      <c r="O102" s="8"/>
      <c r="P102" s="50"/>
      <c r="Q102" s="50"/>
      <c r="R102" s="53" t="str">
        <f>IF(P102="","",T102*M102*LOOKUP(RIGHT($D$2,3),定数!$A$6:$A$13,定数!$B$6:$B$13))</f>
        <v/>
      </c>
      <c r="S102" s="53"/>
      <c r="T102" s="54" t="str">
        <f t="shared" si="12"/>
        <v/>
      </c>
      <c r="U102" s="54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49" t="str">
        <f t="shared" si="9"/>
        <v/>
      </c>
      <c r="D103" s="49"/>
      <c r="E103" s="40"/>
      <c r="F103" s="8"/>
      <c r="G103" s="40"/>
      <c r="H103" s="50"/>
      <c r="I103" s="50"/>
      <c r="J103" s="40"/>
      <c r="K103" s="51" t="str">
        <f t="shared" si="10"/>
        <v/>
      </c>
      <c r="L103" s="52"/>
      <c r="M103" s="6" t="str">
        <f>IF(J103="","",(K103/J103)/LOOKUP(RIGHT($D$2,3),定数!$A$6:$A$13,定数!$B$6:$B$13))</f>
        <v/>
      </c>
      <c r="N103" s="40"/>
      <c r="O103" s="8"/>
      <c r="P103" s="50"/>
      <c r="Q103" s="50"/>
      <c r="R103" s="53" t="str">
        <f>IF(P103="","",T103*M103*LOOKUP(RIGHT($D$2,3),定数!$A$6:$A$13,定数!$B$6:$B$13))</f>
        <v/>
      </c>
      <c r="S103" s="53"/>
      <c r="T103" s="54" t="str">
        <f t="shared" si="12"/>
        <v/>
      </c>
      <c r="U103" s="54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49" t="str">
        <f t="shared" si="9"/>
        <v/>
      </c>
      <c r="D104" s="49"/>
      <c r="E104" s="40"/>
      <c r="F104" s="8"/>
      <c r="G104" s="40"/>
      <c r="H104" s="50"/>
      <c r="I104" s="50"/>
      <c r="J104" s="40"/>
      <c r="K104" s="51" t="str">
        <f t="shared" si="10"/>
        <v/>
      </c>
      <c r="L104" s="52"/>
      <c r="M104" s="6" t="str">
        <f>IF(J104="","",(K104/J104)/LOOKUP(RIGHT($D$2,3),定数!$A$6:$A$13,定数!$B$6:$B$13))</f>
        <v/>
      </c>
      <c r="N104" s="40"/>
      <c r="O104" s="8"/>
      <c r="P104" s="50"/>
      <c r="Q104" s="50"/>
      <c r="R104" s="53" t="str">
        <f>IF(P104="","",T104*M104*LOOKUP(RIGHT($D$2,3),定数!$A$6:$A$13,定数!$B$6:$B$13))</f>
        <v/>
      </c>
      <c r="S104" s="53"/>
      <c r="T104" s="54" t="str">
        <f t="shared" si="12"/>
        <v/>
      </c>
      <c r="U104" s="54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49" t="str">
        <f t="shared" si="9"/>
        <v/>
      </c>
      <c r="D105" s="49"/>
      <c r="E105" s="40"/>
      <c r="F105" s="8"/>
      <c r="G105" s="40"/>
      <c r="H105" s="50"/>
      <c r="I105" s="50"/>
      <c r="J105" s="40"/>
      <c r="K105" s="51" t="str">
        <f t="shared" si="10"/>
        <v/>
      </c>
      <c r="L105" s="52"/>
      <c r="M105" s="6" t="str">
        <f>IF(J105="","",(K105/J105)/LOOKUP(RIGHT($D$2,3),定数!$A$6:$A$13,定数!$B$6:$B$13))</f>
        <v/>
      </c>
      <c r="N105" s="40"/>
      <c r="O105" s="8"/>
      <c r="P105" s="50"/>
      <c r="Q105" s="50"/>
      <c r="R105" s="53" t="str">
        <f>IF(P105="","",T105*M105*LOOKUP(RIGHT($D$2,3),定数!$A$6:$A$13,定数!$B$6:$B$13))</f>
        <v/>
      </c>
      <c r="S105" s="53"/>
      <c r="T105" s="54" t="str">
        <f t="shared" si="12"/>
        <v/>
      </c>
      <c r="U105" s="5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49" t="str">
        <f t="shared" si="9"/>
        <v/>
      </c>
      <c r="D106" s="49"/>
      <c r="E106" s="40"/>
      <c r="F106" s="8"/>
      <c r="G106" s="40"/>
      <c r="H106" s="50"/>
      <c r="I106" s="50"/>
      <c r="J106" s="40"/>
      <c r="K106" s="51" t="str">
        <f t="shared" si="10"/>
        <v/>
      </c>
      <c r="L106" s="52"/>
      <c r="M106" s="6" t="str">
        <f>IF(J106="","",(K106/J106)/LOOKUP(RIGHT($D$2,3),定数!$A$6:$A$13,定数!$B$6:$B$13))</f>
        <v/>
      </c>
      <c r="N106" s="40"/>
      <c r="O106" s="8"/>
      <c r="P106" s="50"/>
      <c r="Q106" s="50"/>
      <c r="R106" s="53" t="str">
        <f>IF(P106="","",T106*M106*LOOKUP(RIGHT($D$2,3),定数!$A$6:$A$13,定数!$B$6:$B$13))</f>
        <v/>
      </c>
      <c r="S106" s="53"/>
      <c r="T106" s="54" t="str">
        <f t="shared" si="12"/>
        <v/>
      </c>
      <c r="U106" s="5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49" t="str">
        <f t="shared" si="9"/>
        <v/>
      </c>
      <c r="D107" s="49"/>
      <c r="E107" s="40"/>
      <c r="F107" s="8"/>
      <c r="G107" s="40"/>
      <c r="H107" s="50"/>
      <c r="I107" s="50"/>
      <c r="J107" s="40"/>
      <c r="K107" s="51" t="str">
        <f t="shared" si="10"/>
        <v/>
      </c>
      <c r="L107" s="52"/>
      <c r="M107" s="6" t="str">
        <f>IF(J107="","",(K107/J107)/LOOKUP(RIGHT($D$2,3),定数!$A$6:$A$13,定数!$B$6:$B$13))</f>
        <v/>
      </c>
      <c r="N107" s="40"/>
      <c r="O107" s="8"/>
      <c r="P107" s="50"/>
      <c r="Q107" s="50"/>
      <c r="R107" s="53" t="str">
        <f>IF(P107="","",T107*M107*LOOKUP(RIGHT($D$2,3),定数!$A$6:$A$13,定数!$B$6:$B$13))</f>
        <v/>
      </c>
      <c r="S107" s="53"/>
      <c r="T107" s="54" t="str">
        <f t="shared" si="12"/>
        <v/>
      </c>
      <c r="U107" s="5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49" t="str">
        <f t="shared" si="9"/>
        <v/>
      </c>
      <c r="D108" s="49"/>
      <c r="E108" s="40"/>
      <c r="F108" s="8"/>
      <c r="G108" s="40"/>
      <c r="H108" s="50"/>
      <c r="I108" s="50"/>
      <c r="J108" s="40"/>
      <c r="K108" s="51" t="str">
        <f t="shared" si="10"/>
        <v/>
      </c>
      <c r="L108" s="52"/>
      <c r="M108" s="6" t="str">
        <f>IF(J108="","",(K108/J108)/LOOKUP(RIGHT($D$2,3),定数!$A$6:$A$13,定数!$B$6:$B$13))</f>
        <v/>
      </c>
      <c r="N108" s="40"/>
      <c r="O108" s="8"/>
      <c r="P108" s="50"/>
      <c r="Q108" s="50"/>
      <c r="R108" s="53" t="str">
        <f>IF(P108="","",T108*M108*LOOKUP(RIGHT($D$2,3),定数!$A$6:$A$13,定数!$B$6:$B$13))</f>
        <v/>
      </c>
      <c r="S108" s="53"/>
      <c r="T108" s="54" t="str">
        <f t="shared" si="12"/>
        <v/>
      </c>
      <c r="U108" s="5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79" priority="11" stopIfTrue="1" operator="equal">
      <formula>"買"</formula>
    </cfRule>
    <cfRule type="cellIs" dxfId="278" priority="12" stopIfTrue="1" operator="equal">
      <formula>"売"</formula>
    </cfRule>
  </conditionalFormatting>
  <conditionalFormatting sqref="G9:G11 G14:G45 G47:G108">
    <cfRule type="cellIs" dxfId="277" priority="13" stopIfTrue="1" operator="equal">
      <formula>"買"</formula>
    </cfRule>
    <cfRule type="cellIs" dxfId="276" priority="14" stopIfTrue="1" operator="equal">
      <formula>"売"</formula>
    </cfRule>
  </conditionalFormatting>
  <conditionalFormatting sqref="G12">
    <cfRule type="cellIs" dxfId="275" priority="9" stopIfTrue="1" operator="equal">
      <formula>"買"</formula>
    </cfRule>
    <cfRule type="cellIs" dxfId="274" priority="10" stopIfTrue="1" operator="equal">
      <formula>"売"</formula>
    </cfRule>
  </conditionalFormatting>
  <conditionalFormatting sqref="G13">
    <cfRule type="cellIs" dxfId="273" priority="7" stopIfTrue="1" operator="equal">
      <formula>"買"</formula>
    </cfRule>
    <cfRule type="cellIs" dxfId="272" priority="8" stopIfTrue="1" operator="equal">
      <formula>"売"</formula>
    </cfRule>
  </conditionalFormatting>
  <conditionalFormatting sqref="G38">
    <cfRule type="cellIs" dxfId="271" priority="5" stopIfTrue="1" operator="equal">
      <formula>"買"</formula>
    </cfRule>
    <cfRule type="cellIs" dxfId="270" priority="6" stopIfTrue="1" operator="equal">
      <formula>"売"</formula>
    </cfRule>
  </conditionalFormatting>
  <conditionalFormatting sqref="G47">
    <cfRule type="cellIs" dxfId="269" priority="3" stopIfTrue="1" operator="equal">
      <formula>"買"</formula>
    </cfRule>
    <cfRule type="cellIs" dxfId="268" priority="4" stopIfTrue="1" operator="equal">
      <formula>"売"</formula>
    </cfRule>
  </conditionalFormatting>
  <conditionalFormatting sqref="G61">
    <cfRule type="cellIs" dxfId="267" priority="1" stopIfTrue="1" operator="equal">
      <formula>"買"</formula>
    </cfRule>
    <cfRule type="cellIs" dxfId="26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6" t="s">
        <v>65</v>
      </c>
      <c r="E2" s="86"/>
      <c r="F2" s="75" t="s">
        <v>6</v>
      </c>
      <c r="G2" s="75"/>
      <c r="H2" s="78" t="s">
        <v>66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0">
        <f>SUM(L2,D4)</f>
        <v>316120.40469998098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7" t="s">
        <v>81</v>
      </c>
      <c r="E3" s="87"/>
      <c r="F3" s="87"/>
      <c r="G3" s="87"/>
      <c r="H3" s="87"/>
      <c r="I3" s="87"/>
      <c r="J3" s="75" t="s">
        <v>10</v>
      </c>
      <c r="K3" s="75"/>
      <c r="L3" s="87" t="s">
        <v>58</v>
      </c>
      <c r="M3" s="88"/>
      <c r="N3" s="88"/>
      <c r="O3" s="88"/>
      <c r="P3" s="88"/>
      <c r="Q3" s="88"/>
      <c r="R3" s="1"/>
      <c r="S3" s="1"/>
    </row>
    <row r="4" spans="2:25">
      <c r="B4" s="75" t="s">
        <v>11</v>
      </c>
      <c r="C4" s="75"/>
      <c r="D4" s="76">
        <f>SUM($R$9:$S$993)</f>
        <v>216120.40469998101</v>
      </c>
      <c r="E4" s="76"/>
      <c r="F4" s="75" t="s">
        <v>12</v>
      </c>
      <c r="G4" s="75"/>
      <c r="H4" s="77">
        <f>SUM($T$9:$U$108)</f>
        <v>1922.0000000000014</v>
      </c>
      <c r="I4" s="78"/>
      <c r="J4" s="79" t="s">
        <v>57</v>
      </c>
      <c r="K4" s="79"/>
      <c r="L4" s="80">
        <f>MAX($C$9:$D$990)-C9</f>
        <v>216120.40469998098</v>
      </c>
      <c r="M4" s="80"/>
      <c r="N4" s="79" t="s">
        <v>56</v>
      </c>
      <c r="O4" s="79"/>
      <c r="P4" s="81">
        <f>MAX(Y:Y)</f>
        <v>0.17177465820089899</v>
      </c>
      <c r="Q4" s="81"/>
      <c r="R4" s="1"/>
      <c r="S4" s="1"/>
      <c r="T4" s="1"/>
    </row>
    <row r="5" spans="2:25">
      <c r="B5" s="39" t="s">
        <v>15</v>
      </c>
      <c r="C5" s="2">
        <f>COUNTIF($R$9:$R$990,"&gt;0")</f>
        <v>38</v>
      </c>
      <c r="D5" s="38" t="s">
        <v>16</v>
      </c>
      <c r="E5" s="15">
        <f>COUNTIF($R$9:$R$990,"&lt;0")</f>
        <v>16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0.70370370370370372</v>
      </c>
      <c r="J5" s="82" t="s">
        <v>19</v>
      </c>
      <c r="K5" s="75"/>
      <c r="L5" s="83">
        <f>MAX(V9:V993)</f>
        <v>4</v>
      </c>
      <c r="M5" s="84"/>
      <c r="N5" s="17" t="s">
        <v>20</v>
      </c>
      <c r="O5" s="9"/>
      <c r="P5" s="83">
        <f>MAX(W9:W993)</f>
        <v>6</v>
      </c>
      <c r="Q5" s="84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/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5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Y8" t="s">
        <v>55</v>
      </c>
    </row>
    <row r="9" spans="2:25">
      <c r="B9" s="40">
        <v>1</v>
      </c>
      <c r="C9" s="49">
        <f>L2</f>
        <v>100000</v>
      </c>
      <c r="D9" s="49"/>
      <c r="E9" s="45">
        <v>2013</v>
      </c>
      <c r="F9" s="8">
        <v>43482</v>
      </c>
      <c r="G9" s="45" t="s">
        <v>4</v>
      </c>
      <c r="H9" s="50">
        <v>0.9325</v>
      </c>
      <c r="I9" s="50"/>
      <c r="J9" s="45">
        <v>23</v>
      </c>
      <c r="K9" s="49">
        <f>IF(J9="","",C9*0.03)</f>
        <v>3000</v>
      </c>
      <c r="L9" s="49"/>
      <c r="M9" s="6">
        <f>IF(J9="","",(K9/J9)/LOOKUP(RIGHT($D$2,3),定数!$A$6:$A$13,定数!$B$6:$B$13))</f>
        <v>1.1857707509881423</v>
      </c>
      <c r="N9" s="45">
        <v>2013</v>
      </c>
      <c r="O9" s="8">
        <v>43482</v>
      </c>
      <c r="P9" s="50">
        <v>0.92989999999999995</v>
      </c>
      <c r="Q9" s="50"/>
      <c r="R9" s="53">
        <f>IF(P9="","",T9*M9*LOOKUP(RIGHT($D$2,3),定数!$A$6:$A$13,定数!$B$6:$B$13))</f>
        <v>-3391.3043478261484</v>
      </c>
      <c r="S9" s="53"/>
      <c r="T9" s="54">
        <f>IF(P9="","",IF(G9="買",(P9-H9),(H9-P9))*IF(RIGHT($D$2,3)="JPY",100,10000))</f>
        <v>-26.000000000000469</v>
      </c>
      <c r="U9" s="54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49">
        <f t="shared" ref="C10:C73" si="0">IF(R9="","",C9+R9)</f>
        <v>96608.695652173847</v>
      </c>
      <c r="D10" s="49"/>
      <c r="E10" s="45">
        <v>2013</v>
      </c>
      <c r="F10" s="8">
        <v>43577</v>
      </c>
      <c r="G10" s="45" t="s">
        <v>4</v>
      </c>
      <c r="H10" s="50">
        <v>0.93489999999999995</v>
      </c>
      <c r="I10" s="50"/>
      <c r="J10" s="45">
        <v>33</v>
      </c>
      <c r="K10" s="51">
        <f>IF(J10="","",C10*0.03)</f>
        <v>2898.2608695652152</v>
      </c>
      <c r="L10" s="52"/>
      <c r="M10" s="6">
        <f>IF(J10="","",(K10/J10)/LOOKUP(RIGHT($D$2,3),定数!$A$6:$A$13,定数!$B$6:$B$13))</f>
        <v>0.79841897233201531</v>
      </c>
      <c r="N10" s="45">
        <v>2013</v>
      </c>
      <c r="O10" s="8">
        <v>43578</v>
      </c>
      <c r="P10" s="50">
        <v>0.93979999999999997</v>
      </c>
      <c r="Q10" s="50"/>
      <c r="R10" s="53">
        <f>IF(P10="","",T10*M10*LOOKUP(RIGHT($D$2,3),定数!$A$6:$A$13,定数!$B$6:$B$13))</f>
        <v>4303.4782608695759</v>
      </c>
      <c r="S10" s="53"/>
      <c r="T10" s="54">
        <f>IF(P10="","",IF(G10="買",(P10-H10),(H10-P10))*IF(RIGHT($D$2,3)="JPY",100,10000))</f>
        <v>49.000000000000156</v>
      </c>
      <c r="U10" s="5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49">
        <f t="shared" si="0"/>
        <v>100912.17391304343</v>
      </c>
      <c r="D11" s="49"/>
      <c r="E11" s="45">
        <v>2013</v>
      </c>
      <c r="F11" s="8">
        <v>43628</v>
      </c>
      <c r="G11" s="45" t="s">
        <v>3</v>
      </c>
      <c r="H11" s="50">
        <v>0.91720000000000002</v>
      </c>
      <c r="I11" s="50"/>
      <c r="J11" s="45">
        <v>113</v>
      </c>
      <c r="K11" s="51">
        <f t="shared" ref="K11:K37" si="3">IF(J11="","",C11*0.03)</f>
        <v>3027.3652173913028</v>
      </c>
      <c r="L11" s="52"/>
      <c r="M11" s="6">
        <f>IF(J11="","",(K11/J11)/LOOKUP(RIGHT($D$2,3),定数!$A$6:$A$13,定数!$B$6:$B$13))</f>
        <v>0.24355311483437675</v>
      </c>
      <c r="N11" s="45">
        <v>2017</v>
      </c>
      <c r="O11" s="8">
        <v>43635</v>
      </c>
      <c r="P11" s="50">
        <v>0.92869999999999997</v>
      </c>
      <c r="Q11" s="50"/>
      <c r="R11" s="53">
        <f>IF(P11="","",T11*M11*LOOKUP(RIGHT($D$2,3),定数!$A$6:$A$13,定数!$B$6:$B$13))</f>
        <v>-3080.9469026548536</v>
      </c>
      <c r="S11" s="53"/>
      <c r="T11" s="54">
        <f>IF(P11="","",IF(G11="買",(P11-H11),(H11-P11))*IF(RIGHT($D$2,3)="JPY",100,10000))</f>
        <v>-114.99999999999955</v>
      </c>
      <c r="U11" s="54"/>
      <c r="V11" s="22">
        <f t="shared" si="1"/>
        <v>0</v>
      </c>
      <c r="W11">
        <f t="shared" si="2"/>
        <v>1</v>
      </c>
      <c r="X11" s="41">
        <f>IF(C11&lt;&gt;"",MAX(X10,C11),"")</f>
        <v>100912.17391304343</v>
      </c>
      <c r="Y11" s="42">
        <f>IF(X11&lt;&gt;"",1-(C11/X11),"")</f>
        <v>0</v>
      </c>
    </row>
    <row r="12" spans="2:25">
      <c r="B12" s="40">
        <v>4</v>
      </c>
      <c r="C12" s="49">
        <f t="shared" si="0"/>
        <v>97831.227010388582</v>
      </c>
      <c r="D12" s="49"/>
      <c r="E12" s="45">
        <v>2013</v>
      </c>
      <c r="F12" s="8">
        <v>43641</v>
      </c>
      <c r="G12" s="45" t="s">
        <v>4</v>
      </c>
      <c r="H12" s="50">
        <v>0.93810000000000004</v>
      </c>
      <c r="I12" s="50"/>
      <c r="J12" s="45">
        <v>62</v>
      </c>
      <c r="K12" s="51">
        <f t="shared" si="3"/>
        <v>2934.9368103116572</v>
      </c>
      <c r="L12" s="52"/>
      <c r="M12" s="6">
        <f>IF(J12="","",(K12/J12)/LOOKUP(RIGHT($D$2,3),定数!$A$6:$A$13,定数!$B$6:$B$13))</f>
        <v>0.43034264080816093</v>
      </c>
      <c r="N12" s="45">
        <v>2013</v>
      </c>
      <c r="O12" s="8">
        <v>43643</v>
      </c>
      <c r="P12" s="50">
        <v>0.94740000000000002</v>
      </c>
      <c r="Q12" s="50"/>
      <c r="R12" s="53">
        <f>IF(P12="","",T12*M12*LOOKUP(RIGHT($D$2,3),定数!$A$6:$A$13,定数!$B$6:$B$13))</f>
        <v>4402.4052154674746</v>
      </c>
      <c r="S12" s="53"/>
      <c r="T12" s="54">
        <f t="shared" ref="T12:T75" si="4">IF(P12="","",IF(G12="買",(P12-H12),(H12-P12))*IF(RIGHT($D$2,3)="JPY",100,10000))</f>
        <v>92.999999999999744</v>
      </c>
      <c r="U12" s="54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100912.17391304343</v>
      </c>
      <c r="Y12" s="42">
        <f t="shared" ref="Y12:Y75" si="6">IF(X12&lt;&gt;"",1-(C12/X12),"")</f>
        <v>3.053097345132727E-2</v>
      </c>
    </row>
    <row r="13" spans="2:25">
      <c r="B13" s="40">
        <v>5</v>
      </c>
      <c r="C13" s="49">
        <f t="shared" si="0"/>
        <v>102233.63222585605</v>
      </c>
      <c r="D13" s="49"/>
      <c r="E13" s="45">
        <v>2013</v>
      </c>
      <c r="F13" s="8">
        <v>43683</v>
      </c>
      <c r="G13" s="45" t="s">
        <v>3</v>
      </c>
      <c r="H13" s="50">
        <v>0.92530000000000001</v>
      </c>
      <c r="I13" s="50"/>
      <c r="J13" s="45">
        <v>41</v>
      </c>
      <c r="K13" s="51">
        <f t="shared" si="3"/>
        <v>3067.0089667756815</v>
      </c>
      <c r="L13" s="52"/>
      <c r="M13" s="6">
        <f>IF(J13="","",(K13/J13)/LOOKUP(RIGHT($D$2,3),定数!$A$6:$A$13,定数!$B$6:$B$13))</f>
        <v>0.68004633409660342</v>
      </c>
      <c r="N13" s="45">
        <v>2013</v>
      </c>
      <c r="O13" s="8">
        <v>43685</v>
      </c>
      <c r="P13" s="50">
        <v>0.91930000000000001</v>
      </c>
      <c r="Q13" s="50"/>
      <c r="R13" s="53">
        <f>IF(P13="","",T13*M13*LOOKUP(RIGHT($D$2,3),定数!$A$6:$A$13,定数!$B$6:$B$13))</f>
        <v>4488.3058050375876</v>
      </c>
      <c r="S13" s="53"/>
      <c r="T13" s="54">
        <f t="shared" si="4"/>
        <v>60.000000000000057</v>
      </c>
      <c r="U13" s="54"/>
      <c r="V13" s="22">
        <f t="shared" si="1"/>
        <v>2</v>
      </c>
      <c r="W13">
        <f t="shared" si="2"/>
        <v>0</v>
      </c>
      <c r="X13" s="41">
        <f t="shared" si="5"/>
        <v>102233.63222585605</v>
      </c>
      <c r="Y13" s="42">
        <f t="shared" si="6"/>
        <v>0</v>
      </c>
    </row>
    <row r="14" spans="2:25">
      <c r="B14" s="40">
        <v>6</v>
      </c>
      <c r="C14" s="49">
        <f t="shared" si="0"/>
        <v>106721.93803089364</v>
      </c>
      <c r="D14" s="49"/>
      <c r="E14" s="45">
        <v>2013</v>
      </c>
      <c r="F14" s="8">
        <v>43719</v>
      </c>
      <c r="G14" s="45" t="s">
        <v>3</v>
      </c>
      <c r="H14" s="50">
        <v>0.93010000000000004</v>
      </c>
      <c r="I14" s="50"/>
      <c r="J14" s="45">
        <v>47</v>
      </c>
      <c r="K14" s="51">
        <f t="shared" si="3"/>
        <v>3201.6581409268092</v>
      </c>
      <c r="L14" s="52"/>
      <c r="M14" s="6">
        <f>IF(J14="","",(K14/J14)/LOOKUP(RIGHT($D$2,3),定数!$A$6:$A$13,定数!$B$6:$B$13))</f>
        <v>0.61927623615605587</v>
      </c>
      <c r="N14" s="45">
        <v>2013</v>
      </c>
      <c r="O14" s="8">
        <v>43724</v>
      </c>
      <c r="P14" s="50">
        <v>0.92310000000000003</v>
      </c>
      <c r="Q14" s="50"/>
      <c r="R14" s="53">
        <f>IF(P14="","",T14*M14*LOOKUP(RIGHT($D$2,3),定数!$A$6:$A$13,定数!$B$6:$B$13))</f>
        <v>4768.4270184016341</v>
      </c>
      <c r="S14" s="53"/>
      <c r="T14" s="54">
        <f t="shared" si="4"/>
        <v>70.000000000000057</v>
      </c>
      <c r="U14" s="54"/>
      <c r="V14" s="22">
        <f t="shared" si="1"/>
        <v>3</v>
      </c>
      <c r="W14">
        <f t="shared" si="2"/>
        <v>0</v>
      </c>
      <c r="X14" s="41">
        <f t="shared" si="5"/>
        <v>106721.93803089364</v>
      </c>
      <c r="Y14" s="42">
        <f t="shared" si="6"/>
        <v>0</v>
      </c>
    </row>
    <row r="15" spans="2:25">
      <c r="B15" s="40">
        <v>7</v>
      </c>
      <c r="C15" s="49">
        <f t="shared" si="0"/>
        <v>111490.36504929527</v>
      </c>
      <c r="D15" s="49"/>
      <c r="E15" s="45">
        <v>2013</v>
      </c>
      <c r="F15" s="8">
        <v>43759</v>
      </c>
      <c r="G15" s="45" t="s">
        <v>3</v>
      </c>
      <c r="H15" s="50">
        <v>0.90039999999999998</v>
      </c>
      <c r="I15" s="50"/>
      <c r="J15" s="45">
        <v>39</v>
      </c>
      <c r="K15" s="51">
        <f t="shared" si="3"/>
        <v>3344.7109514788581</v>
      </c>
      <c r="L15" s="52"/>
      <c r="M15" s="6">
        <f>IF(J15="","",(K15/J15)/LOOKUP(RIGHT($D$2,3),定数!$A$6:$A$13,定数!$B$6:$B$13))</f>
        <v>0.77965290244262431</v>
      </c>
      <c r="N15" s="45">
        <v>2013</v>
      </c>
      <c r="O15" s="8">
        <v>43760</v>
      </c>
      <c r="P15" s="50">
        <v>0.89459999999999995</v>
      </c>
      <c r="Q15" s="50"/>
      <c r="R15" s="53">
        <f>IF(P15="","",T15*M15*LOOKUP(RIGHT($D$2,3),定数!$A$6:$A$13,定数!$B$6:$B$13))</f>
        <v>4974.1855175839664</v>
      </c>
      <c r="S15" s="53"/>
      <c r="T15" s="54">
        <f t="shared" si="4"/>
        <v>58.00000000000027</v>
      </c>
      <c r="U15" s="54"/>
      <c r="V15" s="22">
        <f t="shared" si="1"/>
        <v>4</v>
      </c>
      <c r="W15">
        <f t="shared" si="2"/>
        <v>0</v>
      </c>
      <c r="X15" s="41">
        <f t="shared" si="5"/>
        <v>111490.36504929527</v>
      </c>
      <c r="Y15" s="42">
        <f t="shared" si="6"/>
        <v>0</v>
      </c>
    </row>
    <row r="16" spans="2:25">
      <c r="B16" s="40">
        <v>8</v>
      </c>
      <c r="C16" s="49">
        <f t="shared" si="0"/>
        <v>116464.55056687925</v>
      </c>
      <c r="D16" s="49"/>
      <c r="E16" s="45">
        <v>2013</v>
      </c>
      <c r="F16" s="8">
        <v>43763</v>
      </c>
      <c r="G16" s="45" t="s">
        <v>3</v>
      </c>
      <c r="H16" s="50">
        <v>0.88929999999999998</v>
      </c>
      <c r="I16" s="50"/>
      <c r="J16" s="45">
        <v>37</v>
      </c>
      <c r="K16" s="51">
        <f t="shared" si="3"/>
        <v>3493.9365170063775</v>
      </c>
      <c r="L16" s="52"/>
      <c r="M16" s="6">
        <f>IF(J16="","",(K16/J16)/LOOKUP(RIGHT($D$2,3),定数!$A$6:$A$13,定数!$B$6:$B$13))</f>
        <v>0.85846106068952766</v>
      </c>
      <c r="N16" s="45">
        <v>2013</v>
      </c>
      <c r="O16" s="8">
        <v>43763</v>
      </c>
      <c r="P16" s="50">
        <v>0.89319999999999999</v>
      </c>
      <c r="Q16" s="50"/>
      <c r="R16" s="53">
        <f>IF(P16="","",T16*M16*LOOKUP(RIGHT($D$2,3),定数!$A$6:$A$13,定数!$B$6:$B$13))</f>
        <v>-3682.7979503580868</v>
      </c>
      <c r="S16" s="53"/>
      <c r="T16" s="54">
        <f t="shared" si="4"/>
        <v>-39.000000000000142</v>
      </c>
      <c r="U16" s="54"/>
      <c r="V16" s="22">
        <f t="shared" si="1"/>
        <v>0</v>
      </c>
      <c r="W16">
        <f t="shared" si="2"/>
        <v>1</v>
      </c>
      <c r="X16" s="41">
        <f t="shared" si="5"/>
        <v>116464.55056687925</v>
      </c>
      <c r="Y16" s="42">
        <f t="shared" si="6"/>
        <v>0</v>
      </c>
    </row>
    <row r="17" spans="2:25">
      <c r="B17" s="40">
        <v>9</v>
      </c>
      <c r="C17" s="49">
        <f t="shared" si="0"/>
        <v>112781.75261652116</v>
      </c>
      <c r="D17" s="49"/>
      <c r="E17" s="45">
        <v>2013</v>
      </c>
      <c r="F17" s="8">
        <v>43788</v>
      </c>
      <c r="G17" s="45" t="s">
        <v>3</v>
      </c>
      <c r="H17" s="50">
        <v>0.91010000000000002</v>
      </c>
      <c r="I17" s="50"/>
      <c r="J17" s="45">
        <v>41</v>
      </c>
      <c r="K17" s="51">
        <f t="shared" si="3"/>
        <v>3383.4525784956345</v>
      </c>
      <c r="L17" s="52"/>
      <c r="M17" s="6">
        <f>IF(J17="","",(K17/J17)/LOOKUP(RIGHT($D$2,3),定数!$A$6:$A$13,定数!$B$6:$B$13))</f>
        <v>0.75021121474404306</v>
      </c>
      <c r="N17" s="45">
        <v>2013</v>
      </c>
      <c r="O17" s="8">
        <v>43789</v>
      </c>
      <c r="P17" s="50">
        <v>0.91439999999999999</v>
      </c>
      <c r="Q17" s="50"/>
      <c r="R17" s="53">
        <f>IF(P17="","",T17*M17*LOOKUP(RIGHT($D$2,3),定数!$A$6:$A$13,定数!$B$6:$B$13))</f>
        <v>-3548.4990457392996</v>
      </c>
      <c r="S17" s="53"/>
      <c r="T17" s="54">
        <f t="shared" si="4"/>
        <v>-42.999999999999702</v>
      </c>
      <c r="U17" s="54"/>
      <c r="V17" s="22">
        <f t="shared" si="1"/>
        <v>0</v>
      </c>
      <c r="W17">
        <f t="shared" si="2"/>
        <v>2</v>
      </c>
      <c r="X17" s="41">
        <f t="shared" si="5"/>
        <v>116464.55056687925</v>
      </c>
      <c r="Y17" s="42">
        <f t="shared" si="6"/>
        <v>3.1621621621621743E-2</v>
      </c>
    </row>
    <row r="18" spans="2:25">
      <c r="B18" s="40">
        <v>10</v>
      </c>
      <c r="C18" s="49">
        <f t="shared" si="0"/>
        <v>109233.25357078186</v>
      </c>
      <c r="D18" s="49"/>
      <c r="E18" s="45">
        <v>2014</v>
      </c>
      <c r="F18" s="8">
        <v>43536</v>
      </c>
      <c r="G18" s="45" t="s">
        <v>3</v>
      </c>
      <c r="H18" s="50">
        <v>0.87409999999999999</v>
      </c>
      <c r="I18" s="50"/>
      <c r="J18" s="45">
        <v>45</v>
      </c>
      <c r="K18" s="51">
        <f t="shared" si="3"/>
        <v>3276.9976071234555</v>
      </c>
      <c r="L18" s="52"/>
      <c r="M18" s="6">
        <f>IF(J18="","",(K18/J18)/LOOKUP(RIGHT($D$2,3),定数!$A$6:$A$13,定数!$B$6:$B$13))</f>
        <v>0.66201971861079911</v>
      </c>
      <c r="N18" s="45">
        <v>2014</v>
      </c>
      <c r="O18" s="8">
        <v>43544</v>
      </c>
      <c r="P18" s="50">
        <v>0.87880000000000003</v>
      </c>
      <c r="Q18" s="50"/>
      <c r="R18" s="53">
        <f>IF(P18="","",T18*M18*LOOKUP(RIGHT($D$2,3),定数!$A$6:$A$13,定数!$B$6:$B$13))</f>
        <v>-3422.6419452178588</v>
      </c>
      <c r="S18" s="53"/>
      <c r="T18" s="54">
        <f t="shared" si="4"/>
        <v>-47.000000000000377</v>
      </c>
      <c r="U18" s="54"/>
      <c r="V18" s="22">
        <f t="shared" si="1"/>
        <v>0</v>
      </c>
      <c r="W18">
        <f t="shared" si="2"/>
        <v>3</v>
      </c>
      <c r="X18" s="41">
        <f t="shared" si="5"/>
        <v>116464.55056687925</v>
      </c>
      <c r="Y18" s="42">
        <f t="shared" si="6"/>
        <v>6.2090112063282743E-2</v>
      </c>
    </row>
    <row r="19" spans="2:25">
      <c r="B19" s="40">
        <v>11</v>
      </c>
      <c r="C19" s="49">
        <f t="shared" si="0"/>
        <v>105810.61162556401</v>
      </c>
      <c r="D19" s="49"/>
      <c r="E19" s="46">
        <v>2014</v>
      </c>
      <c r="F19" s="8">
        <v>43576</v>
      </c>
      <c r="G19" s="46" t="s">
        <v>4</v>
      </c>
      <c r="H19" s="50">
        <v>0.88370000000000004</v>
      </c>
      <c r="I19" s="50"/>
      <c r="J19" s="46">
        <v>17</v>
      </c>
      <c r="K19" s="51">
        <f t="shared" si="3"/>
        <v>3174.3183487669203</v>
      </c>
      <c r="L19" s="52"/>
      <c r="M19" s="6">
        <f>IF(J19="","",(K19/J19)/LOOKUP(RIGHT($D$2,3),定数!$A$6:$A$13,定数!$B$6:$B$13))</f>
        <v>1.6974964431908666</v>
      </c>
      <c r="N19" s="46">
        <v>2014</v>
      </c>
      <c r="O19" s="8">
        <v>43578</v>
      </c>
      <c r="P19" s="50">
        <v>0.88170000000000004</v>
      </c>
      <c r="Q19" s="50"/>
      <c r="R19" s="53">
        <f>IF(P19="","",T19*M19*LOOKUP(RIGHT($D$2,3),定数!$A$6:$A$13,定数!$B$6:$B$13))</f>
        <v>-3734.4921750199101</v>
      </c>
      <c r="S19" s="53"/>
      <c r="T19" s="54">
        <f t="shared" si="4"/>
        <v>-20.000000000000018</v>
      </c>
      <c r="U19" s="54"/>
      <c r="V19" s="22">
        <f t="shared" si="1"/>
        <v>0</v>
      </c>
      <c r="W19">
        <f t="shared" si="2"/>
        <v>4</v>
      </c>
      <c r="X19" s="41">
        <f t="shared" si="5"/>
        <v>116464.55056687925</v>
      </c>
      <c r="Y19" s="42">
        <f t="shared" si="6"/>
        <v>9.1477955218633333E-2</v>
      </c>
    </row>
    <row r="20" spans="2:25">
      <c r="B20" s="40">
        <v>12</v>
      </c>
      <c r="C20" s="49">
        <f t="shared" si="0"/>
        <v>102076.11945054409</v>
      </c>
      <c r="D20" s="49"/>
      <c r="E20" s="46">
        <v>2014</v>
      </c>
      <c r="F20" s="8">
        <v>43598</v>
      </c>
      <c r="G20" s="46" t="s">
        <v>4</v>
      </c>
      <c r="H20" s="50">
        <v>0.89070000000000005</v>
      </c>
      <c r="I20" s="50"/>
      <c r="J20" s="46">
        <v>41</v>
      </c>
      <c r="K20" s="51">
        <f t="shared" si="3"/>
        <v>3062.2835835163228</v>
      </c>
      <c r="L20" s="52"/>
      <c r="M20" s="6">
        <f>IF(J20="","",(K20/J20)/LOOKUP(RIGHT($D$2,3),定数!$A$6:$A$13,定数!$B$6:$B$13))</f>
        <v>0.67899857727634649</v>
      </c>
      <c r="N20" s="46">
        <v>2014</v>
      </c>
      <c r="O20" s="8">
        <v>43608</v>
      </c>
      <c r="P20" s="50">
        <v>0.89680000000000004</v>
      </c>
      <c r="Q20" s="50"/>
      <c r="R20" s="53">
        <f>IF(P20="","",T20*M20*LOOKUP(RIGHT($D$2,3),定数!$A$6:$A$13,定数!$B$6:$B$13))</f>
        <v>4556.0804535242805</v>
      </c>
      <c r="S20" s="53"/>
      <c r="T20" s="54">
        <f t="shared" si="4"/>
        <v>60.999999999999943</v>
      </c>
      <c r="U20" s="54"/>
      <c r="V20" s="22">
        <f t="shared" si="1"/>
        <v>1</v>
      </c>
      <c r="W20">
        <f t="shared" si="2"/>
        <v>0</v>
      </c>
      <c r="X20" s="41">
        <f t="shared" si="5"/>
        <v>116464.55056687925</v>
      </c>
      <c r="Y20" s="42">
        <f t="shared" si="6"/>
        <v>0.12354343915209343</v>
      </c>
    </row>
    <row r="21" spans="2:25">
      <c r="B21" s="40">
        <v>13</v>
      </c>
      <c r="C21" s="49">
        <f t="shared" si="0"/>
        <v>106632.19990406837</v>
      </c>
      <c r="D21" s="49"/>
      <c r="E21" s="46">
        <v>2014</v>
      </c>
      <c r="F21" s="8">
        <v>43649</v>
      </c>
      <c r="G21" s="46" t="s">
        <v>4</v>
      </c>
      <c r="H21" s="50">
        <v>0.89359999999999995</v>
      </c>
      <c r="I21" s="50"/>
      <c r="J21" s="46">
        <v>49</v>
      </c>
      <c r="K21" s="51">
        <f t="shared" si="3"/>
        <v>3198.9659971220512</v>
      </c>
      <c r="L21" s="52"/>
      <c r="M21" s="6">
        <f>IF(J21="","",(K21/J21)/LOOKUP(RIGHT($D$2,3),定数!$A$6:$A$13,定数!$B$6:$B$13))</f>
        <v>0.59350018499481472</v>
      </c>
      <c r="N21" s="46">
        <v>2014</v>
      </c>
      <c r="O21" s="8">
        <v>43668</v>
      </c>
      <c r="P21" s="50">
        <v>0.90100000000000002</v>
      </c>
      <c r="Q21" s="50"/>
      <c r="R21" s="53">
        <f>IF(P21="","",T21*M21*LOOKUP(RIGHT($D$2,3),定数!$A$6:$A$13,定数!$B$6:$B$13))</f>
        <v>4831.0915058578403</v>
      </c>
      <c r="S21" s="53"/>
      <c r="T21" s="54">
        <f t="shared" si="4"/>
        <v>74.000000000000739</v>
      </c>
      <c r="U21" s="54"/>
      <c r="V21" s="22">
        <f t="shared" si="1"/>
        <v>2</v>
      </c>
      <c r="W21">
        <f t="shared" si="2"/>
        <v>0</v>
      </c>
      <c r="X21" s="41">
        <f t="shared" si="5"/>
        <v>116464.55056687925</v>
      </c>
      <c r="Y21" s="42">
        <f t="shared" si="6"/>
        <v>8.4423548753272293E-2</v>
      </c>
    </row>
    <row r="22" spans="2:25">
      <c r="B22" s="40">
        <v>14</v>
      </c>
      <c r="C22" s="49">
        <f t="shared" si="0"/>
        <v>111463.29140992621</v>
      </c>
      <c r="D22" s="49"/>
      <c r="E22" s="46">
        <v>2014</v>
      </c>
      <c r="F22" s="8">
        <v>43734</v>
      </c>
      <c r="G22" s="46" t="s">
        <v>4</v>
      </c>
      <c r="H22" s="50">
        <v>0.94950000000000001</v>
      </c>
      <c r="I22" s="50"/>
      <c r="J22" s="46">
        <v>35</v>
      </c>
      <c r="K22" s="51">
        <f t="shared" si="3"/>
        <v>3343.8987422977862</v>
      </c>
      <c r="L22" s="52"/>
      <c r="M22" s="6">
        <f>IF(J22="","",(K22/J22)/LOOKUP(RIGHT($D$2,3),定数!$A$6:$A$13,定数!$B$6:$B$13))</f>
        <v>0.86854512786955484</v>
      </c>
      <c r="N22" s="46">
        <v>2014</v>
      </c>
      <c r="O22" s="8">
        <v>43738</v>
      </c>
      <c r="P22" s="50">
        <v>0.95479999999999998</v>
      </c>
      <c r="Q22" s="50"/>
      <c r="R22" s="53">
        <f>IF(P22="","",T22*M22*LOOKUP(RIGHT($D$2,3),定数!$A$6:$A$13,定数!$B$6:$B$13))</f>
        <v>5063.6180954794772</v>
      </c>
      <c r="S22" s="53"/>
      <c r="T22" s="54">
        <f t="shared" si="4"/>
        <v>52.999999999999716</v>
      </c>
      <c r="U22" s="54"/>
      <c r="V22" s="22">
        <f t="shared" si="1"/>
        <v>3</v>
      </c>
      <c r="W22">
        <f t="shared" si="2"/>
        <v>0</v>
      </c>
      <c r="X22" s="41">
        <f t="shared" si="5"/>
        <v>116464.55056687925</v>
      </c>
      <c r="Y22" s="42">
        <f t="shared" si="6"/>
        <v>4.2942329941685453E-2</v>
      </c>
    </row>
    <row r="23" spans="2:25">
      <c r="B23" s="40">
        <v>15</v>
      </c>
      <c r="C23" s="49">
        <f t="shared" si="0"/>
        <v>116526.9095054057</v>
      </c>
      <c r="D23" s="49"/>
      <c r="E23" s="46">
        <v>2014</v>
      </c>
      <c r="F23" s="8">
        <v>43809</v>
      </c>
      <c r="G23" s="46" t="s">
        <v>3</v>
      </c>
      <c r="H23" s="50">
        <v>0.96689999999999998</v>
      </c>
      <c r="I23" s="50"/>
      <c r="J23" s="46">
        <v>50</v>
      </c>
      <c r="K23" s="51">
        <f t="shared" si="3"/>
        <v>3495.807285162171</v>
      </c>
      <c r="L23" s="52"/>
      <c r="M23" s="6">
        <f>IF(J23="","",(K23/J23)/LOOKUP(RIGHT($D$2,3),定数!$A$6:$A$13,定数!$B$6:$B$13))</f>
        <v>0.63560132457494012</v>
      </c>
      <c r="N23" s="46">
        <v>2014</v>
      </c>
      <c r="O23" s="8">
        <v>43815</v>
      </c>
      <c r="P23" s="50">
        <v>0.95940000000000003</v>
      </c>
      <c r="Q23" s="50"/>
      <c r="R23" s="53">
        <f>IF(P23="","",T23*M23*LOOKUP(RIGHT($D$2,3),定数!$A$6:$A$13,定数!$B$6:$B$13))</f>
        <v>5243.7109277432219</v>
      </c>
      <c r="S23" s="53"/>
      <c r="T23" s="54">
        <f t="shared" si="4"/>
        <v>74.999999999999517</v>
      </c>
      <c r="U23" s="5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116526.9095054057</v>
      </c>
      <c r="Y23" s="42">
        <f t="shared" si="6"/>
        <v>0</v>
      </c>
    </row>
    <row r="24" spans="2:25">
      <c r="B24" s="40">
        <v>16</v>
      </c>
      <c r="C24" s="49">
        <f t="shared" si="0"/>
        <v>121770.62043314891</v>
      </c>
      <c r="D24" s="49"/>
      <c r="E24" s="46">
        <v>2014</v>
      </c>
      <c r="F24" s="8">
        <v>43822</v>
      </c>
      <c r="G24" s="46" t="s">
        <v>4</v>
      </c>
      <c r="H24" s="50">
        <v>0.98719999999999997</v>
      </c>
      <c r="I24" s="50"/>
      <c r="J24" s="46">
        <v>46</v>
      </c>
      <c r="K24" s="51">
        <f t="shared" si="3"/>
        <v>3653.1186129944672</v>
      </c>
      <c r="L24" s="52"/>
      <c r="M24" s="6">
        <f>IF(J24="","",(K24/J24)/LOOKUP(RIGHT($D$2,3),定数!$A$6:$A$13,定数!$B$6:$B$13))</f>
        <v>0.72196020019653506</v>
      </c>
      <c r="N24" s="46">
        <v>2015</v>
      </c>
      <c r="O24" s="8">
        <v>43467</v>
      </c>
      <c r="P24" s="50">
        <v>0.99419999999999997</v>
      </c>
      <c r="Q24" s="50"/>
      <c r="R24" s="53">
        <f>IF(P24="","",T24*M24*LOOKUP(RIGHT($D$2,3),定数!$A$6:$A$13,定数!$B$6:$B$13))</f>
        <v>5559.0935415133245</v>
      </c>
      <c r="S24" s="53"/>
      <c r="T24" s="54">
        <f t="shared" si="4"/>
        <v>70.000000000000057</v>
      </c>
      <c r="U24" s="54"/>
      <c r="V24" t="str">
        <f t="shared" si="7"/>
        <v/>
      </c>
      <c r="W24">
        <f t="shared" si="2"/>
        <v>0</v>
      </c>
      <c r="X24" s="41">
        <f t="shared" si="5"/>
        <v>121770.62043314891</v>
      </c>
      <c r="Y24" s="42">
        <f t="shared" si="6"/>
        <v>0</v>
      </c>
    </row>
    <row r="25" spans="2:25">
      <c r="B25" s="40">
        <v>17</v>
      </c>
      <c r="C25" s="49">
        <f t="shared" si="0"/>
        <v>127329.71397466224</v>
      </c>
      <c r="D25" s="49"/>
      <c r="E25" s="46">
        <v>2015</v>
      </c>
      <c r="F25" s="8">
        <v>43492</v>
      </c>
      <c r="G25" s="46" t="s">
        <v>4</v>
      </c>
      <c r="H25" s="50">
        <v>0.90580000000000005</v>
      </c>
      <c r="I25" s="50"/>
      <c r="J25" s="46">
        <v>125</v>
      </c>
      <c r="K25" s="51">
        <f t="shared" si="3"/>
        <v>3819.891419239867</v>
      </c>
      <c r="L25" s="52"/>
      <c r="M25" s="6">
        <f>IF(J25="","",(K25/J25)/LOOKUP(RIGHT($D$2,3),定数!$A$6:$A$13,定数!$B$6:$B$13))</f>
        <v>0.27781028503562671</v>
      </c>
      <c r="N25" s="46">
        <v>2015</v>
      </c>
      <c r="O25" s="8">
        <v>43494</v>
      </c>
      <c r="P25" s="50">
        <v>0.92459999999999998</v>
      </c>
      <c r="Q25" s="50"/>
      <c r="R25" s="53">
        <f>IF(P25="","",T25*M25*LOOKUP(RIGHT($D$2,3),定数!$A$6:$A$13,定数!$B$6:$B$13))</f>
        <v>5745.1166945367386</v>
      </c>
      <c r="S25" s="53"/>
      <c r="T25" s="54">
        <f t="shared" si="4"/>
        <v>187.99999999999929</v>
      </c>
      <c r="U25" s="54"/>
      <c r="V25" t="str">
        <f t="shared" si="7"/>
        <v/>
      </c>
      <c r="W25">
        <f t="shared" si="2"/>
        <v>0</v>
      </c>
      <c r="X25" s="41">
        <f t="shared" si="5"/>
        <v>127329.71397466224</v>
      </c>
      <c r="Y25" s="42">
        <f t="shared" si="6"/>
        <v>0</v>
      </c>
    </row>
    <row r="26" spans="2:25">
      <c r="B26" s="40">
        <v>18</v>
      </c>
      <c r="C26" s="49">
        <f t="shared" si="0"/>
        <v>133074.83066919897</v>
      </c>
      <c r="D26" s="49"/>
      <c r="E26" s="46">
        <v>2015</v>
      </c>
      <c r="F26" s="8">
        <v>43563</v>
      </c>
      <c r="G26" s="46" t="s">
        <v>4</v>
      </c>
      <c r="H26" s="50">
        <v>0.96719999999999995</v>
      </c>
      <c r="I26" s="50"/>
      <c r="J26" s="46">
        <v>74</v>
      </c>
      <c r="K26" s="51">
        <f t="shared" si="3"/>
        <v>3992.2449200759688</v>
      </c>
      <c r="L26" s="52"/>
      <c r="M26" s="6">
        <f>IF(J26="","",(K26/J26)/LOOKUP(RIGHT($D$2,3),定数!$A$6:$A$13,定数!$B$6:$B$13))</f>
        <v>0.49044777887911162</v>
      </c>
      <c r="N26" s="46">
        <v>2015</v>
      </c>
      <c r="O26" s="8">
        <v>43565</v>
      </c>
      <c r="P26" s="50">
        <v>0.97819999999999996</v>
      </c>
      <c r="Q26" s="50"/>
      <c r="R26" s="53">
        <f>IF(P26="","",T26*M26*LOOKUP(RIGHT($D$2,3),定数!$A$6:$A$13,定数!$B$6:$B$13))</f>
        <v>5934.4181244372558</v>
      </c>
      <c r="S26" s="53"/>
      <c r="T26" s="54">
        <f t="shared" si="4"/>
        <v>110.0000000000001</v>
      </c>
      <c r="U26" s="54"/>
      <c r="V26" t="str">
        <f t="shared" si="7"/>
        <v/>
      </c>
      <c r="W26">
        <f t="shared" si="2"/>
        <v>0</v>
      </c>
      <c r="X26" s="41">
        <f t="shared" si="5"/>
        <v>133074.83066919897</v>
      </c>
      <c r="Y26" s="42">
        <f t="shared" si="6"/>
        <v>0</v>
      </c>
    </row>
    <row r="27" spans="2:25">
      <c r="B27" s="40">
        <v>19</v>
      </c>
      <c r="C27" s="49">
        <f t="shared" si="0"/>
        <v>139009.24879363622</v>
      </c>
      <c r="D27" s="49"/>
      <c r="E27" s="46">
        <v>2015</v>
      </c>
      <c r="F27" s="8">
        <v>43568</v>
      </c>
      <c r="G27" s="46" t="s">
        <v>4</v>
      </c>
      <c r="H27" s="50">
        <v>0.98140000000000005</v>
      </c>
      <c r="I27" s="50"/>
      <c r="J27" s="46">
        <v>35</v>
      </c>
      <c r="K27" s="51">
        <f t="shared" si="3"/>
        <v>4170.2774638090859</v>
      </c>
      <c r="L27" s="52"/>
      <c r="M27" s="6">
        <f>IF(J27="","",(K27/J27)/LOOKUP(RIGHT($D$2,3),定数!$A$6:$A$13,定数!$B$6:$B$13))</f>
        <v>1.0831889516387236</v>
      </c>
      <c r="N27" s="46">
        <v>2015</v>
      </c>
      <c r="O27" s="8">
        <v>43568</v>
      </c>
      <c r="P27" s="50">
        <v>0.97770000000000001</v>
      </c>
      <c r="Q27" s="50"/>
      <c r="R27" s="53">
        <f>IF(P27="","",T27*M27*LOOKUP(RIGHT($D$2,3),定数!$A$6:$A$13,定数!$B$6:$B$13))</f>
        <v>-4408.5790331696489</v>
      </c>
      <c r="S27" s="53"/>
      <c r="T27" s="54">
        <f t="shared" si="4"/>
        <v>-37.000000000000369</v>
      </c>
      <c r="U27" s="54"/>
      <c r="V27" t="str">
        <f t="shared" si="7"/>
        <v/>
      </c>
      <c r="W27">
        <f t="shared" si="2"/>
        <v>1</v>
      </c>
      <c r="X27" s="41">
        <f t="shared" si="5"/>
        <v>139009.24879363622</v>
      </c>
      <c r="Y27" s="42">
        <f t="shared" si="6"/>
        <v>0</v>
      </c>
    </row>
    <row r="28" spans="2:25">
      <c r="B28" s="40">
        <v>20</v>
      </c>
      <c r="C28" s="49">
        <f t="shared" si="0"/>
        <v>134600.66976046655</v>
      </c>
      <c r="D28" s="49"/>
      <c r="E28" s="46">
        <v>2015</v>
      </c>
      <c r="F28" s="8">
        <v>43759</v>
      </c>
      <c r="G28" s="46" t="s">
        <v>4</v>
      </c>
      <c r="H28" s="50">
        <v>0.96099999999999997</v>
      </c>
      <c r="I28" s="50"/>
      <c r="J28" s="46">
        <v>82</v>
      </c>
      <c r="K28" s="51">
        <f t="shared" si="3"/>
        <v>4038.0200928139966</v>
      </c>
      <c r="L28" s="52"/>
      <c r="M28" s="6">
        <f>IF(J28="","",(K28/J28)/LOOKUP(RIGHT($D$2,3),定数!$A$6:$A$13,定数!$B$6:$B$13))</f>
        <v>0.44767406793946746</v>
      </c>
      <c r="N28" s="46">
        <v>2015</v>
      </c>
      <c r="O28" s="8">
        <v>43761</v>
      </c>
      <c r="P28" s="50">
        <v>0.97319999999999995</v>
      </c>
      <c r="Q28" s="50"/>
      <c r="R28" s="53">
        <f>IF(P28="","",T28*M28*LOOKUP(RIGHT($D$2,3),定数!$A$6:$A$13,定数!$B$6:$B$13))</f>
        <v>6007.7859917476471</v>
      </c>
      <c r="S28" s="53"/>
      <c r="T28" s="54">
        <f t="shared" si="4"/>
        <v>121.99999999999989</v>
      </c>
      <c r="U28" s="54"/>
      <c r="V28" t="str">
        <f t="shared" si="7"/>
        <v/>
      </c>
      <c r="W28">
        <f t="shared" si="2"/>
        <v>0</v>
      </c>
      <c r="X28" s="41">
        <f t="shared" si="5"/>
        <v>139009.24879363622</v>
      </c>
      <c r="Y28" s="42">
        <f t="shared" si="6"/>
        <v>3.1714285714286139E-2</v>
      </c>
    </row>
    <row r="29" spans="2:25">
      <c r="B29" s="40">
        <v>21</v>
      </c>
      <c r="C29" s="49">
        <f t="shared" si="0"/>
        <v>140608.45575221421</v>
      </c>
      <c r="D29" s="49"/>
      <c r="E29" s="46">
        <v>2015</v>
      </c>
      <c r="F29" s="8">
        <v>43773</v>
      </c>
      <c r="G29" s="46" t="s">
        <v>4</v>
      </c>
      <c r="H29" s="50">
        <v>0.995</v>
      </c>
      <c r="I29" s="50"/>
      <c r="J29" s="46">
        <v>66</v>
      </c>
      <c r="K29" s="51">
        <f t="shared" si="3"/>
        <v>4218.2536725664258</v>
      </c>
      <c r="L29" s="52"/>
      <c r="M29" s="6">
        <f>IF(J29="","",(K29/J29)/LOOKUP(RIGHT($D$2,3),定数!$A$6:$A$13,定数!$B$6:$B$13))</f>
        <v>0.58102667666204211</v>
      </c>
      <c r="N29" s="46">
        <v>2015</v>
      </c>
      <c r="O29" s="8">
        <v>43775</v>
      </c>
      <c r="P29" s="50">
        <v>1.0047999999999999</v>
      </c>
      <c r="Q29" s="50"/>
      <c r="R29" s="53">
        <f>IF(P29="","",T29*M29*LOOKUP(RIGHT($D$2,3),定数!$A$6:$A$13,定数!$B$6:$B$13))</f>
        <v>6263.4675744167635</v>
      </c>
      <c r="S29" s="53"/>
      <c r="T29" s="54">
        <f t="shared" si="4"/>
        <v>97.999999999999204</v>
      </c>
      <c r="U29" s="54"/>
      <c r="V29" t="str">
        <f t="shared" si="7"/>
        <v/>
      </c>
      <c r="W29">
        <f t="shared" si="2"/>
        <v>0</v>
      </c>
      <c r="X29" s="41">
        <f t="shared" si="5"/>
        <v>140608.45575221421</v>
      </c>
      <c r="Y29" s="42">
        <f t="shared" si="6"/>
        <v>0</v>
      </c>
    </row>
    <row r="30" spans="2:25">
      <c r="B30" s="40">
        <v>22</v>
      </c>
      <c r="C30" s="49">
        <f t="shared" si="0"/>
        <v>146871.92332663099</v>
      </c>
      <c r="D30" s="49"/>
      <c r="E30" s="46">
        <v>2015</v>
      </c>
      <c r="F30" s="8">
        <v>43775</v>
      </c>
      <c r="G30" s="46" t="s">
        <v>4</v>
      </c>
      <c r="H30" s="50">
        <v>1.0065</v>
      </c>
      <c r="I30" s="50"/>
      <c r="J30" s="46">
        <v>121</v>
      </c>
      <c r="K30" s="51">
        <f t="shared" si="3"/>
        <v>4406.1576997989296</v>
      </c>
      <c r="L30" s="52"/>
      <c r="M30" s="6">
        <f>IF(J30="","",(K30/J30)/LOOKUP(RIGHT($D$2,3),定数!$A$6:$A$13,定数!$B$6:$B$13))</f>
        <v>0.33104114949653868</v>
      </c>
      <c r="N30" s="46">
        <v>2015</v>
      </c>
      <c r="O30" s="8">
        <v>43794</v>
      </c>
      <c r="P30" s="50">
        <v>1.0246</v>
      </c>
      <c r="Q30" s="50"/>
      <c r="R30" s="53">
        <f>IF(P30="","",T30*M30*LOOKUP(RIGHT($D$2,3),定数!$A$6:$A$13,定数!$B$6:$B$13))</f>
        <v>6591.0292864760877</v>
      </c>
      <c r="S30" s="53"/>
      <c r="T30" s="54">
        <f t="shared" si="4"/>
        <v>181.00000000000006</v>
      </c>
      <c r="U30" s="54"/>
      <c r="V30" t="str">
        <f t="shared" si="7"/>
        <v/>
      </c>
      <c r="W30">
        <f t="shared" si="2"/>
        <v>0</v>
      </c>
      <c r="X30" s="41">
        <f t="shared" si="5"/>
        <v>146871.92332663099</v>
      </c>
      <c r="Y30" s="42">
        <f t="shared" si="6"/>
        <v>0</v>
      </c>
    </row>
    <row r="31" spans="2:25">
      <c r="B31" s="40">
        <v>23</v>
      </c>
      <c r="C31" s="49">
        <f t="shared" si="0"/>
        <v>153462.95261310707</v>
      </c>
      <c r="D31" s="49"/>
      <c r="E31" s="46">
        <v>2015</v>
      </c>
      <c r="F31" s="8">
        <v>43779</v>
      </c>
      <c r="G31" s="46" t="s">
        <v>4</v>
      </c>
      <c r="H31" s="50">
        <v>1.0083</v>
      </c>
      <c r="I31" s="50"/>
      <c r="J31" s="46">
        <v>63</v>
      </c>
      <c r="K31" s="51">
        <f t="shared" si="3"/>
        <v>4603.8885783932119</v>
      </c>
      <c r="L31" s="52"/>
      <c r="M31" s="6">
        <f>IF(J31="","",(K31/J31)/LOOKUP(RIGHT($D$2,3),定数!$A$6:$A$13,定数!$B$6:$B$13))</f>
        <v>0.66434178620392659</v>
      </c>
      <c r="N31" s="46">
        <v>2015</v>
      </c>
      <c r="O31" s="8">
        <v>43781</v>
      </c>
      <c r="P31" s="50">
        <v>1.0018</v>
      </c>
      <c r="Q31" s="50"/>
      <c r="R31" s="53">
        <f>IF(P31="","",T31*M31*LOOKUP(RIGHT($D$2,3),定数!$A$6:$A$13,定数!$B$6:$B$13))</f>
        <v>-4750.0437713580386</v>
      </c>
      <c r="S31" s="53"/>
      <c r="T31" s="54">
        <f t="shared" si="4"/>
        <v>-64.999999999999503</v>
      </c>
      <c r="U31" s="54"/>
      <c r="V31" t="str">
        <f t="shared" si="7"/>
        <v/>
      </c>
      <c r="W31">
        <f t="shared" si="2"/>
        <v>1</v>
      </c>
      <c r="X31" s="41">
        <f t="shared" si="5"/>
        <v>153462.95261310707</v>
      </c>
      <c r="Y31" s="42">
        <f t="shared" si="6"/>
        <v>0</v>
      </c>
    </row>
    <row r="32" spans="2:25">
      <c r="B32" s="40">
        <v>24</v>
      </c>
      <c r="C32" s="49">
        <f t="shared" si="0"/>
        <v>148712.90884174904</v>
      </c>
      <c r="D32" s="49"/>
      <c r="E32" s="46">
        <v>2015</v>
      </c>
      <c r="F32" s="8">
        <v>43787</v>
      </c>
      <c r="G32" s="46" t="s">
        <v>4</v>
      </c>
      <c r="H32" s="50">
        <v>1.0168999999999999</v>
      </c>
      <c r="I32" s="50"/>
      <c r="J32" s="46">
        <v>41</v>
      </c>
      <c r="K32" s="51">
        <f t="shared" si="3"/>
        <v>4461.3872652524715</v>
      </c>
      <c r="L32" s="52"/>
      <c r="M32" s="6">
        <f>IF(J32="","",(K32/J32)/LOOKUP(RIGHT($D$2,3),定数!$A$6:$A$13,定数!$B$6:$B$13))</f>
        <v>0.98922112311584731</v>
      </c>
      <c r="N32" s="46">
        <v>2015</v>
      </c>
      <c r="O32" s="8">
        <v>43789</v>
      </c>
      <c r="P32" s="50">
        <v>1.0125999999999999</v>
      </c>
      <c r="Q32" s="50"/>
      <c r="R32" s="53">
        <f>IF(P32="","",T32*M32*LOOKUP(RIGHT($D$2,3),定数!$A$6:$A$13,定数!$B$6:$B$13))</f>
        <v>-4679.0159123379253</v>
      </c>
      <c r="S32" s="53"/>
      <c r="T32" s="54">
        <f t="shared" si="4"/>
        <v>-42.999999999999702</v>
      </c>
      <c r="U32" s="54"/>
      <c r="V32" t="str">
        <f t="shared" si="7"/>
        <v/>
      </c>
      <c r="W32">
        <f t="shared" si="2"/>
        <v>2</v>
      </c>
      <c r="X32" s="41">
        <f t="shared" si="5"/>
        <v>153462.95261310707</v>
      </c>
      <c r="Y32" s="42">
        <f t="shared" si="6"/>
        <v>3.095238095238062E-2</v>
      </c>
    </row>
    <row r="33" spans="2:25">
      <c r="B33" s="40">
        <v>25</v>
      </c>
      <c r="C33" s="49">
        <f t="shared" si="0"/>
        <v>144033.89292941111</v>
      </c>
      <c r="D33" s="49"/>
      <c r="E33" s="46">
        <v>2015</v>
      </c>
      <c r="F33" s="8">
        <v>43813</v>
      </c>
      <c r="G33" s="46" t="s">
        <v>3</v>
      </c>
      <c r="H33" s="50">
        <v>0.98009999999999997</v>
      </c>
      <c r="I33" s="50"/>
      <c r="J33" s="46">
        <v>69</v>
      </c>
      <c r="K33" s="51">
        <f t="shared" si="3"/>
        <v>4321.0167878823331</v>
      </c>
      <c r="L33" s="52"/>
      <c r="M33" s="6">
        <f>IF(J33="","",(K33/J33)/LOOKUP(RIGHT($D$2,3),定数!$A$6:$A$13,定数!$B$6:$B$13))</f>
        <v>0.56930392462217827</v>
      </c>
      <c r="N33" s="46">
        <v>2015</v>
      </c>
      <c r="O33" s="8">
        <v>43814</v>
      </c>
      <c r="P33" s="50">
        <v>0.98719999999999997</v>
      </c>
      <c r="Q33" s="50"/>
      <c r="R33" s="53">
        <f>IF(P33="","",T33*M33*LOOKUP(RIGHT($D$2,3),定数!$A$6:$A$13,定数!$B$6:$B$13))</f>
        <v>-4446.2636512992094</v>
      </c>
      <c r="S33" s="53"/>
      <c r="T33" s="54">
        <f t="shared" si="4"/>
        <v>-70.999999999999957</v>
      </c>
      <c r="U33" s="54"/>
      <c r="V33" t="str">
        <f t="shared" si="7"/>
        <v/>
      </c>
      <c r="W33">
        <f t="shared" si="2"/>
        <v>3</v>
      </c>
      <c r="X33" s="41">
        <f t="shared" si="5"/>
        <v>153462.95261310707</v>
      </c>
      <c r="Y33" s="42">
        <f t="shared" si="6"/>
        <v>6.1441927990708023E-2</v>
      </c>
    </row>
    <row r="34" spans="2:25">
      <c r="B34" s="40">
        <v>26</v>
      </c>
      <c r="C34" s="49">
        <f t="shared" si="0"/>
        <v>139587.62927811191</v>
      </c>
      <c r="D34" s="49"/>
      <c r="E34" s="46">
        <v>2016</v>
      </c>
      <c r="F34" s="8">
        <v>43469</v>
      </c>
      <c r="G34" s="46" t="s">
        <v>4</v>
      </c>
      <c r="H34" s="50">
        <v>1.0026999999999999</v>
      </c>
      <c r="I34" s="50"/>
      <c r="J34" s="46">
        <v>103</v>
      </c>
      <c r="K34" s="51">
        <f t="shared" si="3"/>
        <v>4187.6288783433574</v>
      </c>
      <c r="L34" s="52"/>
      <c r="M34" s="6">
        <f>IF(J34="","",(K34/J34)/LOOKUP(RIGHT($D$2,3),定数!$A$6:$A$13,定数!$B$6:$B$13))</f>
        <v>0.36960537319888415</v>
      </c>
      <c r="N34" s="46">
        <v>2016</v>
      </c>
      <c r="O34" s="8">
        <v>43473</v>
      </c>
      <c r="P34" s="50">
        <v>0.99219999999999997</v>
      </c>
      <c r="Q34" s="50"/>
      <c r="R34" s="53">
        <f>IF(P34="","",T34*M34*LOOKUP(RIGHT($D$2,3),定数!$A$6:$A$13,定数!$B$6:$B$13))</f>
        <v>-4268.9420604470934</v>
      </c>
      <c r="S34" s="53"/>
      <c r="T34" s="54">
        <f t="shared" si="4"/>
        <v>-104.99999999999955</v>
      </c>
      <c r="U34" s="54"/>
      <c r="V34" t="str">
        <f t="shared" si="7"/>
        <v/>
      </c>
      <c r="W34">
        <f t="shared" si="2"/>
        <v>4</v>
      </c>
      <c r="X34" s="41">
        <f t="shared" si="5"/>
        <v>153462.95261310707</v>
      </c>
      <c r="Y34" s="42">
        <f t="shared" si="6"/>
        <v>9.0414807604907832E-2</v>
      </c>
    </row>
    <row r="35" spans="2:25">
      <c r="B35" s="40">
        <v>27</v>
      </c>
      <c r="C35" s="49">
        <f t="shared" si="0"/>
        <v>135318.68721766482</v>
      </c>
      <c r="D35" s="49"/>
      <c r="E35" s="46">
        <v>2016</v>
      </c>
      <c r="F35" s="8">
        <v>43477</v>
      </c>
      <c r="G35" s="46" t="s">
        <v>4</v>
      </c>
      <c r="H35" s="50">
        <v>1.0045999999999999</v>
      </c>
      <c r="I35" s="50"/>
      <c r="J35" s="46">
        <v>50</v>
      </c>
      <c r="K35" s="51">
        <f t="shared" si="3"/>
        <v>4059.5606165299446</v>
      </c>
      <c r="L35" s="52"/>
      <c r="M35" s="6">
        <f>IF(J35="","",(K35/J35)/LOOKUP(RIGHT($D$2,3),定数!$A$6:$A$13,定数!$B$6:$B$13))</f>
        <v>0.73810193027817173</v>
      </c>
      <c r="N35" s="46">
        <v>2016</v>
      </c>
      <c r="O35" s="8">
        <v>43480</v>
      </c>
      <c r="P35" s="50">
        <v>0.99939999999999996</v>
      </c>
      <c r="Q35" s="50"/>
      <c r="R35" s="53">
        <f>IF(P35="","",T35*M35*LOOKUP(RIGHT($D$2,3),定数!$A$6:$A$13,定数!$B$6:$B$13))</f>
        <v>-4221.943041191128</v>
      </c>
      <c r="S35" s="53"/>
      <c r="T35" s="54">
        <f t="shared" si="4"/>
        <v>-51.999999999999822</v>
      </c>
      <c r="U35" s="54"/>
      <c r="V35" t="str">
        <f t="shared" si="7"/>
        <v/>
      </c>
      <c r="W35">
        <f t="shared" si="2"/>
        <v>5</v>
      </c>
      <c r="X35" s="41">
        <f t="shared" si="5"/>
        <v>153462.95261310707</v>
      </c>
      <c r="Y35" s="42">
        <f t="shared" si="6"/>
        <v>0.1182322188286411</v>
      </c>
    </row>
    <row r="36" spans="2:25">
      <c r="B36" s="40">
        <v>28</v>
      </c>
      <c r="C36" s="49">
        <f t="shared" si="0"/>
        <v>131096.7441764737</v>
      </c>
      <c r="D36" s="49"/>
      <c r="E36" s="46">
        <v>2016</v>
      </c>
      <c r="F36" s="8">
        <v>43504</v>
      </c>
      <c r="G36" s="46" t="s">
        <v>3</v>
      </c>
      <c r="H36" s="50">
        <v>0.98440000000000005</v>
      </c>
      <c r="I36" s="50"/>
      <c r="J36" s="46">
        <v>127</v>
      </c>
      <c r="K36" s="51">
        <f t="shared" si="3"/>
        <v>3932.9023252942111</v>
      </c>
      <c r="L36" s="52"/>
      <c r="M36" s="6">
        <f>IF(J36="","",(K36/J36)/LOOKUP(RIGHT($D$2,3),定数!$A$6:$A$13,定数!$B$6:$B$13))</f>
        <v>0.2815248622257846</v>
      </c>
      <c r="N36" s="46">
        <v>2016</v>
      </c>
      <c r="O36" s="8">
        <v>43518</v>
      </c>
      <c r="P36" s="50">
        <v>0.99729999999999996</v>
      </c>
      <c r="Q36" s="50"/>
      <c r="R36" s="53">
        <f>IF(P36="","",T36*M36*LOOKUP(RIGHT($D$2,3),定数!$A$6:$A$13,定数!$B$6:$B$13))</f>
        <v>-3994.8377949838564</v>
      </c>
      <c r="S36" s="53"/>
      <c r="T36" s="54">
        <f t="shared" si="4"/>
        <v>-128.99999999999912</v>
      </c>
      <c r="U36" s="54"/>
      <c r="V36" t="str">
        <f t="shared" si="7"/>
        <v/>
      </c>
      <c r="W36">
        <f t="shared" si="2"/>
        <v>6</v>
      </c>
      <c r="X36" s="41">
        <f t="shared" si="5"/>
        <v>153462.95261310707</v>
      </c>
      <c r="Y36" s="42">
        <f t="shared" si="6"/>
        <v>0.14574337360118739</v>
      </c>
    </row>
    <row r="37" spans="2:25">
      <c r="B37" s="40">
        <v>29</v>
      </c>
      <c r="C37" s="49">
        <f t="shared" si="0"/>
        <v>127101.90638148984</v>
      </c>
      <c r="D37" s="49"/>
      <c r="E37" s="46">
        <v>2016</v>
      </c>
      <c r="F37" s="8">
        <v>43601</v>
      </c>
      <c r="G37" s="46" t="s">
        <v>4</v>
      </c>
      <c r="H37" s="50">
        <v>0.97819999999999996</v>
      </c>
      <c r="I37" s="50"/>
      <c r="J37" s="46">
        <v>34</v>
      </c>
      <c r="K37" s="51">
        <f t="shared" si="3"/>
        <v>3813.057191444695</v>
      </c>
      <c r="L37" s="52"/>
      <c r="M37" s="6">
        <f>IF(J37="","",(K37/J37)/LOOKUP(RIGHT($D$2,3),定数!$A$6:$A$13,定数!$B$6:$B$13))</f>
        <v>1.0195340084076725</v>
      </c>
      <c r="N37" s="46">
        <v>2016</v>
      </c>
      <c r="O37" s="8">
        <v>43603</v>
      </c>
      <c r="P37" s="50">
        <v>0.98329999999999995</v>
      </c>
      <c r="Q37" s="50"/>
      <c r="R37" s="53">
        <f>IF(P37="","",T37*M37*LOOKUP(RIGHT($D$2,3),定数!$A$6:$A$13,定数!$B$6:$B$13))</f>
        <v>5719.585787167036</v>
      </c>
      <c r="S37" s="53"/>
      <c r="T37" s="54">
        <f t="shared" si="4"/>
        <v>50.999999999999936</v>
      </c>
      <c r="U37" s="54"/>
      <c r="V37" t="str">
        <f t="shared" si="7"/>
        <v/>
      </c>
      <c r="W37">
        <f t="shared" si="2"/>
        <v>0</v>
      </c>
      <c r="X37" s="41">
        <f t="shared" si="5"/>
        <v>153462.95261310707</v>
      </c>
      <c r="Y37" s="42">
        <f t="shared" si="6"/>
        <v>0.17177465820089899</v>
      </c>
    </row>
    <row r="38" spans="2:25">
      <c r="B38" s="40">
        <v>30</v>
      </c>
      <c r="C38" s="49">
        <f t="shared" si="0"/>
        <v>132821.49216865687</v>
      </c>
      <c r="D38" s="49"/>
      <c r="E38" s="40">
        <v>2016</v>
      </c>
      <c r="F38" s="8">
        <v>43603</v>
      </c>
      <c r="G38" s="46" t="s">
        <v>4</v>
      </c>
      <c r="H38" s="50">
        <v>0.98080000000000001</v>
      </c>
      <c r="I38" s="50"/>
      <c r="J38" s="40">
        <v>57</v>
      </c>
      <c r="K38" s="51">
        <f t="shared" ref="K38:K74" si="8">IF(J38="","",C38*0.03)</f>
        <v>3984.6447650597061</v>
      </c>
      <c r="L38" s="52"/>
      <c r="M38" s="6">
        <f>IF(J38="","",(K38/J38)/LOOKUP(RIGHT($D$2,3),定数!$A$6:$A$13,定数!$B$6:$B$13))</f>
        <v>0.63550953190744908</v>
      </c>
      <c r="N38" s="40">
        <v>2016</v>
      </c>
      <c r="O38" s="8">
        <v>43604</v>
      </c>
      <c r="P38" s="50">
        <v>0.98929999999999996</v>
      </c>
      <c r="Q38" s="50"/>
      <c r="R38" s="53">
        <f>IF(P38="","",T38*M38*LOOKUP(RIGHT($D$2,3),定数!$A$6:$A$13,定数!$B$6:$B$13))</f>
        <v>5942.0141233346158</v>
      </c>
      <c r="S38" s="53"/>
      <c r="T38" s="54">
        <f t="shared" si="4"/>
        <v>84.999999999999517</v>
      </c>
      <c r="U38" s="54"/>
      <c r="V38" t="str">
        <f t="shared" si="7"/>
        <v/>
      </c>
      <c r="W38">
        <f t="shared" si="2"/>
        <v>0</v>
      </c>
      <c r="X38" s="41">
        <f t="shared" si="5"/>
        <v>153462.95261310707</v>
      </c>
      <c r="Y38" s="42">
        <f t="shared" si="6"/>
        <v>0.13450451781993955</v>
      </c>
    </row>
    <row r="39" spans="2:25">
      <c r="B39" s="40">
        <v>31</v>
      </c>
      <c r="C39" s="49">
        <f t="shared" si="0"/>
        <v>138763.50629199148</v>
      </c>
      <c r="D39" s="49"/>
      <c r="E39" s="47">
        <v>2016</v>
      </c>
      <c r="F39" s="8">
        <v>43643</v>
      </c>
      <c r="G39" s="47" t="s">
        <v>4</v>
      </c>
      <c r="H39" s="50">
        <v>0.9778</v>
      </c>
      <c r="I39" s="50"/>
      <c r="J39" s="47">
        <v>45</v>
      </c>
      <c r="K39" s="51">
        <f t="shared" si="8"/>
        <v>4162.9051887597443</v>
      </c>
      <c r="L39" s="52"/>
      <c r="M39" s="6">
        <f>IF(J39="","",(K39/J39)/LOOKUP(RIGHT($D$2,3),定数!$A$6:$A$13,定数!$B$6:$B$13))</f>
        <v>0.84099094722419077</v>
      </c>
      <c r="N39" s="47">
        <v>2016</v>
      </c>
      <c r="O39" s="8">
        <v>43647</v>
      </c>
      <c r="P39" s="50">
        <v>0.97309999999999997</v>
      </c>
      <c r="Q39" s="50"/>
      <c r="R39" s="53">
        <f>IF(P39="","",T39*M39*LOOKUP(RIGHT($D$2,3),定数!$A$6:$A$13,定数!$B$6:$B$13))</f>
        <v>-4347.9231971491017</v>
      </c>
      <c r="S39" s="53"/>
      <c r="T39" s="54">
        <f t="shared" si="4"/>
        <v>-47.000000000000377</v>
      </c>
      <c r="U39" s="54"/>
      <c r="V39" t="str">
        <f t="shared" si="7"/>
        <v/>
      </c>
      <c r="W39">
        <f t="shared" si="2"/>
        <v>1</v>
      </c>
      <c r="X39" s="41">
        <f t="shared" si="5"/>
        <v>153462.95261310707</v>
      </c>
      <c r="Y39" s="42">
        <f t="shared" si="6"/>
        <v>9.5784983090831832E-2</v>
      </c>
    </row>
    <row r="40" spans="2:25">
      <c r="B40" s="40">
        <v>32</v>
      </c>
      <c r="C40" s="49">
        <f t="shared" si="0"/>
        <v>134415.58309484238</v>
      </c>
      <c r="D40" s="49"/>
      <c r="E40" s="47">
        <v>2016</v>
      </c>
      <c r="F40" s="8">
        <v>43770</v>
      </c>
      <c r="G40" s="47" t="s">
        <v>3</v>
      </c>
      <c r="H40" s="50">
        <v>0.9869</v>
      </c>
      <c r="I40" s="50"/>
      <c r="J40" s="47">
        <v>27</v>
      </c>
      <c r="K40" s="51">
        <f t="shared" si="8"/>
        <v>4032.4674928452714</v>
      </c>
      <c r="L40" s="52"/>
      <c r="M40" s="6">
        <f>IF(J40="","",(K40/J40)/LOOKUP(RIGHT($D$2,3),定数!$A$6:$A$13,定数!$B$6:$B$13))</f>
        <v>1.3577331625741653</v>
      </c>
      <c r="N40" s="47">
        <v>2016</v>
      </c>
      <c r="O40" s="8">
        <v>43770</v>
      </c>
      <c r="P40" s="50">
        <v>0.9829</v>
      </c>
      <c r="Q40" s="50"/>
      <c r="R40" s="53">
        <f>IF(P40="","",T40*M40*LOOKUP(RIGHT($D$2,3),定数!$A$6:$A$13,定数!$B$6:$B$13))</f>
        <v>5974.0259153263332</v>
      </c>
      <c r="S40" s="53"/>
      <c r="T40" s="54">
        <f t="shared" si="4"/>
        <v>40.000000000000036</v>
      </c>
      <c r="U40" s="54"/>
      <c r="V40" t="str">
        <f t="shared" si="7"/>
        <v/>
      </c>
      <c r="W40">
        <f t="shared" si="2"/>
        <v>0</v>
      </c>
      <c r="X40" s="41">
        <f t="shared" si="5"/>
        <v>153462.95261310707</v>
      </c>
      <c r="Y40" s="42">
        <f t="shared" si="6"/>
        <v>0.12411705362065273</v>
      </c>
    </row>
    <row r="41" spans="2:25">
      <c r="B41" s="40">
        <v>33</v>
      </c>
      <c r="C41" s="49">
        <f t="shared" si="0"/>
        <v>140389.60901016873</v>
      </c>
      <c r="D41" s="49"/>
      <c r="E41" s="47">
        <v>2016</v>
      </c>
      <c r="F41" s="8">
        <v>43784</v>
      </c>
      <c r="G41" s="47" t="s">
        <v>4</v>
      </c>
      <c r="H41" s="50">
        <v>1.002</v>
      </c>
      <c r="I41" s="50"/>
      <c r="J41" s="47">
        <v>70</v>
      </c>
      <c r="K41" s="51">
        <f t="shared" si="8"/>
        <v>4211.6882703050615</v>
      </c>
      <c r="L41" s="52"/>
      <c r="M41" s="6">
        <f>IF(J41="","",(K41/J41)/LOOKUP(RIGHT($D$2,3),定数!$A$6:$A$13,定数!$B$6:$B$13))</f>
        <v>0.54697250263702102</v>
      </c>
      <c r="N41" s="47">
        <v>2016</v>
      </c>
      <c r="O41" s="8">
        <v>43792</v>
      </c>
      <c r="P41" s="50">
        <v>1.0123</v>
      </c>
      <c r="Q41" s="50"/>
      <c r="R41" s="53">
        <f>IF(P41="","",T41*M41*LOOKUP(RIGHT($D$2,3),定数!$A$6:$A$13,定数!$B$6:$B$13))</f>
        <v>6197.1984548774335</v>
      </c>
      <c r="S41" s="53"/>
      <c r="T41" s="54">
        <f t="shared" si="4"/>
        <v>102.99999999999976</v>
      </c>
      <c r="U41" s="54"/>
      <c r="V41" t="str">
        <f t="shared" si="7"/>
        <v/>
      </c>
      <c r="W41">
        <f t="shared" si="2"/>
        <v>0</v>
      </c>
      <c r="X41" s="41">
        <f t="shared" si="5"/>
        <v>153462.95261310707</v>
      </c>
      <c r="Y41" s="42">
        <f t="shared" si="6"/>
        <v>8.5188922670459299E-2</v>
      </c>
    </row>
    <row r="42" spans="2:25">
      <c r="B42" s="40">
        <v>34</v>
      </c>
      <c r="C42" s="49">
        <f t="shared" si="0"/>
        <v>146586.80746504615</v>
      </c>
      <c r="D42" s="49"/>
      <c r="E42" s="47">
        <v>2016</v>
      </c>
      <c r="F42" s="8">
        <v>43785</v>
      </c>
      <c r="G42" s="47" t="s">
        <v>4</v>
      </c>
      <c r="H42" s="50">
        <v>1.0029999999999999</v>
      </c>
      <c r="I42" s="50"/>
      <c r="J42" s="47">
        <v>46</v>
      </c>
      <c r="K42" s="51">
        <f t="shared" si="8"/>
        <v>4397.6042239513845</v>
      </c>
      <c r="L42" s="52"/>
      <c r="M42" s="6">
        <f>IF(J42="","",(K42/J42)/LOOKUP(RIGHT($D$2,3),定数!$A$6:$A$13,定数!$B$6:$B$13))</f>
        <v>0.86909174386390997</v>
      </c>
      <c r="N42" s="47">
        <v>2016</v>
      </c>
      <c r="O42" s="8">
        <v>43787</v>
      </c>
      <c r="P42" s="50">
        <v>1.0099</v>
      </c>
      <c r="Q42" s="50"/>
      <c r="R42" s="53">
        <f>IF(P42="","",T42*M42*LOOKUP(RIGHT($D$2,3),定数!$A$6:$A$13,定数!$B$6:$B$13))</f>
        <v>6596.4063359271986</v>
      </c>
      <c r="S42" s="53"/>
      <c r="T42" s="54">
        <f t="shared" si="4"/>
        <v>69.000000000001279</v>
      </c>
      <c r="U42" s="54"/>
      <c r="V42" t="str">
        <f t="shared" si="7"/>
        <v/>
      </c>
      <c r="W42">
        <f t="shared" si="2"/>
        <v>0</v>
      </c>
      <c r="X42" s="41">
        <f t="shared" si="5"/>
        <v>153462.95261310707</v>
      </c>
      <c r="Y42" s="42">
        <f t="shared" si="6"/>
        <v>4.4806547971198318E-2</v>
      </c>
    </row>
    <row r="43" spans="2:25">
      <c r="B43" s="40">
        <v>35</v>
      </c>
      <c r="C43" s="49">
        <f t="shared" si="0"/>
        <v>153183.21380097335</v>
      </c>
      <c r="D43" s="49"/>
      <c r="E43" s="47">
        <v>2017</v>
      </c>
      <c r="F43" s="8">
        <v>43509</v>
      </c>
      <c r="G43" s="47" t="s">
        <v>4</v>
      </c>
      <c r="H43" s="50">
        <v>1.0048999999999999</v>
      </c>
      <c r="I43" s="50"/>
      <c r="J43" s="47">
        <v>30</v>
      </c>
      <c r="K43" s="51">
        <f t="shared" si="8"/>
        <v>4595.4964140292004</v>
      </c>
      <c r="L43" s="52"/>
      <c r="M43" s="6">
        <f>IF(J43="","",(K43/J43)/LOOKUP(RIGHT($D$2,3),定数!$A$6:$A$13,定数!$B$6:$B$13))</f>
        <v>1.3925746709179394</v>
      </c>
      <c r="N43" s="47">
        <v>2017</v>
      </c>
      <c r="O43" s="8">
        <v>43511</v>
      </c>
      <c r="P43" s="50">
        <v>1.0094000000000001</v>
      </c>
      <c r="Q43" s="50"/>
      <c r="R43" s="53">
        <f>IF(P43="","",T43*M43*LOOKUP(RIGHT($D$2,3),定数!$A$6:$A$13,定数!$B$6:$B$13))</f>
        <v>6893.2446210440612</v>
      </c>
      <c r="S43" s="53"/>
      <c r="T43" s="54">
        <f t="shared" si="4"/>
        <v>45.000000000001705</v>
      </c>
      <c r="U43" s="54"/>
      <c r="V43" t="str">
        <f t="shared" si="7"/>
        <v/>
      </c>
      <c r="W43">
        <f t="shared" si="2"/>
        <v>0</v>
      </c>
      <c r="X43" s="41">
        <f t="shared" si="5"/>
        <v>153462.95261310707</v>
      </c>
      <c r="Y43" s="42">
        <f t="shared" si="6"/>
        <v>1.822842629901511E-3</v>
      </c>
    </row>
    <row r="44" spans="2:25">
      <c r="B44" s="40">
        <v>36</v>
      </c>
      <c r="C44" s="49">
        <f t="shared" si="0"/>
        <v>160076.4584220174</v>
      </c>
      <c r="D44" s="49"/>
      <c r="E44" s="47">
        <v>2017</v>
      </c>
      <c r="F44" s="8">
        <v>43556</v>
      </c>
      <c r="G44" s="47" t="s">
        <v>4</v>
      </c>
      <c r="H44" s="50">
        <v>1.0029999999999999</v>
      </c>
      <c r="I44" s="50"/>
      <c r="J44" s="47">
        <v>34</v>
      </c>
      <c r="K44" s="51">
        <f t="shared" si="8"/>
        <v>4802.2937526605219</v>
      </c>
      <c r="L44" s="52"/>
      <c r="M44" s="6">
        <f>IF(J44="","",(K44/J44)/LOOKUP(RIGHT($D$2,3),定数!$A$6:$A$13,定数!$B$6:$B$13))</f>
        <v>1.2840357627434551</v>
      </c>
      <c r="N44" s="47">
        <v>2017</v>
      </c>
      <c r="O44" s="8">
        <v>43563</v>
      </c>
      <c r="P44" s="50">
        <v>1.0082</v>
      </c>
      <c r="Q44" s="50"/>
      <c r="R44" s="53">
        <f>IF(P44="","",T44*M44*LOOKUP(RIGHT($D$2,3),定数!$A$6:$A$13,定数!$B$6:$B$13))</f>
        <v>7344.6845628926949</v>
      </c>
      <c r="S44" s="53"/>
      <c r="T44" s="54">
        <f t="shared" si="4"/>
        <v>52.000000000000938</v>
      </c>
      <c r="U44" s="54"/>
      <c r="V44" t="str">
        <f t="shared" si="7"/>
        <v/>
      </c>
      <c r="W44">
        <f t="shared" si="2"/>
        <v>0</v>
      </c>
      <c r="X44" s="41">
        <f t="shared" si="5"/>
        <v>160076.4584220174</v>
      </c>
      <c r="Y44" s="42">
        <f t="shared" si="6"/>
        <v>0</v>
      </c>
    </row>
    <row r="45" spans="2:25">
      <c r="B45" s="40">
        <v>37</v>
      </c>
      <c r="C45" s="49">
        <f t="shared" si="0"/>
        <v>167421.14298491008</v>
      </c>
      <c r="D45" s="49"/>
      <c r="E45" s="47">
        <v>2017</v>
      </c>
      <c r="F45" s="8">
        <v>43694</v>
      </c>
      <c r="G45" s="47" t="s">
        <v>3</v>
      </c>
      <c r="H45" s="50">
        <v>0.96179999999999999</v>
      </c>
      <c r="I45" s="50"/>
      <c r="J45" s="47">
        <v>77</v>
      </c>
      <c r="K45" s="51">
        <f t="shared" si="8"/>
        <v>5022.6342895473026</v>
      </c>
      <c r="L45" s="52"/>
      <c r="M45" s="6">
        <f>IF(J45="","",(K45/J45)/LOOKUP(RIGHT($D$2,3),定数!$A$6:$A$13,定数!$B$6:$B$13))</f>
        <v>0.59299106133970514</v>
      </c>
      <c r="N45" s="47">
        <v>2017</v>
      </c>
      <c r="O45" s="8">
        <v>43706</v>
      </c>
      <c r="P45" s="50">
        <v>0.95030000000000003</v>
      </c>
      <c r="Q45" s="50"/>
      <c r="R45" s="53">
        <f>IF(P45="","",T45*M45*LOOKUP(RIGHT($D$2,3),定数!$A$6:$A$13,定数!$B$6:$B$13))</f>
        <v>7501.3369259472411</v>
      </c>
      <c r="S45" s="53"/>
      <c r="T45" s="54">
        <f t="shared" si="4"/>
        <v>114.99999999999955</v>
      </c>
      <c r="U45" s="54"/>
      <c r="V45" t="str">
        <f t="shared" si="7"/>
        <v/>
      </c>
      <c r="W45">
        <f t="shared" si="2"/>
        <v>0</v>
      </c>
      <c r="X45" s="41">
        <f t="shared" si="5"/>
        <v>167421.14298491008</v>
      </c>
      <c r="Y45" s="42">
        <f t="shared" si="6"/>
        <v>0</v>
      </c>
    </row>
    <row r="46" spans="2:25">
      <c r="B46" s="40">
        <v>38</v>
      </c>
      <c r="C46" s="49">
        <f t="shared" si="0"/>
        <v>174922.47991085734</v>
      </c>
      <c r="D46" s="49"/>
      <c r="E46" s="47">
        <v>2017</v>
      </c>
      <c r="F46" s="8">
        <v>43712</v>
      </c>
      <c r="G46" s="47" t="s">
        <v>3</v>
      </c>
      <c r="H46" s="50">
        <v>0.95520000000000005</v>
      </c>
      <c r="I46" s="50"/>
      <c r="J46" s="47">
        <v>58</v>
      </c>
      <c r="K46" s="51">
        <f t="shared" si="8"/>
        <v>5247.6743973257198</v>
      </c>
      <c r="L46" s="52"/>
      <c r="M46" s="6">
        <f>IF(J46="","",(K46/J46)/LOOKUP(RIGHT($D$2,3),定数!$A$6:$A$13,定数!$B$6:$B$13))</f>
        <v>0.82251949801343571</v>
      </c>
      <c r="N46" s="47">
        <v>2017</v>
      </c>
      <c r="O46" s="8">
        <v>43713</v>
      </c>
      <c r="P46" s="50">
        <v>0.96120000000000005</v>
      </c>
      <c r="Q46" s="50"/>
      <c r="R46" s="53">
        <f>IF(P46="","",T46*M46*LOOKUP(RIGHT($D$2,3),定数!$A$6:$A$13,定数!$B$6:$B$13))</f>
        <v>-5428.6286868886809</v>
      </c>
      <c r="S46" s="53"/>
      <c r="T46" s="54">
        <f t="shared" si="4"/>
        <v>-60.000000000000057</v>
      </c>
      <c r="U46" s="54"/>
      <c r="V46" t="str">
        <f t="shared" si="7"/>
        <v/>
      </c>
      <c r="W46">
        <f t="shared" si="2"/>
        <v>1</v>
      </c>
      <c r="X46" s="41">
        <f t="shared" si="5"/>
        <v>174922.47991085734</v>
      </c>
      <c r="Y46" s="42">
        <f t="shared" si="6"/>
        <v>0</v>
      </c>
    </row>
    <row r="47" spans="2:25">
      <c r="B47" s="40">
        <v>39</v>
      </c>
      <c r="C47" s="49">
        <f t="shared" si="0"/>
        <v>169493.85122396867</v>
      </c>
      <c r="D47" s="49"/>
      <c r="E47" s="47">
        <v>2017</v>
      </c>
      <c r="F47" s="8">
        <v>43715</v>
      </c>
      <c r="G47" s="47" t="s">
        <v>3</v>
      </c>
      <c r="H47" s="50">
        <v>0.95130000000000003</v>
      </c>
      <c r="I47" s="50"/>
      <c r="J47" s="47">
        <v>53</v>
      </c>
      <c r="K47" s="51">
        <f t="shared" ref="K47:K62" si="9">IF(J47="","",C47*0.03)</f>
        <v>5084.8155367190602</v>
      </c>
      <c r="L47" s="52"/>
      <c r="M47" s="6">
        <f>IF(J47="","",(K47/J47)/LOOKUP(RIGHT($D$2,3),定数!$A$6:$A$13,定数!$B$6:$B$13))</f>
        <v>0.87218105261047341</v>
      </c>
      <c r="N47" s="47">
        <v>2017</v>
      </c>
      <c r="O47" s="8">
        <v>43716</v>
      </c>
      <c r="P47" s="50">
        <v>0.94330000000000003</v>
      </c>
      <c r="Q47" s="50"/>
      <c r="R47" s="53">
        <f>IF(P47="","",T47*M47*LOOKUP(RIGHT($D$2,3),定数!$A$6:$A$13,定数!$B$6:$B$13))</f>
        <v>7675.1932629721723</v>
      </c>
      <c r="S47" s="53"/>
      <c r="T47" s="54">
        <f t="shared" si="4"/>
        <v>80.000000000000071</v>
      </c>
      <c r="U47" s="54"/>
      <c r="V47" t="str">
        <f t="shared" si="7"/>
        <v/>
      </c>
      <c r="W47">
        <f t="shared" si="2"/>
        <v>0</v>
      </c>
      <c r="X47" s="41">
        <f t="shared" si="5"/>
        <v>174922.47991085734</v>
      </c>
      <c r="Y47" s="42">
        <f t="shared" si="6"/>
        <v>3.1034482758620641E-2</v>
      </c>
    </row>
    <row r="48" spans="2:25">
      <c r="B48" s="40">
        <v>40</v>
      </c>
      <c r="C48" s="49">
        <f t="shared" si="0"/>
        <v>177169.04448694084</v>
      </c>
      <c r="D48" s="49"/>
      <c r="E48" s="47">
        <v>2017</v>
      </c>
      <c r="F48" s="8">
        <v>43804</v>
      </c>
      <c r="G48" s="47" t="s">
        <v>4</v>
      </c>
      <c r="H48" s="50">
        <v>0.98839999999999995</v>
      </c>
      <c r="I48" s="50"/>
      <c r="J48" s="47">
        <v>46</v>
      </c>
      <c r="K48" s="51">
        <f t="shared" si="9"/>
        <v>5315.0713346082248</v>
      </c>
      <c r="L48" s="52"/>
      <c r="M48" s="6">
        <f>IF(J48="","",(K48/J48)/LOOKUP(RIGHT($D$2,3),定数!$A$6:$A$13,定数!$B$6:$B$13))</f>
        <v>1.050409354665657</v>
      </c>
      <c r="N48" s="47">
        <v>2017</v>
      </c>
      <c r="O48" s="8">
        <v>43807</v>
      </c>
      <c r="P48" s="50">
        <v>0.99529999999999996</v>
      </c>
      <c r="Q48" s="50"/>
      <c r="R48" s="53">
        <f>IF(P48="","",T48*M48*LOOKUP(RIGHT($D$2,3),定数!$A$6:$A$13,定数!$B$6:$B$13))</f>
        <v>7972.6070019123554</v>
      </c>
      <c r="S48" s="53"/>
      <c r="T48" s="54">
        <f t="shared" si="4"/>
        <v>69.000000000000171</v>
      </c>
      <c r="U48" s="54"/>
      <c r="V48" t="str">
        <f t="shared" si="7"/>
        <v/>
      </c>
      <c r="W48">
        <f t="shared" si="2"/>
        <v>0</v>
      </c>
      <c r="X48" s="41">
        <f t="shared" si="5"/>
        <v>177169.04448694084</v>
      </c>
      <c r="Y48" s="42">
        <f t="shared" si="6"/>
        <v>0</v>
      </c>
    </row>
    <row r="49" spans="2:25">
      <c r="B49" s="40">
        <v>41</v>
      </c>
      <c r="C49" s="49">
        <f t="shared" si="0"/>
        <v>185141.65148885318</v>
      </c>
      <c r="D49" s="49"/>
      <c r="E49" s="47">
        <v>2017</v>
      </c>
      <c r="F49" s="8">
        <v>43826</v>
      </c>
      <c r="G49" s="47" t="s">
        <v>3</v>
      </c>
      <c r="H49" s="50">
        <v>0.98619999999999997</v>
      </c>
      <c r="I49" s="50"/>
      <c r="J49" s="47">
        <v>36</v>
      </c>
      <c r="K49" s="51">
        <f t="shared" si="9"/>
        <v>5554.2495446655948</v>
      </c>
      <c r="L49" s="52"/>
      <c r="M49" s="6">
        <f>IF(J49="","",(K49/J49)/LOOKUP(RIGHT($D$2,3),定数!$A$6:$A$13,定数!$B$6:$B$13))</f>
        <v>1.4025882688549483</v>
      </c>
      <c r="N49" s="47">
        <v>2017</v>
      </c>
      <c r="O49" s="8">
        <v>43827</v>
      </c>
      <c r="P49" s="50">
        <v>0.98080000000000001</v>
      </c>
      <c r="Q49" s="50"/>
      <c r="R49" s="53">
        <f>IF(P49="","",T49*M49*LOOKUP(RIGHT($D$2,3),定数!$A$6:$A$13,定数!$B$6:$B$13))</f>
        <v>8331.3743169983318</v>
      </c>
      <c r="S49" s="53"/>
      <c r="T49" s="54">
        <f t="shared" si="4"/>
        <v>53.999999999999602</v>
      </c>
      <c r="U49" s="54"/>
      <c r="V49" t="str">
        <f t="shared" si="7"/>
        <v/>
      </c>
      <c r="W49">
        <f t="shared" si="2"/>
        <v>0</v>
      </c>
      <c r="X49" s="41">
        <f t="shared" si="5"/>
        <v>185141.65148885318</v>
      </c>
      <c r="Y49" s="42">
        <f t="shared" si="6"/>
        <v>0</v>
      </c>
    </row>
    <row r="50" spans="2:25">
      <c r="B50" s="40">
        <v>42</v>
      </c>
      <c r="C50" s="49">
        <f t="shared" si="0"/>
        <v>193473.0258058515</v>
      </c>
      <c r="D50" s="49"/>
      <c r="E50" s="47">
        <v>2018</v>
      </c>
      <c r="F50" s="8">
        <v>43476</v>
      </c>
      <c r="G50" s="47" t="s">
        <v>3</v>
      </c>
      <c r="H50" s="50">
        <v>0.97489999999999999</v>
      </c>
      <c r="I50" s="50"/>
      <c r="J50" s="47">
        <v>64</v>
      </c>
      <c r="K50" s="51">
        <f t="shared" si="9"/>
        <v>5804.1907741755449</v>
      </c>
      <c r="L50" s="52"/>
      <c r="M50" s="6">
        <f>IF(J50="","",(K50/J50)/LOOKUP(RIGHT($D$2,3),定数!$A$6:$A$13,定数!$B$6:$B$13))</f>
        <v>0.82445891678629901</v>
      </c>
      <c r="N50" s="47">
        <v>2018</v>
      </c>
      <c r="O50" s="8">
        <v>43480</v>
      </c>
      <c r="P50" s="50">
        <v>0.96530000000000005</v>
      </c>
      <c r="Q50" s="50"/>
      <c r="R50" s="53">
        <f>IF(P50="","",T50*M50*LOOKUP(RIGHT($D$2,3),定数!$A$6:$A$13,定数!$B$6:$B$13))</f>
        <v>8706.286161263266</v>
      </c>
      <c r="S50" s="53"/>
      <c r="T50" s="54">
        <f t="shared" si="4"/>
        <v>95.999999999999417</v>
      </c>
      <c r="U50" s="54"/>
      <c r="V50" t="str">
        <f t="shared" si="7"/>
        <v/>
      </c>
      <c r="W50">
        <f t="shared" si="2"/>
        <v>0</v>
      </c>
      <c r="X50" s="41">
        <f t="shared" si="5"/>
        <v>193473.0258058515</v>
      </c>
      <c r="Y50" s="42">
        <f t="shared" si="6"/>
        <v>0</v>
      </c>
    </row>
    <row r="51" spans="2:25">
      <c r="B51" s="40">
        <v>43</v>
      </c>
      <c r="C51" s="49">
        <f t="shared" si="0"/>
        <v>202179.31196711477</v>
      </c>
      <c r="D51" s="49"/>
      <c r="E51" s="47">
        <v>2018</v>
      </c>
      <c r="F51" s="8">
        <v>43477</v>
      </c>
      <c r="G51" s="47" t="s">
        <v>3</v>
      </c>
      <c r="H51" s="50">
        <v>0.97040000000000004</v>
      </c>
      <c r="I51" s="50"/>
      <c r="J51" s="47">
        <v>63</v>
      </c>
      <c r="K51" s="51">
        <f t="shared" si="9"/>
        <v>6065.3793590134428</v>
      </c>
      <c r="L51" s="52"/>
      <c r="M51" s="6">
        <f>IF(J51="","",(K51/J51)/LOOKUP(RIGHT($D$2,3),定数!$A$6:$A$13,定数!$B$6:$B$13))</f>
        <v>0.87523511674075649</v>
      </c>
      <c r="N51" s="47">
        <v>2018</v>
      </c>
      <c r="O51" s="8">
        <v>43480</v>
      </c>
      <c r="P51" s="50">
        <v>0.96099999999999997</v>
      </c>
      <c r="Q51" s="50"/>
      <c r="R51" s="53">
        <f>IF(P51="","",T51*M51*LOOKUP(RIGHT($D$2,3),定数!$A$6:$A$13,定数!$B$6:$B$13))</f>
        <v>9049.9311070994936</v>
      </c>
      <c r="S51" s="53"/>
      <c r="T51" s="54">
        <f t="shared" si="4"/>
        <v>94.000000000000753</v>
      </c>
      <c r="U51" s="54"/>
      <c r="V51" t="str">
        <f t="shared" si="7"/>
        <v/>
      </c>
      <c r="W51">
        <f t="shared" si="2"/>
        <v>0</v>
      </c>
      <c r="X51" s="41">
        <f t="shared" si="5"/>
        <v>202179.31196711477</v>
      </c>
      <c r="Y51" s="42">
        <f t="shared" si="6"/>
        <v>0</v>
      </c>
    </row>
    <row r="52" spans="2:25">
      <c r="B52" s="40">
        <v>44</v>
      </c>
      <c r="C52" s="49">
        <f t="shared" si="0"/>
        <v>211229.24307421426</v>
      </c>
      <c r="D52" s="49"/>
      <c r="E52" s="47">
        <v>2018</v>
      </c>
      <c r="F52" s="8">
        <v>43523</v>
      </c>
      <c r="G52" s="47" t="s">
        <v>4</v>
      </c>
      <c r="H52" s="50">
        <v>0.93920000000000003</v>
      </c>
      <c r="I52" s="50"/>
      <c r="J52" s="47">
        <v>39</v>
      </c>
      <c r="K52" s="51">
        <f t="shared" si="9"/>
        <v>6336.8772922264279</v>
      </c>
      <c r="L52" s="52"/>
      <c r="M52" s="6">
        <f>IF(J52="","",(K52/J52)/LOOKUP(RIGHT($D$2,3),定数!$A$6:$A$13,定数!$B$6:$B$13))</f>
        <v>1.4771275739455545</v>
      </c>
      <c r="N52" s="47">
        <v>2018</v>
      </c>
      <c r="O52" s="8">
        <v>43524</v>
      </c>
      <c r="P52" s="50">
        <v>0.94499999999999995</v>
      </c>
      <c r="Q52" s="50"/>
      <c r="R52" s="53">
        <f>IF(P52="","",T52*M52*LOOKUP(RIGHT($D$2,3),定数!$A$6:$A$13,定数!$B$6:$B$13))</f>
        <v>9424.0739217725022</v>
      </c>
      <c r="S52" s="53"/>
      <c r="T52" s="54">
        <f t="shared" si="4"/>
        <v>57.999999999999162</v>
      </c>
      <c r="U52" s="54"/>
      <c r="V52" t="str">
        <f t="shared" si="7"/>
        <v/>
      </c>
      <c r="W52">
        <f t="shared" si="2"/>
        <v>0</v>
      </c>
      <c r="X52" s="41">
        <f t="shared" si="5"/>
        <v>211229.24307421426</v>
      </c>
      <c r="Y52" s="42">
        <f t="shared" si="6"/>
        <v>0</v>
      </c>
    </row>
    <row r="53" spans="2:25">
      <c r="B53" s="40">
        <v>45</v>
      </c>
      <c r="C53" s="49">
        <f t="shared" si="0"/>
        <v>220653.31699598677</v>
      </c>
      <c r="D53" s="49"/>
      <c r="E53" s="47">
        <v>2018</v>
      </c>
      <c r="F53" s="8">
        <v>43581</v>
      </c>
      <c r="G53" s="47" t="s">
        <v>4</v>
      </c>
      <c r="H53" s="50">
        <v>0.98870000000000002</v>
      </c>
      <c r="I53" s="50"/>
      <c r="J53" s="47">
        <v>70</v>
      </c>
      <c r="K53" s="51">
        <f t="shared" si="9"/>
        <v>6619.5995098796029</v>
      </c>
      <c r="L53" s="52"/>
      <c r="M53" s="6">
        <f>IF(J53="","",(K53/J53)/LOOKUP(RIGHT($D$2,3),定数!$A$6:$A$13,定数!$B$6:$B$13))</f>
        <v>0.85968824803631205</v>
      </c>
      <c r="N53" s="47">
        <v>2018</v>
      </c>
      <c r="O53" s="8">
        <v>43588</v>
      </c>
      <c r="P53" s="50">
        <v>0.99909999999999999</v>
      </c>
      <c r="Q53" s="50"/>
      <c r="R53" s="53">
        <f>IF(P53="","",T53*M53*LOOKUP(RIGHT($D$2,3),定数!$A$6:$A$13,定数!$B$6:$B$13))</f>
        <v>9834.8335575353758</v>
      </c>
      <c r="S53" s="53"/>
      <c r="T53" s="54">
        <f t="shared" si="4"/>
        <v>103.99999999999964</v>
      </c>
      <c r="U53" s="54"/>
      <c r="V53" t="str">
        <f t="shared" si="7"/>
        <v/>
      </c>
      <c r="W53">
        <f t="shared" si="2"/>
        <v>0</v>
      </c>
      <c r="X53" s="41">
        <f t="shared" si="5"/>
        <v>220653.31699598677</v>
      </c>
      <c r="Y53" s="42">
        <f t="shared" si="6"/>
        <v>0</v>
      </c>
    </row>
    <row r="54" spans="2:25">
      <c r="B54" s="40">
        <v>46</v>
      </c>
      <c r="C54" s="49">
        <f t="shared" si="0"/>
        <v>230488.15055352214</v>
      </c>
      <c r="D54" s="49"/>
      <c r="E54" s="47">
        <v>2018</v>
      </c>
      <c r="F54" s="8">
        <v>43737</v>
      </c>
      <c r="G54" s="47" t="s">
        <v>4</v>
      </c>
      <c r="H54" s="50">
        <v>0.98180000000000001</v>
      </c>
      <c r="I54" s="50"/>
      <c r="J54" s="47">
        <v>66</v>
      </c>
      <c r="K54" s="51">
        <f t="shared" si="9"/>
        <v>6914.6445166056637</v>
      </c>
      <c r="L54" s="52"/>
      <c r="M54" s="6">
        <f>IF(J54="","",(K54/J54)/LOOKUP(RIGHT($D$2,3),定数!$A$6:$A$13,定数!$B$6:$B$13))</f>
        <v>0.95243037418810794</v>
      </c>
      <c r="N54" s="47">
        <v>2018</v>
      </c>
      <c r="O54" s="8">
        <v>43742</v>
      </c>
      <c r="P54" s="50">
        <v>0.99170000000000003</v>
      </c>
      <c r="Q54" s="50"/>
      <c r="R54" s="53">
        <f>IF(P54="","",T54*M54*LOOKUP(RIGHT($D$2,3),定数!$A$6:$A$13,定数!$B$6:$B$13))</f>
        <v>10371.966774908517</v>
      </c>
      <c r="S54" s="53"/>
      <c r="T54" s="54">
        <f t="shared" si="4"/>
        <v>99.000000000000199</v>
      </c>
      <c r="U54" s="54"/>
      <c r="V54" t="str">
        <f t="shared" si="7"/>
        <v/>
      </c>
      <c r="W54">
        <f t="shared" si="2"/>
        <v>0</v>
      </c>
      <c r="X54" s="41">
        <f t="shared" si="5"/>
        <v>230488.15055352214</v>
      </c>
      <c r="Y54" s="42">
        <f t="shared" si="6"/>
        <v>0</v>
      </c>
    </row>
    <row r="55" spans="2:25">
      <c r="B55" s="40">
        <v>47</v>
      </c>
      <c r="C55" s="49">
        <f t="shared" si="0"/>
        <v>240860.11732843064</v>
      </c>
      <c r="D55" s="49"/>
      <c r="E55" s="47">
        <v>2018</v>
      </c>
      <c r="F55" s="8">
        <v>43741</v>
      </c>
      <c r="G55" s="47" t="s">
        <v>4</v>
      </c>
      <c r="H55" s="50">
        <v>0.98650000000000004</v>
      </c>
      <c r="I55" s="50"/>
      <c r="J55" s="47">
        <v>30</v>
      </c>
      <c r="K55" s="51">
        <f t="shared" si="9"/>
        <v>7225.8035198529187</v>
      </c>
      <c r="L55" s="52"/>
      <c r="M55" s="6">
        <f>IF(J55="","",(K55/J55)/LOOKUP(RIGHT($D$2,3),定数!$A$6:$A$13,定数!$B$6:$B$13))</f>
        <v>2.1896374302584602</v>
      </c>
      <c r="N55" s="47">
        <v>2018</v>
      </c>
      <c r="O55" s="8">
        <v>43742</v>
      </c>
      <c r="P55" s="50">
        <v>0.99099999999999999</v>
      </c>
      <c r="Q55" s="50"/>
      <c r="R55" s="53">
        <f>IF(P55="","",T55*M55*LOOKUP(RIGHT($D$2,3),定数!$A$6:$A$13,定数!$B$6:$B$13))</f>
        <v>10838.705279779255</v>
      </c>
      <c r="S55" s="53"/>
      <c r="T55" s="54">
        <f t="shared" si="4"/>
        <v>44.999999999999488</v>
      </c>
      <c r="U55" s="54"/>
      <c r="V55" t="str">
        <f t="shared" si="7"/>
        <v/>
      </c>
      <c r="W55">
        <f t="shared" si="2"/>
        <v>0</v>
      </c>
      <c r="X55" s="41">
        <f t="shared" si="5"/>
        <v>240860.11732843064</v>
      </c>
      <c r="Y55" s="42">
        <f t="shared" si="6"/>
        <v>0</v>
      </c>
    </row>
    <row r="56" spans="2:25">
      <c r="B56" s="40">
        <v>48</v>
      </c>
      <c r="C56" s="49">
        <f t="shared" si="0"/>
        <v>251698.82260820988</v>
      </c>
      <c r="D56" s="49"/>
      <c r="E56" s="47">
        <v>2019</v>
      </c>
      <c r="F56" s="8">
        <v>43474</v>
      </c>
      <c r="G56" s="47" t="s">
        <v>3</v>
      </c>
      <c r="H56" s="50">
        <v>0.97889999999999999</v>
      </c>
      <c r="I56" s="50"/>
      <c r="J56" s="47">
        <v>25</v>
      </c>
      <c r="K56" s="51">
        <f t="shared" si="9"/>
        <v>7550.964678246296</v>
      </c>
      <c r="L56" s="52"/>
      <c r="M56" s="6">
        <f>IF(J56="","",(K56/J56)/LOOKUP(RIGHT($D$2,3),定数!$A$6:$A$13,定数!$B$6:$B$13))</f>
        <v>2.745805337544108</v>
      </c>
      <c r="N56" s="47">
        <v>2019</v>
      </c>
      <c r="O56" s="8">
        <v>43474</v>
      </c>
      <c r="P56" s="50">
        <v>0.97519999999999996</v>
      </c>
      <c r="Q56" s="50"/>
      <c r="R56" s="53">
        <f>IF(P56="","",T56*M56*LOOKUP(RIGHT($D$2,3),定数!$A$6:$A$13,定数!$B$6:$B$13))</f>
        <v>11175.427723804632</v>
      </c>
      <c r="S56" s="53"/>
      <c r="T56" s="54">
        <f t="shared" si="4"/>
        <v>37.000000000000369</v>
      </c>
      <c r="U56" s="54"/>
      <c r="V56" t="str">
        <f t="shared" si="7"/>
        <v/>
      </c>
      <c r="W56">
        <f t="shared" si="2"/>
        <v>0</v>
      </c>
      <c r="X56" s="41">
        <f t="shared" si="5"/>
        <v>251698.82260820988</v>
      </c>
      <c r="Y56" s="42">
        <f t="shared" si="6"/>
        <v>0</v>
      </c>
    </row>
    <row r="57" spans="2:25">
      <c r="B57" s="40">
        <v>49</v>
      </c>
      <c r="C57" s="49">
        <f t="shared" si="0"/>
        <v>262874.25033201452</v>
      </c>
      <c r="D57" s="49"/>
      <c r="E57" s="47">
        <v>2019</v>
      </c>
      <c r="F57" s="8">
        <v>43502</v>
      </c>
      <c r="G57" s="47" t="s">
        <v>4</v>
      </c>
      <c r="H57" s="50">
        <v>1.0013000000000001</v>
      </c>
      <c r="I57" s="50"/>
      <c r="J57" s="47">
        <v>27</v>
      </c>
      <c r="K57" s="51">
        <f t="shared" si="9"/>
        <v>7886.2275099604349</v>
      </c>
      <c r="L57" s="52"/>
      <c r="M57" s="6">
        <f>IF(J57="","",(K57/J57)/LOOKUP(RIGHT($D$2,3),定数!$A$6:$A$13,定数!$B$6:$B$13))</f>
        <v>2.6552954578991366</v>
      </c>
      <c r="N57" s="47">
        <v>2019</v>
      </c>
      <c r="O57" s="8">
        <v>43507</v>
      </c>
      <c r="P57" s="50">
        <v>1.0053000000000001</v>
      </c>
      <c r="Q57" s="50"/>
      <c r="R57" s="53">
        <f>IF(P57="","",T57*M57*LOOKUP(RIGHT($D$2,3),定数!$A$6:$A$13,定数!$B$6:$B$13))</f>
        <v>11683.300014756211</v>
      </c>
      <c r="S57" s="53"/>
      <c r="T57" s="54">
        <f t="shared" si="4"/>
        <v>40.000000000000036</v>
      </c>
      <c r="U57" s="54"/>
      <c r="V57" t="str">
        <f t="shared" si="7"/>
        <v/>
      </c>
      <c r="W57">
        <f t="shared" si="2"/>
        <v>0</v>
      </c>
      <c r="X57" s="41">
        <f t="shared" si="5"/>
        <v>262874.25033201452</v>
      </c>
      <c r="Y57" s="42">
        <f t="shared" si="6"/>
        <v>0</v>
      </c>
    </row>
    <row r="58" spans="2:25">
      <c r="B58" s="40">
        <v>50</v>
      </c>
      <c r="C58" s="49">
        <f t="shared" si="0"/>
        <v>274557.55034677073</v>
      </c>
      <c r="D58" s="49"/>
      <c r="E58" s="47">
        <v>2019</v>
      </c>
      <c r="F58" s="8">
        <v>43502</v>
      </c>
      <c r="G58" s="47" t="s">
        <v>4</v>
      </c>
      <c r="H58" s="50">
        <v>1.0016</v>
      </c>
      <c r="I58" s="50"/>
      <c r="J58" s="47">
        <v>20</v>
      </c>
      <c r="K58" s="51">
        <f t="shared" si="9"/>
        <v>8236.7265104031212</v>
      </c>
      <c r="L58" s="52"/>
      <c r="M58" s="6">
        <f>IF(J58="","",(K58/J58)/LOOKUP(RIGHT($D$2,3),定数!$A$6:$A$13,定数!$B$6:$B$13))</f>
        <v>3.7439665956377821</v>
      </c>
      <c r="N58" s="47">
        <v>2019</v>
      </c>
      <c r="O58" s="8">
        <v>43507</v>
      </c>
      <c r="P58" s="50">
        <v>1.0044999999999999</v>
      </c>
      <c r="Q58" s="50"/>
      <c r="R58" s="53">
        <f>IF(P58="","",T58*M58*LOOKUP(RIGHT($D$2,3),定数!$A$6:$A$13,定数!$B$6:$B$13))</f>
        <v>11943.253440084123</v>
      </c>
      <c r="S58" s="53"/>
      <c r="T58" s="54">
        <f t="shared" si="4"/>
        <v>28.999999999999027</v>
      </c>
      <c r="U58" s="54"/>
      <c r="V58" t="str">
        <f t="shared" si="7"/>
        <v/>
      </c>
      <c r="W58">
        <f t="shared" si="2"/>
        <v>0</v>
      </c>
      <c r="X58" s="41">
        <f t="shared" si="5"/>
        <v>274557.55034677073</v>
      </c>
      <c r="Y58" s="42">
        <f t="shared" si="6"/>
        <v>0</v>
      </c>
    </row>
    <row r="59" spans="2:25">
      <c r="B59" s="40">
        <v>51</v>
      </c>
      <c r="C59" s="49">
        <f t="shared" si="0"/>
        <v>286500.80378685484</v>
      </c>
      <c r="D59" s="49"/>
      <c r="E59" s="48">
        <v>2019</v>
      </c>
      <c r="F59" s="8">
        <v>43515</v>
      </c>
      <c r="G59" s="48" t="s">
        <v>3</v>
      </c>
      <c r="H59" s="50">
        <v>1.0001</v>
      </c>
      <c r="I59" s="50"/>
      <c r="J59" s="48">
        <v>56</v>
      </c>
      <c r="K59" s="51">
        <f t="shared" si="9"/>
        <v>8595.0241136056447</v>
      </c>
      <c r="L59" s="52"/>
      <c r="M59" s="6">
        <f>IF(J59="","",(K59/J59)/LOOKUP(RIGHT($D$2,3),定数!$A$6:$A$13,定数!$B$6:$B$13))</f>
        <v>1.3952961223385787</v>
      </c>
      <c r="N59" s="48">
        <v>2019</v>
      </c>
      <c r="O59" s="8">
        <v>43531</v>
      </c>
      <c r="P59" s="50">
        <v>1.006</v>
      </c>
      <c r="Q59" s="50"/>
      <c r="R59" s="53">
        <f>IF(P59="","",T59*M59*LOOKUP(RIGHT($D$2,3),定数!$A$6:$A$13,定数!$B$6:$B$13))</f>
        <v>-9055.4718339774008</v>
      </c>
      <c r="S59" s="53"/>
      <c r="T59" s="54">
        <f t="shared" si="4"/>
        <v>-59.000000000000163</v>
      </c>
      <c r="U59" s="54"/>
      <c r="V59" t="str">
        <f t="shared" si="7"/>
        <v/>
      </c>
      <c r="W59">
        <f t="shared" si="2"/>
        <v>1</v>
      </c>
      <c r="X59" s="41">
        <f t="shared" si="5"/>
        <v>286500.80378685484</v>
      </c>
      <c r="Y59" s="42">
        <f t="shared" si="6"/>
        <v>0</v>
      </c>
    </row>
    <row r="60" spans="2:25">
      <c r="B60" s="40">
        <v>52</v>
      </c>
      <c r="C60" s="49">
        <f t="shared" si="0"/>
        <v>277445.33195287746</v>
      </c>
      <c r="D60" s="49"/>
      <c r="E60" s="48">
        <v>2019</v>
      </c>
      <c r="F60" s="8">
        <v>43544</v>
      </c>
      <c r="G60" s="48" t="s">
        <v>3</v>
      </c>
      <c r="H60" s="50">
        <v>0.99760000000000004</v>
      </c>
      <c r="I60" s="50"/>
      <c r="J60" s="48">
        <v>31</v>
      </c>
      <c r="K60" s="51">
        <f t="shared" si="9"/>
        <v>8323.359958586323</v>
      </c>
      <c r="L60" s="52"/>
      <c r="M60" s="6">
        <f>IF(J60="","",(K60/J60)/LOOKUP(RIGHT($D$2,3),定数!$A$6:$A$13,定数!$B$6:$B$13))</f>
        <v>2.4408680230458426</v>
      </c>
      <c r="N60" s="48">
        <v>2019</v>
      </c>
      <c r="O60" s="8">
        <v>43545</v>
      </c>
      <c r="P60" s="50">
        <v>0.99309999999999998</v>
      </c>
      <c r="Q60" s="50"/>
      <c r="R60" s="53">
        <f>IF(P60="","",T60*M60*LOOKUP(RIGHT($D$2,3),定数!$A$6:$A$13,定数!$B$6:$B$13))</f>
        <v>12082.29671407708</v>
      </c>
      <c r="S60" s="53"/>
      <c r="T60" s="54">
        <f t="shared" si="4"/>
        <v>45.000000000000597</v>
      </c>
      <c r="U60" s="54"/>
      <c r="V60" t="str">
        <f t="shared" si="7"/>
        <v/>
      </c>
      <c r="W60">
        <f t="shared" si="2"/>
        <v>0</v>
      </c>
      <c r="X60" s="41">
        <f t="shared" si="5"/>
        <v>286500.80378685484</v>
      </c>
      <c r="Y60" s="42">
        <f t="shared" si="6"/>
        <v>3.1607142857142834E-2</v>
      </c>
    </row>
    <row r="61" spans="2:25">
      <c r="B61" s="40">
        <v>53</v>
      </c>
      <c r="C61" s="49">
        <f t="shared" si="0"/>
        <v>289527.62866695452</v>
      </c>
      <c r="D61" s="49"/>
      <c r="E61" s="48">
        <v>2019</v>
      </c>
      <c r="F61" s="8">
        <v>43608</v>
      </c>
      <c r="G61" s="48" t="s">
        <v>3</v>
      </c>
      <c r="H61" s="50">
        <v>1.0065999999999999</v>
      </c>
      <c r="I61" s="50"/>
      <c r="J61" s="48">
        <v>29</v>
      </c>
      <c r="K61" s="51">
        <f t="shared" si="9"/>
        <v>8685.8288600086362</v>
      </c>
      <c r="L61" s="52"/>
      <c r="M61" s="6">
        <f>IF(J61="","",(K61/J61)/LOOKUP(RIGHT($D$2,3),定数!$A$6:$A$13,定数!$B$6:$B$13))</f>
        <v>2.7228303636390709</v>
      </c>
      <c r="N61" s="48">
        <v>2019</v>
      </c>
      <c r="O61" s="8">
        <v>43609</v>
      </c>
      <c r="P61" s="50">
        <v>1.0023</v>
      </c>
      <c r="Q61" s="50"/>
      <c r="R61" s="53">
        <f>IF(P61="","",T61*M61*LOOKUP(RIGHT($D$2,3),定数!$A$6:$A$13,定数!$B$6:$B$13))</f>
        <v>12878.987620012716</v>
      </c>
      <c r="S61" s="53"/>
      <c r="T61" s="54">
        <f t="shared" si="4"/>
        <v>42.999999999999702</v>
      </c>
      <c r="U61" s="54"/>
      <c r="V61" t="str">
        <f t="shared" si="7"/>
        <v/>
      </c>
      <c r="W61">
        <f t="shared" si="2"/>
        <v>0</v>
      </c>
      <c r="X61" s="41">
        <f t="shared" si="5"/>
        <v>289527.62866695452</v>
      </c>
      <c r="Y61" s="42">
        <f t="shared" si="6"/>
        <v>0</v>
      </c>
    </row>
    <row r="62" spans="2:25">
      <c r="B62" s="40">
        <v>54</v>
      </c>
      <c r="C62" s="49">
        <f t="shared" si="0"/>
        <v>302406.61628696724</v>
      </c>
      <c r="D62" s="49"/>
      <c r="E62" s="48">
        <v>2019</v>
      </c>
      <c r="F62" s="8">
        <v>43628</v>
      </c>
      <c r="G62" s="48" t="s">
        <v>4</v>
      </c>
      <c r="H62" s="50">
        <v>0.99470000000000003</v>
      </c>
      <c r="I62" s="50"/>
      <c r="J62" s="48">
        <v>43</v>
      </c>
      <c r="K62" s="51">
        <f t="shared" si="9"/>
        <v>9072.1984886090177</v>
      </c>
      <c r="L62" s="52"/>
      <c r="M62" s="6">
        <f>IF(J62="","",(K62/J62)/LOOKUP(RIGHT($D$2,3),定数!$A$6:$A$13,定数!$B$6:$B$13))</f>
        <v>1.9180123654564518</v>
      </c>
      <c r="N62" s="48">
        <v>2019</v>
      </c>
      <c r="O62" s="8">
        <v>43635</v>
      </c>
      <c r="P62" s="50">
        <v>1.0012000000000001</v>
      </c>
      <c r="Q62" s="50"/>
      <c r="R62" s="53">
        <f>IF(P62="","",T62*M62*LOOKUP(RIGHT($D$2,3),定数!$A$6:$A$13,定数!$B$6:$B$13))</f>
        <v>13713.788413013759</v>
      </c>
      <c r="S62" s="53"/>
      <c r="T62" s="54">
        <f t="shared" si="4"/>
        <v>65.000000000000611</v>
      </c>
      <c r="U62" s="54"/>
      <c r="V62" t="str">
        <f t="shared" si="7"/>
        <v/>
      </c>
      <c r="W62">
        <f t="shared" si="2"/>
        <v>0</v>
      </c>
      <c r="X62" s="41">
        <f t="shared" si="5"/>
        <v>302406.61628696724</v>
      </c>
      <c r="Y62" s="42">
        <f t="shared" si="6"/>
        <v>0</v>
      </c>
    </row>
    <row r="63" spans="2:25">
      <c r="B63" s="40">
        <v>55</v>
      </c>
      <c r="C63" s="49">
        <f t="shared" si="0"/>
        <v>316120.40469998098</v>
      </c>
      <c r="D63" s="49"/>
      <c r="E63" s="40"/>
      <c r="F63" s="8"/>
      <c r="G63" s="40"/>
      <c r="H63" s="50"/>
      <c r="I63" s="50"/>
      <c r="J63" s="40"/>
      <c r="K63" s="51" t="str">
        <f t="shared" si="8"/>
        <v/>
      </c>
      <c r="L63" s="52"/>
      <c r="M63" s="6" t="str">
        <f>IF(J63="","",(K63/J63)/LOOKUP(RIGHT($D$2,3),定数!$A$6:$A$13,定数!$B$6:$B$13))</f>
        <v/>
      </c>
      <c r="N63" s="40"/>
      <c r="O63" s="8"/>
      <c r="P63" s="50"/>
      <c r="Q63" s="50"/>
      <c r="R63" s="53" t="str">
        <f>IF(P63="","",T63*M63*LOOKUP(RIGHT($D$2,3),定数!$A$6:$A$13,定数!$B$6:$B$13))</f>
        <v/>
      </c>
      <c r="S63" s="53"/>
      <c r="T63" s="54" t="str">
        <f t="shared" si="4"/>
        <v/>
      </c>
      <c r="U63" s="54"/>
      <c r="V63" t="str">
        <f t="shared" si="7"/>
        <v/>
      </c>
      <c r="W63" t="str">
        <f t="shared" si="2"/>
        <v/>
      </c>
      <c r="X63" s="41">
        <f t="shared" si="5"/>
        <v>316120.40469998098</v>
      </c>
      <c r="Y63" s="42">
        <f t="shared" si="6"/>
        <v>0</v>
      </c>
    </row>
    <row r="64" spans="2:25">
      <c r="B64" s="40">
        <v>56</v>
      </c>
      <c r="C64" s="49" t="str">
        <f t="shared" si="0"/>
        <v/>
      </c>
      <c r="D64" s="49"/>
      <c r="E64" s="40"/>
      <c r="F64" s="8"/>
      <c r="G64" s="40"/>
      <c r="H64" s="50"/>
      <c r="I64" s="50"/>
      <c r="J64" s="40"/>
      <c r="K64" s="51" t="str">
        <f t="shared" si="8"/>
        <v/>
      </c>
      <c r="L64" s="52"/>
      <c r="M64" s="6" t="str">
        <f>IF(J64="","",(K64/J64)/LOOKUP(RIGHT($D$2,3),定数!$A$6:$A$13,定数!$B$6:$B$13))</f>
        <v/>
      </c>
      <c r="N64" s="40"/>
      <c r="O64" s="8"/>
      <c r="P64" s="50"/>
      <c r="Q64" s="50"/>
      <c r="R64" s="53" t="str">
        <f>IF(P64="","",T64*M64*LOOKUP(RIGHT($D$2,3),定数!$A$6:$A$13,定数!$B$6:$B$13))</f>
        <v/>
      </c>
      <c r="S64" s="53"/>
      <c r="T64" s="54" t="str">
        <f t="shared" si="4"/>
        <v/>
      </c>
      <c r="U64" s="5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9" t="str">
        <f t="shared" si="0"/>
        <v/>
      </c>
      <c r="D65" s="49"/>
      <c r="E65" s="40"/>
      <c r="F65" s="8"/>
      <c r="G65" s="40"/>
      <c r="H65" s="50"/>
      <c r="I65" s="50"/>
      <c r="J65" s="40"/>
      <c r="K65" s="51" t="str">
        <f t="shared" si="8"/>
        <v/>
      </c>
      <c r="L65" s="52"/>
      <c r="M65" s="6" t="str">
        <f>IF(J65="","",(K65/J65)/LOOKUP(RIGHT($D$2,3),定数!$A$6:$A$13,定数!$B$6:$B$13))</f>
        <v/>
      </c>
      <c r="N65" s="40"/>
      <c r="O65" s="8"/>
      <c r="P65" s="50"/>
      <c r="Q65" s="50"/>
      <c r="R65" s="53" t="str">
        <f>IF(P65="","",T65*M65*LOOKUP(RIGHT($D$2,3),定数!$A$6:$A$13,定数!$B$6:$B$13))</f>
        <v/>
      </c>
      <c r="S65" s="53"/>
      <c r="T65" s="54" t="str">
        <f t="shared" si="4"/>
        <v/>
      </c>
      <c r="U65" s="5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9" t="str">
        <f t="shared" si="0"/>
        <v/>
      </c>
      <c r="D66" s="49"/>
      <c r="E66" s="40"/>
      <c r="F66" s="8"/>
      <c r="G66" s="40"/>
      <c r="H66" s="50"/>
      <c r="I66" s="50"/>
      <c r="J66" s="40"/>
      <c r="K66" s="51" t="str">
        <f t="shared" si="8"/>
        <v/>
      </c>
      <c r="L66" s="52"/>
      <c r="M66" s="6" t="str">
        <f>IF(J66="","",(K66/J66)/LOOKUP(RIGHT($D$2,3),定数!$A$6:$A$13,定数!$B$6:$B$13))</f>
        <v/>
      </c>
      <c r="N66" s="40"/>
      <c r="O66" s="8"/>
      <c r="P66" s="50"/>
      <c r="Q66" s="50"/>
      <c r="R66" s="53" t="str">
        <f>IF(P66="","",T66*M66*LOOKUP(RIGHT($D$2,3),定数!$A$6:$A$13,定数!$B$6:$B$13))</f>
        <v/>
      </c>
      <c r="S66" s="53"/>
      <c r="T66" s="54" t="str">
        <f t="shared" si="4"/>
        <v/>
      </c>
      <c r="U66" s="5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9" t="str">
        <f t="shared" si="0"/>
        <v/>
      </c>
      <c r="D67" s="49"/>
      <c r="E67" s="40"/>
      <c r="F67" s="8"/>
      <c r="G67" s="40"/>
      <c r="H67" s="50"/>
      <c r="I67" s="50"/>
      <c r="J67" s="40"/>
      <c r="K67" s="51" t="str">
        <f t="shared" si="8"/>
        <v/>
      </c>
      <c r="L67" s="52"/>
      <c r="M67" s="6" t="str">
        <f>IF(J67="","",(K67/J67)/LOOKUP(RIGHT($D$2,3),定数!$A$6:$A$13,定数!$B$6:$B$13))</f>
        <v/>
      </c>
      <c r="N67" s="40"/>
      <c r="O67" s="8"/>
      <c r="P67" s="50"/>
      <c r="Q67" s="50"/>
      <c r="R67" s="53" t="str">
        <f>IF(P67="","",T67*M67*LOOKUP(RIGHT($D$2,3),定数!$A$6:$A$13,定数!$B$6:$B$13))</f>
        <v/>
      </c>
      <c r="S67" s="53"/>
      <c r="T67" s="54" t="str">
        <f t="shared" si="4"/>
        <v/>
      </c>
      <c r="U67" s="5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9" t="str">
        <f t="shared" si="0"/>
        <v/>
      </c>
      <c r="D68" s="49"/>
      <c r="E68" s="40"/>
      <c r="F68" s="8"/>
      <c r="G68" s="40"/>
      <c r="H68" s="50"/>
      <c r="I68" s="50"/>
      <c r="J68" s="40"/>
      <c r="K68" s="51" t="str">
        <f t="shared" si="8"/>
        <v/>
      </c>
      <c r="L68" s="52"/>
      <c r="M68" s="6" t="str">
        <f>IF(J68="","",(K68/J68)/LOOKUP(RIGHT($D$2,3),定数!$A$6:$A$13,定数!$B$6:$B$13))</f>
        <v/>
      </c>
      <c r="N68" s="40"/>
      <c r="O68" s="8"/>
      <c r="P68" s="50"/>
      <c r="Q68" s="50"/>
      <c r="R68" s="53" t="str">
        <f>IF(P68="","",T68*M68*LOOKUP(RIGHT($D$2,3),定数!$A$6:$A$13,定数!$B$6:$B$13))</f>
        <v/>
      </c>
      <c r="S68" s="53"/>
      <c r="T68" s="54" t="str">
        <f t="shared" si="4"/>
        <v/>
      </c>
      <c r="U68" s="5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9" t="str">
        <f t="shared" si="0"/>
        <v/>
      </c>
      <c r="D69" s="49"/>
      <c r="E69" s="40"/>
      <c r="F69" s="8"/>
      <c r="G69" s="40"/>
      <c r="H69" s="50"/>
      <c r="I69" s="50"/>
      <c r="J69" s="40"/>
      <c r="K69" s="51" t="str">
        <f t="shared" si="8"/>
        <v/>
      </c>
      <c r="L69" s="52"/>
      <c r="M69" s="6" t="str">
        <f>IF(J69="","",(K69/J69)/LOOKUP(RIGHT($D$2,3),定数!$A$6:$A$13,定数!$B$6:$B$13))</f>
        <v/>
      </c>
      <c r="N69" s="40"/>
      <c r="O69" s="8"/>
      <c r="P69" s="50"/>
      <c r="Q69" s="50"/>
      <c r="R69" s="53" t="str">
        <f>IF(P69="","",T69*M69*LOOKUP(RIGHT($D$2,3),定数!$A$6:$A$13,定数!$B$6:$B$13))</f>
        <v/>
      </c>
      <c r="S69" s="53"/>
      <c r="T69" s="54" t="str">
        <f t="shared" si="4"/>
        <v/>
      </c>
      <c r="U69" s="5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9" t="str">
        <f t="shared" si="0"/>
        <v/>
      </c>
      <c r="D70" s="49"/>
      <c r="E70" s="40"/>
      <c r="F70" s="8"/>
      <c r="G70" s="40"/>
      <c r="H70" s="50"/>
      <c r="I70" s="50"/>
      <c r="J70" s="40"/>
      <c r="K70" s="51" t="str">
        <f t="shared" si="8"/>
        <v/>
      </c>
      <c r="L70" s="52"/>
      <c r="M70" s="6" t="str">
        <f>IF(J70="","",(K70/J70)/LOOKUP(RIGHT($D$2,3),定数!$A$6:$A$13,定数!$B$6:$B$13))</f>
        <v/>
      </c>
      <c r="N70" s="40"/>
      <c r="O70" s="8"/>
      <c r="P70" s="50"/>
      <c r="Q70" s="50"/>
      <c r="R70" s="53" t="str">
        <f>IF(P70="","",T70*M70*LOOKUP(RIGHT($D$2,3),定数!$A$6:$A$13,定数!$B$6:$B$13))</f>
        <v/>
      </c>
      <c r="S70" s="53"/>
      <c r="T70" s="54" t="str">
        <f t="shared" si="4"/>
        <v/>
      </c>
      <c r="U70" s="5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9" t="str">
        <f t="shared" si="0"/>
        <v/>
      </c>
      <c r="D71" s="49"/>
      <c r="E71" s="40"/>
      <c r="F71" s="8"/>
      <c r="G71" s="40"/>
      <c r="H71" s="50"/>
      <c r="I71" s="50"/>
      <c r="J71" s="40"/>
      <c r="K71" s="51" t="str">
        <f t="shared" si="8"/>
        <v/>
      </c>
      <c r="L71" s="52"/>
      <c r="M71" s="6" t="str">
        <f>IF(J71="","",(K71/J71)/LOOKUP(RIGHT($D$2,3),定数!$A$6:$A$13,定数!$B$6:$B$13))</f>
        <v/>
      </c>
      <c r="N71" s="40"/>
      <c r="O71" s="8"/>
      <c r="P71" s="50"/>
      <c r="Q71" s="50"/>
      <c r="R71" s="53" t="str">
        <f>IF(P71="","",T71*M71*LOOKUP(RIGHT($D$2,3),定数!$A$6:$A$13,定数!$B$6:$B$13))</f>
        <v/>
      </c>
      <c r="S71" s="53"/>
      <c r="T71" s="54" t="str">
        <f t="shared" si="4"/>
        <v/>
      </c>
      <c r="U71" s="5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9" t="str">
        <f t="shared" si="0"/>
        <v/>
      </c>
      <c r="D72" s="49"/>
      <c r="E72" s="40"/>
      <c r="F72" s="8"/>
      <c r="G72" s="40"/>
      <c r="H72" s="50"/>
      <c r="I72" s="50"/>
      <c r="J72" s="40"/>
      <c r="K72" s="51" t="str">
        <f t="shared" si="8"/>
        <v/>
      </c>
      <c r="L72" s="52"/>
      <c r="M72" s="6" t="str">
        <f>IF(J72="","",(K72/J72)/LOOKUP(RIGHT($D$2,3),定数!$A$6:$A$13,定数!$B$6:$B$13))</f>
        <v/>
      </c>
      <c r="N72" s="40"/>
      <c r="O72" s="8"/>
      <c r="P72" s="50"/>
      <c r="Q72" s="50"/>
      <c r="R72" s="53" t="str">
        <f>IF(P72="","",T72*M72*LOOKUP(RIGHT($D$2,3),定数!$A$6:$A$13,定数!$B$6:$B$13))</f>
        <v/>
      </c>
      <c r="S72" s="53"/>
      <c r="T72" s="54" t="str">
        <f t="shared" si="4"/>
        <v/>
      </c>
      <c r="U72" s="5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9" t="str">
        <f t="shared" si="0"/>
        <v/>
      </c>
      <c r="D73" s="49"/>
      <c r="E73" s="40"/>
      <c r="F73" s="8"/>
      <c r="G73" s="40"/>
      <c r="H73" s="50"/>
      <c r="I73" s="50"/>
      <c r="J73" s="40"/>
      <c r="K73" s="51" t="str">
        <f t="shared" si="8"/>
        <v/>
      </c>
      <c r="L73" s="52"/>
      <c r="M73" s="6" t="str">
        <f>IF(J73="","",(K73/J73)/LOOKUP(RIGHT($D$2,3),定数!$A$6:$A$13,定数!$B$6:$B$13))</f>
        <v/>
      </c>
      <c r="N73" s="40"/>
      <c r="O73" s="8"/>
      <c r="P73" s="50"/>
      <c r="Q73" s="50"/>
      <c r="R73" s="53" t="str">
        <f>IF(P73="","",T73*M73*LOOKUP(RIGHT($D$2,3),定数!$A$6:$A$13,定数!$B$6:$B$13))</f>
        <v/>
      </c>
      <c r="S73" s="53"/>
      <c r="T73" s="54" t="str">
        <f t="shared" si="4"/>
        <v/>
      </c>
      <c r="U73" s="5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9" t="str">
        <f t="shared" ref="C74:C108" si="10">IF(R73="","",C73+R73)</f>
        <v/>
      </c>
      <c r="D74" s="49"/>
      <c r="E74" s="40"/>
      <c r="F74" s="8"/>
      <c r="G74" s="40"/>
      <c r="H74" s="50"/>
      <c r="I74" s="50"/>
      <c r="J74" s="40"/>
      <c r="K74" s="51" t="str">
        <f t="shared" si="8"/>
        <v/>
      </c>
      <c r="L74" s="52"/>
      <c r="M74" s="6" t="str">
        <f>IF(J74="","",(K74/J74)/LOOKUP(RIGHT($D$2,3),定数!$A$6:$A$13,定数!$B$6:$B$13))</f>
        <v/>
      </c>
      <c r="N74" s="40"/>
      <c r="O74" s="8"/>
      <c r="P74" s="50"/>
      <c r="Q74" s="50"/>
      <c r="R74" s="53" t="str">
        <f>IF(P74="","",T74*M74*LOOKUP(RIGHT($D$2,3),定数!$A$6:$A$13,定数!$B$6:$B$13))</f>
        <v/>
      </c>
      <c r="S74" s="53"/>
      <c r="T74" s="54" t="str">
        <f t="shared" si="4"/>
        <v/>
      </c>
      <c r="U74" s="5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9" t="str">
        <f t="shared" si="10"/>
        <v/>
      </c>
      <c r="D75" s="49"/>
      <c r="E75" s="40"/>
      <c r="F75" s="8"/>
      <c r="G75" s="40"/>
      <c r="H75" s="50"/>
      <c r="I75" s="50"/>
      <c r="J75" s="40"/>
      <c r="K75" s="51" t="str">
        <f t="shared" ref="K75:K108" si="11">IF(J75="","",C75*0.03)</f>
        <v/>
      </c>
      <c r="L75" s="52"/>
      <c r="M75" s="6" t="str">
        <f>IF(J75="","",(K75/J75)/LOOKUP(RIGHT($D$2,3),定数!$A$6:$A$13,定数!$B$6:$B$13))</f>
        <v/>
      </c>
      <c r="N75" s="40"/>
      <c r="O75" s="8"/>
      <c r="P75" s="50"/>
      <c r="Q75" s="50"/>
      <c r="R75" s="53" t="str">
        <f>IF(P75="","",T75*M75*LOOKUP(RIGHT($D$2,3),定数!$A$6:$A$13,定数!$B$6:$B$13))</f>
        <v/>
      </c>
      <c r="S75" s="53"/>
      <c r="T75" s="54" t="str">
        <f t="shared" si="4"/>
        <v/>
      </c>
      <c r="U75" s="54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9" t="str">
        <f t="shared" si="10"/>
        <v/>
      </c>
      <c r="D76" s="49"/>
      <c r="E76" s="40"/>
      <c r="F76" s="8"/>
      <c r="G76" s="40"/>
      <c r="H76" s="50"/>
      <c r="I76" s="50"/>
      <c r="J76" s="40"/>
      <c r="K76" s="51" t="str">
        <f t="shared" si="11"/>
        <v/>
      </c>
      <c r="L76" s="52"/>
      <c r="M76" s="6" t="str">
        <f>IF(J76="","",(K76/J76)/LOOKUP(RIGHT($D$2,3),定数!$A$6:$A$13,定数!$B$6:$B$13))</f>
        <v/>
      </c>
      <c r="N76" s="40"/>
      <c r="O76" s="8"/>
      <c r="P76" s="50"/>
      <c r="Q76" s="50"/>
      <c r="R76" s="53" t="str">
        <f>IF(P76="","",T76*M76*LOOKUP(RIGHT($D$2,3),定数!$A$6:$A$13,定数!$B$6:$B$13))</f>
        <v/>
      </c>
      <c r="S76" s="53"/>
      <c r="T76" s="54" t="str">
        <f t="shared" ref="T76:T108" si="13">IF(P76="","",IF(G76="買",(P76-H76),(H76-P76))*IF(RIGHT($D$2,3)="JPY",100,10000))</f>
        <v/>
      </c>
      <c r="U76" s="54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40">
        <v>69</v>
      </c>
      <c r="C77" s="49" t="str">
        <f t="shared" si="10"/>
        <v/>
      </c>
      <c r="D77" s="49"/>
      <c r="E77" s="40"/>
      <c r="F77" s="8"/>
      <c r="G77" s="40"/>
      <c r="H77" s="50"/>
      <c r="I77" s="50"/>
      <c r="J77" s="40"/>
      <c r="K77" s="51" t="str">
        <f t="shared" si="11"/>
        <v/>
      </c>
      <c r="L77" s="52"/>
      <c r="M77" s="6" t="str">
        <f>IF(J77="","",(K77/J77)/LOOKUP(RIGHT($D$2,3),定数!$A$6:$A$13,定数!$B$6:$B$13))</f>
        <v/>
      </c>
      <c r="N77" s="40"/>
      <c r="O77" s="8"/>
      <c r="P77" s="50"/>
      <c r="Q77" s="50"/>
      <c r="R77" s="53" t="str">
        <f>IF(P77="","",T77*M77*LOOKUP(RIGHT($D$2,3),定数!$A$6:$A$13,定数!$B$6:$B$13))</f>
        <v/>
      </c>
      <c r="S77" s="53"/>
      <c r="T77" s="54" t="str">
        <f t="shared" si="13"/>
        <v/>
      </c>
      <c r="U77" s="54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40">
        <v>70</v>
      </c>
      <c r="C78" s="49" t="str">
        <f t="shared" si="10"/>
        <v/>
      </c>
      <c r="D78" s="49"/>
      <c r="E78" s="40"/>
      <c r="F78" s="8"/>
      <c r="G78" s="40"/>
      <c r="H78" s="50"/>
      <c r="I78" s="50"/>
      <c r="J78" s="40"/>
      <c r="K78" s="51" t="str">
        <f t="shared" si="11"/>
        <v/>
      </c>
      <c r="L78" s="52"/>
      <c r="M78" s="6" t="str">
        <f>IF(J78="","",(K78/J78)/LOOKUP(RIGHT($D$2,3),定数!$A$6:$A$13,定数!$B$6:$B$13))</f>
        <v/>
      </c>
      <c r="N78" s="40"/>
      <c r="O78" s="8"/>
      <c r="P78" s="50"/>
      <c r="Q78" s="50"/>
      <c r="R78" s="53" t="str">
        <f>IF(P78="","",T78*M78*LOOKUP(RIGHT($D$2,3),定数!$A$6:$A$13,定数!$B$6:$B$13))</f>
        <v/>
      </c>
      <c r="S78" s="53"/>
      <c r="T78" s="54" t="str">
        <f t="shared" si="13"/>
        <v/>
      </c>
      <c r="U78" s="54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40">
        <v>71</v>
      </c>
      <c r="C79" s="49" t="str">
        <f t="shared" si="10"/>
        <v/>
      </c>
      <c r="D79" s="49"/>
      <c r="E79" s="40"/>
      <c r="F79" s="8"/>
      <c r="G79" s="40"/>
      <c r="H79" s="50"/>
      <c r="I79" s="50"/>
      <c r="J79" s="40"/>
      <c r="K79" s="51" t="str">
        <f t="shared" si="11"/>
        <v/>
      </c>
      <c r="L79" s="52"/>
      <c r="M79" s="6" t="str">
        <f>IF(J79="","",(K79/J79)/LOOKUP(RIGHT($D$2,3),定数!$A$6:$A$13,定数!$B$6:$B$13))</f>
        <v/>
      </c>
      <c r="N79" s="40"/>
      <c r="O79" s="8"/>
      <c r="P79" s="50"/>
      <c r="Q79" s="50"/>
      <c r="R79" s="53" t="str">
        <f>IF(P79="","",T79*M79*LOOKUP(RIGHT($D$2,3),定数!$A$6:$A$13,定数!$B$6:$B$13))</f>
        <v/>
      </c>
      <c r="S79" s="53"/>
      <c r="T79" s="54" t="str">
        <f t="shared" si="13"/>
        <v/>
      </c>
      <c r="U79" s="54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40">
        <v>72</v>
      </c>
      <c r="C80" s="49" t="str">
        <f t="shared" si="10"/>
        <v/>
      </c>
      <c r="D80" s="49"/>
      <c r="E80" s="40"/>
      <c r="F80" s="8"/>
      <c r="G80" s="40"/>
      <c r="H80" s="50"/>
      <c r="I80" s="50"/>
      <c r="J80" s="40"/>
      <c r="K80" s="51" t="str">
        <f t="shared" si="11"/>
        <v/>
      </c>
      <c r="L80" s="52"/>
      <c r="M80" s="6" t="str">
        <f>IF(J80="","",(K80/J80)/LOOKUP(RIGHT($D$2,3),定数!$A$6:$A$13,定数!$B$6:$B$13))</f>
        <v/>
      </c>
      <c r="N80" s="40"/>
      <c r="O80" s="8"/>
      <c r="P80" s="50"/>
      <c r="Q80" s="50"/>
      <c r="R80" s="53" t="str">
        <f>IF(P80="","",T80*M80*LOOKUP(RIGHT($D$2,3),定数!$A$6:$A$13,定数!$B$6:$B$13))</f>
        <v/>
      </c>
      <c r="S80" s="53"/>
      <c r="T80" s="54" t="str">
        <f t="shared" si="13"/>
        <v/>
      </c>
      <c r="U80" s="54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40">
        <v>73</v>
      </c>
      <c r="C81" s="49" t="str">
        <f t="shared" si="10"/>
        <v/>
      </c>
      <c r="D81" s="49"/>
      <c r="E81" s="40"/>
      <c r="F81" s="8"/>
      <c r="G81" s="40"/>
      <c r="H81" s="50"/>
      <c r="I81" s="50"/>
      <c r="J81" s="40"/>
      <c r="K81" s="51" t="str">
        <f t="shared" si="11"/>
        <v/>
      </c>
      <c r="L81" s="52"/>
      <c r="M81" s="6" t="str">
        <f>IF(J81="","",(K81/J81)/LOOKUP(RIGHT($D$2,3),定数!$A$6:$A$13,定数!$B$6:$B$13))</f>
        <v/>
      </c>
      <c r="N81" s="40"/>
      <c r="O81" s="8"/>
      <c r="P81" s="50"/>
      <c r="Q81" s="50"/>
      <c r="R81" s="53" t="str">
        <f>IF(P81="","",T81*M81*LOOKUP(RIGHT($D$2,3),定数!$A$6:$A$13,定数!$B$6:$B$13))</f>
        <v/>
      </c>
      <c r="S81" s="53"/>
      <c r="T81" s="54" t="str">
        <f t="shared" si="13"/>
        <v/>
      </c>
      <c r="U81" s="54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40">
        <v>74</v>
      </c>
      <c r="C82" s="49" t="str">
        <f t="shared" si="10"/>
        <v/>
      </c>
      <c r="D82" s="49"/>
      <c r="E82" s="40"/>
      <c r="F82" s="8"/>
      <c r="G82" s="40"/>
      <c r="H82" s="50"/>
      <c r="I82" s="50"/>
      <c r="J82" s="40"/>
      <c r="K82" s="51" t="str">
        <f t="shared" si="11"/>
        <v/>
      </c>
      <c r="L82" s="52"/>
      <c r="M82" s="6" t="str">
        <f>IF(J82="","",(K82/J82)/LOOKUP(RIGHT($D$2,3),定数!$A$6:$A$13,定数!$B$6:$B$13))</f>
        <v/>
      </c>
      <c r="N82" s="40"/>
      <c r="O82" s="8"/>
      <c r="P82" s="50"/>
      <c r="Q82" s="50"/>
      <c r="R82" s="53" t="str">
        <f>IF(P82="","",T82*M82*LOOKUP(RIGHT($D$2,3),定数!$A$6:$A$13,定数!$B$6:$B$13))</f>
        <v/>
      </c>
      <c r="S82" s="53"/>
      <c r="T82" s="54" t="str">
        <f t="shared" si="13"/>
        <v/>
      </c>
      <c r="U82" s="54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40">
        <v>75</v>
      </c>
      <c r="C83" s="49" t="str">
        <f t="shared" si="10"/>
        <v/>
      </c>
      <c r="D83" s="49"/>
      <c r="E83" s="40"/>
      <c r="F83" s="8"/>
      <c r="G83" s="40"/>
      <c r="H83" s="50"/>
      <c r="I83" s="50"/>
      <c r="J83" s="40"/>
      <c r="K83" s="51" t="str">
        <f t="shared" si="11"/>
        <v/>
      </c>
      <c r="L83" s="52"/>
      <c r="M83" s="6" t="str">
        <f>IF(J83="","",(K83/J83)/LOOKUP(RIGHT($D$2,3),定数!$A$6:$A$13,定数!$B$6:$B$13))</f>
        <v/>
      </c>
      <c r="N83" s="40"/>
      <c r="O83" s="8"/>
      <c r="P83" s="50"/>
      <c r="Q83" s="50"/>
      <c r="R83" s="53" t="str">
        <f>IF(P83="","",T83*M83*LOOKUP(RIGHT($D$2,3),定数!$A$6:$A$13,定数!$B$6:$B$13))</f>
        <v/>
      </c>
      <c r="S83" s="53"/>
      <c r="T83" s="54" t="str">
        <f t="shared" si="13"/>
        <v/>
      </c>
      <c r="U83" s="54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40">
        <v>76</v>
      </c>
      <c r="C84" s="49" t="str">
        <f t="shared" si="10"/>
        <v/>
      </c>
      <c r="D84" s="49"/>
      <c r="E84" s="40"/>
      <c r="F84" s="8"/>
      <c r="G84" s="40"/>
      <c r="H84" s="50"/>
      <c r="I84" s="50"/>
      <c r="J84" s="40"/>
      <c r="K84" s="51" t="str">
        <f t="shared" si="11"/>
        <v/>
      </c>
      <c r="L84" s="52"/>
      <c r="M84" s="6" t="str">
        <f>IF(J84="","",(K84/J84)/LOOKUP(RIGHT($D$2,3),定数!$A$6:$A$13,定数!$B$6:$B$13))</f>
        <v/>
      </c>
      <c r="N84" s="40"/>
      <c r="O84" s="8"/>
      <c r="P84" s="50"/>
      <c r="Q84" s="50"/>
      <c r="R84" s="53" t="str">
        <f>IF(P84="","",T84*M84*LOOKUP(RIGHT($D$2,3),定数!$A$6:$A$13,定数!$B$6:$B$13))</f>
        <v/>
      </c>
      <c r="S84" s="53"/>
      <c r="T84" s="54" t="str">
        <f t="shared" si="13"/>
        <v/>
      </c>
      <c r="U84" s="54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40">
        <v>77</v>
      </c>
      <c r="C85" s="49" t="str">
        <f t="shared" si="10"/>
        <v/>
      </c>
      <c r="D85" s="49"/>
      <c r="E85" s="40"/>
      <c r="F85" s="8"/>
      <c r="G85" s="40"/>
      <c r="H85" s="50"/>
      <c r="I85" s="50"/>
      <c r="J85" s="40"/>
      <c r="K85" s="51" t="str">
        <f t="shared" si="11"/>
        <v/>
      </c>
      <c r="L85" s="52"/>
      <c r="M85" s="6" t="str">
        <f>IF(J85="","",(K85/J85)/LOOKUP(RIGHT($D$2,3),定数!$A$6:$A$13,定数!$B$6:$B$13))</f>
        <v/>
      </c>
      <c r="N85" s="40"/>
      <c r="O85" s="8"/>
      <c r="P85" s="50"/>
      <c r="Q85" s="50"/>
      <c r="R85" s="53" t="str">
        <f>IF(P85="","",T85*M85*LOOKUP(RIGHT($D$2,3),定数!$A$6:$A$13,定数!$B$6:$B$13))</f>
        <v/>
      </c>
      <c r="S85" s="53"/>
      <c r="T85" s="54" t="str">
        <f t="shared" si="13"/>
        <v/>
      </c>
      <c r="U85" s="54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40">
        <v>78</v>
      </c>
      <c r="C86" s="49" t="str">
        <f t="shared" si="10"/>
        <v/>
      </c>
      <c r="D86" s="49"/>
      <c r="E86" s="40"/>
      <c r="F86" s="8"/>
      <c r="G86" s="40"/>
      <c r="H86" s="50"/>
      <c r="I86" s="50"/>
      <c r="J86" s="40"/>
      <c r="K86" s="51" t="str">
        <f t="shared" si="11"/>
        <v/>
      </c>
      <c r="L86" s="52"/>
      <c r="M86" s="6" t="str">
        <f>IF(J86="","",(K86/J86)/LOOKUP(RIGHT($D$2,3),定数!$A$6:$A$13,定数!$B$6:$B$13))</f>
        <v/>
      </c>
      <c r="N86" s="40"/>
      <c r="O86" s="8"/>
      <c r="P86" s="50"/>
      <c r="Q86" s="50"/>
      <c r="R86" s="53" t="str">
        <f>IF(P86="","",T86*M86*LOOKUP(RIGHT($D$2,3),定数!$A$6:$A$13,定数!$B$6:$B$13))</f>
        <v/>
      </c>
      <c r="S86" s="53"/>
      <c r="T86" s="54" t="str">
        <f t="shared" si="13"/>
        <v/>
      </c>
      <c r="U86" s="54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40">
        <v>79</v>
      </c>
      <c r="C87" s="49" t="str">
        <f t="shared" si="10"/>
        <v/>
      </c>
      <c r="D87" s="49"/>
      <c r="E87" s="40"/>
      <c r="F87" s="8"/>
      <c r="G87" s="40"/>
      <c r="H87" s="50"/>
      <c r="I87" s="50"/>
      <c r="J87" s="40"/>
      <c r="K87" s="51" t="str">
        <f t="shared" si="11"/>
        <v/>
      </c>
      <c r="L87" s="52"/>
      <c r="M87" s="6" t="str">
        <f>IF(J87="","",(K87/J87)/LOOKUP(RIGHT($D$2,3),定数!$A$6:$A$13,定数!$B$6:$B$13))</f>
        <v/>
      </c>
      <c r="N87" s="40"/>
      <c r="O87" s="8"/>
      <c r="P87" s="50"/>
      <c r="Q87" s="50"/>
      <c r="R87" s="53" t="str">
        <f>IF(P87="","",T87*M87*LOOKUP(RIGHT($D$2,3),定数!$A$6:$A$13,定数!$B$6:$B$13))</f>
        <v/>
      </c>
      <c r="S87" s="53"/>
      <c r="T87" s="54" t="str">
        <f t="shared" si="13"/>
        <v/>
      </c>
      <c r="U87" s="54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40">
        <v>80</v>
      </c>
      <c r="C88" s="49" t="str">
        <f t="shared" si="10"/>
        <v/>
      </c>
      <c r="D88" s="49"/>
      <c r="E88" s="40"/>
      <c r="F88" s="8"/>
      <c r="G88" s="40"/>
      <c r="H88" s="50"/>
      <c r="I88" s="50"/>
      <c r="J88" s="40"/>
      <c r="K88" s="51" t="str">
        <f t="shared" si="11"/>
        <v/>
      </c>
      <c r="L88" s="52"/>
      <c r="M88" s="6" t="str">
        <f>IF(J88="","",(K88/J88)/LOOKUP(RIGHT($D$2,3),定数!$A$6:$A$13,定数!$B$6:$B$13))</f>
        <v/>
      </c>
      <c r="N88" s="40"/>
      <c r="O88" s="8"/>
      <c r="P88" s="50"/>
      <c r="Q88" s="50"/>
      <c r="R88" s="53" t="str">
        <f>IF(P88="","",T88*M88*LOOKUP(RIGHT($D$2,3),定数!$A$6:$A$13,定数!$B$6:$B$13))</f>
        <v/>
      </c>
      <c r="S88" s="53"/>
      <c r="T88" s="54" t="str">
        <f t="shared" si="13"/>
        <v/>
      </c>
      <c r="U88" s="54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40">
        <v>81</v>
      </c>
      <c r="C89" s="49" t="str">
        <f t="shared" si="10"/>
        <v/>
      </c>
      <c r="D89" s="49"/>
      <c r="E89" s="40"/>
      <c r="F89" s="8"/>
      <c r="G89" s="40"/>
      <c r="H89" s="50"/>
      <c r="I89" s="50"/>
      <c r="J89" s="40"/>
      <c r="K89" s="51" t="str">
        <f t="shared" si="11"/>
        <v/>
      </c>
      <c r="L89" s="52"/>
      <c r="M89" s="6" t="str">
        <f>IF(J89="","",(K89/J89)/LOOKUP(RIGHT($D$2,3),定数!$A$6:$A$13,定数!$B$6:$B$13))</f>
        <v/>
      </c>
      <c r="N89" s="40"/>
      <c r="O89" s="8"/>
      <c r="P89" s="50"/>
      <c r="Q89" s="50"/>
      <c r="R89" s="53" t="str">
        <f>IF(P89="","",T89*M89*LOOKUP(RIGHT($D$2,3),定数!$A$6:$A$13,定数!$B$6:$B$13))</f>
        <v/>
      </c>
      <c r="S89" s="53"/>
      <c r="T89" s="54" t="str">
        <f t="shared" si="13"/>
        <v/>
      </c>
      <c r="U89" s="54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40">
        <v>82</v>
      </c>
      <c r="C90" s="49" t="str">
        <f t="shared" si="10"/>
        <v/>
      </c>
      <c r="D90" s="49"/>
      <c r="E90" s="40"/>
      <c r="F90" s="8"/>
      <c r="G90" s="40"/>
      <c r="H90" s="50"/>
      <c r="I90" s="50"/>
      <c r="J90" s="40"/>
      <c r="K90" s="51" t="str">
        <f t="shared" si="11"/>
        <v/>
      </c>
      <c r="L90" s="52"/>
      <c r="M90" s="6" t="str">
        <f>IF(J90="","",(K90/J90)/LOOKUP(RIGHT($D$2,3),定数!$A$6:$A$13,定数!$B$6:$B$13))</f>
        <v/>
      </c>
      <c r="N90" s="40"/>
      <c r="O90" s="8"/>
      <c r="P90" s="50"/>
      <c r="Q90" s="50"/>
      <c r="R90" s="53" t="str">
        <f>IF(P90="","",T90*M90*LOOKUP(RIGHT($D$2,3),定数!$A$6:$A$13,定数!$B$6:$B$13))</f>
        <v/>
      </c>
      <c r="S90" s="53"/>
      <c r="T90" s="54" t="str">
        <f t="shared" si="13"/>
        <v/>
      </c>
      <c r="U90" s="54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40">
        <v>83</v>
      </c>
      <c r="C91" s="49" t="str">
        <f t="shared" si="10"/>
        <v/>
      </c>
      <c r="D91" s="49"/>
      <c r="E91" s="40"/>
      <c r="F91" s="8"/>
      <c r="G91" s="40"/>
      <c r="H91" s="50"/>
      <c r="I91" s="50"/>
      <c r="J91" s="40"/>
      <c r="K91" s="51" t="str">
        <f t="shared" si="11"/>
        <v/>
      </c>
      <c r="L91" s="52"/>
      <c r="M91" s="6" t="str">
        <f>IF(J91="","",(K91/J91)/LOOKUP(RIGHT($D$2,3),定数!$A$6:$A$13,定数!$B$6:$B$13))</f>
        <v/>
      </c>
      <c r="N91" s="40"/>
      <c r="O91" s="8"/>
      <c r="P91" s="50"/>
      <c r="Q91" s="50"/>
      <c r="R91" s="53" t="str">
        <f>IF(P91="","",T91*M91*LOOKUP(RIGHT($D$2,3),定数!$A$6:$A$13,定数!$B$6:$B$13))</f>
        <v/>
      </c>
      <c r="S91" s="53"/>
      <c r="T91" s="54" t="str">
        <f t="shared" si="13"/>
        <v/>
      </c>
      <c r="U91" s="54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40">
        <v>84</v>
      </c>
      <c r="C92" s="49" t="str">
        <f t="shared" si="10"/>
        <v/>
      </c>
      <c r="D92" s="49"/>
      <c r="E92" s="40"/>
      <c r="F92" s="8"/>
      <c r="G92" s="40"/>
      <c r="H92" s="50"/>
      <c r="I92" s="50"/>
      <c r="J92" s="40"/>
      <c r="K92" s="51" t="str">
        <f t="shared" si="11"/>
        <v/>
      </c>
      <c r="L92" s="52"/>
      <c r="M92" s="6" t="str">
        <f>IF(J92="","",(K92/J92)/LOOKUP(RIGHT($D$2,3),定数!$A$6:$A$13,定数!$B$6:$B$13))</f>
        <v/>
      </c>
      <c r="N92" s="40"/>
      <c r="O92" s="8"/>
      <c r="P92" s="50"/>
      <c r="Q92" s="50"/>
      <c r="R92" s="53" t="str">
        <f>IF(P92="","",T92*M92*LOOKUP(RIGHT($D$2,3),定数!$A$6:$A$13,定数!$B$6:$B$13))</f>
        <v/>
      </c>
      <c r="S92" s="53"/>
      <c r="T92" s="54" t="str">
        <f t="shared" si="13"/>
        <v/>
      </c>
      <c r="U92" s="54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40">
        <v>85</v>
      </c>
      <c r="C93" s="49" t="str">
        <f t="shared" si="10"/>
        <v/>
      </c>
      <c r="D93" s="49"/>
      <c r="E93" s="40"/>
      <c r="F93" s="8"/>
      <c r="G93" s="40"/>
      <c r="H93" s="50"/>
      <c r="I93" s="50"/>
      <c r="J93" s="40"/>
      <c r="K93" s="51" t="str">
        <f t="shared" si="11"/>
        <v/>
      </c>
      <c r="L93" s="52"/>
      <c r="M93" s="6" t="str">
        <f>IF(J93="","",(K93/J93)/LOOKUP(RIGHT($D$2,3),定数!$A$6:$A$13,定数!$B$6:$B$13))</f>
        <v/>
      </c>
      <c r="N93" s="40"/>
      <c r="O93" s="8"/>
      <c r="P93" s="50"/>
      <c r="Q93" s="50"/>
      <c r="R93" s="53" t="str">
        <f>IF(P93="","",T93*M93*LOOKUP(RIGHT($D$2,3),定数!$A$6:$A$13,定数!$B$6:$B$13))</f>
        <v/>
      </c>
      <c r="S93" s="53"/>
      <c r="T93" s="54" t="str">
        <f t="shared" si="13"/>
        <v/>
      </c>
      <c r="U93" s="54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40">
        <v>86</v>
      </c>
      <c r="C94" s="49" t="str">
        <f t="shared" si="10"/>
        <v/>
      </c>
      <c r="D94" s="49"/>
      <c r="E94" s="40"/>
      <c r="F94" s="8"/>
      <c r="G94" s="40"/>
      <c r="H94" s="50"/>
      <c r="I94" s="50"/>
      <c r="J94" s="40"/>
      <c r="K94" s="51" t="str">
        <f t="shared" si="11"/>
        <v/>
      </c>
      <c r="L94" s="52"/>
      <c r="M94" s="6" t="str">
        <f>IF(J94="","",(K94/J94)/LOOKUP(RIGHT($D$2,3),定数!$A$6:$A$13,定数!$B$6:$B$13))</f>
        <v/>
      </c>
      <c r="N94" s="40"/>
      <c r="O94" s="8"/>
      <c r="P94" s="50"/>
      <c r="Q94" s="50"/>
      <c r="R94" s="53" t="str">
        <f>IF(P94="","",T94*M94*LOOKUP(RIGHT($D$2,3),定数!$A$6:$A$13,定数!$B$6:$B$13))</f>
        <v/>
      </c>
      <c r="S94" s="53"/>
      <c r="T94" s="54" t="str">
        <f t="shared" si="13"/>
        <v/>
      </c>
      <c r="U94" s="54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40">
        <v>87</v>
      </c>
      <c r="C95" s="49" t="str">
        <f t="shared" si="10"/>
        <v/>
      </c>
      <c r="D95" s="49"/>
      <c r="E95" s="40"/>
      <c r="F95" s="8"/>
      <c r="G95" s="40"/>
      <c r="H95" s="50"/>
      <c r="I95" s="50"/>
      <c r="J95" s="40"/>
      <c r="K95" s="51" t="str">
        <f t="shared" si="11"/>
        <v/>
      </c>
      <c r="L95" s="52"/>
      <c r="M95" s="6" t="str">
        <f>IF(J95="","",(K95/J95)/LOOKUP(RIGHT($D$2,3),定数!$A$6:$A$13,定数!$B$6:$B$13))</f>
        <v/>
      </c>
      <c r="N95" s="40"/>
      <c r="O95" s="8"/>
      <c r="P95" s="50"/>
      <c r="Q95" s="50"/>
      <c r="R95" s="53" t="str">
        <f>IF(P95="","",T95*M95*LOOKUP(RIGHT($D$2,3),定数!$A$6:$A$13,定数!$B$6:$B$13))</f>
        <v/>
      </c>
      <c r="S95" s="53"/>
      <c r="T95" s="54" t="str">
        <f t="shared" si="13"/>
        <v/>
      </c>
      <c r="U95" s="54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40">
        <v>88</v>
      </c>
      <c r="C96" s="49" t="str">
        <f t="shared" si="10"/>
        <v/>
      </c>
      <c r="D96" s="49"/>
      <c r="E96" s="40"/>
      <c r="F96" s="8"/>
      <c r="G96" s="40"/>
      <c r="H96" s="50"/>
      <c r="I96" s="50"/>
      <c r="J96" s="40"/>
      <c r="K96" s="51" t="str">
        <f t="shared" si="11"/>
        <v/>
      </c>
      <c r="L96" s="52"/>
      <c r="M96" s="6" t="str">
        <f>IF(J96="","",(K96/J96)/LOOKUP(RIGHT($D$2,3),定数!$A$6:$A$13,定数!$B$6:$B$13))</f>
        <v/>
      </c>
      <c r="N96" s="40"/>
      <c r="O96" s="8"/>
      <c r="P96" s="50"/>
      <c r="Q96" s="50"/>
      <c r="R96" s="53" t="str">
        <f>IF(P96="","",T96*M96*LOOKUP(RIGHT($D$2,3),定数!$A$6:$A$13,定数!$B$6:$B$13))</f>
        <v/>
      </c>
      <c r="S96" s="53"/>
      <c r="T96" s="54" t="str">
        <f t="shared" si="13"/>
        <v/>
      </c>
      <c r="U96" s="54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40">
        <v>89</v>
      </c>
      <c r="C97" s="49" t="str">
        <f t="shared" si="10"/>
        <v/>
      </c>
      <c r="D97" s="49"/>
      <c r="E97" s="40"/>
      <c r="F97" s="8"/>
      <c r="G97" s="40"/>
      <c r="H97" s="50"/>
      <c r="I97" s="50"/>
      <c r="J97" s="40"/>
      <c r="K97" s="51" t="str">
        <f t="shared" si="11"/>
        <v/>
      </c>
      <c r="L97" s="52"/>
      <c r="M97" s="6" t="str">
        <f>IF(J97="","",(K97/J97)/LOOKUP(RIGHT($D$2,3),定数!$A$6:$A$13,定数!$B$6:$B$13))</f>
        <v/>
      </c>
      <c r="N97" s="40"/>
      <c r="O97" s="8"/>
      <c r="P97" s="50"/>
      <c r="Q97" s="50"/>
      <c r="R97" s="53" t="str">
        <f>IF(P97="","",T97*M97*LOOKUP(RIGHT($D$2,3),定数!$A$6:$A$13,定数!$B$6:$B$13))</f>
        <v/>
      </c>
      <c r="S97" s="53"/>
      <c r="T97" s="54" t="str">
        <f t="shared" si="13"/>
        <v/>
      </c>
      <c r="U97" s="54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40">
        <v>90</v>
      </c>
      <c r="C98" s="49" t="str">
        <f t="shared" si="10"/>
        <v/>
      </c>
      <c r="D98" s="49"/>
      <c r="E98" s="40"/>
      <c r="F98" s="8"/>
      <c r="G98" s="40"/>
      <c r="H98" s="50"/>
      <c r="I98" s="50"/>
      <c r="J98" s="40"/>
      <c r="K98" s="51" t="str">
        <f t="shared" si="11"/>
        <v/>
      </c>
      <c r="L98" s="52"/>
      <c r="M98" s="6" t="str">
        <f>IF(J98="","",(K98/J98)/LOOKUP(RIGHT($D$2,3),定数!$A$6:$A$13,定数!$B$6:$B$13))</f>
        <v/>
      </c>
      <c r="N98" s="40"/>
      <c r="O98" s="8"/>
      <c r="P98" s="50"/>
      <c r="Q98" s="50"/>
      <c r="R98" s="53" t="str">
        <f>IF(P98="","",T98*M98*LOOKUP(RIGHT($D$2,3),定数!$A$6:$A$13,定数!$B$6:$B$13))</f>
        <v/>
      </c>
      <c r="S98" s="53"/>
      <c r="T98" s="54" t="str">
        <f t="shared" si="13"/>
        <v/>
      </c>
      <c r="U98" s="54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40">
        <v>91</v>
      </c>
      <c r="C99" s="49" t="str">
        <f t="shared" si="10"/>
        <v/>
      </c>
      <c r="D99" s="49"/>
      <c r="E99" s="40"/>
      <c r="F99" s="8"/>
      <c r="G99" s="40"/>
      <c r="H99" s="50"/>
      <c r="I99" s="50"/>
      <c r="J99" s="40"/>
      <c r="K99" s="51" t="str">
        <f t="shared" si="11"/>
        <v/>
      </c>
      <c r="L99" s="52"/>
      <c r="M99" s="6" t="str">
        <f>IF(J99="","",(K99/J99)/LOOKUP(RIGHT($D$2,3),定数!$A$6:$A$13,定数!$B$6:$B$13))</f>
        <v/>
      </c>
      <c r="N99" s="40"/>
      <c r="O99" s="8"/>
      <c r="P99" s="50"/>
      <c r="Q99" s="50"/>
      <c r="R99" s="53" t="str">
        <f>IF(P99="","",T99*M99*LOOKUP(RIGHT($D$2,3),定数!$A$6:$A$13,定数!$B$6:$B$13))</f>
        <v/>
      </c>
      <c r="S99" s="53"/>
      <c r="T99" s="54" t="str">
        <f t="shared" si="13"/>
        <v/>
      </c>
      <c r="U99" s="54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40">
        <v>92</v>
      </c>
      <c r="C100" s="49" t="str">
        <f t="shared" si="10"/>
        <v/>
      </c>
      <c r="D100" s="49"/>
      <c r="E100" s="40"/>
      <c r="F100" s="8"/>
      <c r="G100" s="40"/>
      <c r="H100" s="50"/>
      <c r="I100" s="50"/>
      <c r="J100" s="40"/>
      <c r="K100" s="51" t="str">
        <f t="shared" si="11"/>
        <v/>
      </c>
      <c r="L100" s="52"/>
      <c r="M100" s="6" t="str">
        <f>IF(J100="","",(K100/J100)/LOOKUP(RIGHT($D$2,3),定数!$A$6:$A$13,定数!$B$6:$B$13))</f>
        <v/>
      </c>
      <c r="N100" s="40"/>
      <c r="O100" s="8"/>
      <c r="P100" s="50"/>
      <c r="Q100" s="50"/>
      <c r="R100" s="53" t="str">
        <f>IF(P100="","",T100*M100*LOOKUP(RIGHT($D$2,3),定数!$A$6:$A$13,定数!$B$6:$B$13))</f>
        <v/>
      </c>
      <c r="S100" s="53"/>
      <c r="T100" s="54" t="str">
        <f t="shared" si="13"/>
        <v/>
      </c>
      <c r="U100" s="54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40">
        <v>93</v>
      </c>
      <c r="C101" s="49" t="str">
        <f t="shared" si="10"/>
        <v/>
      </c>
      <c r="D101" s="49"/>
      <c r="E101" s="40"/>
      <c r="F101" s="8"/>
      <c r="G101" s="40"/>
      <c r="H101" s="50"/>
      <c r="I101" s="50"/>
      <c r="J101" s="40"/>
      <c r="K101" s="51" t="str">
        <f t="shared" si="11"/>
        <v/>
      </c>
      <c r="L101" s="52"/>
      <c r="M101" s="6" t="str">
        <f>IF(J101="","",(K101/J101)/LOOKUP(RIGHT($D$2,3),定数!$A$6:$A$13,定数!$B$6:$B$13))</f>
        <v/>
      </c>
      <c r="N101" s="40"/>
      <c r="O101" s="8"/>
      <c r="P101" s="50"/>
      <c r="Q101" s="50"/>
      <c r="R101" s="53" t="str">
        <f>IF(P101="","",T101*M101*LOOKUP(RIGHT($D$2,3),定数!$A$6:$A$13,定数!$B$6:$B$13))</f>
        <v/>
      </c>
      <c r="S101" s="53"/>
      <c r="T101" s="54" t="str">
        <f t="shared" si="13"/>
        <v/>
      </c>
      <c r="U101" s="54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40">
        <v>94</v>
      </c>
      <c r="C102" s="49" t="str">
        <f t="shared" si="10"/>
        <v/>
      </c>
      <c r="D102" s="49"/>
      <c r="E102" s="40"/>
      <c r="F102" s="8"/>
      <c r="G102" s="40"/>
      <c r="H102" s="50"/>
      <c r="I102" s="50"/>
      <c r="J102" s="40"/>
      <c r="K102" s="51" t="str">
        <f t="shared" si="11"/>
        <v/>
      </c>
      <c r="L102" s="52"/>
      <c r="M102" s="6" t="str">
        <f>IF(J102="","",(K102/J102)/LOOKUP(RIGHT($D$2,3),定数!$A$6:$A$13,定数!$B$6:$B$13))</f>
        <v/>
      </c>
      <c r="N102" s="40"/>
      <c r="O102" s="8"/>
      <c r="P102" s="50"/>
      <c r="Q102" s="50"/>
      <c r="R102" s="53" t="str">
        <f>IF(P102="","",T102*M102*LOOKUP(RIGHT($D$2,3),定数!$A$6:$A$13,定数!$B$6:$B$13))</f>
        <v/>
      </c>
      <c r="S102" s="53"/>
      <c r="T102" s="54" t="str">
        <f t="shared" si="13"/>
        <v/>
      </c>
      <c r="U102" s="54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40">
        <v>95</v>
      </c>
      <c r="C103" s="49" t="str">
        <f t="shared" si="10"/>
        <v/>
      </c>
      <c r="D103" s="49"/>
      <c r="E103" s="40"/>
      <c r="F103" s="8"/>
      <c r="G103" s="40"/>
      <c r="H103" s="50"/>
      <c r="I103" s="50"/>
      <c r="J103" s="40"/>
      <c r="K103" s="51" t="str">
        <f t="shared" si="11"/>
        <v/>
      </c>
      <c r="L103" s="52"/>
      <c r="M103" s="6" t="str">
        <f>IF(J103="","",(K103/J103)/LOOKUP(RIGHT($D$2,3),定数!$A$6:$A$13,定数!$B$6:$B$13))</f>
        <v/>
      </c>
      <c r="N103" s="40"/>
      <c r="O103" s="8"/>
      <c r="P103" s="50"/>
      <c r="Q103" s="50"/>
      <c r="R103" s="53" t="str">
        <f>IF(P103="","",T103*M103*LOOKUP(RIGHT($D$2,3),定数!$A$6:$A$13,定数!$B$6:$B$13))</f>
        <v/>
      </c>
      <c r="S103" s="53"/>
      <c r="T103" s="54" t="str">
        <f t="shared" si="13"/>
        <v/>
      </c>
      <c r="U103" s="54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40">
        <v>96</v>
      </c>
      <c r="C104" s="49" t="str">
        <f t="shared" si="10"/>
        <v/>
      </c>
      <c r="D104" s="49"/>
      <c r="E104" s="40"/>
      <c r="F104" s="8"/>
      <c r="G104" s="40"/>
      <c r="H104" s="50"/>
      <c r="I104" s="50"/>
      <c r="J104" s="40"/>
      <c r="K104" s="51" t="str">
        <f t="shared" si="11"/>
        <v/>
      </c>
      <c r="L104" s="52"/>
      <c r="M104" s="6" t="str">
        <f>IF(J104="","",(K104/J104)/LOOKUP(RIGHT($D$2,3),定数!$A$6:$A$13,定数!$B$6:$B$13))</f>
        <v/>
      </c>
      <c r="N104" s="40"/>
      <c r="O104" s="8"/>
      <c r="P104" s="50"/>
      <c r="Q104" s="50"/>
      <c r="R104" s="53" t="str">
        <f>IF(P104="","",T104*M104*LOOKUP(RIGHT($D$2,3),定数!$A$6:$A$13,定数!$B$6:$B$13))</f>
        <v/>
      </c>
      <c r="S104" s="53"/>
      <c r="T104" s="54" t="str">
        <f t="shared" si="13"/>
        <v/>
      </c>
      <c r="U104" s="54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40">
        <v>97</v>
      </c>
      <c r="C105" s="49" t="str">
        <f t="shared" si="10"/>
        <v/>
      </c>
      <c r="D105" s="49"/>
      <c r="E105" s="40"/>
      <c r="F105" s="8"/>
      <c r="G105" s="40"/>
      <c r="H105" s="50"/>
      <c r="I105" s="50"/>
      <c r="J105" s="40"/>
      <c r="K105" s="51" t="str">
        <f t="shared" si="11"/>
        <v/>
      </c>
      <c r="L105" s="52"/>
      <c r="M105" s="6" t="str">
        <f>IF(J105="","",(K105/J105)/LOOKUP(RIGHT($D$2,3),定数!$A$6:$A$13,定数!$B$6:$B$13))</f>
        <v/>
      </c>
      <c r="N105" s="40"/>
      <c r="O105" s="8"/>
      <c r="P105" s="50"/>
      <c r="Q105" s="50"/>
      <c r="R105" s="53" t="str">
        <f>IF(P105="","",T105*M105*LOOKUP(RIGHT($D$2,3),定数!$A$6:$A$13,定数!$B$6:$B$13))</f>
        <v/>
      </c>
      <c r="S105" s="53"/>
      <c r="T105" s="54" t="str">
        <f t="shared" si="13"/>
        <v/>
      </c>
      <c r="U105" s="54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40">
        <v>98</v>
      </c>
      <c r="C106" s="49" t="str">
        <f t="shared" si="10"/>
        <v/>
      </c>
      <c r="D106" s="49"/>
      <c r="E106" s="40"/>
      <c r="F106" s="8"/>
      <c r="G106" s="40"/>
      <c r="H106" s="50"/>
      <c r="I106" s="50"/>
      <c r="J106" s="40"/>
      <c r="K106" s="51" t="str">
        <f t="shared" si="11"/>
        <v/>
      </c>
      <c r="L106" s="52"/>
      <c r="M106" s="6" t="str">
        <f>IF(J106="","",(K106/J106)/LOOKUP(RIGHT($D$2,3),定数!$A$6:$A$13,定数!$B$6:$B$13))</f>
        <v/>
      </c>
      <c r="N106" s="40"/>
      <c r="O106" s="8"/>
      <c r="P106" s="50"/>
      <c r="Q106" s="50"/>
      <c r="R106" s="53" t="str">
        <f>IF(P106="","",T106*M106*LOOKUP(RIGHT($D$2,3),定数!$A$6:$A$13,定数!$B$6:$B$13))</f>
        <v/>
      </c>
      <c r="S106" s="53"/>
      <c r="T106" s="54" t="str">
        <f t="shared" si="13"/>
        <v/>
      </c>
      <c r="U106" s="54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40">
        <v>99</v>
      </c>
      <c r="C107" s="49" t="str">
        <f t="shared" si="10"/>
        <v/>
      </c>
      <c r="D107" s="49"/>
      <c r="E107" s="40"/>
      <c r="F107" s="8"/>
      <c r="G107" s="40"/>
      <c r="H107" s="50"/>
      <c r="I107" s="50"/>
      <c r="J107" s="40"/>
      <c r="K107" s="51" t="str">
        <f t="shared" si="11"/>
        <v/>
      </c>
      <c r="L107" s="52"/>
      <c r="M107" s="6" t="str">
        <f>IF(J107="","",(K107/J107)/LOOKUP(RIGHT($D$2,3),定数!$A$6:$A$13,定数!$B$6:$B$13))</f>
        <v/>
      </c>
      <c r="N107" s="40"/>
      <c r="O107" s="8"/>
      <c r="P107" s="50"/>
      <c r="Q107" s="50"/>
      <c r="R107" s="53" t="str">
        <f>IF(P107="","",T107*M107*LOOKUP(RIGHT($D$2,3),定数!$A$6:$A$13,定数!$B$6:$B$13))</f>
        <v/>
      </c>
      <c r="S107" s="53"/>
      <c r="T107" s="54" t="str">
        <f t="shared" si="13"/>
        <v/>
      </c>
      <c r="U107" s="5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40">
        <v>100</v>
      </c>
      <c r="C108" s="49" t="str">
        <f t="shared" si="10"/>
        <v/>
      </c>
      <c r="D108" s="49"/>
      <c r="E108" s="40"/>
      <c r="F108" s="8"/>
      <c r="G108" s="40"/>
      <c r="H108" s="50"/>
      <c r="I108" s="50"/>
      <c r="J108" s="40"/>
      <c r="K108" s="51" t="str">
        <f t="shared" si="11"/>
        <v/>
      </c>
      <c r="L108" s="52"/>
      <c r="M108" s="6" t="str">
        <f>IF(J108="","",(K108/J108)/LOOKUP(RIGHT($D$2,3),定数!$A$6:$A$13,定数!$B$6:$B$13))</f>
        <v/>
      </c>
      <c r="N108" s="40"/>
      <c r="O108" s="8"/>
      <c r="P108" s="50"/>
      <c r="Q108" s="50"/>
      <c r="R108" s="53" t="str">
        <f>IF(P108="","",T108*M108*LOOKUP(RIGHT($D$2,3),定数!$A$6:$A$13,定数!$B$6:$B$13))</f>
        <v/>
      </c>
      <c r="S108" s="53"/>
      <c r="T108" s="54" t="str">
        <f t="shared" si="13"/>
        <v/>
      </c>
      <c r="U108" s="5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65" priority="121" stopIfTrue="1" operator="equal">
      <formula>"買"</formula>
    </cfRule>
    <cfRule type="cellIs" dxfId="264" priority="122" stopIfTrue="1" operator="equal">
      <formula>"売"</formula>
    </cfRule>
  </conditionalFormatting>
  <conditionalFormatting sqref="G9:G11 G14:G45 G47:G108">
    <cfRule type="cellIs" dxfId="263" priority="123" stopIfTrue="1" operator="equal">
      <formula>"買"</formula>
    </cfRule>
    <cfRule type="cellIs" dxfId="262" priority="124" stopIfTrue="1" operator="equal">
      <formula>"売"</formula>
    </cfRule>
  </conditionalFormatting>
  <conditionalFormatting sqref="G12">
    <cfRule type="cellIs" dxfId="261" priority="119" stopIfTrue="1" operator="equal">
      <formula>"買"</formula>
    </cfRule>
    <cfRule type="cellIs" dxfId="260" priority="120" stopIfTrue="1" operator="equal">
      <formula>"売"</formula>
    </cfRule>
  </conditionalFormatting>
  <conditionalFormatting sqref="G13">
    <cfRule type="cellIs" dxfId="259" priority="117" stopIfTrue="1" operator="equal">
      <formula>"買"</formula>
    </cfRule>
    <cfRule type="cellIs" dxfId="258" priority="118" stopIfTrue="1" operator="equal">
      <formula>"売"</formula>
    </cfRule>
  </conditionalFormatting>
  <conditionalFormatting sqref="G9">
    <cfRule type="cellIs" dxfId="257" priority="115" stopIfTrue="1" operator="equal">
      <formula>"買"</formula>
    </cfRule>
    <cfRule type="cellIs" dxfId="256" priority="116" stopIfTrue="1" operator="equal">
      <formula>"売"</formula>
    </cfRule>
  </conditionalFormatting>
  <conditionalFormatting sqref="G10">
    <cfRule type="cellIs" dxfId="255" priority="113" stopIfTrue="1" operator="equal">
      <formula>"買"</formula>
    </cfRule>
    <cfRule type="cellIs" dxfId="254" priority="114" stopIfTrue="1" operator="equal">
      <formula>"売"</formula>
    </cfRule>
  </conditionalFormatting>
  <conditionalFormatting sqref="G11">
    <cfRule type="cellIs" dxfId="253" priority="111" stopIfTrue="1" operator="equal">
      <formula>"買"</formula>
    </cfRule>
    <cfRule type="cellIs" dxfId="252" priority="112" stopIfTrue="1" operator="equal">
      <formula>"売"</formula>
    </cfRule>
  </conditionalFormatting>
  <conditionalFormatting sqref="G9">
    <cfRule type="cellIs" dxfId="251" priority="109" stopIfTrue="1" operator="equal">
      <formula>"買"</formula>
    </cfRule>
    <cfRule type="cellIs" dxfId="250" priority="110" stopIfTrue="1" operator="equal">
      <formula>"売"</formula>
    </cfRule>
  </conditionalFormatting>
  <conditionalFormatting sqref="G10">
    <cfRule type="cellIs" dxfId="249" priority="107" stopIfTrue="1" operator="equal">
      <formula>"買"</formula>
    </cfRule>
    <cfRule type="cellIs" dxfId="248" priority="108" stopIfTrue="1" operator="equal">
      <formula>"売"</formula>
    </cfRule>
  </conditionalFormatting>
  <conditionalFormatting sqref="G11">
    <cfRule type="cellIs" dxfId="247" priority="105" stopIfTrue="1" operator="equal">
      <formula>"買"</formula>
    </cfRule>
    <cfRule type="cellIs" dxfId="246" priority="106" stopIfTrue="1" operator="equal">
      <formula>"売"</formula>
    </cfRule>
  </conditionalFormatting>
  <conditionalFormatting sqref="G12">
    <cfRule type="cellIs" dxfId="245" priority="103" stopIfTrue="1" operator="equal">
      <formula>"買"</formula>
    </cfRule>
    <cfRule type="cellIs" dxfId="244" priority="104" stopIfTrue="1" operator="equal">
      <formula>"売"</formula>
    </cfRule>
  </conditionalFormatting>
  <conditionalFormatting sqref="G13">
    <cfRule type="cellIs" dxfId="243" priority="101" stopIfTrue="1" operator="equal">
      <formula>"買"</formula>
    </cfRule>
    <cfRule type="cellIs" dxfId="242" priority="102" stopIfTrue="1" operator="equal">
      <formula>"売"</formula>
    </cfRule>
  </conditionalFormatting>
  <conditionalFormatting sqref="G14">
    <cfRule type="cellIs" dxfId="241" priority="99" stopIfTrue="1" operator="equal">
      <formula>"買"</formula>
    </cfRule>
    <cfRule type="cellIs" dxfId="240" priority="100" stopIfTrue="1" operator="equal">
      <formula>"売"</formula>
    </cfRule>
  </conditionalFormatting>
  <conditionalFormatting sqref="G15">
    <cfRule type="cellIs" dxfId="239" priority="97" stopIfTrue="1" operator="equal">
      <formula>"買"</formula>
    </cfRule>
    <cfRule type="cellIs" dxfId="238" priority="98" stopIfTrue="1" operator="equal">
      <formula>"売"</formula>
    </cfRule>
  </conditionalFormatting>
  <conditionalFormatting sqref="G16">
    <cfRule type="cellIs" dxfId="237" priority="95" stopIfTrue="1" operator="equal">
      <formula>"買"</formula>
    </cfRule>
    <cfRule type="cellIs" dxfId="236" priority="96" stopIfTrue="1" operator="equal">
      <formula>"売"</formula>
    </cfRule>
  </conditionalFormatting>
  <conditionalFormatting sqref="G17">
    <cfRule type="cellIs" dxfId="235" priority="93" stopIfTrue="1" operator="equal">
      <formula>"買"</formula>
    </cfRule>
    <cfRule type="cellIs" dxfId="234" priority="94" stopIfTrue="1" operator="equal">
      <formula>"売"</formula>
    </cfRule>
  </conditionalFormatting>
  <conditionalFormatting sqref="G18">
    <cfRule type="cellIs" dxfId="233" priority="91" stopIfTrue="1" operator="equal">
      <formula>"買"</formula>
    </cfRule>
    <cfRule type="cellIs" dxfId="232" priority="92" stopIfTrue="1" operator="equal">
      <formula>"売"</formula>
    </cfRule>
  </conditionalFormatting>
  <conditionalFormatting sqref="G19">
    <cfRule type="cellIs" dxfId="231" priority="89" stopIfTrue="1" operator="equal">
      <formula>"買"</formula>
    </cfRule>
    <cfRule type="cellIs" dxfId="230" priority="90" stopIfTrue="1" operator="equal">
      <formula>"売"</formula>
    </cfRule>
  </conditionalFormatting>
  <conditionalFormatting sqref="G20">
    <cfRule type="cellIs" dxfId="229" priority="87" stopIfTrue="1" operator="equal">
      <formula>"買"</formula>
    </cfRule>
    <cfRule type="cellIs" dxfId="228" priority="88" stopIfTrue="1" operator="equal">
      <formula>"売"</formula>
    </cfRule>
  </conditionalFormatting>
  <conditionalFormatting sqref="G21">
    <cfRule type="cellIs" dxfId="227" priority="85" stopIfTrue="1" operator="equal">
      <formula>"買"</formula>
    </cfRule>
    <cfRule type="cellIs" dxfId="226" priority="86" stopIfTrue="1" operator="equal">
      <formula>"売"</formula>
    </cfRule>
  </conditionalFormatting>
  <conditionalFormatting sqref="G22">
    <cfRule type="cellIs" dxfId="225" priority="83" stopIfTrue="1" operator="equal">
      <formula>"買"</formula>
    </cfRule>
    <cfRule type="cellIs" dxfId="224" priority="84" stopIfTrue="1" operator="equal">
      <formula>"売"</formula>
    </cfRule>
  </conditionalFormatting>
  <conditionalFormatting sqref="G23">
    <cfRule type="cellIs" dxfId="223" priority="81" stopIfTrue="1" operator="equal">
      <formula>"買"</formula>
    </cfRule>
    <cfRule type="cellIs" dxfId="222" priority="82" stopIfTrue="1" operator="equal">
      <formula>"売"</formula>
    </cfRule>
  </conditionalFormatting>
  <conditionalFormatting sqref="G24">
    <cfRule type="cellIs" dxfId="221" priority="79" stopIfTrue="1" operator="equal">
      <formula>"買"</formula>
    </cfRule>
    <cfRule type="cellIs" dxfId="220" priority="80" stopIfTrue="1" operator="equal">
      <formula>"売"</formula>
    </cfRule>
  </conditionalFormatting>
  <conditionalFormatting sqref="G25">
    <cfRule type="cellIs" dxfId="219" priority="77" stopIfTrue="1" operator="equal">
      <formula>"買"</formula>
    </cfRule>
    <cfRule type="cellIs" dxfId="218" priority="78" stopIfTrue="1" operator="equal">
      <formula>"売"</formula>
    </cfRule>
  </conditionalFormatting>
  <conditionalFormatting sqref="G26">
    <cfRule type="cellIs" dxfId="217" priority="75" stopIfTrue="1" operator="equal">
      <formula>"買"</formula>
    </cfRule>
    <cfRule type="cellIs" dxfId="216" priority="76" stopIfTrue="1" operator="equal">
      <formula>"売"</formula>
    </cfRule>
  </conditionalFormatting>
  <conditionalFormatting sqref="G27">
    <cfRule type="cellIs" dxfId="215" priority="73" stopIfTrue="1" operator="equal">
      <formula>"買"</formula>
    </cfRule>
    <cfRule type="cellIs" dxfId="214" priority="74" stopIfTrue="1" operator="equal">
      <formula>"売"</formula>
    </cfRule>
  </conditionalFormatting>
  <conditionalFormatting sqref="G28">
    <cfRule type="cellIs" dxfId="213" priority="71" stopIfTrue="1" operator="equal">
      <formula>"買"</formula>
    </cfRule>
    <cfRule type="cellIs" dxfId="212" priority="72" stopIfTrue="1" operator="equal">
      <formula>"売"</formula>
    </cfRule>
  </conditionalFormatting>
  <conditionalFormatting sqref="G29">
    <cfRule type="cellIs" dxfId="211" priority="69" stopIfTrue="1" operator="equal">
      <formula>"買"</formula>
    </cfRule>
    <cfRule type="cellIs" dxfId="210" priority="70" stopIfTrue="1" operator="equal">
      <formula>"売"</formula>
    </cfRule>
  </conditionalFormatting>
  <conditionalFormatting sqref="G30">
    <cfRule type="cellIs" dxfId="209" priority="67" stopIfTrue="1" operator="equal">
      <formula>"買"</formula>
    </cfRule>
    <cfRule type="cellIs" dxfId="208" priority="68" stopIfTrue="1" operator="equal">
      <formula>"売"</formula>
    </cfRule>
  </conditionalFormatting>
  <conditionalFormatting sqref="G31">
    <cfRule type="cellIs" dxfId="207" priority="65" stopIfTrue="1" operator="equal">
      <formula>"買"</formula>
    </cfRule>
    <cfRule type="cellIs" dxfId="206" priority="66" stopIfTrue="1" operator="equal">
      <formula>"売"</formula>
    </cfRule>
  </conditionalFormatting>
  <conditionalFormatting sqref="G32">
    <cfRule type="cellIs" dxfId="205" priority="63" stopIfTrue="1" operator="equal">
      <formula>"買"</formula>
    </cfRule>
    <cfRule type="cellIs" dxfId="204" priority="64" stopIfTrue="1" operator="equal">
      <formula>"売"</formula>
    </cfRule>
  </conditionalFormatting>
  <conditionalFormatting sqref="G33">
    <cfRule type="cellIs" dxfId="203" priority="61" stopIfTrue="1" operator="equal">
      <formula>"買"</formula>
    </cfRule>
    <cfRule type="cellIs" dxfId="202" priority="62" stopIfTrue="1" operator="equal">
      <formula>"売"</formula>
    </cfRule>
  </conditionalFormatting>
  <conditionalFormatting sqref="G34">
    <cfRule type="cellIs" dxfId="201" priority="59" stopIfTrue="1" operator="equal">
      <formula>"買"</formula>
    </cfRule>
    <cfRule type="cellIs" dxfId="200" priority="60" stopIfTrue="1" operator="equal">
      <formula>"売"</formula>
    </cfRule>
  </conditionalFormatting>
  <conditionalFormatting sqref="G35">
    <cfRule type="cellIs" dxfId="199" priority="57" stopIfTrue="1" operator="equal">
      <formula>"買"</formula>
    </cfRule>
    <cfRule type="cellIs" dxfId="198" priority="58" stopIfTrue="1" operator="equal">
      <formula>"売"</formula>
    </cfRule>
  </conditionalFormatting>
  <conditionalFormatting sqref="G36">
    <cfRule type="cellIs" dxfId="197" priority="55" stopIfTrue="1" operator="equal">
      <formula>"買"</formula>
    </cfRule>
    <cfRule type="cellIs" dxfId="196" priority="56" stopIfTrue="1" operator="equal">
      <formula>"売"</formula>
    </cfRule>
  </conditionalFormatting>
  <conditionalFormatting sqref="G37">
    <cfRule type="cellIs" dxfId="195" priority="53" stopIfTrue="1" operator="equal">
      <formula>"買"</formula>
    </cfRule>
    <cfRule type="cellIs" dxfId="194" priority="54" stopIfTrue="1" operator="equal">
      <formula>"売"</formula>
    </cfRule>
  </conditionalFormatting>
  <conditionalFormatting sqref="G39">
    <cfRule type="cellIs" dxfId="193" priority="51" stopIfTrue="1" operator="equal">
      <formula>"買"</formula>
    </cfRule>
    <cfRule type="cellIs" dxfId="192" priority="52" stopIfTrue="1" operator="equal">
      <formula>"売"</formula>
    </cfRule>
  </conditionalFormatting>
  <conditionalFormatting sqref="G40">
    <cfRule type="cellIs" dxfId="191" priority="49" stopIfTrue="1" operator="equal">
      <formula>"買"</formula>
    </cfRule>
    <cfRule type="cellIs" dxfId="190" priority="50" stopIfTrue="1" operator="equal">
      <formula>"売"</formula>
    </cfRule>
  </conditionalFormatting>
  <conditionalFormatting sqref="G41">
    <cfRule type="cellIs" dxfId="189" priority="47" stopIfTrue="1" operator="equal">
      <formula>"買"</formula>
    </cfRule>
    <cfRule type="cellIs" dxfId="188" priority="48" stopIfTrue="1" operator="equal">
      <formula>"売"</formula>
    </cfRule>
  </conditionalFormatting>
  <conditionalFormatting sqref="G42">
    <cfRule type="cellIs" dxfId="187" priority="45" stopIfTrue="1" operator="equal">
      <formula>"買"</formula>
    </cfRule>
    <cfRule type="cellIs" dxfId="186" priority="46" stopIfTrue="1" operator="equal">
      <formula>"売"</formula>
    </cfRule>
  </conditionalFormatting>
  <conditionalFormatting sqref="G43">
    <cfRule type="cellIs" dxfId="185" priority="43" stopIfTrue="1" operator="equal">
      <formula>"買"</formula>
    </cfRule>
    <cfRule type="cellIs" dxfId="184" priority="44" stopIfTrue="1" operator="equal">
      <formula>"売"</formula>
    </cfRule>
  </conditionalFormatting>
  <conditionalFormatting sqref="G44">
    <cfRule type="cellIs" dxfId="183" priority="41" stopIfTrue="1" operator="equal">
      <formula>"買"</formula>
    </cfRule>
    <cfRule type="cellIs" dxfId="182" priority="42" stopIfTrue="1" operator="equal">
      <formula>"売"</formula>
    </cfRule>
  </conditionalFormatting>
  <conditionalFormatting sqref="G45">
    <cfRule type="cellIs" dxfId="181" priority="39" stopIfTrue="1" operator="equal">
      <formula>"買"</formula>
    </cfRule>
    <cfRule type="cellIs" dxfId="180" priority="40" stopIfTrue="1" operator="equal">
      <formula>"売"</formula>
    </cfRule>
  </conditionalFormatting>
  <conditionalFormatting sqref="G46">
    <cfRule type="cellIs" dxfId="179" priority="37" stopIfTrue="1" operator="equal">
      <formula>"買"</formula>
    </cfRule>
    <cfRule type="cellIs" dxfId="178" priority="38" stopIfTrue="1" operator="equal">
      <formula>"売"</formula>
    </cfRule>
  </conditionalFormatting>
  <conditionalFormatting sqref="G47">
    <cfRule type="cellIs" dxfId="177" priority="35" stopIfTrue="1" operator="equal">
      <formula>"買"</formula>
    </cfRule>
    <cfRule type="cellIs" dxfId="176" priority="36" stopIfTrue="1" operator="equal">
      <formula>"売"</formula>
    </cfRule>
  </conditionalFormatting>
  <conditionalFormatting sqref="G47">
    <cfRule type="cellIs" dxfId="175" priority="33" stopIfTrue="1" operator="equal">
      <formula>"買"</formula>
    </cfRule>
    <cfRule type="cellIs" dxfId="174" priority="34" stopIfTrue="1" operator="equal">
      <formula>"売"</formula>
    </cfRule>
  </conditionalFormatting>
  <conditionalFormatting sqref="G46">
    <cfRule type="cellIs" dxfId="173" priority="31" stopIfTrue="1" operator="equal">
      <formula>"買"</formula>
    </cfRule>
    <cfRule type="cellIs" dxfId="172" priority="32" stopIfTrue="1" operator="equal">
      <formula>"売"</formula>
    </cfRule>
  </conditionalFormatting>
  <conditionalFormatting sqref="G48">
    <cfRule type="cellIs" dxfId="171" priority="29" stopIfTrue="1" operator="equal">
      <formula>"買"</formula>
    </cfRule>
    <cfRule type="cellIs" dxfId="170" priority="30" stopIfTrue="1" operator="equal">
      <formula>"売"</formula>
    </cfRule>
  </conditionalFormatting>
  <conditionalFormatting sqref="G49">
    <cfRule type="cellIs" dxfId="169" priority="27" stopIfTrue="1" operator="equal">
      <formula>"買"</formula>
    </cfRule>
    <cfRule type="cellIs" dxfId="168" priority="28" stopIfTrue="1" operator="equal">
      <formula>"売"</formula>
    </cfRule>
  </conditionalFormatting>
  <conditionalFormatting sqref="G50">
    <cfRule type="cellIs" dxfId="167" priority="25" stopIfTrue="1" operator="equal">
      <formula>"買"</formula>
    </cfRule>
    <cfRule type="cellIs" dxfId="166" priority="26" stopIfTrue="1" operator="equal">
      <formula>"売"</formula>
    </cfRule>
  </conditionalFormatting>
  <conditionalFormatting sqref="G51">
    <cfRule type="cellIs" dxfId="165" priority="23" stopIfTrue="1" operator="equal">
      <formula>"買"</formula>
    </cfRule>
    <cfRule type="cellIs" dxfId="164" priority="24" stopIfTrue="1" operator="equal">
      <formula>"売"</formula>
    </cfRule>
  </conditionalFormatting>
  <conditionalFormatting sqref="G52">
    <cfRule type="cellIs" dxfId="163" priority="21" stopIfTrue="1" operator="equal">
      <formula>"買"</formula>
    </cfRule>
    <cfRule type="cellIs" dxfId="162" priority="22" stopIfTrue="1" operator="equal">
      <formula>"売"</formula>
    </cfRule>
  </conditionalFormatting>
  <conditionalFormatting sqref="G53">
    <cfRule type="cellIs" dxfId="161" priority="19" stopIfTrue="1" operator="equal">
      <formula>"買"</formula>
    </cfRule>
    <cfRule type="cellIs" dxfId="160" priority="20" stopIfTrue="1" operator="equal">
      <formula>"売"</formula>
    </cfRule>
  </conditionalFormatting>
  <conditionalFormatting sqref="G54">
    <cfRule type="cellIs" dxfId="159" priority="17" stopIfTrue="1" operator="equal">
      <formula>"買"</formula>
    </cfRule>
    <cfRule type="cellIs" dxfId="158" priority="18" stopIfTrue="1" operator="equal">
      <formula>"売"</formula>
    </cfRule>
  </conditionalFormatting>
  <conditionalFormatting sqref="G55">
    <cfRule type="cellIs" dxfId="157" priority="15" stopIfTrue="1" operator="equal">
      <formula>"買"</formula>
    </cfRule>
    <cfRule type="cellIs" dxfId="156" priority="16" stopIfTrue="1" operator="equal">
      <formula>"売"</formula>
    </cfRule>
  </conditionalFormatting>
  <conditionalFormatting sqref="G56">
    <cfRule type="cellIs" dxfId="155" priority="13" stopIfTrue="1" operator="equal">
      <formula>"買"</formula>
    </cfRule>
    <cfRule type="cellIs" dxfId="154" priority="14" stopIfTrue="1" operator="equal">
      <formula>"売"</formula>
    </cfRule>
  </conditionalFormatting>
  <conditionalFormatting sqref="G57">
    <cfRule type="cellIs" dxfId="153" priority="11" stopIfTrue="1" operator="equal">
      <formula>"買"</formula>
    </cfRule>
    <cfRule type="cellIs" dxfId="152" priority="12" stopIfTrue="1" operator="equal">
      <formula>"売"</formula>
    </cfRule>
  </conditionalFormatting>
  <conditionalFormatting sqref="G58">
    <cfRule type="cellIs" dxfId="151" priority="9" stopIfTrue="1" operator="equal">
      <formula>"買"</formula>
    </cfRule>
    <cfRule type="cellIs" dxfId="150" priority="10" stopIfTrue="1" operator="equal">
      <formula>"売"</formula>
    </cfRule>
  </conditionalFormatting>
  <conditionalFormatting sqref="G59">
    <cfRule type="cellIs" dxfId="149" priority="7" stopIfTrue="1" operator="equal">
      <formula>"買"</formula>
    </cfRule>
    <cfRule type="cellIs" dxfId="148" priority="8" stopIfTrue="1" operator="equal">
      <formula>"売"</formula>
    </cfRule>
  </conditionalFormatting>
  <conditionalFormatting sqref="G60">
    <cfRule type="cellIs" dxfId="147" priority="5" stopIfTrue="1" operator="equal">
      <formula>"買"</formula>
    </cfRule>
    <cfRule type="cellIs" dxfId="146" priority="6" stopIfTrue="1" operator="equal">
      <formula>"売"</formula>
    </cfRule>
  </conditionalFormatting>
  <conditionalFormatting sqref="G61">
    <cfRule type="cellIs" dxfId="145" priority="3" stopIfTrue="1" operator="equal">
      <formula>"買"</formula>
    </cfRule>
    <cfRule type="cellIs" dxfId="144" priority="4" stopIfTrue="1" operator="equal">
      <formula>"売"</formula>
    </cfRule>
  </conditionalFormatting>
  <conditionalFormatting sqref="G62">
    <cfRule type="cellIs" dxfId="143" priority="1" stopIfTrue="1" operator="equal">
      <formula>"買"</formula>
    </cfRule>
    <cfRule type="cellIs" dxfId="14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5" t="s">
        <v>5</v>
      </c>
      <c r="C2" s="75"/>
      <c r="D2" s="86" t="s">
        <v>65</v>
      </c>
      <c r="E2" s="86"/>
      <c r="F2" s="75" t="s">
        <v>6</v>
      </c>
      <c r="G2" s="75"/>
      <c r="H2" s="78" t="s">
        <v>66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0">
        <f>SUM(L2,D4)</f>
        <v>379572.12470628321</v>
      </c>
      <c r="Q2" s="78"/>
      <c r="R2" s="1"/>
      <c r="S2" s="1"/>
      <c r="T2" s="1"/>
    </row>
    <row r="3" spans="2:25" ht="57" customHeight="1">
      <c r="B3" s="75" t="s">
        <v>9</v>
      </c>
      <c r="C3" s="75"/>
      <c r="D3" s="87" t="s">
        <v>81</v>
      </c>
      <c r="E3" s="87"/>
      <c r="F3" s="87"/>
      <c r="G3" s="87"/>
      <c r="H3" s="87"/>
      <c r="I3" s="87"/>
      <c r="J3" s="75" t="s">
        <v>10</v>
      </c>
      <c r="K3" s="75"/>
      <c r="L3" s="87" t="s">
        <v>60</v>
      </c>
      <c r="M3" s="88"/>
      <c r="N3" s="88"/>
      <c r="O3" s="88"/>
      <c r="P3" s="88"/>
      <c r="Q3" s="88"/>
      <c r="R3" s="1"/>
      <c r="S3" s="1"/>
    </row>
    <row r="4" spans="2:25">
      <c r="B4" s="75" t="s">
        <v>11</v>
      </c>
      <c r="C4" s="75"/>
      <c r="D4" s="76">
        <f>SUM($R$9:$S$993)</f>
        <v>279572.12470628321</v>
      </c>
      <c r="E4" s="76"/>
      <c r="F4" s="75" t="s">
        <v>12</v>
      </c>
      <c r="G4" s="75"/>
      <c r="H4" s="77">
        <f>SUM($T$9:$U$108)</f>
        <v>2331.0000000000032</v>
      </c>
      <c r="I4" s="78"/>
      <c r="J4" s="79" t="s">
        <v>57</v>
      </c>
      <c r="K4" s="79"/>
      <c r="L4" s="80">
        <f>MAX($C$9:$D$990)-C9</f>
        <v>292157.64926406014</v>
      </c>
      <c r="M4" s="80"/>
      <c r="N4" s="79" t="s">
        <v>56</v>
      </c>
      <c r="O4" s="79"/>
      <c r="P4" s="81">
        <f>MAX(Y:Y)</f>
        <v>0.17177465820089932</v>
      </c>
      <c r="Q4" s="81"/>
      <c r="R4" s="1"/>
      <c r="S4" s="1"/>
      <c r="T4" s="1"/>
    </row>
    <row r="5" spans="2:25">
      <c r="B5" s="36" t="s">
        <v>15</v>
      </c>
      <c r="C5" s="2">
        <f>COUNTIF($R$9:$R$990,"&gt;0")</f>
        <v>34</v>
      </c>
      <c r="D5" s="37" t="s">
        <v>16</v>
      </c>
      <c r="E5" s="15">
        <f>COUNTIF($R$9:$R$990,"&lt;0")</f>
        <v>20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0.62962962962962965</v>
      </c>
      <c r="J5" s="82" t="s">
        <v>19</v>
      </c>
      <c r="K5" s="75"/>
      <c r="L5" s="83">
        <f>MAX(V9:V993)</f>
        <v>3</v>
      </c>
      <c r="M5" s="84"/>
      <c r="N5" s="17" t="s">
        <v>20</v>
      </c>
      <c r="O5" s="9"/>
      <c r="P5" s="83">
        <f>MAX(W9:W993)</f>
        <v>6</v>
      </c>
      <c r="Q5" s="84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61</v>
      </c>
      <c r="N6" s="12"/>
      <c r="O6" s="12"/>
      <c r="P6" s="10"/>
      <c r="Q6" s="7"/>
      <c r="R6" s="1"/>
      <c r="S6" s="1"/>
      <c r="T6" s="1"/>
    </row>
    <row r="7" spans="2:2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5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Y8" t="s">
        <v>55</v>
      </c>
    </row>
    <row r="9" spans="2:25">
      <c r="B9" s="35">
        <v>1</v>
      </c>
      <c r="C9" s="49">
        <f>L2</f>
        <v>100000</v>
      </c>
      <c r="D9" s="49"/>
      <c r="E9" s="45">
        <v>2013</v>
      </c>
      <c r="F9" s="8">
        <v>43482</v>
      </c>
      <c r="G9" s="45" t="s">
        <v>4</v>
      </c>
      <c r="H9" s="50">
        <v>0.9325</v>
      </c>
      <c r="I9" s="50"/>
      <c r="J9" s="45">
        <v>23</v>
      </c>
      <c r="K9" s="49">
        <f>IF(J9="","",C9*0.03)</f>
        <v>3000</v>
      </c>
      <c r="L9" s="49"/>
      <c r="M9" s="6">
        <f>IF(J9="","",(K9/J9)/LOOKUP(RIGHT($D$2,3),定数!$A$6:$A$13,定数!$B$6:$B$13))</f>
        <v>1.1857707509881423</v>
      </c>
      <c r="N9" s="45">
        <v>2013</v>
      </c>
      <c r="O9" s="8">
        <v>43482</v>
      </c>
      <c r="P9" s="50">
        <v>0.92989999999999995</v>
      </c>
      <c r="Q9" s="50"/>
      <c r="R9" s="53">
        <f>IF(P9="","",T9*M9*LOOKUP(RIGHT($D$2,3),定数!$A$6:$A$13,定数!$B$6:$B$13))</f>
        <v>-3391.3043478261484</v>
      </c>
      <c r="S9" s="53"/>
      <c r="T9" s="54">
        <f>IF(P9="","",IF(G9="買",(P9-H9),(H9-P9))*IF(RIGHT($D$2,3)="JPY",100,10000))</f>
        <v>-26.000000000000469</v>
      </c>
      <c r="U9" s="54"/>
      <c r="V9" s="1">
        <f>IF(T9&lt;&gt;"",IF(T9&gt;0,1+V8,0),"")</f>
        <v>0</v>
      </c>
      <c r="W9">
        <f>IF(T9&lt;&gt;"",IF(T9&lt;0,1+W8,0),"")</f>
        <v>1</v>
      </c>
    </row>
    <row r="10" spans="2:25">
      <c r="B10" s="35">
        <v>2</v>
      </c>
      <c r="C10" s="49">
        <f t="shared" ref="C10:C73" si="0">IF(R9="","",C9+R9)</f>
        <v>96608.695652173847</v>
      </c>
      <c r="D10" s="49"/>
      <c r="E10" s="45">
        <v>2013</v>
      </c>
      <c r="F10" s="8">
        <v>43577</v>
      </c>
      <c r="G10" s="45" t="s">
        <v>4</v>
      </c>
      <c r="H10" s="50">
        <v>0.93489999999999995</v>
      </c>
      <c r="I10" s="50"/>
      <c r="J10" s="45">
        <v>33</v>
      </c>
      <c r="K10" s="51">
        <f>IF(J10="","",C10*0.03)</f>
        <v>2898.2608695652152</v>
      </c>
      <c r="L10" s="52"/>
      <c r="M10" s="6">
        <f>IF(J10="","",(K10/J10)/LOOKUP(RIGHT($D$2,3),定数!$A$6:$A$13,定数!$B$6:$B$13))</f>
        <v>0.79841897233201531</v>
      </c>
      <c r="N10" s="45">
        <v>2013</v>
      </c>
      <c r="O10" s="8">
        <v>43578</v>
      </c>
      <c r="P10" s="50">
        <v>0.9415</v>
      </c>
      <c r="Q10" s="50"/>
      <c r="R10" s="53">
        <f>IF(P10="","",T10*M10*LOOKUP(RIGHT($D$2,3),定数!$A$6:$A$13,定数!$B$6:$B$13))</f>
        <v>5796.521739130475</v>
      </c>
      <c r="S10" s="53"/>
      <c r="T10" s="54">
        <f>IF(P10="","",IF(G10="買",(P10-H10),(H10-P10))*IF(RIGHT($D$2,3)="JPY",100,10000))</f>
        <v>66.000000000000497</v>
      </c>
      <c r="U10" s="5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35">
        <v>3</v>
      </c>
      <c r="C11" s="49">
        <f t="shared" ref="C11:C16" si="3">IF(R10="","",C10+R10)</f>
        <v>102405.21739130432</v>
      </c>
      <c r="D11" s="49"/>
      <c r="E11" s="45">
        <v>2013</v>
      </c>
      <c r="F11" s="8">
        <v>43628</v>
      </c>
      <c r="G11" s="45" t="s">
        <v>3</v>
      </c>
      <c r="H11" s="50">
        <v>0.91720000000000002</v>
      </c>
      <c r="I11" s="50"/>
      <c r="J11" s="45">
        <v>113</v>
      </c>
      <c r="K11" s="51">
        <f t="shared" ref="K11:K46" si="4">IF(J11="","",C11*0.03)</f>
        <v>3072.1565217391294</v>
      </c>
      <c r="L11" s="52"/>
      <c r="M11" s="6">
        <f>IF(J11="","",(K11/J11)/LOOKUP(RIGHT($D$2,3),定数!$A$6:$A$13,定数!$B$6:$B$13))</f>
        <v>0.24715659869180445</v>
      </c>
      <c r="N11" s="45">
        <v>2017</v>
      </c>
      <c r="O11" s="8">
        <v>43635</v>
      </c>
      <c r="P11" s="50">
        <v>0.92869999999999997</v>
      </c>
      <c r="Q11" s="50"/>
      <c r="R11" s="53">
        <f>IF(P11="","",T11*M11*LOOKUP(RIGHT($D$2,3),定数!$A$6:$A$13,定数!$B$6:$B$13))</f>
        <v>-3126.5309734513139</v>
      </c>
      <c r="S11" s="53"/>
      <c r="T11" s="54">
        <f>IF(P11="","",IF(G11="買",(P11-H11),(H11-P11))*IF(RIGHT($D$2,3)="JPY",100,10000))</f>
        <v>-114.99999999999955</v>
      </c>
      <c r="U11" s="54"/>
      <c r="V11" s="22">
        <f t="shared" si="1"/>
        <v>0</v>
      </c>
      <c r="W11">
        <f t="shared" si="2"/>
        <v>1</v>
      </c>
      <c r="X11" s="41">
        <f>IF(C11&lt;&gt;"",MAX(X10,C11),"")</f>
        <v>102405.21739130432</v>
      </c>
      <c r="Y11" s="42">
        <f>IF(X11&lt;&gt;"",1-(C11/X11),"")</f>
        <v>0</v>
      </c>
    </row>
    <row r="12" spans="2:25">
      <c r="B12" s="35">
        <v>4</v>
      </c>
      <c r="C12" s="49">
        <f t="shared" si="3"/>
        <v>99278.686417853009</v>
      </c>
      <c r="D12" s="49"/>
      <c r="E12" s="45">
        <v>2013</v>
      </c>
      <c r="F12" s="8">
        <v>43641</v>
      </c>
      <c r="G12" s="45" t="s">
        <v>4</v>
      </c>
      <c r="H12" s="50">
        <v>0.93810000000000004</v>
      </c>
      <c r="I12" s="50"/>
      <c r="J12" s="45">
        <v>62</v>
      </c>
      <c r="K12" s="51">
        <f t="shared" si="4"/>
        <v>2978.3605925355901</v>
      </c>
      <c r="L12" s="52"/>
      <c r="M12" s="6">
        <f>IF(J12="","",(K12/J12)/LOOKUP(RIGHT($D$2,3),定数!$A$6:$A$13,定数!$B$6:$B$13))</f>
        <v>0.43670976430140612</v>
      </c>
      <c r="N12" s="45">
        <v>2013</v>
      </c>
      <c r="O12" s="8">
        <v>43648</v>
      </c>
      <c r="P12" s="50">
        <v>0.95050000000000001</v>
      </c>
      <c r="Q12" s="50"/>
      <c r="R12" s="53">
        <f>IF(P12="","",T12*M12*LOOKUP(RIGHT($D$2,3),定数!$A$6:$A$13,定数!$B$6:$B$13))</f>
        <v>5956.7211850711628</v>
      </c>
      <c r="S12" s="53"/>
      <c r="T12" s="54">
        <f t="shared" ref="T12:T75" si="5">IF(P12="","",IF(G12="買",(P12-H12),(H12-P12))*IF(RIGHT($D$2,3)="JPY",100,10000))</f>
        <v>123.99999999999966</v>
      </c>
      <c r="U12" s="54"/>
      <c r="V12" s="22">
        <f t="shared" si="1"/>
        <v>1</v>
      </c>
      <c r="W12">
        <f t="shared" si="2"/>
        <v>0</v>
      </c>
      <c r="X12" s="41">
        <f t="shared" ref="X12:X75" si="6">IF(C12&lt;&gt;"",MAX(X11,C12),"")</f>
        <v>102405.21739130432</v>
      </c>
      <c r="Y12" s="42">
        <f t="shared" ref="Y12:Y75" si="7">IF(X12&lt;&gt;"",1-(C12/X12),"")</f>
        <v>3.053097345132727E-2</v>
      </c>
    </row>
    <row r="13" spans="2:25">
      <c r="B13" s="35">
        <v>5</v>
      </c>
      <c r="C13" s="49">
        <f t="shared" si="3"/>
        <v>105235.40760292417</v>
      </c>
      <c r="D13" s="49"/>
      <c r="E13" s="45">
        <v>2013</v>
      </c>
      <c r="F13" s="8">
        <v>43683</v>
      </c>
      <c r="G13" s="45" t="s">
        <v>3</v>
      </c>
      <c r="H13" s="50">
        <v>0.92530000000000001</v>
      </c>
      <c r="I13" s="50"/>
      <c r="J13" s="45">
        <v>41</v>
      </c>
      <c r="K13" s="51">
        <f t="shared" si="4"/>
        <v>3157.0622280877251</v>
      </c>
      <c r="L13" s="52"/>
      <c r="M13" s="6">
        <f>IF(J13="","",(K13/J13)/LOOKUP(RIGHT($D$2,3),定数!$A$6:$A$13,定数!$B$6:$B$13))</f>
        <v>0.70001379780215633</v>
      </c>
      <c r="N13" s="45">
        <v>2013</v>
      </c>
      <c r="O13" s="8">
        <v>43690</v>
      </c>
      <c r="P13" s="50">
        <v>0.92969999999999997</v>
      </c>
      <c r="Q13" s="50"/>
      <c r="R13" s="53">
        <f>IF(P13="","",T13*M13*LOOKUP(RIGHT($D$2,3),定数!$A$6:$A$13,定数!$B$6:$B$13))</f>
        <v>-3388.0667813624054</v>
      </c>
      <c r="S13" s="53"/>
      <c r="T13" s="54">
        <f t="shared" si="5"/>
        <v>-43.999999999999595</v>
      </c>
      <c r="U13" s="54"/>
      <c r="V13" s="22">
        <f t="shared" si="1"/>
        <v>0</v>
      </c>
      <c r="W13">
        <f t="shared" si="2"/>
        <v>1</v>
      </c>
      <c r="X13" s="41">
        <f t="shared" si="6"/>
        <v>105235.40760292417</v>
      </c>
      <c r="Y13" s="42">
        <f t="shared" si="7"/>
        <v>0</v>
      </c>
    </row>
    <row r="14" spans="2:25">
      <c r="B14" s="35">
        <v>6</v>
      </c>
      <c r="C14" s="49">
        <f t="shared" si="3"/>
        <v>101847.34082156177</v>
      </c>
      <c r="D14" s="49"/>
      <c r="E14" s="45">
        <v>2013</v>
      </c>
      <c r="F14" s="8">
        <v>43719</v>
      </c>
      <c r="G14" s="45" t="s">
        <v>3</v>
      </c>
      <c r="H14" s="50">
        <v>0.93010000000000004</v>
      </c>
      <c r="I14" s="50"/>
      <c r="J14" s="45">
        <v>47</v>
      </c>
      <c r="K14" s="51">
        <f t="shared" si="4"/>
        <v>3055.4202246468531</v>
      </c>
      <c r="L14" s="52"/>
      <c r="M14" s="6">
        <f>IF(J14="","",(K14/J14)/LOOKUP(RIGHT($D$2,3),定数!$A$6:$A$13,定数!$B$6:$B$13))</f>
        <v>0.59099037227211859</v>
      </c>
      <c r="N14" s="45">
        <v>2013</v>
      </c>
      <c r="O14" s="8">
        <v>43726</v>
      </c>
      <c r="P14" s="50">
        <v>0.92069999999999996</v>
      </c>
      <c r="Q14" s="50"/>
      <c r="R14" s="53">
        <f>IF(P14="","",T14*M14*LOOKUP(RIGHT($D$2,3),定数!$A$6:$A$13,定数!$B$6:$B$13))</f>
        <v>6110.8404492937552</v>
      </c>
      <c r="S14" s="53"/>
      <c r="T14" s="54">
        <f t="shared" si="5"/>
        <v>94.000000000000753</v>
      </c>
      <c r="U14" s="54"/>
      <c r="V14" s="22">
        <f t="shared" si="1"/>
        <v>1</v>
      </c>
      <c r="W14">
        <f t="shared" si="2"/>
        <v>0</v>
      </c>
      <c r="X14" s="41">
        <f t="shared" si="6"/>
        <v>105235.40760292417</v>
      </c>
      <c r="Y14" s="42">
        <f t="shared" si="7"/>
        <v>3.2195121951219208E-2</v>
      </c>
    </row>
    <row r="15" spans="2:25">
      <c r="B15" s="35">
        <v>7</v>
      </c>
      <c r="C15" s="49">
        <f t="shared" si="3"/>
        <v>107958.18127085552</v>
      </c>
      <c r="D15" s="49"/>
      <c r="E15" s="45">
        <v>2013</v>
      </c>
      <c r="F15" s="8">
        <v>43759</v>
      </c>
      <c r="G15" s="45" t="s">
        <v>3</v>
      </c>
      <c r="H15" s="50">
        <v>0.90039999999999998</v>
      </c>
      <c r="I15" s="50"/>
      <c r="J15" s="45">
        <v>39</v>
      </c>
      <c r="K15" s="51">
        <f t="shared" si="4"/>
        <v>3238.7454381256657</v>
      </c>
      <c r="L15" s="52"/>
      <c r="M15" s="6">
        <f>IF(J15="","",(K15/J15)/LOOKUP(RIGHT($D$2,3),定数!$A$6:$A$13,定数!$B$6:$B$13))</f>
        <v>0.75495231657940931</v>
      </c>
      <c r="N15" s="45">
        <v>2013</v>
      </c>
      <c r="O15" s="8">
        <v>43761</v>
      </c>
      <c r="P15" s="50">
        <v>0.89270000000000005</v>
      </c>
      <c r="Q15" s="50"/>
      <c r="R15" s="53">
        <f>IF(P15="","",T15*M15*LOOKUP(RIGHT($D$2,3),定数!$A$6:$A$13,定数!$B$6:$B$13))</f>
        <v>6394.4461214275379</v>
      </c>
      <c r="S15" s="53"/>
      <c r="T15" s="54">
        <f t="shared" si="5"/>
        <v>76.999999999999289</v>
      </c>
      <c r="U15" s="54"/>
      <c r="V15" s="22">
        <f t="shared" si="1"/>
        <v>2</v>
      </c>
      <c r="W15">
        <f t="shared" si="2"/>
        <v>0</v>
      </c>
      <c r="X15" s="41">
        <f t="shared" si="6"/>
        <v>107958.18127085552</v>
      </c>
      <c r="Y15" s="42">
        <f t="shared" si="7"/>
        <v>0</v>
      </c>
    </row>
    <row r="16" spans="2:25">
      <c r="B16" s="35">
        <v>8</v>
      </c>
      <c r="C16" s="49">
        <f t="shared" si="3"/>
        <v>114352.62739228306</v>
      </c>
      <c r="D16" s="49"/>
      <c r="E16" s="45">
        <v>2013</v>
      </c>
      <c r="F16" s="8">
        <v>43763</v>
      </c>
      <c r="G16" s="45" t="s">
        <v>3</v>
      </c>
      <c r="H16" s="50">
        <v>0.88929999999999998</v>
      </c>
      <c r="I16" s="50"/>
      <c r="J16" s="45">
        <v>37</v>
      </c>
      <c r="K16" s="51">
        <f t="shared" si="4"/>
        <v>3430.5788217684917</v>
      </c>
      <c r="L16" s="52"/>
      <c r="M16" s="6">
        <f>IF(J16="","",(K16/J16)/LOOKUP(RIGHT($D$2,3),定数!$A$6:$A$13,定数!$B$6:$B$13))</f>
        <v>0.84289405940257778</v>
      </c>
      <c r="N16" s="45">
        <v>2013</v>
      </c>
      <c r="O16" s="8">
        <v>43763</v>
      </c>
      <c r="P16" s="50">
        <v>0.89319999999999999</v>
      </c>
      <c r="Q16" s="50"/>
      <c r="R16" s="53">
        <f>IF(P16="","",T16*M16*LOOKUP(RIGHT($D$2,3),定数!$A$6:$A$13,定数!$B$6:$B$13))</f>
        <v>-3616.0155148370718</v>
      </c>
      <c r="S16" s="53"/>
      <c r="T16" s="54">
        <f t="shared" si="5"/>
        <v>-39.000000000000142</v>
      </c>
      <c r="U16" s="54"/>
      <c r="V16" s="22">
        <f t="shared" si="1"/>
        <v>0</v>
      </c>
      <c r="W16">
        <f t="shared" si="2"/>
        <v>1</v>
      </c>
      <c r="X16" s="41">
        <f t="shared" si="6"/>
        <v>114352.62739228306</v>
      </c>
      <c r="Y16" s="42">
        <f t="shared" si="7"/>
        <v>0</v>
      </c>
    </row>
    <row r="17" spans="2:25">
      <c r="B17" s="35">
        <v>9</v>
      </c>
      <c r="C17" s="49">
        <f t="shared" si="0"/>
        <v>110736.61187744599</v>
      </c>
      <c r="D17" s="49"/>
      <c r="E17" s="45">
        <v>2013</v>
      </c>
      <c r="F17" s="8">
        <v>43788</v>
      </c>
      <c r="G17" s="45" t="s">
        <v>3</v>
      </c>
      <c r="H17" s="50">
        <v>0.91010000000000002</v>
      </c>
      <c r="I17" s="50"/>
      <c r="J17" s="45">
        <v>41</v>
      </c>
      <c r="K17" s="51">
        <f t="shared" si="4"/>
        <v>3322.0983563233794</v>
      </c>
      <c r="L17" s="52"/>
      <c r="M17" s="6">
        <f>IF(J17="","",(K17/J17)/LOOKUP(RIGHT($D$2,3),定数!$A$6:$A$13,定数!$B$6:$B$13))</f>
        <v>0.73660717435108192</v>
      </c>
      <c r="N17" s="45">
        <v>2013</v>
      </c>
      <c r="O17" s="8">
        <v>43789</v>
      </c>
      <c r="P17" s="50">
        <v>0.91439999999999999</v>
      </c>
      <c r="Q17" s="50"/>
      <c r="R17" s="53">
        <f>IF(P17="","",T17*M17*LOOKUP(RIGHT($D$2,3),定数!$A$6:$A$13,定数!$B$6:$B$13))</f>
        <v>-3484.1519346805931</v>
      </c>
      <c r="S17" s="53"/>
      <c r="T17" s="54">
        <f t="shared" si="5"/>
        <v>-42.999999999999702</v>
      </c>
      <c r="U17" s="54"/>
      <c r="V17" s="22">
        <f t="shared" si="1"/>
        <v>0</v>
      </c>
      <c r="W17">
        <f t="shared" si="2"/>
        <v>2</v>
      </c>
      <c r="X17" s="41">
        <f t="shared" si="6"/>
        <v>114352.62739228306</v>
      </c>
      <c r="Y17" s="42">
        <f t="shared" si="7"/>
        <v>3.1621621621621743E-2</v>
      </c>
    </row>
    <row r="18" spans="2:25">
      <c r="B18" s="35">
        <v>10</v>
      </c>
      <c r="C18" s="49">
        <f t="shared" si="0"/>
        <v>107252.4599427654</v>
      </c>
      <c r="D18" s="49"/>
      <c r="E18" s="45">
        <v>2014</v>
      </c>
      <c r="F18" s="8">
        <v>43536</v>
      </c>
      <c r="G18" s="45" t="s">
        <v>3</v>
      </c>
      <c r="H18" s="50">
        <v>0.87409999999999999</v>
      </c>
      <c r="I18" s="50"/>
      <c r="J18" s="45">
        <v>45</v>
      </c>
      <c r="K18" s="51">
        <f t="shared" si="4"/>
        <v>3217.5737982829619</v>
      </c>
      <c r="L18" s="52"/>
      <c r="M18" s="6">
        <f>IF(J18="","",(K18/J18)/LOOKUP(RIGHT($D$2,3),定数!$A$6:$A$13,定数!$B$6:$B$13))</f>
        <v>0.65001490874403267</v>
      </c>
      <c r="N18" s="45">
        <v>2014</v>
      </c>
      <c r="O18" s="8">
        <v>43544</v>
      </c>
      <c r="P18" s="50">
        <v>0.87880000000000003</v>
      </c>
      <c r="Q18" s="50"/>
      <c r="R18" s="53">
        <f>IF(P18="","",T18*M18*LOOKUP(RIGHT($D$2,3),定数!$A$6:$A$13,定数!$B$6:$B$13))</f>
        <v>-3360.5770782066761</v>
      </c>
      <c r="S18" s="53"/>
      <c r="T18" s="54">
        <f t="shared" si="5"/>
        <v>-47.000000000000377</v>
      </c>
      <c r="U18" s="54"/>
      <c r="V18" s="22">
        <f t="shared" si="1"/>
        <v>0</v>
      </c>
      <c r="W18">
        <f t="shared" si="2"/>
        <v>3</v>
      </c>
      <c r="X18" s="41">
        <f t="shared" si="6"/>
        <v>114352.62739228306</v>
      </c>
      <c r="Y18" s="42">
        <f t="shared" si="7"/>
        <v>6.2090112063282632E-2</v>
      </c>
    </row>
    <row r="19" spans="2:25">
      <c r="B19" s="35">
        <v>11</v>
      </c>
      <c r="C19" s="49">
        <f t="shared" si="0"/>
        <v>103891.88286455872</v>
      </c>
      <c r="D19" s="49"/>
      <c r="E19" s="46">
        <v>2014</v>
      </c>
      <c r="F19" s="8">
        <v>43576</v>
      </c>
      <c r="G19" s="46" t="s">
        <v>4</v>
      </c>
      <c r="H19" s="50">
        <v>0.88370000000000004</v>
      </c>
      <c r="I19" s="50"/>
      <c r="J19" s="46">
        <v>17</v>
      </c>
      <c r="K19" s="51">
        <f t="shared" si="4"/>
        <v>3116.7564859367617</v>
      </c>
      <c r="L19" s="52"/>
      <c r="M19" s="6">
        <f>IF(J19="","",(K19/J19)/LOOKUP(RIGHT($D$2,3),定数!$A$6:$A$13,定数!$B$6:$B$13))</f>
        <v>1.6667146983619048</v>
      </c>
      <c r="N19" s="46">
        <v>2014</v>
      </c>
      <c r="O19" s="8">
        <v>43578</v>
      </c>
      <c r="P19" s="50">
        <v>0.88170000000000004</v>
      </c>
      <c r="Q19" s="50"/>
      <c r="R19" s="53">
        <f>IF(P19="","",T19*M19*LOOKUP(RIGHT($D$2,3),定数!$A$6:$A$13,定数!$B$6:$B$13))</f>
        <v>-3666.7723363961936</v>
      </c>
      <c r="S19" s="53"/>
      <c r="T19" s="54">
        <f t="shared" si="5"/>
        <v>-20.000000000000018</v>
      </c>
      <c r="U19" s="54"/>
      <c r="V19" s="22">
        <f t="shared" si="1"/>
        <v>0</v>
      </c>
      <c r="W19">
        <f t="shared" si="2"/>
        <v>4</v>
      </c>
      <c r="X19" s="41">
        <f t="shared" si="6"/>
        <v>114352.62739228306</v>
      </c>
      <c r="Y19" s="42">
        <f t="shared" si="7"/>
        <v>9.1477955218633333E-2</v>
      </c>
    </row>
    <row r="20" spans="2:25">
      <c r="B20" s="35">
        <v>12</v>
      </c>
      <c r="C20" s="49">
        <f t="shared" si="0"/>
        <v>100225.11052816252</v>
      </c>
      <c r="D20" s="49"/>
      <c r="E20" s="46">
        <v>2014</v>
      </c>
      <c r="F20" s="8">
        <v>43598</v>
      </c>
      <c r="G20" s="46" t="s">
        <v>4</v>
      </c>
      <c r="H20" s="50">
        <v>0.89070000000000005</v>
      </c>
      <c r="I20" s="50"/>
      <c r="J20" s="46">
        <v>41</v>
      </c>
      <c r="K20" s="51">
        <f t="shared" si="4"/>
        <v>3006.7533158448755</v>
      </c>
      <c r="L20" s="52"/>
      <c r="M20" s="6">
        <f>IF(J20="","",(K20/J20)/LOOKUP(RIGHT($D$2,3),定数!$A$6:$A$13,定数!$B$6:$B$13))</f>
        <v>0.66668587934476176</v>
      </c>
      <c r="N20" s="46">
        <v>2014</v>
      </c>
      <c r="O20" s="8">
        <v>43618</v>
      </c>
      <c r="P20" s="50">
        <v>0.89890000000000003</v>
      </c>
      <c r="Q20" s="50"/>
      <c r="R20" s="53">
        <f>IF(P20="","",T20*M20*LOOKUP(RIGHT($D$2,3),定数!$A$6:$A$13,定数!$B$6:$B$13))</f>
        <v>6013.506631689741</v>
      </c>
      <c r="S20" s="53"/>
      <c r="T20" s="54">
        <f t="shared" si="5"/>
        <v>81.999999999999858</v>
      </c>
      <c r="U20" s="54"/>
      <c r="V20" s="22">
        <f t="shared" si="1"/>
        <v>1</v>
      </c>
      <c r="W20">
        <f t="shared" si="2"/>
        <v>0</v>
      </c>
      <c r="X20" s="41">
        <f t="shared" si="6"/>
        <v>114352.62739228306</v>
      </c>
      <c r="Y20" s="42">
        <f t="shared" si="7"/>
        <v>0.12354343915209343</v>
      </c>
    </row>
    <row r="21" spans="2:25">
      <c r="B21" s="35">
        <v>13</v>
      </c>
      <c r="C21" s="49">
        <f t="shared" si="0"/>
        <v>106238.61715985226</v>
      </c>
      <c r="D21" s="49"/>
      <c r="E21" s="46">
        <v>2014</v>
      </c>
      <c r="F21" s="8">
        <v>43649</v>
      </c>
      <c r="G21" s="46" t="s">
        <v>4</v>
      </c>
      <c r="H21" s="50">
        <v>0.89359999999999995</v>
      </c>
      <c r="I21" s="50"/>
      <c r="J21" s="46">
        <v>49</v>
      </c>
      <c r="K21" s="51">
        <f t="shared" si="4"/>
        <v>3187.158514795568</v>
      </c>
      <c r="L21" s="52"/>
      <c r="M21" s="6">
        <f>IF(J21="","",(K21/J21)/LOOKUP(RIGHT($D$2,3),定数!$A$6:$A$13,定数!$B$6:$B$13))</f>
        <v>0.59130955747598657</v>
      </c>
      <c r="N21" s="46">
        <v>2014</v>
      </c>
      <c r="O21" s="8">
        <v>43671</v>
      </c>
      <c r="P21" s="50">
        <v>0.90339999999999998</v>
      </c>
      <c r="Q21" s="50"/>
      <c r="R21" s="53">
        <f>IF(P21="","",T21*M21*LOOKUP(RIGHT($D$2,3),定数!$A$6:$A$13,定数!$B$6:$B$13))</f>
        <v>6374.3170295911559</v>
      </c>
      <c r="S21" s="53"/>
      <c r="T21" s="54">
        <f t="shared" si="5"/>
        <v>98.000000000000313</v>
      </c>
      <c r="U21" s="54"/>
      <c r="V21" s="22">
        <f t="shared" si="1"/>
        <v>2</v>
      </c>
      <c r="W21">
        <f t="shared" si="2"/>
        <v>0</v>
      </c>
      <c r="X21" s="41">
        <f t="shared" si="6"/>
        <v>114352.62739228306</v>
      </c>
      <c r="Y21" s="42">
        <f t="shared" si="7"/>
        <v>7.0956045501219145E-2</v>
      </c>
    </row>
    <row r="22" spans="2:25">
      <c r="B22" s="35">
        <v>14</v>
      </c>
      <c r="C22" s="49">
        <f t="shared" si="0"/>
        <v>112612.93418944342</v>
      </c>
      <c r="D22" s="49"/>
      <c r="E22" s="46">
        <v>2014</v>
      </c>
      <c r="F22" s="8">
        <v>43734</v>
      </c>
      <c r="G22" s="46" t="s">
        <v>4</v>
      </c>
      <c r="H22" s="50">
        <v>0.94950000000000001</v>
      </c>
      <c r="I22" s="50"/>
      <c r="J22" s="46">
        <v>35</v>
      </c>
      <c r="K22" s="51">
        <f t="shared" si="4"/>
        <v>3378.3880256833022</v>
      </c>
      <c r="L22" s="52"/>
      <c r="M22" s="6">
        <f>IF(J22="","",(K22/J22)/LOOKUP(RIGHT($D$2,3),定数!$A$6:$A$13,定数!$B$6:$B$13))</f>
        <v>0.87750338329436428</v>
      </c>
      <c r="N22" s="46">
        <v>2014</v>
      </c>
      <c r="O22" s="8">
        <v>43738</v>
      </c>
      <c r="P22" s="50">
        <v>0.95650000000000002</v>
      </c>
      <c r="Q22" s="50"/>
      <c r="R22" s="53">
        <f>IF(P22="","",T22*M22*LOOKUP(RIGHT($D$2,3),定数!$A$6:$A$13,定数!$B$6:$B$13))</f>
        <v>6756.7760513666108</v>
      </c>
      <c r="S22" s="53"/>
      <c r="T22" s="54">
        <f t="shared" si="5"/>
        <v>70.000000000000057</v>
      </c>
      <c r="U22" s="54"/>
      <c r="V22" s="22">
        <f t="shared" si="1"/>
        <v>3</v>
      </c>
      <c r="W22">
        <f t="shared" si="2"/>
        <v>0</v>
      </c>
      <c r="X22" s="41">
        <f t="shared" si="6"/>
        <v>114352.62739228306</v>
      </c>
      <c r="Y22" s="42">
        <f t="shared" si="7"/>
        <v>1.5213408231292136E-2</v>
      </c>
    </row>
    <row r="23" spans="2:25">
      <c r="B23" s="35">
        <v>15</v>
      </c>
      <c r="C23" s="49">
        <f t="shared" si="0"/>
        <v>119369.71024081003</v>
      </c>
      <c r="D23" s="49"/>
      <c r="E23" s="46">
        <v>2014</v>
      </c>
      <c r="F23" s="8">
        <v>43809</v>
      </c>
      <c r="G23" s="46" t="s">
        <v>3</v>
      </c>
      <c r="H23" s="50">
        <v>0.96689999999999998</v>
      </c>
      <c r="I23" s="50"/>
      <c r="J23" s="46">
        <v>50</v>
      </c>
      <c r="K23" s="51">
        <f t="shared" si="4"/>
        <v>3581.0913072243006</v>
      </c>
      <c r="L23" s="52"/>
      <c r="M23" s="6">
        <f>IF(J23="","",(K23/J23)/LOOKUP(RIGHT($D$2,3),定数!$A$6:$A$13,定数!$B$6:$B$13))</f>
        <v>0.65110751040441828</v>
      </c>
      <c r="N23" s="46">
        <v>2014</v>
      </c>
      <c r="O23" s="8">
        <v>43815</v>
      </c>
      <c r="P23" s="50">
        <v>0.95689999999999997</v>
      </c>
      <c r="Q23" s="50"/>
      <c r="R23" s="53">
        <f>IF(P23="","",T23*M23*LOOKUP(RIGHT($D$2,3),定数!$A$6:$A$13,定数!$B$6:$B$13))</f>
        <v>7162.1826144486067</v>
      </c>
      <c r="S23" s="53"/>
      <c r="T23" s="54">
        <f t="shared" si="5"/>
        <v>100.00000000000009</v>
      </c>
      <c r="U23" s="54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119369.71024081003</v>
      </c>
      <c r="Y23" s="42">
        <f t="shared" si="7"/>
        <v>0</v>
      </c>
    </row>
    <row r="24" spans="2:25">
      <c r="B24" s="35">
        <v>16</v>
      </c>
      <c r="C24" s="49">
        <f t="shared" si="0"/>
        <v>126531.89285525864</v>
      </c>
      <c r="D24" s="49"/>
      <c r="E24" s="46">
        <v>2014</v>
      </c>
      <c r="F24" s="8">
        <v>43822</v>
      </c>
      <c r="G24" s="46" t="s">
        <v>4</v>
      </c>
      <c r="H24" s="50">
        <v>0.98719999999999997</v>
      </c>
      <c r="I24" s="50"/>
      <c r="J24" s="46">
        <v>46</v>
      </c>
      <c r="K24" s="51">
        <f t="shared" si="4"/>
        <v>3795.9567856577592</v>
      </c>
      <c r="L24" s="52"/>
      <c r="M24" s="6">
        <f>IF(J24="","",(K24/J24)/LOOKUP(RIGHT($D$2,3),定数!$A$6:$A$13,定数!$B$6:$B$13))</f>
        <v>0.7501890880746559</v>
      </c>
      <c r="N24" s="46">
        <v>2015</v>
      </c>
      <c r="O24" s="8">
        <v>43467</v>
      </c>
      <c r="P24" s="50">
        <v>0.99650000000000005</v>
      </c>
      <c r="Q24" s="50"/>
      <c r="R24" s="53">
        <f>IF(P24="","",T24*M24*LOOKUP(RIGHT($D$2,3),定数!$A$6:$A$13,定数!$B$6:$B$13))</f>
        <v>7674.4343710038002</v>
      </c>
      <c r="S24" s="53"/>
      <c r="T24" s="54">
        <f t="shared" si="5"/>
        <v>93.000000000000853</v>
      </c>
      <c r="U24" s="54"/>
      <c r="V24" t="str">
        <f t="shared" si="8"/>
        <v/>
      </c>
      <c r="W24">
        <f t="shared" si="2"/>
        <v>0</v>
      </c>
      <c r="X24" s="41">
        <f t="shared" si="6"/>
        <v>126531.89285525864</v>
      </c>
      <c r="Y24" s="42">
        <f t="shared" si="7"/>
        <v>0</v>
      </c>
    </row>
    <row r="25" spans="2:25">
      <c r="B25" s="35">
        <v>17</v>
      </c>
      <c r="C25" s="49">
        <f t="shared" si="0"/>
        <v>134206.32722626245</v>
      </c>
      <c r="D25" s="49"/>
      <c r="E25" s="46">
        <v>2015</v>
      </c>
      <c r="F25" s="8">
        <v>43492</v>
      </c>
      <c r="G25" s="46" t="s">
        <v>4</v>
      </c>
      <c r="H25" s="50">
        <v>0.90580000000000005</v>
      </c>
      <c r="I25" s="50"/>
      <c r="J25" s="46">
        <v>125</v>
      </c>
      <c r="K25" s="51">
        <f t="shared" si="4"/>
        <v>4026.1898167878735</v>
      </c>
      <c r="L25" s="52"/>
      <c r="M25" s="6">
        <f>IF(J25="","",(K25/J25)/LOOKUP(RIGHT($D$2,3),定数!$A$6:$A$13,定数!$B$6:$B$13))</f>
        <v>0.29281380485729985</v>
      </c>
      <c r="N25" s="46">
        <v>2015</v>
      </c>
      <c r="O25" s="8">
        <v>43498</v>
      </c>
      <c r="P25" s="50">
        <v>0.93089999999999995</v>
      </c>
      <c r="Q25" s="50"/>
      <c r="R25" s="53">
        <f>IF(P25="","",T25*M25*LOOKUP(RIGHT($D$2,3),定数!$A$6:$A$13,定数!$B$6:$B$13))</f>
        <v>8084.5891521100175</v>
      </c>
      <c r="S25" s="53"/>
      <c r="T25" s="54">
        <f t="shared" si="5"/>
        <v>250.99999999999901</v>
      </c>
      <c r="U25" s="54"/>
      <c r="V25" t="str">
        <f t="shared" si="8"/>
        <v/>
      </c>
      <c r="W25">
        <f t="shared" si="2"/>
        <v>0</v>
      </c>
      <c r="X25" s="41">
        <f t="shared" si="6"/>
        <v>134206.32722626245</v>
      </c>
      <c r="Y25" s="42">
        <f t="shared" si="7"/>
        <v>0</v>
      </c>
    </row>
    <row r="26" spans="2:25">
      <c r="B26" s="35">
        <v>18</v>
      </c>
      <c r="C26" s="49">
        <f t="shared" si="0"/>
        <v>142290.91637837247</v>
      </c>
      <c r="D26" s="49"/>
      <c r="E26" s="46">
        <v>2015</v>
      </c>
      <c r="F26" s="8">
        <v>43563</v>
      </c>
      <c r="G26" s="46" t="s">
        <v>4</v>
      </c>
      <c r="H26" s="50">
        <v>0.96719999999999995</v>
      </c>
      <c r="I26" s="50"/>
      <c r="J26" s="46">
        <v>74</v>
      </c>
      <c r="K26" s="51">
        <f t="shared" si="4"/>
        <v>4268.7274913511737</v>
      </c>
      <c r="L26" s="52"/>
      <c r="M26" s="6">
        <f>IF(J26="","",(K26/J26)/LOOKUP(RIGHT($D$2,3),定数!$A$6:$A$13,定数!$B$6:$B$13))</f>
        <v>0.52441369672618843</v>
      </c>
      <c r="N26" s="46">
        <v>2015</v>
      </c>
      <c r="O26" s="8">
        <v>43565</v>
      </c>
      <c r="P26" s="50">
        <v>0.9819</v>
      </c>
      <c r="Q26" s="50"/>
      <c r="R26" s="53">
        <f>IF(P26="","",T26*M26*LOOKUP(RIGHT($D$2,3),定数!$A$6:$A$13,定数!$B$6:$B$13))</f>
        <v>8479.7694760624927</v>
      </c>
      <c r="S26" s="53"/>
      <c r="T26" s="54">
        <f t="shared" si="5"/>
        <v>147.00000000000045</v>
      </c>
      <c r="U26" s="54"/>
      <c r="V26" t="str">
        <f t="shared" si="8"/>
        <v/>
      </c>
      <c r="W26">
        <f t="shared" si="2"/>
        <v>0</v>
      </c>
      <c r="X26" s="41">
        <f t="shared" si="6"/>
        <v>142290.91637837247</v>
      </c>
      <c r="Y26" s="42">
        <f t="shared" si="7"/>
        <v>0</v>
      </c>
    </row>
    <row r="27" spans="2:25">
      <c r="B27" s="35">
        <v>19</v>
      </c>
      <c r="C27" s="49">
        <f t="shared" si="0"/>
        <v>150770.68585443497</v>
      </c>
      <c r="D27" s="49"/>
      <c r="E27" s="46">
        <v>2015</v>
      </c>
      <c r="F27" s="8">
        <v>43568</v>
      </c>
      <c r="G27" s="46" t="s">
        <v>4</v>
      </c>
      <c r="H27" s="50">
        <v>0.98140000000000005</v>
      </c>
      <c r="I27" s="50"/>
      <c r="J27" s="46">
        <v>35</v>
      </c>
      <c r="K27" s="51">
        <f t="shared" si="4"/>
        <v>4523.1205756330492</v>
      </c>
      <c r="L27" s="52"/>
      <c r="M27" s="6">
        <f>IF(J27="","",(K27/J27)/LOOKUP(RIGHT($D$2,3),定数!$A$6:$A$13,定数!$B$6:$B$13))</f>
        <v>1.1748365131514413</v>
      </c>
      <c r="N27" s="46">
        <v>2015</v>
      </c>
      <c r="O27" s="8">
        <v>43568</v>
      </c>
      <c r="P27" s="50">
        <v>0.97770000000000001</v>
      </c>
      <c r="Q27" s="50"/>
      <c r="R27" s="53">
        <f>IF(P27="","",T27*M27*LOOKUP(RIGHT($D$2,3),定数!$A$6:$A$13,定数!$B$6:$B$13))</f>
        <v>-4781.5846085264138</v>
      </c>
      <c r="S27" s="53"/>
      <c r="T27" s="54">
        <f t="shared" si="5"/>
        <v>-37.000000000000369</v>
      </c>
      <c r="U27" s="54"/>
      <c r="V27" t="str">
        <f t="shared" si="8"/>
        <v/>
      </c>
      <c r="W27">
        <f t="shared" si="2"/>
        <v>1</v>
      </c>
      <c r="X27" s="41">
        <f t="shared" si="6"/>
        <v>150770.68585443497</v>
      </c>
      <c r="Y27" s="42">
        <f t="shared" si="7"/>
        <v>0</v>
      </c>
    </row>
    <row r="28" spans="2:25">
      <c r="B28" s="35">
        <v>20</v>
      </c>
      <c r="C28" s="49">
        <f t="shared" si="0"/>
        <v>145989.10124590856</v>
      </c>
      <c r="D28" s="49"/>
      <c r="E28" s="46">
        <v>2015</v>
      </c>
      <c r="F28" s="8">
        <v>43759</v>
      </c>
      <c r="G28" s="46" t="s">
        <v>4</v>
      </c>
      <c r="H28" s="50">
        <v>0.96099999999999997</v>
      </c>
      <c r="I28" s="50"/>
      <c r="J28" s="46">
        <v>82</v>
      </c>
      <c r="K28" s="51">
        <f t="shared" si="4"/>
        <v>4379.6730373772571</v>
      </c>
      <c r="L28" s="52"/>
      <c r="M28" s="6">
        <f>IF(J28="","",(K28/J28)/LOOKUP(RIGHT($D$2,3),定数!$A$6:$A$13,定数!$B$6:$B$13))</f>
        <v>0.48555133452076021</v>
      </c>
      <c r="N28" s="46">
        <v>2015</v>
      </c>
      <c r="O28" s="8">
        <v>43761</v>
      </c>
      <c r="P28" s="50">
        <v>0.97729999999999995</v>
      </c>
      <c r="Q28" s="50"/>
      <c r="R28" s="53">
        <f>IF(P28="","",T28*M28*LOOKUP(RIGHT($D$2,3),定数!$A$6:$A$13,定数!$B$6:$B$13))</f>
        <v>8705.9354279572199</v>
      </c>
      <c r="S28" s="53"/>
      <c r="T28" s="54">
        <f t="shared" si="5"/>
        <v>162.9999999999998</v>
      </c>
      <c r="U28" s="54"/>
      <c r="V28" t="str">
        <f t="shared" si="8"/>
        <v/>
      </c>
      <c r="W28">
        <f t="shared" si="2"/>
        <v>0</v>
      </c>
      <c r="X28" s="41">
        <f t="shared" si="6"/>
        <v>150770.68585443497</v>
      </c>
      <c r="Y28" s="42">
        <f t="shared" si="7"/>
        <v>3.1714285714286028E-2</v>
      </c>
    </row>
    <row r="29" spans="2:25">
      <c r="B29" s="35">
        <v>21</v>
      </c>
      <c r="C29" s="49">
        <f t="shared" si="0"/>
        <v>154695.03667386578</v>
      </c>
      <c r="D29" s="49"/>
      <c r="E29" s="46">
        <v>2015</v>
      </c>
      <c r="F29" s="8">
        <v>43773</v>
      </c>
      <c r="G29" s="46" t="s">
        <v>4</v>
      </c>
      <c r="H29" s="50">
        <v>0.995</v>
      </c>
      <c r="I29" s="50"/>
      <c r="J29" s="46">
        <v>66</v>
      </c>
      <c r="K29" s="51">
        <f t="shared" si="4"/>
        <v>4640.851100215973</v>
      </c>
      <c r="L29" s="52"/>
      <c r="M29" s="6">
        <f>IF(J29="","",(K29/J29)/LOOKUP(RIGHT($D$2,3),定数!$A$6:$A$13,定数!$B$6:$B$13))</f>
        <v>0.63923568873498249</v>
      </c>
      <c r="N29" s="46">
        <v>2015</v>
      </c>
      <c r="O29" s="8">
        <v>43779</v>
      </c>
      <c r="P29" s="50">
        <v>1.0081</v>
      </c>
      <c r="Q29" s="50"/>
      <c r="R29" s="53">
        <f>IF(P29="","",T29*M29*LOOKUP(RIGHT($D$2,3),定数!$A$6:$A$13,定数!$B$6:$B$13))</f>
        <v>9211.3862746710984</v>
      </c>
      <c r="S29" s="53"/>
      <c r="T29" s="54">
        <f t="shared" si="5"/>
        <v>131</v>
      </c>
      <c r="U29" s="54"/>
      <c r="V29" t="str">
        <f t="shared" si="8"/>
        <v/>
      </c>
      <c r="W29">
        <f t="shared" si="2"/>
        <v>0</v>
      </c>
      <c r="X29" s="41">
        <f t="shared" si="6"/>
        <v>154695.03667386578</v>
      </c>
      <c r="Y29" s="42">
        <f t="shared" si="7"/>
        <v>0</v>
      </c>
    </row>
    <row r="30" spans="2:25">
      <c r="B30" s="35">
        <v>22</v>
      </c>
      <c r="C30" s="49">
        <f t="shared" si="0"/>
        <v>163906.42294853687</v>
      </c>
      <c r="D30" s="49"/>
      <c r="E30" s="46">
        <v>2015</v>
      </c>
      <c r="F30" s="8">
        <v>43775</v>
      </c>
      <c r="G30" s="46" t="s">
        <v>4</v>
      </c>
      <c r="H30" s="50">
        <v>1.0065</v>
      </c>
      <c r="I30" s="50"/>
      <c r="J30" s="46">
        <v>121</v>
      </c>
      <c r="K30" s="51">
        <f t="shared" si="4"/>
        <v>4917.1926884561062</v>
      </c>
      <c r="L30" s="52"/>
      <c r="M30" s="6">
        <f>IF(J30="","",(K30/J30)/LOOKUP(RIGHT($D$2,3),定数!$A$6:$A$13,定数!$B$6:$B$13))</f>
        <v>0.36943596457220934</v>
      </c>
      <c r="N30" s="46">
        <v>2015</v>
      </c>
      <c r="O30" s="8">
        <v>43796</v>
      </c>
      <c r="P30" s="50">
        <v>1.0306</v>
      </c>
      <c r="Q30" s="50"/>
      <c r="R30" s="53">
        <f>IF(P30="","",T30*M30*LOOKUP(RIGHT($D$2,3),定数!$A$6:$A$13,定数!$B$6:$B$13))</f>
        <v>9793.7474208092754</v>
      </c>
      <c r="S30" s="53"/>
      <c r="T30" s="54">
        <f t="shared" si="5"/>
        <v>241.00000000000011</v>
      </c>
      <c r="U30" s="54"/>
      <c r="V30" t="str">
        <f t="shared" si="8"/>
        <v/>
      </c>
      <c r="W30">
        <f t="shared" si="2"/>
        <v>0</v>
      </c>
      <c r="X30" s="41">
        <f t="shared" si="6"/>
        <v>163906.42294853687</v>
      </c>
      <c r="Y30" s="42">
        <f t="shared" si="7"/>
        <v>0</v>
      </c>
    </row>
    <row r="31" spans="2:25">
      <c r="B31" s="35">
        <v>23</v>
      </c>
      <c r="C31" s="49">
        <f t="shared" si="0"/>
        <v>173700.17036934616</v>
      </c>
      <c r="D31" s="49"/>
      <c r="E31" s="46">
        <v>2015</v>
      </c>
      <c r="F31" s="8">
        <v>43779</v>
      </c>
      <c r="G31" s="46" t="s">
        <v>4</v>
      </c>
      <c r="H31" s="50">
        <v>1.0083</v>
      </c>
      <c r="I31" s="50"/>
      <c r="J31" s="46">
        <v>63</v>
      </c>
      <c r="K31" s="51">
        <f t="shared" si="4"/>
        <v>5211.0051110803843</v>
      </c>
      <c r="L31" s="52"/>
      <c r="M31" s="6">
        <f>IF(J31="","",(K31/J31)/LOOKUP(RIGHT($D$2,3),定数!$A$6:$A$13,定数!$B$6:$B$13))</f>
        <v>0.75194878947768895</v>
      </c>
      <c r="N31" s="46">
        <v>2015</v>
      </c>
      <c r="O31" s="8">
        <v>43781</v>
      </c>
      <c r="P31" s="50">
        <v>1.0018</v>
      </c>
      <c r="Q31" s="50"/>
      <c r="R31" s="53">
        <f>IF(P31="","",T31*M31*LOOKUP(RIGHT($D$2,3),定数!$A$6:$A$13,定数!$B$6:$B$13))</f>
        <v>-5376.4338447654354</v>
      </c>
      <c r="S31" s="53"/>
      <c r="T31" s="54">
        <f t="shared" si="5"/>
        <v>-64.999999999999503</v>
      </c>
      <c r="U31" s="54"/>
      <c r="V31" t="str">
        <f t="shared" si="8"/>
        <v/>
      </c>
      <c r="W31">
        <f t="shared" si="2"/>
        <v>1</v>
      </c>
      <c r="X31" s="41">
        <f t="shared" si="6"/>
        <v>173700.17036934616</v>
      </c>
      <c r="Y31" s="42">
        <f t="shared" si="7"/>
        <v>0</v>
      </c>
    </row>
    <row r="32" spans="2:25">
      <c r="B32" s="35">
        <v>24</v>
      </c>
      <c r="C32" s="49">
        <f t="shared" si="0"/>
        <v>168323.73652458072</v>
      </c>
      <c r="D32" s="49"/>
      <c r="E32" s="46">
        <v>2015</v>
      </c>
      <c r="F32" s="8">
        <v>43787</v>
      </c>
      <c r="G32" s="46" t="s">
        <v>4</v>
      </c>
      <c r="H32" s="50">
        <v>1.0168999999999999</v>
      </c>
      <c r="I32" s="50"/>
      <c r="J32" s="46">
        <v>41</v>
      </c>
      <c r="K32" s="51">
        <f t="shared" si="4"/>
        <v>5049.7120957374209</v>
      </c>
      <c r="L32" s="52"/>
      <c r="M32" s="6">
        <f>IF(J32="","",(K32/J32)/LOOKUP(RIGHT($D$2,3),定数!$A$6:$A$13,定数!$B$6:$B$13))</f>
        <v>1.1196700877466566</v>
      </c>
      <c r="N32" s="46">
        <v>2015</v>
      </c>
      <c r="O32" s="8">
        <v>43789</v>
      </c>
      <c r="P32" s="50">
        <v>1.0125999999999999</v>
      </c>
      <c r="Q32" s="50"/>
      <c r="R32" s="53">
        <f>IF(P32="","",T32*M32*LOOKUP(RIGHT($D$2,3),定数!$A$6:$A$13,定数!$B$6:$B$13))</f>
        <v>-5296.0395150416489</v>
      </c>
      <c r="S32" s="53"/>
      <c r="T32" s="54">
        <f t="shared" si="5"/>
        <v>-42.999999999999702</v>
      </c>
      <c r="U32" s="54"/>
      <c r="V32" t="str">
        <f t="shared" si="8"/>
        <v/>
      </c>
      <c r="W32">
        <f t="shared" si="2"/>
        <v>2</v>
      </c>
      <c r="X32" s="41">
        <f t="shared" si="6"/>
        <v>173700.17036934616</v>
      </c>
      <c r="Y32" s="42">
        <f t="shared" si="7"/>
        <v>3.0952380952380731E-2</v>
      </c>
    </row>
    <row r="33" spans="2:25">
      <c r="B33" s="35">
        <v>25</v>
      </c>
      <c r="C33" s="49">
        <f t="shared" si="0"/>
        <v>163027.69700953906</v>
      </c>
      <c r="D33" s="49"/>
      <c r="E33" s="46">
        <v>2015</v>
      </c>
      <c r="F33" s="8">
        <v>43813</v>
      </c>
      <c r="G33" s="46" t="s">
        <v>3</v>
      </c>
      <c r="H33" s="50">
        <v>0.98009999999999997</v>
      </c>
      <c r="I33" s="50"/>
      <c r="J33" s="46">
        <v>69</v>
      </c>
      <c r="K33" s="51">
        <f t="shared" si="4"/>
        <v>4890.8309102861713</v>
      </c>
      <c r="L33" s="52"/>
      <c r="M33" s="6">
        <f>IF(J33="","",(K33/J33)/LOOKUP(RIGHT($D$2,3),定数!$A$6:$A$13,定数!$B$6:$B$13))</f>
        <v>0.64437824904956142</v>
      </c>
      <c r="N33" s="46">
        <v>2015</v>
      </c>
      <c r="O33" s="8">
        <v>43814</v>
      </c>
      <c r="P33" s="50">
        <v>0.98719999999999997</v>
      </c>
      <c r="Q33" s="50"/>
      <c r="R33" s="53">
        <f>IF(P33="","",T33*M33*LOOKUP(RIGHT($D$2,3),定数!$A$6:$A$13,定数!$B$6:$B$13))</f>
        <v>-5032.5941250770711</v>
      </c>
      <c r="S33" s="53"/>
      <c r="T33" s="54">
        <f t="shared" si="5"/>
        <v>-70.999999999999957</v>
      </c>
      <c r="U33" s="54"/>
      <c r="V33" t="str">
        <f t="shared" si="8"/>
        <v/>
      </c>
      <c r="W33">
        <f t="shared" si="2"/>
        <v>3</v>
      </c>
      <c r="X33" s="41">
        <f t="shared" si="6"/>
        <v>173700.17036934616</v>
      </c>
      <c r="Y33" s="42">
        <f t="shared" si="7"/>
        <v>6.1441927990708134E-2</v>
      </c>
    </row>
    <row r="34" spans="2:25">
      <c r="B34" s="35">
        <v>26</v>
      </c>
      <c r="C34" s="49">
        <f t="shared" si="0"/>
        <v>157995.10288446199</v>
      </c>
      <c r="D34" s="49"/>
      <c r="E34" s="46">
        <v>2016</v>
      </c>
      <c r="F34" s="8">
        <v>43469</v>
      </c>
      <c r="G34" s="46" t="s">
        <v>4</v>
      </c>
      <c r="H34" s="50">
        <v>1.0026999999999999</v>
      </c>
      <c r="I34" s="50"/>
      <c r="J34" s="46">
        <v>103</v>
      </c>
      <c r="K34" s="51">
        <f t="shared" si="4"/>
        <v>4739.8530865338598</v>
      </c>
      <c r="L34" s="52"/>
      <c r="M34" s="6">
        <f>IF(J34="","",(K34/J34)/LOOKUP(RIGHT($D$2,3),定数!$A$6:$A$13,定数!$B$6:$B$13))</f>
        <v>0.41834537392178817</v>
      </c>
      <c r="N34" s="46">
        <v>2016</v>
      </c>
      <c r="O34" s="8">
        <v>43473</v>
      </c>
      <c r="P34" s="50">
        <v>0.99219999999999997</v>
      </c>
      <c r="Q34" s="50"/>
      <c r="R34" s="53">
        <f>IF(P34="","",T34*M34*LOOKUP(RIGHT($D$2,3),定数!$A$6:$A$13,定数!$B$6:$B$13))</f>
        <v>-4831.8890687966323</v>
      </c>
      <c r="S34" s="53"/>
      <c r="T34" s="54">
        <f t="shared" si="5"/>
        <v>-104.99999999999955</v>
      </c>
      <c r="U34" s="54"/>
      <c r="V34" t="str">
        <f t="shared" si="8"/>
        <v/>
      </c>
      <c r="W34">
        <f t="shared" si="2"/>
        <v>4</v>
      </c>
      <c r="X34" s="41">
        <f t="shared" si="6"/>
        <v>173700.17036934616</v>
      </c>
      <c r="Y34" s="42">
        <f t="shared" si="7"/>
        <v>9.0414807604907943E-2</v>
      </c>
    </row>
    <row r="35" spans="2:25">
      <c r="B35" s="35">
        <v>27</v>
      </c>
      <c r="C35" s="49">
        <f t="shared" si="0"/>
        <v>153163.21381566537</v>
      </c>
      <c r="D35" s="49"/>
      <c r="E35" s="46">
        <v>2016</v>
      </c>
      <c r="F35" s="8">
        <v>43477</v>
      </c>
      <c r="G35" s="46" t="s">
        <v>4</v>
      </c>
      <c r="H35" s="50">
        <v>1.0045999999999999</v>
      </c>
      <c r="I35" s="50"/>
      <c r="J35" s="46">
        <v>50</v>
      </c>
      <c r="K35" s="51">
        <f t="shared" si="4"/>
        <v>4594.8964144699612</v>
      </c>
      <c r="L35" s="52"/>
      <c r="M35" s="6">
        <f>IF(J35="","",(K35/J35)/LOOKUP(RIGHT($D$2,3),定数!$A$6:$A$13,定数!$B$6:$B$13))</f>
        <v>0.83543571172181108</v>
      </c>
      <c r="N35" s="46">
        <v>2016</v>
      </c>
      <c r="O35" s="8">
        <v>43480</v>
      </c>
      <c r="P35" s="50">
        <v>0.99939999999999996</v>
      </c>
      <c r="Q35" s="50"/>
      <c r="R35" s="53">
        <f>IF(P35="","",T35*M35*LOOKUP(RIGHT($D$2,3),定数!$A$6:$A$13,定数!$B$6:$B$13))</f>
        <v>-4778.6922710487434</v>
      </c>
      <c r="S35" s="53"/>
      <c r="T35" s="54">
        <f t="shared" si="5"/>
        <v>-51.999999999999822</v>
      </c>
      <c r="U35" s="54"/>
      <c r="V35" t="str">
        <f t="shared" si="8"/>
        <v/>
      </c>
      <c r="W35">
        <f t="shared" si="2"/>
        <v>5</v>
      </c>
      <c r="X35" s="41">
        <f t="shared" si="6"/>
        <v>173700.17036934616</v>
      </c>
      <c r="Y35" s="42">
        <f t="shared" si="7"/>
        <v>0.11823221882864121</v>
      </c>
    </row>
    <row r="36" spans="2:25">
      <c r="B36" s="35">
        <v>28</v>
      </c>
      <c r="C36" s="49">
        <f t="shared" si="0"/>
        <v>148384.52154461661</v>
      </c>
      <c r="D36" s="49"/>
      <c r="E36" s="46">
        <v>2016</v>
      </c>
      <c r="F36" s="8">
        <v>43504</v>
      </c>
      <c r="G36" s="46" t="s">
        <v>3</v>
      </c>
      <c r="H36" s="50">
        <v>0.98440000000000005</v>
      </c>
      <c r="I36" s="50"/>
      <c r="J36" s="46">
        <v>127</v>
      </c>
      <c r="K36" s="51">
        <f t="shared" si="4"/>
        <v>4451.5356463384978</v>
      </c>
      <c r="L36" s="52"/>
      <c r="M36" s="6">
        <f>IF(J36="","",(K36/J36)/LOOKUP(RIGHT($D$2,3),定数!$A$6:$A$13,定数!$B$6:$B$13))</f>
        <v>0.31864965256538996</v>
      </c>
      <c r="N36" s="46">
        <v>2016</v>
      </c>
      <c r="O36" s="8">
        <v>43518</v>
      </c>
      <c r="P36" s="50">
        <v>0.99729999999999996</v>
      </c>
      <c r="Q36" s="50"/>
      <c r="R36" s="53">
        <f>IF(P36="","",T36*M36*LOOKUP(RIGHT($D$2,3),定数!$A$6:$A$13,定数!$B$6:$B$13))</f>
        <v>-4521.6385699028524</v>
      </c>
      <c r="S36" s="53"/>
      <c r="T36" s="54">
        <f t="shared" si="5"/>
        <v>-128.99999999999912</v>
      </c>
      <c r="U36" s="54"/>
      <c r="V36" t="str">
        <f t="shared" si="8"/>
        <v/>
      </c>
      <c r="W36">
        <f t="shared" si="2"/>
        <v>6</v>
      </c>
      <c r="X36" s="41">
        <f t="shared" si="6"/>
        <v>173700.17036934616</v>
      </c>
      <c r="Y36" s="42">
        <f t="shared" si="7"/>
        <v>0.14574337360118761</v>
      </c>
    </row>
    <row r="37" spans="2:25">
      <c r="B37" s="35">
        <v>29</v>
      </c>
      <c r="C37" s="49">
        <f t="shared" si="0"/>
        <v>143862.88297471375</v>
      </c>
      <c r="D37" s="49"/>
      <c r="E37" s="46">
        <v>2016</v>
      </c>
      <c r="F37" s="8">
        <v>43601</v>
      </c>
      <c r="G37" s="46" t="s">
        <v>4</v>
      </c>
      <c r="H37" s="50">
        <v>0.97819999999999996</v>
      </c>
      <c r="I37" s="50"/>
      <c r="J37" s="46">
        <v>34</v>
      </c>
      <c r="K37" s="51">
        <f t="shared" si="4"/>
        <v>4315.8864892414122</v>
      </c>
      <c r="L37" s="52"/>
      <c r="M37" s="6">
        <f>IF(J37="","",(K37/J37)/LOOKUP(RIGHT($D$2,3),定数!$A$6:$A$13,定数!$B$6:$B$13))</f>
        <v>1.153980344716955</v>
      </c>
      <c r="N37" s="46">
        <v>2016</v>
      </c>
      <c r="O37" s="8">
        <v>43604</v>
      </c>
      <c r="P37" s="50">
        <v>0.98509999999999998</v>
      </c>
      <c r="Q37" s="50"/>
      <c r="R37" s="53">
        <f>IF(P37="","",T37*M37*LOOKUP(RIGHT($D$2,3),定数!$A$6:$A$13,定数!$B$6:$B$13))</f>
        <v>8758.71081640171</v>
      </c>
      <c r="S37" s="53"/>
      <c r="T37" s="54">
        <f t="shared" si="5"/>
        <v>69.000000000000171</v>
      </c>
      <c r="U37" s="54"/>
      <c r="V37" t="str">
        <f t="shared" si="8"/>
        <v/>
      </c>
      <c r="W37">
        <f t="shared" si="2"/>
        <v>0</v>
      </c>
      <c r="X37" s="41">
        <f t="shared" si="6"/>
        <v>173700.17036934616</v>
      </c>
      <c r="Y37" s="42">
        <f t="shared" si="7"/>
        <v>0.17177465820089932</v>
      </c>
    </row>
    <row r="38" spans="2:25">
      <c r="B38" s="35">
        <v>30</v>
      </c>
      <c r="C38" s="49">
        <f t="shared" si="0"/>
        <v>152621.59379111545</v>
      </c>
      <c r="D38" s="49"/>
      <c r="E38" s="46">
        <v>2016</v>
      </c>
      <c r="F38" s="8">
        <v>43603</v>
      </c>
      <c r="G38" s="46" t="s">
        <v>4</v>
      </c>
      <c r="H38" s="50">
        <v>0.98080000000000001</v>
      </c>
      <c r="I38" s="50"/>
      <c r="J38" s="46">
        <v>57</v>
      </c>
      <c r="K38" s="51">
        <f t="shared" si="4"/>
        <v>4578.6478137334634</v>
      </c>
      <c r="L38" s="52"/>
      <c r="M38" s="6">
        <f>IF(J38="","",(K38/J38)/LOOKUP(RIGHT($D$2,3),定数!$A$6:$A$13,定数!$B$6:$B$13))</f>
        <v>0.73024686024457153</v>
      </c>
      <c r="N38" s="46">
        <v>2016</v>
      </c>
      <c r="O38" s="8">
        <v>43605</v>
      </c>
      <c r="P38" s="50">
        <v>0.99219999999999997</v>
      </c>
      <c r="Q38" s="50"/>
      <c r="R38" s="53">
        <f>IF(P38="","",T38*M38*LOOKUP(RIGHT($D$2,3),定数!$A$6:$A$13,定数!$B$6:$B$13))</f>
        <v>9157.2956274668995</v>
      </c>
      <c r="S38" s="53"/>
      <c r="T38" s="54">
        <f t="shared" si="5"/>
        <v>113.99999999999966</v>
      </c>
      <c r="U38" s="54"/>
      <c r="V38" t="str">
        <f t="shared" si="8"/>
        <v/>
      </c>
      <c r="W38">
        <f t="shared" si="2"/>
        <v>0</v>
      </c>
      <c r="X38" s="41">
        <f t="shared" si="6"/>
        <v>173700.17036934616</v>
      </c>
      <c r="Y38" s="42">
        <f t="shared" si="7"/>
        <v>0.12135035062665989</v>
      </c>
    </row>
    <row r="39" spans="2:25">
      <c r="B39" s="35">
        <v>31</v>
      </c>
      <c r="C39" s="49">
        <f t="shared" si="0"/>
        <v>161778.88941858234</v>
      </c>
      <c r="D39" s="49"/>
      <c r="E39" s="47">
        <v>2016</v>
      </c>
      <c r="F39" s="8">
        <v>43643</v>
      </c>
      <c r="G39" s="47" t="s">
        <v>4</v>
      </c>
      <c r="H39" s="50">
        <v>0.9778</v>
      </c>
      <c r="I39" s="50"/>
      <c r="J39" s="47">
        <v>45</v>
      </c>
      <c r="K39" s="51">
        <f t="shared" si="4"/>
        <v>4853.3666825574701</v>
      </c>
      <c r="L39" s="52"/>
      <c r="M39" s="6">
        <f>IF(J39="","",(K39/J39)/LOOKUP(RIGHT($D$2,3),定数!$A$6:$A$13,定数!$B$6:$B$13))</f>
        <v>0.98047811768837778</v>
      </c>
      <c r="N39" s="47">
        <v>2016</v>
      </c>
      <c r="O39" s="8">
        <v>43647</v>
      </c>
      <c r="P39" s="50">
        <v>0.97309999999999997</v>
      </c>
      <c r="Q39" s="50"/>
      <c r="R39" s="53">
        <f>IF(P39="","",T39*M39*LOOKUP(RIGHT($D$2,3),定数!$A$6:$A$13,定数!$B$6:$B$13))</f>
        <v>-5069.0718684489539</v>
      </c>
      <c r="S39" s="53"/>
      <c r="T39" s="54">
        <f t="shared" si="5"/>
        <v>-47.000000000000377</v>
      </c>
      <c r="U39" s="54"/>
      <c r="V39" t="str">
        <f t="shared" si="8"/>
        <v/>
      </c>
      <c r="W39">
        <f t="shared" si="2"/>
        <v>1</v>
      </c>
      <c r="X39" s="41">
        <f t="shared" si="6"/>
        <v>173700.17036934616</v>
      </c>
      <c r="Y39" s="42">
        <f t="shared" si="7"/>
        <v>6.8631371664259588E-2</v>
      </c>
    </row>
    <row r="40" spans="2:25">
      <c r="B40" s="35">
        <v>32</v>
      </c>
      <c r="C40" s="49">
        <f t="shared" si="0"/>
        <v>156709.81755013339</v>
      </c>
      <c r="D40" s="49"/>
      <c r="E40" s="47">
        <v>2016</v>
      </c>
      <c r="F40" s="8">
        <v>43770</v>
      </c>
      <c r="G40" s="47" t="s">
        <v>3</v>
      </c>
      <c r="H40" s="50">
        <v>0.9869</v>
      </c>
      <c r="I40" s="50"/>
      <c r="J40" s="47">
        <v>27</v>
      </c>
      <c r="K40" s="51">
        <f t="shared" si="4"/>
        <v>4701.2945265040016</v>
      </c>
      <c r="L40" s="52"/>
      <c r="M40" s="6">
        <f>IF(J40="","",(K40/J40)/LOOKUP(RIGHT($D$2,3),定数!$A$6:$A$13,定数!$B$6:$B$13))</f>
        <v>1.5829274500013475</v>
      </c>
      <c r="N40" s="47">
        <v>2016</v>
      </c>
      <c r="O40" s="8">
        <v>43770</v>
      </c>
      <c r="P40" s="50">
        <v>0.98150000000000004</v>
      </c>
      <c r="Q40" s="50"/>
      <c r="R40" s="53">
        <f>IF(P40="","",T40*M40*LOOKUP(RIGHT($D$2,3),定数!$A$6:$A$13,定数!$B$6:$B$13))</f>
        <v>9402.5890530079341</v>
      </c>
      <c r="S40" s="53"/>
      <c r="T40" s="54">
        <f t="shared" si="5"/>
        <v>53.999999999999602</v>
      </c>
      <c r="U40" s="54"/>
      <c r="V40" t="str">
        <f t="shared" si="8"/>
        <v/>
      </c>
      <c r="W40">
        <f t="shared" si="2"/>
        <v>0</v>
      </c>
      <c r="X40" s="41">
        <f t="shared" si="6"/>
        <v>173700.17036934616</v>
      </c>
      <c r="Y40" s="42">
        <f t="shared" si="7"/>
        <v>9.7814255352113078E-2</v>
      </c>
    </row>
    <row r="41" spans="2:25">
      <c r="B41" s="35">
        <v>33</v>
      </c>
      <c r="C41" s="49">
        <f t="shared" si="0"/>
        <v>166112.40660314134</v>
      </c>
      <c r="D41" s="49"/>
      <c r="E41" s="47">
        <v>2016</v>
      </c>
      <c r="F41" s="8">
        <v>43784</v>
      </c>
      <c r="G41" s="47" t="s">
        <v>4</v>
      </c>
      <c r="H41" s="50">
        <v>1.002</v>
      </c>
      <c r="I41" s="50"/>
      <c r="J41" s="47">
        <v>70</v>
      </c>
      <c r="K41" s="51">
        <f t="shared" si="4"/>
        <v>4983.37219809424</v>
      </c>
      <c r="L41" s="52"/>
      <c r="M41" s="6">
        <f>IF(J41="","",(K41/J41)/LOOKUP(RIGHT($D$2,3),定数!$A$6:$A$13,定数!$B$6:$B$13))</f>
        <v>0.64719119455769347</v>
      </c>
      <c r="N41" s="47">
        <v>2016</v>
      </c>
      <c r="O41" s="8">
        <v>43799</v>
      </c>
      <c r="P41" s="50">
        <v>1.0159</v>
      </c>
      <c r="Q41" s="50"/>
      <c r="R41" s="53">
        <f>IF(P41="","",T41*M41*LOOKUP(RIGHT($D$2,3),定数!$A$6:$A$13,定数!$B$6:$B$13))</f>
        <v>9895.5533647871489</v>
      </c>
      <c r="S41" s="53"/>
      <c r="T41" s="54">
        <f t="shared" si="5"/>
        <v>139.00000000000023</v>
      </c>
      <c r="U41" s="54"/>
      <c r="V41" t="str">
        <f t="shared" si="8"/>
        <v/>
      </c>
      <c r="W41">
        <f t="shared" si="2"/>
        <v>0</v>
      </c>
      <c r="X41" s="41">
        <f t="shared" si="6"/>
        <v>173700.17036934616</v>
      </c>
      <c r="Y41" s="42">
        <f t="shared" si="7"/>
        <v>4.3683110673240155E-2</v>
      </c>
    </row>
    <row r="42" spans="2:25">
      <c r="B42" s="35">
        <v>34</v>
      </c>
      <c r="C42" s="49">
        <f t="shared" si="0"/>
        <v>176007.95996792847</v>
      </c>
      <c r="D42" s="49"/>
      <c r="E42" s="47">
        <v>2016</v>
      </c>
      <c r="F42" s="8">
        <v>43785</v>
      </c>
      <c r="G42" s="47" t="s">
        <v>4</v>
      </c>
      <c r="H42" s="50">
        <v>1.0029999999999999</v>
      </c>
      <c r="I42" s="50"/>
      <c r="J42" s="47">
        <v>46</v>
      </c>
      <c r="K42" s="51">
        <f t="shared" si="4"/>
        <v>5280.2387990378538</v>
      </c>
      <c r="L42" s="52"/>
      <c r="M42" s="6">
        <f>IF(J42="","",(K42/J42)/LOOKUP(RIGHT($D$2,3),定数!$A$6:$A$13,定数!$B$6:$B$13))</f>
        <v>1.043525454355307</v>
      </c>
      <c r="N42" s="47">
        <v>2016</v>
      </c>
      <c r="O42" s="8">
        <v>43787</v>
      </c>
      <c r="P42" s="50">
        <v>1.0122</v>
      </c>
      <c r="Q42" s="50"/>
      <c r="R42" s="53">
        <f>IF(P42="","",T42*M42*LOOKUP(RIGHT($D$2,3),定数!$A$6:$A$13,定数!$B$6:$B$13))</f>
        <v>10560.477598075817</v>
      </c>
      <c r="S42" s="53"/>
      <c r="T42" s="54">
        <f t="shared" si="5"/>
        <v>92.000000000000966</v>
      </c>
      <c r="U42" s="54"/>
      <c r="V42" t="str">
        <f t="shared" si="8"/>
        <v/>
      </c>
      <c r="W42">
        <f t="shared" si="2"/>
        <v>0</v>
      </c>
      <c r="X42" s="41">
        <f t="shared" si="6"/>
        <v>176007.95996792847</v>
      </c>
      <c r="Y42" s="42">
        <f t="shared" si="7"/>
        <v>0</v>
      </c>
    </row>
    <row r="43" spans="2:25">
      <c r="B43" s="35">
        <v>35</v>
      </c>
      <c r="C43" s="49">
        <f t="shared" si="0"/>
        <v>186568.43756600429</v>
      </c>
      <c r="D43" s="49"/>
      <c r="E43" s="47">
        <v>2017</v>
      </c>
      <c r="F43" s="8">
        <v>43509</v>
      </c>
      <c r="G43" s="47" t="s">
        <v>4</v>
      </c>
      <c r="H43" s="50">
        <v>1.0048999999999999</v>
      </c>
      <c r="I43" s="50"/>
      <c r="J43" s="47">
        <v>30</v>
      </c>
      <c r="K43" s="51">
        <f t="shared" si="4"/>
        <v>5597.0531269801286</v>
      </c>
      <c r="L43" s="52"/>
      <c r="M43" s="6">
        <f>IF(J43="","",(K43/J43)/LOOKUP(RIGHT($D$2,3),定数!$A$6:$A$13,定数!$B$6:$B$13))</f>
        <v>1.6960767051454935</v>
      </c>
      <c r="N43" s="47">
        <v>2017</v>
      </c>
      <c r="O43" s="8">
        <v>43511</v>
      </c>
      <c r="P43" s="50">
        <v>1.0109999999999999</v>
      </c>
      <c r="Q43" s="50"/>
      <c r="R43" s="53">
        <f>IF(P43="","",T43*M43*LOOKUP(RIGHT($D$2,3),定数!$A$6:$A$13,定数!$B$6:$B$13))</f>
        <v>11380.67469152625</v>
      </c>
      <c r="S43" s="53"/>
      <c r="T43" s="54">
        <f t="shared" si="5"/>
        <v>60.999999999999943</v>
      </c>
      <c r="U43" s="54"/>
      <c r="V43" t="str">
        <f t="shared" si="8"/>
        <v/>
      </c>
      <c r="W43">
        <f t="shared" si="2"/>
        <v>0</v>
      </c>
      <c r="X43" s="41">
        <f t="shared" si="6"/>
        <v>186568.43756600429</v>
      </c>
      <c r="Y43" s="42">
        <f t="shared" si="7"/>
        <v>0</v>
      </c>
    </row>
    <row r="44" spans="2:25">
      <c r="B44" s="35">
        <v>36</v>
      </c>
      <c r="C44" s="49">
        <f t="shared" si="0"/>
        <v>197949.11225753053</v>
      </c>
      <c r="D44" s="49"/>
      <c r="E44" s="47">
        <v>2017</v>
      </c>
      <c r="F44" s="8">
        <v>43556</v>
      </c>
      <c r="G44" s="47" t="s">
        <v>4</v>
      </c>
      <c r="H44" s="50">
        <v>1.0029999999999999</v>
      </c>
      <c r="I44" s="50"/>
      <c r="J44" s="47">
        <v>34</v>
      </c>
      <c r="K44" s="51">
        <f t="shared" si="4"/>
        <v>5938.4733677259155</v>
      </c>
      <c r="L44" s="52"/>
      <c r="M44" s="6">
        <f>IF(J44="","",(K44/J44)/LOOKUP(RIGHT($D$2,3),定数!$A$6:$A$13,定数!$B$6:$B$13))</f>
        <v>1.5878271036700309</v>
      </c>
      <c r="N44" s="47">
        <v>2017</v>
      </c>
      <c r="O44" s="8">
        <v>43565</v>
      </c>
      <c r="P44" s="50">
        <v>1.0099</v>
      </c>
      <c r="Q44" s="50"/>
      <c r="R44" s="53">
        <f>IF(P44="","",T44*M44*LOOKUP(RIGHT($D$2,3),定数!$A$6:$A$13,定数!$B$6:$B$13))</f>
        <v>12051.607716855759</v>
      </c>
      <c r="S44" s="53"/>
      <c r="T44" s="54">
        <f t="shared" si="5"/>
        <v>69.000000000001279</v>
      </c>
      <c r="U44" s="54"/>
      <c r="V44" t="str">
        <f t="shared" si="8"/>
        <v/>
      </c>
      <c r="W44">
        <f t="shared" si="2"/>
        <v>0</v>
      </c>
      <c r="X44" s="41">
        <f t="shared" si="6"/>
        <v>197949.11225753053</v>
      </c>
      <c r="Y44" s="42">
        <f t="shared" si="7"/>
        <v>0</v>
      </c>
    </row>
    <row r="45" spans="2:25">
      <c r="B45" s="35">
        <v>37</v>
      </c>
      <c r="C45" s="49">
        <f t="shared" si="0"/>
        <v>210000.7199743863</v>
      </c>
      <c r="D45" s="49"/>
      <c r="E45" s="47">
        <v>2017</v>
      </c>
      <c r="F45" s="8">
        <v>43694</v>
      </c>
      <c r="G45" s="47" t="s">
        <v>3</v>
      </c>
      <c r="H45" s="50">
        <v>0.96179999999999999</v>
      </c>
      <c r="I45" s="50"/>
      <c r="J45" s="47">
        <v>77</v>
      </c>
      <c r="K45" s="51">
        <f t="shared" si="4"/>
        <v>6300.0215992315889</v>
      </c>
      <c r="L45" s="52"/>
      <c r="M45" s="6">
        <f>IF(J45="","",(K45/J45)/LOOKUP(RIGHT($D$2,3),定数!$A$6:$A$13,定数!$B$6:$B$13))</f>
        <v>0.74380420297893601</v>
      </c>
      <c r="N45" s="47">
        <v>2017</v>
      </c>
      <c r="O45" s="8">
        <v>43706</v>
      </c>
      <c r="P45" s="50">
        <v>0.94650000000000001</v>
      </c>
      <c r="Q45" s="50"/>
      <c r="R45" s="53">
        <f>IF(P45="","",T45*M45*LOOKUP(RIGHT($D$2,3),定数!$A$6:$A$13,定数!$B$6:$B$13))</f>
        <v>12518.224736135477</v>
      </c>
      <c r="S45" s="53"/>
      <c r="T45" s="54">
        <f t="shared" si="5"/>
        <v>152.9999999999998</v>
      </c>
      <c r="U45" s="54"/>
      <c r="V45" t="str">
        <f t="shared" si="8"/>
        <v/>
      </c>
      <c r="W45">
        <f t="shared" si="2"/>
        <v>0</v>
      </c>
      <c r="X45" s="41">
        <f t="shared" si="6"/>
        <v>210000.7199743863</v>
      </c>
      <c r="Y45" s="42">
        <f t="shared" si="7"/>
        <v>0</v>
      </c>
    </row>
    <row r="46" spans="2:25">
      <c r="B46" s="35">
        <v>38</v>
      </c>
      <c r="C46" s="49">
        <f t="shared" si="0"/>
        <v>222518.94471052178</v>
      </c>
      <c r="D46" s="49"/>
      <c r="E46" s="47">
        <v>2017</v>
      </c>
      <c r="F46" s="8">
        <v>43712</v>
      </c>
      <c r="G46" s="47" t="s">
        <v>3</v>
      </c>
      <c r="H46" s="50">
        <v>0.95520000000000005</v>
      </c>
      <c r="I46" s="50"/>
      <c r="J46" s="47">
        <v>58</v>
      </c>
      <c r="K46" s="51">
        <f t="shared" si="4"/>
        <v>6675.568341315653</v>
      </c>
      <c r="L46" s="52"/>
      <c r="M46" s="6">
        <f>IF(J46="","",(K46/J46)/LOOKUP(RIGHT($D$2,3),定数!$A$6:$A$13,定数!$B$6:$B$13))</f>
        <v>1.0463273262250241</v>
      </c>
      <c r="N46" s="47">
        <v>2017</v>
      </c>
      <c r="O46" s="8">
        <v>43713</v>
      </c>
      <c r="P46" s="50">
        <v>0.96120000000000005</v>
      </c>
      <c r="Q46" s="50"/>
      <c r="R46" s="53">
        <f>IF(P46="","",T46*M46*LOOKUP(RIGHT($D$2,3),定数!$A$6:$A$13,定数!$B$6:$B$13))</f>
        <v>-6905.7603530851657</v>
      </c>
      <c r="S46" s="53"/>
      <c r="T46" s="54">
        <f t="shared" si="5"/>
        <v>-60.000000000000057</v>
      </c>
      <c r="U46" s="54"/>
      <c r="V46" t="str">
        <f t="shared" si="8"/>
        <v/>
      </c>
      <c r="W46">
        <f t="shared" si="2"/>
        <v>1</v>
      </c>
      <c r="X46" s="41">
        <f t="shared" si="6"/>
        <v>222518.94471052178</v>
      </c>
      <c r="Y46" s="42">
        <f t="shared" si="7"/>
        <v>0</v>
      </c>
    </row>
    <row r="47" spans="2:25">
      <c r="B47" s="35">
        <v>39</v>
      </c>
      <c r="C47" s="49">
        <f t="shared" si="0"/>
        <v>215613.18435743661</v>
      </c>
      <c r="D47" s="49"/>
      <c r="E47" s="47">
        <v>2017</v>
      </c>
      <c r="F47" s="8">
        <v>43715</v>
      </c>
      <c r="G47" s="47" t="s">
        <v>3</v>
      </c>
      <c r="H47" s="50">
        <v>0.95130000000000003</v>
      </c>
      <c r="I47" s="50"/>
      <c r="J47" s="47">
        <v>53</v>
      </c>
      <c r="K47" s="51">
        <f t="shared" ref="K47:K60" si="9">IF(J47="","",C47*0.03)</f>
        <v>6468.3955307230981</v>
      </c>
      <c r="L47" s="52"/>
      <c r="M47" s="6">
        <f>IF(J47="","",(K47/J47)/LOOKUP(RIGHT($D$2,3),定数!$A$6:$A$13,定数!$B$6:$B$13))</f>
        <v>1.1095018062989876</v>
      </c>
      <c r="N47" s="47">
        <v>2017</v>
      </c>
      <c r="O47" s="8">
        <v>43720</v>
      </c>
      <c r="P47" s="50">
        <v>0.95689999999999997</v>
      </c>
      <c r="Q47" s="50"/>
      <c r="R47" s="53">
        <f>IF(P47="","",T47*M47*LOOKUP(RIGHT($D$2,3),定数!$A$6:$A$13,定数!$B$6:$B$13))</f>
        <v>-6834.5311268016885</v>
      </c>
      <c r="S47" s="53"/>
      <c r="T47" s="54">
        <f t="shared" si="5"/>
        <v>-55.999999999999382</v>
      </c>
      <c r="U47" s="54"/>
      <c r="V47" t="str">
        <f t="shared" si="8"/>
        <v/>
      </c>
      <c r="W47">
        <f t="shared" si="2"/>
        <v>2</v>
      </c>
      <c r="X47" s="41">
        <f t="shared" si="6"/>
        <v>222518.94471052178</v>
      </c>
      <c r="Y47" s="42">
        <f t="shared" si="7"/>
        <v>3.1034482758620752E-2</v>
      </c>
    </row>
    <row r="48" spans="2:25">
      <c r="B48" s="35">
        <v>40</v>
      </c>
      <c r="C48" s="49">
        <f t="shared" si="0"/>
        <v>208778.65323063493</v>
      </c>
      <c r="D48" s="49"/>
      <c r="E48" s="47">
        <v>2017</v>
      </c>
      <c r="F48" s="8">
        <v>43804</v>
      </c>
      <c r="G48" s="47" t="s">
        <v>4</v>
      </c>
      <c r="H48" s="50">
        <v>0.98839999999999995</v>
      </c>
      <c r="I48" s="50"/>
      <c r="J48" s="47">
        <v>46</v>
      </c>
      <c r="K48" s="51">
        <f t="shared" si="9"/>
        <v>6263.3595969190474</v>
      </c>
      <c r="L48" s="52"/>
      <c r="M48" s="6">
        <f>IF(J48="","",(K48/J48)/LOOKUP(RIGHT($D$2,3),定数!$A$6:$A$13,定数!$B$6:$B$13))</f>
        <v>1.2378181021579147</v>
      </c>
      <c r="N48" s="47">
        <v>2017</v>
      </c>
      <c r="O48" s="8">
        <v>43818</v>
      </c>
      <c r="P48" s="50">
        <v>0.98360000000000003</v>
      </c>
      <c r="Q48" s="50"/>
      <c r="R48" s="53">
        <f>IF(P48="","",T48*M48*LOOKUP(RIGHT($D$2,3),定数!$A$6:$A$13,定数!$B$6:$B$13))</f>
        <v>-6535.6795793936744</v>
      </c>
      <c r="S48" s="53"/>
      <c r="T48" s="54">
        <f t="shared" si="5"/>
        <v>-47.999999999999154</v>
      </c>
      <c r="U48" s="54"/>
      <c r="V48" t="str">
        <f t="shared" si="8"/>
        <v/>
      </c>
      <c r="W48">
        <f t="shared" si="2"/>
        <v>3</v>
      </c>
      <c r="X48" s="41">
        <f t="shared" si="6"/>
        <v>222518.94471052178</v>
      </c>
      <c r="Y48" s="42">
        <f t="shared" si="7"/>
        <v>6.1748861418347123E-2</v>
      </c>
    </row>
    <row r="49" spans="2:25">
      <c r="B49" s="35">
        <v>41</v>
      </c>
      <c r="C49" s="49">
        <f t="shared" si="0"/>
        <v>202242.97365124125</v>
      </c>
      <c r="D49" s="49"/>
      <c r="E49" s="47">
        <v>2017</v>
      </c>
      <c r="F49" s="8">
        <v>43826</v>
      </c>
      <c r="G49" s="47" t="s">
        <v>3</v>
      </c>
      <c r="H49" s="50">
        <v>0.98619999999999997</v>
      </c>
      <c r="I49" s="50"/>
      <c r="J49" s="47">
        <v>36</v>
      </c>
      <c r="K49" s="51">
        <f t="shared" si="9"/>
        <v>6067.2892095372372</v>
      </c>
      <c r="L49" s="52"/>
      <c r="M49" s="6">
        <f>IF(J49="","",(K49/J49)/LOOKUP(RIGHT($D$2,3),定数!$A$6:$A$13,定数!$B$6:$B$13))</f>
        <v>1.5321437397821305</v>
      </c>
      <c r="N49" s="47">
        <v>2017</v>
      </c>
      <c r="O49" s="8">
        <v>43827</v>
      </c>
      <c r="P49" s="50">
        <v>0.97899999999999998</v>
      </c>
      <c r="Q49" s="50"/>
      <c r="R49" s="53">
        <f>IF(P49="","",T49*M49*LOOKUP(RIGHT($D$2,3),定数!$A$6:$A$13,定数!$B$6:$B$13))</f>
        <v>12134.578419074447</v>
      </c>
      <c r="S49" s="53"/>
      <c r="T49" s="54">
        <f t="shared" si="5"/>
        <v>71.999999999999844</v>
      </c>
      <c r="U49" s="54"/>
      <c r="V49" t="str">
        <f t="shared" si="8"/>
        <v/>
      </c>
      <c r="W49">
        <f t="shared" si="2"/>
        <v>0</v>
      </c>
      <c r="X49" s="41">
        <f t="shared" si="6"/>
        <v>222518.94471052178</v>
      </c>
      <c r="Y49" s="42">
        <f t="shared" si="7"/>
        <v>9.1120201408728785E-2</v>
      </c>
    </row>
    <row r="50" spans="2:25">
      <c r="B50" s="35">
        <v>42</v>
      </c>
      <c r="C50" s="49">
        <f t="shared" si="0"/>
        <v>214377.55207031569</v>
      </c>
      <c r="D50" s="49"/>
      <c r="E50" s="47">
        <v>2018</v>
      </c>
      <c r="F50" s="8">
        <v>43476</v>
      </c>
      <c r="G50" s="47" t="s">
        <v>3</v>
      </c>
      <c r="H50" s="50">
        <v>0.97489999999999999</v>
      </c>
      <c r="I50" s="50"/>
      <c r="J50" s="47">
        <v>64</v>
      </c>
      <c r="K50" s="51">
        <f t="shared" si="9"/>
        <v>6431.3265621094706</v>
      </c>
      <c r="L50" s="52"/>
      <c r="M50" s="6">
        <f>IF(J50="","",(K50/J50)/LOOKUP(RIGHT($D$2,3),定数!$A$6:$A$13,定数!$B$6:$B$13))</f>
        <v>0.91354070484509531</v>
      </c>
      <c r="N50" s="47">
        <v>2018</v>
      </c>
      <c r="O50" s="8">
        <v>43480</v>
      </c>
      <c r="P50" s="50">
        <v>0.96209999999999996</v>
      </c>
      <c r="Q50" s="50"/>
      <c r="R50" s="53">
        <f>IF(P50="","",T50*M50*LOOKUP(RIGHT($D$2,3),定数!$A$6:$A$13,定数!$B$6:$B$13))</f>
        <v>12862.653124218976</v>
      </c>
      <c r="S50" s="53"/>
      <c r="T50" s="54">
        <f t="shared" si="5"/>
        <v>128.00000000000034</v>
      </c>
      <c r="U50" s="54"/>
      <c r="V50" t="str">
        <f t="shared" si="8"/>
        <v/>
      </c>
      <c r="W50">
        <f t="shared" si="2"/>
        <v>0</v>
      </c>
      <c r="X50" s="41">
        <f t="shared" si="6"/>
        <v>222518.94471052178</v>
      </c>
      <c r="Y50" s="42">
        <f t="shared" si="7"/>
        <v>3.6587413493252674E-2</v>
      </c>
    </row>
    <row r="51" spans="2:25">
      <c r="B51" s="35">
        <v>43</v>
      </c>
      <c r="C51" s="49">
        <f t="shared" si="0"/>
        <v>227240.20519453468</v>
      </c>
      <c r="D51" s="49"/>
      <c r="E51" s="47">
        <v>2018</v>
      </c>
      <c r="F51" s="8">
        <v>43477</v>
      </c>
      <c r="G51" s="47" t="s">
        <v>3</v>
      </c>
      <c r="H51" s="50">
        <v>0.97040000000000004</v>
      </c>
      <c r="I51" s="50"/>
      <c r="J51" s="47">
        <v>63</v>
      </c>
      <c r="K51" s="51">
        <f t="shared" si="9"/>
        <v>6817.2061558360401</v>
      </c>
      <c r="L51" s="52"/>
      <c r="M51" s="6">
        <f>IF(J51="","",(K51/J51)/LOOKUP(RIGHT($D$2,3),定数!$A$6:$A$13,定数!$B$6:$B$13))</f>
        <v>0.98372383201097258</v>
      </c>
      <c r="N51" s="47">
        <v>2018</v>
      </c>
      <c r="O51" s="8">
        <v>43482</v>
      </c>
      <c r="P51" s="50">
        <v>0.95779999999999998</v>
      </c>
      <c r="Q51" s="50"/>
      <c r="R51" s="53">
        <f>IF(P51="","",T51*M51*LOOKUP(RIGHT($D$2,3),定数!$A$6:$A$13,定数!$B$6:$B$13))</f>
        <v>13634.412311672138</v>
      </c>
      <c r="S51" s="53"/>
      <c r="T51" s="54">
        <f t="shared" si="5"/>
        <v>126.00000000000055</v>
      </c>
      <c r="U51" s="54"/>
      <c r="V51" t="str">
        <f t="shared" si="8"/>
        <v/>
      </c>
      <c r="W51">
        <f t="shared" si="2"/>
        <v>0</v>
      </c>
      <c r="X51" s="41">
        <f t="shared" si="6"/>
        <v>227240.20519453468</v>
      </c>
      <c r="Y51" s="42">
        <f t="shared" si="7"/>
        <v>0</v>
      </c>
    </row>
    <row r="52" spans="2:25">
      <c r="B52" s="35">
        <v>44</v>
      </c>
      <c r="C52" s="49">
        <f t="shared" si="0"/>
        <v>240874.61750620682</v>
      </c>
      <c r="D52" s="49"/>
      <c r="E52" s="47">
        <v>2018</v>
      </c>
      <c r="F52" s="8">
        <v>43523</v>
      </c>
      <c r="G52" s="47" t="s">
        <v>4</v>
      </c>
      <c r="H52" s="50">
        <v>0.93920000000000003</v>
      </c>
      <c r="I52" s="50"/>
      <c r="J52" s="47">
        <v>39</v>
      </c>
      <c r="K52" s="51">
        <f t="shared" si="9"/>
        <v>7226.2385251862042</v>
      </c>
      <c r="L52" s="52"/>
      <c r="M52" s="6">
        <f>IF(J52="","",(K52/J52)/LOOKUP(RIGHT($D$2,3),定数!$A$6:$A$13,定数!$B$6:$B$13))</f>
        <v>1.6844378846587889</v>
      </c>
      <c r="N52" s="47">
        <v>2018</v>
      </c>
      <c r="O52" s="8">
        <v>43525</v>
      </c>
      <c r="P52" s="50">
        <v>0.94699999999999995</v>
      </c>
      <c r="Q52" s="50"/>
      <c r="R52" s="53">
        <f>IF(P52="","",T52*M52*LOOKUP(RIGHT($D$2,3),定数!$A$6:$A$13,定数!$B$6:$B$13))</f>
        <v>14452.477050372256</v>
      </c>
      <c r="S52" s="53"/>
      <c r="T52" s="54">
        <f t="shared" si="5"/>
        <v>77.999999999999176</v>
      </c>
      <c r="U52" s="54"/>
      <c r="V52" t="str">
        <f t="shared" si="8"/>
        <v/>
      </c>
      <c r="W52">
        <f t="shared" si="2"/>
        <v>0</v>
      </c>
      <c r="X52" s="41">
        <f t="shared" si="6"/>
        <v>240874.61750620682</v>
      </c>
      <c r="Y52" s="42">
        <f t="shared" si="7"/>
        <v>0</v>
      </c>
    </row>
    <row r="53" spans="2:25">
      <c r="B53" s="35">
        <v>45</v>
      </c>
      <c r="C53" s="49">
        <f t="shared" si="0"/>
        <v>255327.09455657908</v>
      </c>
      <c r="D53" s="49"/>
      <c r="E53" s="47">
        <v>2018</v>
      </c>
      <c r="F53" s="8">
        <v>43581</v>
      </c>
      <c r="G53" s="47" t="s">
        <v>4</v>
      </c>
      <c r="H53" s="50">
        <v>0.98870000000000002</v>
      </c>
      <c r="I53" s="50"/>
      <c r="J53" s="47">
        <v>70</v>
      </c>
      <c r="K53" s="51">
        <f t="shared" si="9"/>
        <v>7659.8128366973724</v>
      </c>
      <c r="L53" s="52"/>
      <c r="M53" s="6">
        <f>IF(J53="","",(K53/J53)/LOOKUP(RIGHT($D$2,3),定数!$A$6:$A$13,定数!$B$6:$B$13))</f>
        <v>0.99478088788277563</v>
      </c>
      <c r="N53" s="47">
        <v>2018</v>
      </c>
      <c r="O53" s="8">
        <v>43592</v>
      </c>
      <c r="P53" s="50">
        <v>1.0025999999999999</v>
      </c>
      <c r="Q53" s="50"/>
      <c r="R53" s="53">
        <f>IF(P53="","",T53*M53*LOOKUP(RIGHT($D$2,3),定数!$A$6:$A$13,定数!$B$6:$B$13))</f>
        <v>15210.199775727542</v>
      </c>
      <c r="S53" s="53"/>
      <c r="T53" s="54">
        <f t="shared" si="5"/>
        <v>138.99999999999912</v>
      </c>
      <c r="U53" s="54"/>
      <c r="V53" t="str">
        <f t="shared" si="8"/>
        <v/>
      </c>
      <c r="W53">
        <f t="shared" si="2"/>
        <v>0</v>
      </c>
      <c r="X53" s="41">
        <f t="shared" si="6"/>
        <v>255327.09455657908</v>
      </c>
      <c r="Y53" s="42">
        <f t="shared" si="7"/>
        <v>0</v>
      </c>
    </row>
    <row r="54" spans="2:25">
      <c r="B54" s="35">
        <v>46</v>
      </c>
      <c r="C54" s="49">
        <f t="shared" si="0"/>
        <v>270537.2943323066</v>
      </c>
      <c r="D54" s="49"/>
      <c r="E54" s="47">
        <v>2018</v>
      </c>
      <c r="F54" s="8">
        <v>43737</v>
      </c>
      <c r="G54" s="47" t="s">
        <v>4</v>
      </c>
      <c r="H54" s="50">
        <v>0.98180000000000001</v>
      </c>
      <c r="I54" s="50"/>
      <c r="J54" s="47">
        <v>66</v>
      </c>
      <c r="K54" s="51">
        <f t="shared" si="9"/>
        <v>8116.1188299691976</v>
      </c>
      <c r="L54" s="52"/>
      <c r="M54" s="6">
        <f>IF(J54="","",(K54/J54)/LOOKUP(RIGHT($D$2,3),定数!$A$6:$A$13,定数!$B$6:$B$13))</f>
        <v>1.1179227038525066</v>
      </c>
      <c r="N54" s="47">
        <v>2018</v>
      </c>
      <c r="O54" s="8">
        <v>43743</v>
      </c>
      <c r="P54" s="50">
        <v>0.995</v>
      </c>
      <c r="Q54" s="50"/>
      <c r="R54" s="53">
        <f>IF(P54="","",T54*M54*LOOKUP(RIGHT($D$2,3),定数!$A$6:$A$13,定数!$B$6:$B$13))</f>
        <v>16232.237659938381</v>
      </c>
      <c r="S54" s="53"/>
      <c r="T54" s="54">
        <f t="shared" si="5"/>
        <v>131.99999999999989</v>
      </c>
      <c r="U54" s="54"/>
      <c r="V54" t="str">
        <f t="shared" si="8"/>
        <v/>
      </c>
      <c r="W54">
        <f t="shared" si="2"/>
        <v>0</v>
      </c>
      <c r="X54" s="41">
        <f t="shared" si="6"/>
        <v>270537.2943323066</v>
      </c>
      <c r="Y54" s="42">
        <f t="shared" si="7"/>
        <v>0</v>
      </c>
    </row>
    <row r="55" spans="2:25">
      <c r="B55" s="35">
        <v>47</v>
      </c>
      <c r="C55" s="49">
        <f t="shared" si="0"/>
        <v>286769.531992245</v>
      </c>
      <c r="D55" s="49"/>
      <c r="E55" s="47">
        <v>2018</v>
      </c>
      <c r="F55" s="8">
        <v>43741</v>
      </c>
      <c r="G55" s="47" t="s">
        <v>4</v>
      </c>
      <c r="H55" s="50">
        <v>0.98650000000000004</v>
      </c>
      <c r="I55" s="50"/>
      <c r="J55" s="47">
        <v>30</v>
      </c>
      <c r="K55" s="51">
        <f t="shared" si="9"/>
        <v>8603.0859597673498</v>
      </c>
      <c r="L55" s="52"/>
      <c r="M55" s="6">
        <f>IF(J55="","",(K55/J55)/LOOKUP(RIGHT($D$2,3),定数!$A$6:$A$13,定数!$B$6:$B$13))</f>
        <v>2.6069957453840455</v>
      </c>
      <c r="N55" s="47">
        <v>2018</v>
      </c>
      <c r="O55" s="8">
        <v>43742</v>
      </c>
      <c r="P55" s="50">
        <v>0.99250000000000005</v>
      </c>
      <c r="Q55" s="50"/>
      <c r="R55" s="53">
        <f>IF(P55="","",T55*M55*LOOKUP(RIGHT($D$2,3),定数!$A$6:$A$13,定数!$B$6:$B$13))</f>
        <v>17206.171919534714</v>
      </c>
      <c r="S55" s="53"/>
      <c r="T55" s="54">
        <f t="shared" si="5"/>
        <v>60.000000000000057</v>
      </c>
      <c r="U55" s="54"/>
      <c r="V55" t="str">
        <f t="shared" si="8"/>
        <v/>
      </c>
      <c r="W55">
        <f t="shared" si="2"/>
        <v>0</v>
      </c>
      <c r="X55" s="41">
        <f t="shared" si="6"/>
        <v>286769.531992245</v>
      </c>
      <c r="Y55" s="42">
        <f t="shared" si="7"/>
        <v>0</v>
      </c>
    </row>
    <row r="56" spans="2:25">
      <c r="B56" s="35">
        <v>48</v>
      </c>
      <c r="C56" s="49">
        <f t="shared" si="0"/>
        <v>303975.70391177974</v>
      </c>
      <c r="D56" s="49"/>
      <c r="E56" s="47">
        <v>2019</v>
      </c>
      <c r="F56" s="8">
        <v>43474</v>
      </c>
      <c r="G56" s="47" t="s">
        <v>3</v>
      </c>
      <c r="H56" s="50">
        <v>0.97889999999999999</v>
      </c>
      <c r="I56" s="50"/>
      <c r="J56" s="47">
        <v>25</v>
      </c>
      <c r="K56" s="51">
        <f t="shared" si="9"/>
        <v>9119.2711173533917</v>
      </c>
      <c r="L56" s="52"/>
      <c r="M56" s="6">
        <f>IF(J56="","",(K56/J56)/LOOKUP(RIGHT($D$2,3),定数!$A$6:$A$13,定数!$B$6:$B$13))</f>
        <v>3.3160985881285061</v>
      </c>
      <c r="N56" s="47">
        <v>2019</v>
      </c>
      <c r="O56" s="8">
        <v>43474</v>
      </c>
      <c r="P56" s="50">
        <v>0.97399999999999998</v>
      </c>
      <c r="Q56" s="50"/>
      <c r="R56" s="53">
        <f>IF(P56="","",T56*M56*LOOKUP(RIGHT($D$2,3),定数!$A$6:$A$13,定数!$B$6:$B$13))</f>
        <v>17873.771390012706</v>
      </c>
      <c r="S56" s="53"/>
      <c r="T56" s="54">
        <f t="shared" si="5"/>
        <v>49.000000000000156</v>
      </c>
      <c r="U56" s="54"/>
      <c r="V56" t="str">
        <f t="shared" si="8"/>
        <v/>
      </c>
      <c r="W56">
        <f t="shared" si="2"/>
        <v>0</v>
      </c>
      <c r="X56" s="41">
        <f t="shared" si="6"/>
        <v>303975.70391177974</v>
      </c>
      <c r="Y56" s="42">
        <f t="shared" si="7"/>
        <v>0</v>
      </c>
    </row>
    <row r="57" spans="2:25">
      <c r="B57" s="35">
        <v>49</v>
      </c>
      <c r="C57" s="49">
        <f t="shared" si="0"/>
        <v>321849.47530179244</v>
      </c>
      <c r="D57" s="49"/>
      <c r="E57" s="47">
        <v>2019</v>
      </c>
      <c r="F57" s="8">
        <v>43502</v>
      </c>
      <c r="G57" s="47" t="s">
        <v>4</v>
      </c>
      <c r="H57" s="50">
        <v>1.0013000000000001</v>
      </c>
      <c r="I57" s="50"/>
      <c r="J57" s="47">
        <v>27</v>
      </c>
      <c r="K57" s="51">
        <f t="shared" si="9"/>
        <v>9655.4842590537719</v>
      </c>
      <c r="L57" s="52"/>
      <c r="M57" s="6">
        <f>IF(J57="","",(K57/J57)/LOOKUP(RIGHT($D$2,3),定数!$A$6:$A$13,定数!$B$6:$B$13))</f>
        <v>3.251004801028206</v>
      </c>
      <c r="N57" s="47">
        <v>2019</v>
      </c>
      <c r="O57" s="8">
        <v>43507</v>
      </c>
      <c r="P57" s="50">
        <v>1.0065999999999999</v>
      </c>
      <c r="Q57" s="50"/>
      <c r="R57" s="53">
        <f>IF(P57="","",T57*M57*LOOKUP(RIGHT($D$2,3),定数!$A$6:$A$13,定数!$B$6:$B$13))</f>
        <v>18953.357989993943</v>
      </c>
      <c r="S57" s="53"/>
      <c r="T57" s="54">
        <f t="shared" si="5"/>
        <v>52.999999999998607</v>
      </c>
      <c r="U57" s="54"/>
      <c r="V57" t="str">
        <f t="shared" si="8"/>
        <v/>
      </c>
      <c r="W57">
        <f t="shared" si="2"/>
        <v>0</v>
      </c>
      <c r="X57" s="41">
        <f t="shared" si="6"/>
        <v>321849.47530179244</v>
      </c>
      <c r="Y57" s="42">
        <f t="shared" si="7"/>
        <v>0</v>
      </c>
    </row>
    <row r="58" spans="2:25">
      <c r="B58" s="35">
        <v>50</v>
      </c>
      <c r="C58" s="49">
        <f t="shared" si="0"/>
        <v>340802.83329178637</v>
      </c>
      <c r="D58" s="49"/>
      <c r="E58" s="47">
        <v>2019</v>
      </c>
      <c r="F58" s="8">
        <v>43502</v>
      </c>
      <c r="G58" s="47" t="s">
        <v>4</v>
      </c>
      <c r="H58" s="50">
        <v>1.0016</v>
      </c>
      <c r="I58" s="50"/>
      <c r="J58" s="47">
        <v>20</v>
      </c>
      <c r="K58" s="51">
        <f t="shared" si="9"/>
        <v>10224.084998753591</v>
      </c>
      <c r="L58" s="52"/>
      <c r="M58" s="6">
        <f>IF(J58="","",(K58/J58)/LOOKUP(RIGHT($D$2,3),定数!$A$6:$A$13,定数!$B$6:$B$13))</f>
        <v>4.6473113630698144</v>
      </c>
      <c r="N58" s="47">
        <v>2019</v>
      </c>
      <c r="O58" s="8">
        <v>43507</v>
      </c>
      <c r="P58" s="50">
        <v>1.0055000000000001</v>
      </c>
      <c r="Q58" s="50"/>
      <c r="R58" s="53">
        <f>IF(P58="","",T58*M58*LOOKUP(RIGHT($D$2,3),定数!$A$6:$A$13,定数!$B$6:$B$13))</f>
        <v>19936.965747569579</v>
      </c>
      <c r="S58" s="53"/>
      <c r="T58" s="54">
        <f t="shared" si="5"/>
        <v>39.000000000000142</v>
      </c>
      <c r="U58" s="54"/>
      <c r="V58" t="str">
        <f t="shared" si="8"/>
        <v/>
      </c>
      <c r="W58">
        <f t="shared" si="2"/>
        <v>0</v>
      </c>
      <c r="X58" s="41">
        <f t="shared" si="6"/>
        <v>340802.83329178637</v>
      </c>
      <c r="Y58" s="42">
        <f t="shared" si="7"/>
        <v>0</v>
      </c>
    </row>
    <row r="59" spans="2:25">
      <c r="B59" s="35">
        <v>51</v>
      </c>
      <c r="C59" s="49">
        <f t="shared" si="0"/>
        <v>360739.79903935594</v>
      </c>
      <c r="D59" s="49"/>
      <c r="E59" s="48">
        <v>2019</v>
      </c>
      <c r="F59" s="8">
        <v>43515</v>
      </c>
      <c r="G59" s="48" t="s">
        <v>3</v>
      </c>
      <c r="H59" s="50">
        <v>1.0001</v>
      </c>
      <c r="I59" s="50"/>
      <c r="J59" s="48">
        <v>56</v>
      </c>
      <c r="K59" s="51">
        <f t="shared" si="9"/>
        <v>10822.193971180677</v>
      </c>
      <c r="L59" s="52"/>
      <c r="M59" s="6">
        <f>IF(J59="","",(K59/J59)/LOOKUP(RIGHT($D$2,3),定数!$A$6:$A$13,定数!$B$6:$B$13))</f>
        <v>1.7568496706462138</v>
      </c>
      <c r="N59" s="48">
        <v>2019</v>
      </c>
      <c r="O59" s="8">
        <v>43531</v>
      </c>
      <c r="P59" s="50">
        <v>1.006</v>
      </c>
      <c r="Q59" s="50"/>
      <c r="R59" s="53">
        <f>IF(P59="","",T59*M59*LOOKUP(RIGHT($D$2,3),定数!$A$6:$A$13,定数!$B$6:$B$13))</f>
        <v>-11401.95436249396</v>
      </c>
      <c r="S59" s="53"/>
      <c r="T59" s="54">
        <f t="shared" si="5"/>
        <v>-59.000000000000163</v>
      </c>
      <c r="U59" s="54"/>
      <c r="V59" t="str">
        <f t="shared" si="8"/>
        <v/>
      </c>
      <c r="W59">
        <f t="shared" si="2"/>
        <v>1</v>
      </c>
      <c r="X59" s="41">
        <f t="shared" si="6"/>
        <v>360739.79903935594</v>
      </c>
      <c r="Y59" s="42">
        <f t="shared" si="7"/>
        <v>0</v>
      </c>
    </row>
    <row r="60" spans="2:25">
      <c r="B60" s="35">
        <v>52</v>
      </c>
      <c r="C60" s="49">
        <f t="shared" si="0"/>
        <v>349337.84467686201</v>
      </c>
      <c r="D60" s="49"/>
      <c r="E60" s="48">
        <v>2019</v>
      </c>
      <c r="F60" s="8">
        <v>43544</v>
      </c>
      <c r="G60" s="48" t="s">
        <v>3</v>
      </c>
      <c r="H60" s="50">
        <v>0.99760000000000004</v>
      </c>
      <c r="I60" s="50"/>
      <c r="J60" s="48">
        <v>31</v>
      </c>
      <c r="K60" s="51">
        <f t="shared" si="9"/>
        <v>10480.13534030586</v>
      </c>
      <c r="L60" s="52"/>
      <c r="M60" s="6">
        <f>IF(J60="","",(K60/J60)/LOOKUP(RIGHT($D$2,3),定数!$A$6:$A$13,定数!$B$6:$B$13))</f>
        <v>3.0733534722304574</v>
      </c>
      <c r="N60" s="48">
        <v>2019</v>
      </c>
      <c r="O60" s="8">
        <v>43545</v>
      </c>
      <c r="P60" s="50">
        <v>0.99150000000000005</v>
      </c>
      <c r="Q60" s="50"/>
      <c r="R60" s="53">
        <f>IF(P60="","",T60*M60*LOOKUP(RIGHT($D$2,3),定数!$A$6:$A$13,定数!$B$6:$B$13))</f>
        <v>20622.201798666349</v>
      </c>
      <c r="S60" s="53"/>
      <c r="T60" s="54">
        <f t="shared" si="5"/>
        <v>60.999999999999943</v>
      </c>
      <c r="U60" s="54"/>
      <c r="V60" t="str">
        <f t="shared" si="8"/>
        <v/>
      </c>
      <c r="W60">
        <f t="shared" si="2"/>
        <v>0</v>
      </c>
      <c r="X60" s="41">
        <f t="shared" si="6"/>
        <v>360739.79903935594</v>
      </c>
      <c r="Y60" s="42">
        <f t="shared" si="7"/>
        <v>3.1607142857142834E-2</v>
      </c>
    </row>
    <row r="61" spans="2:25">
      <c r="B61" s="35">
        <v>53</v>
      </c>
      <c r="C61" s="49">
        <f t="shared" si="0"/>
        <v>369960.04647552833</v>
      </c>
      <c r="D61" s="49"/>
      <c r="E61" s="35">
        <v>2019</v>
      </c>
      <c r="F61" s="8">
        <v>43608</v>
      </c>
      <c r="G61" s="48" t="s">
        <v>3</v>
      </c>
      <c r="H61" s="50">
        <v>1.0065999999999999</v>
      </c>
      <c r="I61" s="50"/>
      <c r="J61" s="35">
        <v>29</v>
      </c>
      <c r="K61" s="51">
        <f t="shared" ref="K61:K74" si="10">IF(J61="","",C61*0.03)</f>
        <v>11098.801394265849</v>
      </c>
      <c r="L61" s="52"/>
      <c r="M61" s="6">
        <f>IF(J61="","",(K61/J61)/LOOKUP(RIGHT($D$2,3),定数!$A$6:$A$13,定数!$B$6:$B$13))</f>
        <v>3.4792480859767552</v>
      </c>
      <c r="N61" s="35">
        <v>2019</v>
      </c>
      <c r="O61" s="8">
        <v>43609</v>
      </c>
      <c r="P61" s="50">
        <v>1.0007999999999999</v>
      </c>
      <c r="Q61" s="50"/>
      <c r="R61" s="53">
        <f>IF(P61="","",T61*M61*LOOKUP(RIGHT($D$2,3),定数!$A$6:$A$13,定数!$B$6:$B$13))</f>
        <v>22197.602788531804</v>
      </c>
      <c r="S61" s="53"/>
      <c r="T61" s="54">
        <f t="shared" si="5"/>
        <v>58.00000000000027</v>
      </c>
      <c r="U61" s="54"/>
      <c r="V61" t="str">
        <f t="shared" si="8"/>
        <v/>
      </c>
      <c r="W61">
        <f t="shared" si="2"/>
        <v>0</v>
      </c>
      <c r="X61" s="41">
        <f t="shared" si="6"/>
        <v>369960.04647552833</v>
      </c>
      <c r="Y61" s="42">
        <f t="shared" si="7"/>
        <v>0</v>
      </c>
    </row>
    <row r="62" spans="2:25">
      <c r="B62" s="35">
        <v>54</v>
      </c>
      <c r="C62" s="49">
        <f t="shared" si="0"/>
        <v>392157.64926406014</v>
      </c>
      <c r="D62" s="49"/>
      <c r="E62" s="48">
        <v>2019</v>
      </c>
      <c r="F62" s="8">
        <v>43628</v>
      </c>
      <c r="G62" s="48" t="s">
        <v>4</v>
      </c>
      <c r="H62" s="50">
        <v>0.99470000000000003</v>
      </c>
      <c r="I62" s="50"/>
      <c r="J62" s="48">
        <v>43</v>
      </c>
      <c r="K62" s="51">
        <f t="shared" si="10"/>
        <v>11764.729477921803</v>
      </c>
      <c r="L62" s="52"/>
      <c r="M62" s="6">
        <f>IF(J62="","",(K62/J62)/LOOKUP(RIGHT($D$2,3),定数!$A$6:$A$13,定数!$B$6:$B$13))</f>
        <v>2.4872578177424529</v>
      </c>
      <c r="N62" s="48">
        <v>2019</v>
      </c>
      <c r="O62" s="8">
        <v>43636</v>
      </c>
      <c r="P62" s="50">
        <v>0.99009999999999998</v>
      </c>
      <c r="Q62" s="50"/>
      <c r="R62" s="53">
        <f>IF(P62="","",T62*M62*LOOKUP(RIGHT($D$2,3),定数!$A$6:$A$13,定数!$B$6:$B$13))</f>
        <v>-12585.524557776944</v>
      </c>
      <c r="S62" s="53"/>
      <c r="T62" s="54">
        <f t="shared" si="5"/>
        <v>-46.000000000000483</v>
      </c>
      <c r="U62" s="54"/>
      <c r="V62" t="str">
        <f t="shared" si="8"/>
        <v/>
      </c>
      <c r="W62">
        <f t="shared" si="2"/>
        <v>1</v>
      </c>
      <c r="X62" s="41">
        <f t="shared" si="6"/>
        <v>392157.64926406014</v>
      </c>
      <c r="Y62" s="42">
        <f t="shared" si="7"/>
        <v>0</v>
      </c>
    </row>
    <row r="63" spans="2:25">
      <c r="B63" s="35">
        <v>55</v>
      </c>
      <c r="C63" s="49">
        <f t="shared" si="0"/>
        <v>379572.12470628321</v>
      </c>
      <c r="D63" s="49"/>
      <c r="E63" s="35"/>
      <c r="F63" s="8"/>
      <c r="G63" s="35"/>
      <c r="H63" s="50"/>
      <c r="I63" s="50"/>
      <c r="J63" s="35"/>
      <c r="K63" s="51" t="str">
        <f t="shared" si="10"/>
        <v/>
      </c>
      <c r="L63" s="52"/>
      <c r="M63" s="6" t="str">
        <f>IF(J63="","",(K63/J63)/LOOKUP(RIGHT($D$2,3),定数!$A$6:$A$13,定数!$B$6:$B$13))</f>
        <v/>
      </c>
      <c r="N63" s="35"/>
      <c r="O63" s="8"/>
      <c r="P63" s="50"/>
      <c r="Q63" s="50"/>
      <c r="R63" s="53" t="str">
        <f>IF(P63="","",T63*M63*LOOKUP(RIGHT($D$2,3),定数!$A$6:$A$13,定数!$B$6:$B$13))</f>
        <v/>
      </c>
      <c r="S63" s="53"/>
      <c r="T63" s="54" t="str">
        <f t="shared" si="5"/>
        <v/>
      </c>
      <c r="U63" s="54"/>
      <c r="V63" t="str">
        <f t="shared" si="8"/>
        <v/>
      </c>
      <c r="W63" t="str">
        <f t="shared" si="2"/>
        <v/>
      </c>
      <c r="X63" s="41">
        <f t="shared" si="6"/>
        <v>392157.64926406014</v>
      </c>
      <c r="Y63" s="42">
        <f t="shared" si="7"/>
        <v>3.2093023255814201E-2</v>
      </c>
    </row>
    <row r="64" spans="2:25">
      <c r="B64" s="35">
        <v>56</v>
      </c>
      <c r="C64" s="49" t="str">
        <f t="shared" si="0"/>
        <v/>
      </c>
      <c r="D64" s="49"/>
      <c r="E64" s="35"/>
      <c r="F64" s="8"/>
      <c r="G64" s="35"/>
      <c r="H64" s="50"/>
      <c r="I64" s="50"/>
      <c r="J64" s="35"/>
      <c r="K64" s="51" t="str">
        <f t="shared" si="10"/>
        <v/>
      </c>
      <c r="L64" s="52"/>
      <c r="M64" s="6" t="str">
        <f>IF(J64="","",(K64/J64)/LOOKUP(RIGHT($D$2,3),定数!$A$6:$A$13,定数!$B$6:$B$13))</f>
        <v/>
      </c>
      <c r="N64" s="35"/>
      <c r="O64" s="8"/>
      <c r="P64" s="50"/>
      <c r="Q64" s="50"/>
      <c r="R64" s="53" t="str">
        <f>IF(P64="","",T64*M64*LOOKUP(RIGHT($D$2,3),定数!$A$6:$A$13,定数!$B$6:$B$13))</f>
        <v/>
      </c>
      <c r="S64" s="53"/>
      <c r="T64" s="54" t="str">
        <f t="shared" si="5"/>
        <v/>
      </c>
      <c r="U64" s="54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49" t="str">
        <f t="shared" si="0"/>
        <v/>
      </c>
      <c r="D65" s="49"/>
      <c r="E65" s="35"/>
      <c r="F65" s="8"/>
      <c r="G65" s="35"/>
      <c r="H65" s="50"/>
      <c r="I65" s="50"/>
      <c r="J65" s="35"/>
      <c r="K65" s="51" t="str">
        <f t="shared" si="10"/>
        <v/>
      </c>
      <c r="L65" s="52"/>
      <c r="M65" s="6" t="str">
        <f>IF(J65="","",(K65/J65)/LOOKUP(RIGHT($D$2,3),定数!$A$6:$A$13,定数!$B$6:$B$13))</f>
        <v/>
      </c>
      <c r="N65" s="35"/>
      <c r="O65" s="8"/>
      <c r="P65" s="50"/>
      <c r="Q65" s="50"/>
      <c r="R65" s="53" t="str">
        <f>IF(P65="","",T65*M65*LOOKUP(RIGHT($D$2,3),定数!$A$6:$A$13,定数!$B$6:$B$13))</f>
        <v/>
      </c>
      <c r="S65" s="53"/>
      <c r="T65" s="54" t="str">
        <f t="shared" si="5"/>
        <v/>
      </c>
      <c r="U65" s="54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49" t="str">
        <f t="shared" si="0"/>
        <v/>
      </c>
      <c r="D66" s="49"/>
      <c r="E66" s="35"/>
      <c r="F66" s="8"/>
      <c r="G66" s="35"/>
      <c r="H66" s="50"/>
      <c r="I66" s="50"/>
      <c r="J66" s="35"/>
      <c r="K66" s="51" t="str">
        <f t="shared" si="10"/>
        <v/>
      </c>
      <c r="L66" s="52"/>
      <c r="M66" s="6" t="str">
        <f>IF(J66="","",(K66/J66)/LOOKUP(RIGHT($D$2,3),定数!$A$6:$A$13,定数!$B$6:$B$13))</f>
        <v/>
      </c>
      <c r="N66" s="35"/>
      <c r="O66" s="8"/>
      <c r="P66" s="50"/>
      <c r="Q66" s="50"/>
      <c r="R66" s="53" t="str">
        <f>IF(P66="","",T66*M66*LOOKUP(RIGHT($D$2,3),定数!$A$6:$A$13,定数!$B$6:$B$13))</f>
        <v/>
      </c>
      <c r="S66" s="53"/>
      <c r="T66" s="54" t="str">
        <f t="shared" si="5"/>
        <v/>
      </c>
      <c r="U66" s="54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49" t="str">
        <f t="shared" si="0"/>
        <v/>
      </c>
      <c r="D67" s="49"/>
      <c r="E67" s="35"/>
      <c r="F67" s="8"/>
      <c r="G67" s="35"/>
      <c r="H67" s="50"/>
      <c r="I67" s="50"/>
      <c r="J67" s="35"/>
      <c r="K67" s="51" t="str">
        <f t="shared" si="10"/>
        <v/>
      </c>
      <c r="L67" s="52"/>
      <c r="M67" s="6" t="str">
        <f>IF(J67="","",(K67/J67)/LOOKUP(RIGHT($D$2,3),定数!$A$6:$A$13,定数!$B$6:$B$13))</f>
        <v/>
      </c>
      <c r="N67" s="35"/>
      <c r="O67" s="8"/>
      <c r="P67" s="50"/>
      <c r="Q67" s="50"/>
      <c r="R67" s="53" t="str">
        <f>IF(P67="","",T67*M67*LOOKUP(RIGHT($D$2,3),定数!$A$6:$A$13,定数!$B$6:$B$13))</f>
        <v/>
      </c>
      <c r="S67" s="53"/>
      <c r="T67" s="54" t="str">
        <f t="shared" si="5"/>
        <v/>
      </c>
      <c r="U67" s="54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49" t="str">
        <f t="shared" si="0"/>
        <v/>
      </c>
      <c r="D68" s="49"/>
      <c r="E68" s="35"/>
      <c r="F68" s="8"/>
      <c r="G68" s="35"/>
      <c r="H68" s="50"/>
      <c r="I68" s="50"/>
      <c r="J68" s="35"/>
      <c r="K68" s="51" t="str">
        <f t="shared" si="10"/>
        <v/>
      </c>
      <c r="L68" s="52"/>
      <c r="M68" s="6" t="str">
        <f>IF(J68="","",(K68/J68)/LOOKUP(RIGHT($D$2,3),定数!$A$6:$A$13,定数!$B$6:$B$13))</f>
        <v/>
      </c>
      <c r="N68" s="35"/>
      <c r="O68" s="8"/>
      <c r="P68" s="50"/>
      <c r="Q68" s="50"/>
      <c r="R68" s="53" t="str">
        <f>IF(P68="","",T68*M68*LOOKUP(RIGHT($D$2,3),定数!$A$6:$A$13,定数!$B$6:$B$13))</f>
        <v/>
      </c>
      <c r="S68" s="53"/>
      <c r="T68" s="54" t="str">
        <f t="shared" si="5"/>
        <v/>
      </c>
      <c r="U68" s="54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49" t="str">
        <f t="shared" si="0"/>
        <v/>
      </c>
      <c r="D69" s="49"/>
      <c r="E69" s="35"/>
      <c r="F69" s="8"/>
      <c r="G69" s="35"/>
      <c r="H69" s="50"/>
      <c r="I69" s="50"/>
      <c r="J69" s="35"/>
      <c r="K69" s="51" t="str">
        <f t="shared" si="10"/>
        <v/>
      </c>
      <c r="L69" s="52"/>
      <c r="M69" s="6" t="str">
        <f>IF(J69="","",(K69/J69)/LOOKUP(RIGHT($D$2,3),定数!$A$6:$A$13,定数!$B$6:$B$13))</f>
        <v/>
      </c>
      <c r="N69" s="35"/>
      <c r="O69" s="8"/>
      <c r="P69" s="50"/>
      <c r="Q69" s="50"/>
      <c r="R69" s="53" t="str">
        <f>IF(P69="","",T69*M69*LOOKUP(RIGHT($D$2,3),定数!$A$6:$A$13,定数!$B$6:$B$13))</f>
        <v/>
      </c>
      <c r="S69" s="53"/>
      <c r="T69" s="54" t="str">
        <f t="shared" si="5"/>
        <v/>
      </c>
      <c r="U69" s="54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49" t="str">
        <f t="shared" si="0"/>
        <v/>
      </c>
      <c r="D70" s="49"/>
      <c r="E70" s="35"/>
      <c r="F70" s="8"/>
      <c r="G70" s="35"/>
      <c r="H70" s="50"/>
      <c r="I70" s="50"/>
      <c r="J70" s="35"/>
      <c r="K70" s="51" t="str">
        <f t="shared" si="10"/>
        <v/>
      </c>
      <c r="L70" s="52"/>
      <c r="M70" s="6" t="str">
        <f>IF(J70="","",(K70/J70)/LOOKUP(RIGHT($D$2,3),定数!$A$6:$A$13,定数!$B$6:$B$13))</f>
        <v/>
      </c>
      <c r="N70" s="35"/>
      <c r="O70" s="8"/>
      <c r="P70" s="50"/>
      <c r="Q70" s="50"/>
      <c r="R70" s="53" t="str">
        <f>IF(P70="","",T70*M70*LOOKUP(RIGHT($D$2,3),定数!$A$6:$A$13,定数!$B$6:$B$13))</f>
        <v/>
      </c>
      <c r="S70" s="53"/>
      <c r="T70" s="54" t="str">
        <f t="shared" si="5"/>
        <v/>
      </c>
      <c r="U70" s="54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49" t="str">
        <f t="shared" si="0"/>
        <v/>
      </c>
      <c r="D71" s="49"/>
      <c r="E71" s="35"/>
      <c r="F71" s="8"/>
      <c r="G71" s="35"/>
      <c r="H71" s="50"/>
      <c r="I71" s="50"/>
      <c r="J71" s="35"/>
      <c r="K71" s="51" t="str">
        <f t="shared" si="10"/>
        <v/>
      </c>
      <c r="L71" s="52"/>
      <c r="M71" s="6" t="str">
        <f>IF(J71="","",(K71/J71)/LOOKUP(RIGHT($D$2,3),定数!$A$6:$A$13,定数!$B$6:$B$13))</f>
        <v/>
      </c>
      <c r="N71" s="35"/>
      <c r="O71" s="8"/>
      <c r="P71" s="50"/>
      <c r="Q71" s="50"/>
      <c r="R71" s="53" t="str">
        <f>IF(P71="","",T71*M71*LOOKUP(RIGHT($D$2,3),定数!$A$6:$A$13,定数!$B$6:$B$13))</f>
        <v/>
      </c>
      <c r="S71" s="53"/>
      <c r="T71" s="54" t="str">
        <f t="shared" si="5"/>
        <v/>
      </c>
      <c r="U71" s="54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49" t="str">
        <f t="shared" si="0"/>
        <v/>
      </c>
      <c r="D72" s="49"/>
      <c r="E72" s="35"/>
      <c r="F72" s="8"/>
      <c r="G72" s="35"/>
      <c r="H72" s="50"/>
      <c r="I72" s="50"/>
      <c r="J72" s="35"/>
      <c r="K72" s="51" t="str">
        <f t="shared" si="10"/>
        <v/>
      </c>
      <c r="L72" s="52"/>
      <c r="M72" s="6" t="str">
        <f>IF(J72="","",(K72/J72)/LOOKUP(RIGHT($D$2,3),定数!$A$6:$A$13,定数!$B$6:$B$13))</f>
        <v/>
      </c>
      <c r="N72" s="35"/>
      <c r="O72" s="8"/>
      <c r="P72" s="50"/>
      <c r="Q72" s="50"/>
      <c r="R72" s="53" t="str">
        <f>IF(P72="","",T72*M72*LOOKUP(RIGHT($D$2,3),定数!$A$6:$A$13,定数!$B$6:$B$13))</f>
        <v/>
      </c>
      <c r="S72" s="53"/>
      <c r="T72" s="54" t="str">
        <f t="shared" si="5"/>
        <v/>
      </c>
      <c r="U72" s="54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49" t="str">
        <f t="shared" si="0"/>
        <v/>
      </c>
      <c r="D73" s="49"/>
      <c r="E73" s="35"/>
      <c r="F73" s="8"/>
      <c r="G73" s="35"/>
      <c r="H73" s="50"/>
      <c r="I73" s="50"/>
      <c r="J73" s="35"/>
      <c r="K73" s="51" t="str">
        <f t="shared" si="10"/>
        <v/>
      </c>
      <c r="L73" s="52"/>
      <c r="M73" s="6" t="str">
        <f>IF(J73="","",(K73/J73)/LOOKUP(RIGHT($D$2,3),定数!$A$6:$A$13,定数!$B$6:$B$13))</f>
        <v/>
      </c>
      <c r="N73" s="35"/>
      <c r="O73" s="8"/>
      <c r="P73" s="50"/>
      <c r="Q73" s="50"/>
      <c r="R73" s="53" t="str">
        <f>IF(P73="","",T73*M73*LOOKUP(RIGHT($D$2,3),定数!$A$6:$A$13,定数!$B$6:$B$13))</f>
        <v/>
      </c>
      <c r="S73" s="53"/>
      <c r="T73" s="54" t="str">
        <f t="shared" si="5"/>
        <v/>
      </c>
      <c r="U73" s="54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49" t="str">
        <f t="shared" ref="C74:C108" si="11">IF(R73="","",C73+R73)</f>
        <v/>
      </c>
      <c r="D74" s="49"/>
      <c r="E74" s="35"/>
      <c r="F74" s="8"/>
      <c r="G74" s="35"/>
      <c r="H74" s="50"/>
      <c r="I74" s="50"/>
      <c r="J74" s="35"/>
      <c r="K74" s="51" t="str">
        <f t="shared" si="10"/>
        <v/>
      </c>
      <c r="L74" s="52"/>
      <c r="M74" s="6" t="str">
        <f>IF(J74="","",(K74/J74)/LOOKUP(RIGHT($D$2,3),定数!$A$6:$A$13,定数!$B$6:$B$13))</f>
        <v/>
      </c>
      <c r="N74" s="35"/>
      <c r="O74" s="8"/>
      <c r="P74" s="50"/>
      <c r="Q74" s="50"/>
      <c r="R74" s="53" t="str">
        <f>IF(P74="","",T74*M74*LOOKUP(RIGHT($D$2,3),定数!$A$6:$A$13,定数!$B$6:$B$13))</f>
        <v/>
      </c>
      <c r="S74" s="53"/>
      <c r="T74" s="54" t="str">
        <f t="shared" si="5"/>
        <v/>
      </c>
      <c r="U74" s="54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49" t="str">
        <f t="shared" si="11"/>
        <v/>
      </c>
      <c r="D75" s="49"/>
      <c r="E75" s="35"/>
      <c r="F75" s="8"/>
      <c r="G75" s="35"/>
      <c r="H75" s="50"/>
      <c r="I75" s="50"/>
      <c r="J75" s="35"/>
      <c r="K75" s="51" t="str">
        <f t="shared" ref="K75:K108" si="12">IF(J75="","",C75*0.03)</f>
        <v/>
      </c>
      <c r="L75" s="52"/>
      <c r="M75" s="6" t="str">
        <f>IF(J75="","",(K75/J75)/LOOKUP(RIGHT($D$2,3),定数!$A$6:$A$13,定数!$B$6:$B$13))</f>
        <v/>
      </c>
      <c r="N75" s="35"/>
      <c r="O75" s="8"/>
      <c r="P75" s="50"/>
      <c r="Q75" s="50"/>
      <c r="R75" s="53" t="str">
        <f>IF(P75="","",T75*M75*LOOKUP(RIGHT($D$2,3),定数!$A$6:$A$13,定数!$B$6:$B$13))</f>
        <v/>
      </c>
      <c r="S75" s="53"/>
      <c r="T75" s="54" t="str">
        <f t="shared" si="5"/>
        <v/>
      </c>
      <c r="U75" s="54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49" t="str">
        <f t="shared" si="11"/>
        <v/>
      </c>
      <c r="D76" s="49"/>
      <c r="E76" s="35"/>
      <c r="F76" s="8"/>
      <c r="G76" s="35"/>
      <c r="H76" s="50"/>
      <c r="I76" s="50"/>
      <c r="J76" s="35"/>
      <c r="K76" s="51" t="str">
        <f t="shared" si="12"/>
        <v/>
      </c>
      <c r="L76" s="52"/>
      <c r="M76" s="6" t="str">
        <f>IF(J76="","",(K76/J76)/LOOKUP(RIGHT($D$2,3),定数!$A$6:$A$13,定数!$B$6:$B$13))</f>
        <v/>
      </c>
      <c r="N76" s="35"/>
      <c r="O76" s="8"/>
      <c r="P76" s="50"/>
      <c r="Q76" s="50"/>
      <c r="R76" s="53" t="str">
        <f>IF(P76="","",T76*M76*LOOKUP(RIGHT($D$2,3),定数!$A$6:$A$13,定数!$B$6:$B$13))</f>
        <v/>
      </c>
      <c r="S76" s="53"/>
      <c r="T76" s="54" t="str">
        <f t="shared" ref="T76:T108" si="14">IF(P76="","",IF(G76="買",(P76-H76),(H76-P76))*IF(RIGHT($D$2,3)="JPY",100,10000))</f>
        <v/>
      </c>
      <c r="U76" s="54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>
      <c r="B77" s="35">
        <v>69</v>
      </c>
      <c r="C77" s="49" t="str">
        <f t="shared" si="11"/>
        <v/>
      </c>
      <c r="D77" s="49"/>
      <c r="E77" s="35"/>
      <c r="F77" s="8"/>
      <c r="G77" s="35"/>
      <c r="H77" s="50"/>
      <c r="I77" s="50"/>
      <c r="J77" s="35"/>
      <c r="K77" s="51" t="str">
        <f t="shared" si="12"/>
        <v/>
      </c>
      <c r="L77" s="52"/>
      <c r="M77" s="6" t="str">
        <f>IF(J77="","",(K77/J77)/LOOKUP(RIGHT($D$2,3),定数!$A$6:$A$13,定数!$B$6:$B$13))</f>
        <v/>
      </c>
      <c r="N77" s="35"/>
      <c r="O77" s="8"/>
      <c r="P77" s="50"/>
      <c r="Q77" s="50"/>
      <c r="R77" s="53" t="str">
        <f>IF(P77="","",T77*M77*LOOKUP(RIGHT($D$2,3),定数!$A$6:$A$13,定数!$B$6:$B$13))</f>
        <v/>
      </c>
      <c r="S77" s="53"/>
      <c r="T77" s="54" t="str">
        <f t="shared" si="14"/>
        <v/>
      </c>
      <c r="U77" s="54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>
      <c r="B78" s="35">
        <v>70</v>
      </c>
      <c r="C78" s="49" t="str">
        <f t="shared" si="11"/>
        <v/>
      </c>
      <c r="D78" s="49"/>
      <c r="E78" s="35"/>
      <c r="F78" s="8"/>
      <c r="G78" s="35"/>
      <c r="H78" s="50"/>
      <c r="I78" s="50"/>
      <c r="J78" s="35"/>
      <c r="K78" s="51" t="str">
        <f t="shared" si="12"/>
        <v/>
      </c>
      <c r="L78" s="52"/>
      <c r="M78" s="6" t="str">
        <f>IF(J78="","",(K78/J78)/LOOKUP(RIGHT($D$2,3),定数!$A$6:$A$13,定数!$B$6:$B$13))</f>
        <v/>
      </c>
      <c r="N78" s="35"/>
      <c r="O78" s="8"/>
      <c r="P78" s="50"/>
      <c r="Q78" s="50"/>
      <c r="R78" s="53" t="str">
        <f>IF(P78="","",T78*M78*LOOKUP(RIGHT($D$2,3),定数!$A$6:$A$13,定数!$B$6:$B$13))</f>
        <v/>
      </c>
      <c r="S78" s="53"/>
      <c r="T78" s="54" t="str">
        <f t="shared" si="14"/>
        <v/>
      </c>
      <c r="U78" s="54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>
      <c r="B79" s="35">
        <v>71</v>
      </c>
      <c r="C79" s="49" t="str">
        <f t="shared" si="11"/>
        <v/>
      </c>
      <c r="D79" s="49"/>
      <c r="E79" s="35"/>
      <c r="F79" s="8"/>
      <c r="G79" s="35"/>
      <c r="H79" s="50"/>
      <c r="I79" s="50"/>
      <c r="J79" s="35"/>
      <c r="K79" s="51" t="str">
        <f t="shared" si="12"/>
        <v/>
      </c>
      <c r="L79" s="52"/>
      <c r="M79" s="6" t="str">
        <f>IF(J79="","",(K79/J79)/LOOKUP(RIGHT($D$2,3),定数!$A$6:$A$13,定数!$B$6:$B$13))</f>
        <v/>
      </c>
      <c r="N79" s="35"/>
      <c r="O79" s="8"/>
      <c r="P79" s="50"/>
      <c r="Q79" s="50"/>
      <c r="R79" s="53" t="str">
        <f>IF(P79="","",T79*M79*LOOKUP(RIGHT($D$2,3),定数!$A$6:$A$13,定数!$B$6:$B$13))</f>
        <v/>
      </c>
      <c r="S79" s="53"/>
      <c r="T79" s="54" t="str">
        <f t="shared" si="14"/>
        <v/>
      </c>
      <c r="U79" s="54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>
      <c r="B80" s="35">
        <v>72</v>
      </c>
      <c r="C80" s="49" t="str">
        <f t="shared" si="11"/>
        <v/>
      </c>
      <c r="D80" s="49"/>
      <c r="E80" s="35"/>
      <c r="F80" s="8"/>
      <c r="G80" s="35"/>
      <c r="H80" s="50"/>
      <c r="I80" s="50"/>
      <c r="J80" s="35"/>
      <c r="K80" s="51" t="str">
        <f t="shared" si="12"/>
        <v/>
      </c>
      <c r="L80" s="52"/>
      <c r="M80" s="6" t="str">
        <f>IF(J80="","",(K80/J80)/LOOKUP(RIGHT($D$2,3),定数!$A$6:$A$13,定数!$B$6:$B$13))</f>
        <v/>
      </c>
      <c r="N80" s="35"/>
      <c r="O80" s="8"/>
      <c r="P80" s="50"/>
      <c r="Q80" s="50"/>
      <c r="R80" s="53" t="str">
        <f>IF(P80="","",T80*M80*LOOKUP(RIGHT($D$2,3),定数!$A$6:$A$13,定数!$B$6:$B$13))</f>
        <v/>
      </c>
      <c r="S80" s="53"/>
      <c r="T80" s="54" t="str">
        <f t="shared" si="14"/>
        <v/>
      </c>
      <c r="U80" s="54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>
      <c r="B81" s="35">
        <v>73</v>
      </c>
      <c r="C81" s="49" t="str">
        <f t="shared" si="11"/>
        <v/>
      </c>
      <c r="D81" s="49"/>
      <c r="E81" s="35"/>
      <c r="F81" s="8"/>
      <c r="G81" s="35"/>
      <c r="H81" s="50"/>
      <c r="I81" s="50"/>
      <c r="J81" s="35"/>
      <c r="K81" s="51" t="str">
        <f t="shared" si="12"/>
        <v/>
      </c>
      <c r="L81" s="52"/>
      <c r="M81" s="6" t="str">
        <f>IF(J81="","",(K81/J81)/LOOKUP(RIGHT($D$2,3),定数!$A$6:$A$13,定数!$B$6:$B$13))</f>
        <v/>
      </c>
      <c r="N81" s="35"/>
      <c r="O81" s="8"/>
      <c r="P81" s="50"/>
      <c r="Q81" s="50"/>
      <c r="R81" s="53" t="str">
        <f>IF(P81="","",T81*M81*LOOKUP(RIGHT($D$2,3),定数!$A$6:$A$13,定数!$B$6:$B$13))</f>
        <v/>
      </c>
      <c r="S81" s="53"/>
      <c r="T81" s="54" t="str">
        <f t="shared" si="14"/>
        <v/>
      </c>
      <c r="U81" s="54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>
      <c r="B82" s="35">
        <v>74</v>
      </c>
      <c r="C82" s="49" t="str">
        <f t="shared" si="11"/>
        <v/>
      </c>
      <c r="D82" s="49"/>
      <c r="E82" s="35"/>
      <c r="F82" s="8"/>
      <c r="G82" s="35"/>
      <c r="H82" s="50"/>
      <c r="I82" s="50"/>
      <c r="J82" s="35"/>
      <c r="K82" s="51" t="str">
        <f t="shared" si="12"/>
        <v/>
      </c>
      <c r="L82" s="52"/>
      <c r="M82" s="6" t="str">
        <f>IF(J82="","",(K82/J82)/LOOKUP(RIGHT($D$2,3),定数!$A$6:$A$13,定数!$B$6:$B$13))</f>
        <v/>
      </c>
      <c r="N82" s="35"/>
      <c r="O82" s="8"/>
      <c r="P82" s="50"/>
      <c r="Q82" s="50"/>
      <c r="R82" s="53" t="str">
        <f>IF(P82="","",T82*M82*LOOKUP(RIGHT($D$2,3),定数!$A$6:$A$13,定数!$B$6:$B$13))</f>
        <v/>
      </c>
      <c r="S82" s="53"/>
      <c r="T82" s="54" t="str">
        <f t="shared" si="14"/>
        <v/>
      </c>
      <c r="U82" s="54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>
      <c r="B83" s="35">
        <v>75</v>
      </c>
      <c r="C83" s="49" t="str">
        <f t="shared" si="11"/>
        <v/>
      </c>
      <c r="D83" s="49"/>
      <c r="E83" s="35"/>
      <c r="F83" s="8"/>
      <c r="G83" s="35"/>
      <c r="H83" s="50"/>
      <c r="I83" s="50"/>
      <c r="J83" s="35"/>
      <c r="K83" s="51" t="str">
        <f t="shared" si="12"/>
        <v/>
      </c>
      <c r="L83" s="52"/>
      <c r="M83" s="6" t="str">
        <f>IF(J83="","",(K83/J83)/LOOKUP(RIGHT($D$2,3),定数!$A$6:$A$13,定数!$B$6:$B$13))</f>
        <v/>
      </c>
      <c r="N83" s="35"/>
      <c r="O83" s="8"/>
      <c r="P83" s="50"/>
      <c r="Q83" s="50"/>
      <c r="R83" s="53" t="str">
        <f>IF(P83="","",T83*M83*LOOKUP(RIGHT($D$2,3),定数!$A$6:$A$13,定数!$B$6:$B$13))</f>
        <v/>
      </c>
      <c r="S83" s="53"/>
      <c r="T83" s="54" t="str">
        <f t="shared" si="14"/>
        <v/>
      </c>
      <c r="U83" s="54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>
      <c r="B84" s="35">
        <v>76</v>
      </c>
      <c r="C84" s="49" t="str">
        <f t="shared" si="11"/>
        <v/>
      </c>
      <c r="D84" s="49"/>
      <c r="E84" s="35"/>
      <c r="F84" s="8"/>
      <c r="G84" s="35"/>
      <c r="H84" s="50"/>
      <c r="I84" s="50"/>
      <c r="J84" s="35"/>
      <c r="K84" s="51" t="str">
        <f t="shared" si="12"/>
        <v/>
      </c>
      <c r="L84" s="52"/>
      <c r="M84" s="6" t="str">
        <f>IF(J84="","",(K84/J84)/LOOKUP(RIGHT($D$2,3),定数!$A$6:$A$13,定数!$B$6:$B$13))</f>
        <v/>
      </c>
      <c r="N84" s="35"/>
      <c r="O84" s="8"/>
      <c r="P84" s="50"/>
      <c r="Q84" s="50"/>
      <c r="R84" s="53" t="str">
        <f>IF(P84="","",T84*M84*LOOKUP(RIGHT($D$2,3),定数!$A$6:$A$13,定数!$B$6:$B$13))</f>
        <v/>
      </c>
      <c r="S84" s="53"/>
      <c r="T84" s="54" t="str">
        <f t="shared" si="14"/>
        <v/>
      </c>
      <c r="U84" s="54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>
      <c r="B85" s="35">
        <v>77</v>
      </c>
      <c r="C85" s="49" t="str">
        <f t="shared" si="11"/>
        <v/>
      </c>
      <c r="D85" s="49"/>
      <c r="E85" s="35"/>
      <c r="F85" s="8"/>
      <c r="G85" s="35"/>
      <c r="H85" s="50"/>
      <c r="I85" s="50"/>
      <c r="J85" s="35"/>
      <c r="K85" s="51" t="str">
        <f t="shared" si="12"/>
        <v/>
      </c>
      <c r="L85" s="52"/>
      <c r="M85" s="6" t="str">
        <f>IF(J85="","",(K85/J85)/LOOKUP(RIGHT($D$2,3),定数!$A$6:$A$13,定数!$B$6:$B$13))</f>
        <v/>
      </c>
      <c r="N85" s="35"/>
      <c r="O85" s="8"/>
      <c r="P85" s="50"/>
      <c r="Q85" s="50"/>
      <c r="R85" s="53" t="str">
        <f>IF(P85="","",T85*M85*LOOKUP(RIGHT($D$2,3),定数!$A$6:$A$13,定数!$B$6:$B$13))</f>
        <v/>
      </c>
      <c r="S85" s="53"/>
      <c r="T85" s="54" t="str">
        <f t="shared" si="14"/>
        <v/>
      </c>
      <c r="U85" s="54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>
      <c r="B86" s="35">
        <v>78</v>
      </c>
      <c r="C86" s="49" t="str">
        <f t="shared" si="11"/>
        <v/>
      </c>
      <c r="D86" s="49"/>
      <c r="E86" s="35"/>
      <c r="F86" s="8"/>
      <c r="G86" s="35"/>
      <c r="H86" s="50"/>
      <c r="I86" s="50"/>
      <c r="J86" s="35"/>
      <c r="K86" s="51" t="str">
        <f t="shared" si="12"/>
        <v/>
      </c>
      <c r="L86" s="52"/>
      <c r="M86" s="6" t="str">
        <f>IF(J86="","",(K86/J86)/LOOKUP(RIGHT($D$2,3),定数!$A$6:$A$13,定数!$B$6:$B$13))</f>
        <v/>
      </c>
      <c r="N86" s="35"/>
      <c r="O86" s="8"/>
      <c r="P86" s="50"/>
      <c r="Q86" s="50"/>
      <c r="R86" s="53" t="str">
        <f>IF(P86="","",T86*M86*LOOKUP(RIGHT($D$2,3),定数!$A$6:$A$13,定数!$B$6:$B$13))</f>
        <v/>
      </c>
      <c r="S86" s="53"/>
      <c r="T86" s="54" t="str">
        <f t="shared" si="14"/>
        <v/>
      </c>
      <c r="U86" s="54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>
      <c r="B87" s="35">
        <v>79</v>
      </c>
      <c r="C87" s="49" t="str">
        <f t="shared" si="11"/>
        <v/>
      </c>
      <c r="D87" s="49"/>
      <c r="E87" s="35"/>
      <c r="F87" s="8"/>
      <c r="G87" s="35"/>
      <c r="H87" s="50"/>
      <c r="I87" s="50"/>
      <c r="J87" s="35"/>
      <c r="K87" s="51" t="str">
        <f t="shared" si="12"/>
        <v/>
      </c>
      <c r="L87" s="52"/>
      <c r="M87" s="6" t="str">
        <f>IF(J87="","",(K87/J87)/LOOKUP(RIGHT($D$2,3),定数!$A$6:$A$13,定数!$B$6:$B$13))</f>
        <v/>
      </c>
      <c r="N87" s="35"/>
      <c r="O87" s="8"/>
      <c r="P87" s="50"/>
      <c r="Q87" s="50"/>
      <c r="R87" s="53" t="str">
        <f>IF(P87="","",T87*M87*LOOKUP(RIGHT($D$2,3),定数!$A$6:$A$13,定数!$B$6:$B$13))</f>
        <v/>
      </c>
      <c r="S87" s="53"/>
      <c r="T87" s="54" t="str">
        <f t="shared" si="14"/>
        <v/>
      </c>
      <c r="U87" s="54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>
      <c r="B88" s="35">
        <v>80</v>
      </c>
      <c r="C88" s="49" t="str">
        <f t="shared" si="11"/>
        <v/>
      </c>
      <c r="D88" s="49"/>
      <c r="E88" s="35"/>
      <c r="F88" s="8"/>
      <c r="G88" s="35"/>
      <c r="H88" s="50"/>
      <c r="I88" s="50"/>
      <c r="J88" s="35"/>
      <c r="K88" s="51" t="str">
        <f t="shared" si="12"/>
        <v/>
      </c>
      <c r="L88" s="52"/>
      <c r="M88" s="6" t="str">
        <f>IF(J88="","",(K88/J88)/LOOKUP(RIGHT($D$2,3),定数!$A$6:$A$13,定数!$B$6:$B$13))</f>
        <v/>
      </c>
      <c r="N88" s="35"/>
      <c r="O88" s="8"/>
      <c r="P88" s="50"/>
      <c r="Q88" s="50"/>
      <c r="R88" s="53" t="str">
        <f>IF(P88="","",T88*M88*LOOKUP(RIGHT($D$2,3),定数!$A$6:$A$13,定数!$B$6:$B$13))</f>
        <v/>
      </c>
      <c r="S88" s="53"/>
      <c r="T88" s="54" t="str">
        <f t="shared" si="14"/>
        <v/>
      </c>
      <c r="U88" s="54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>
      <c r="B89" s="35">
        <v>81</v>
      </c>
      <c r="C89" s="49" t="str">
        <f t="shared" si="11"/>
        <v/>
      </c>
      <c r="D89" s="49"/>
      <c r="E89" s="35"/>
      <c r="F89" s="8"/>
      <c r="G89" s="35"/>
      <c r="H89" s="50"/>
      <c r="I89" s="50"/>
      <c r="J89" s="35"/>
      <c r="K89" s="51" t="str">
        <f t="shared" si="12"/>
        <v/>
      </c>
      <c r="L89" s="52"/>
      <c r="M89" s="6" t="str">
        <f>IF(J89="","",(K89/J89)/LOOKUP(RIGHT($D$2,3),定数!$A$6:$A$13,定数!$B$6:$B$13))</f>
        <v/>
      </c>
      <c r="N89" s="35"/>
      <c r="O89" s="8"/>
      <c r="P89" s="50"/>
      <c r="Q89" s="50"/>
      <c r="R89" s="53" t="str">
        <f>IF(P89="","",T89*M89*LOOKUP(RIGHT($D$2,3),定数!$A$6:$A$13,定数!$B$6:$B$13))</f>
        <v/>
      </c>
      <c r="S89" s="53"/>
      <c r="T89" s="54" t="str">
        <f t="shared" si="14"/>
        <v/>
      </c>
      <c r="U89" s="54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>
      <c r="B90" s="35">
        <v>82</v>
      </c>
      <c r="C90" s="49" t="str">
        <f t="shared" si="11"/>
        <v/>
      </c>
      <c r="D90" s="49"/>
      <c r="E90" s="35"/>
      <c r="F90" s="8"/>
      <c r="G90" s="35"/>
      <c r="H90" s="50"/>
      <c r="I90" s="50"/>
      <c r="J90" s="35"/>
      <c r="K90" s="51" t="str">
        <f t="shared" si="12"/>
        <v/>
      </c>
      <c r="L90" s="52"/>
      <c r="M90" s="6" t="str">
        <f>IF(J90="","",(K90/J90)/LOOKUP(RIGHT($D$2,3),定数!$A$6:$A$13,定数!$B$6:$B$13))</f>
        <v/>
      </c>
      <c r="N90" s="35"/>
      <c r="O90" s="8"/>
      <c r="P90" s="50"/>
      <c r="Q90" s="50"/>
      <c r="R90" s="53" t="str">
        <f>IF(P90="","",T90*M90*LOOKUP(RIGHT($D$2,3),定数!$A$6:$A$13,定数!$B$6:$B$13))</f>
        <v/>
      </c>
      <c r="S90" s="53"/>
      <c r="T90" s="54" t="str">
        <f t="shared" si="14"/>
        <v/>
      </c>
      <c r="U90" s="54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>
      <c r="B91" s="35">
        <v>83</v>
      </c>
      <c r="C91" s="49" t="str">
        <f t="shared" si="11"/>
        <v/>
      </c>
      <c r="D91" s="49"/>
      <c r="E91" s="35"/>
      <c r="F91" s="8"/>
      <c r="G91" s="35"/>
      <c r="H91" s="50"/>
      <c r="I91" s="50"/>
      <c r="J91" s="35"/>
      <c r="K91" s="51" t="str">
        <f t="shared" si="12"/>
        <v/>
      </c>
      <c r="L91" s="52"/>
      <c r="M91" s="6" t="str">
        <f>IF(J91="","",(K91/J91)/LOOKUP(RIGHT($D$2,3),定数!$A$6:$A$13,定数!$B$6:$B$13))</f>
        <v/>
      </c>
      <c r="N91" s="35"/>
      <c r="O91" s="8"/>
      <c r="P91" s="50"/>
      <c r="Q91" s="50"/>
      <c r="R91" s="53" t="str">
        <f>IF(P91="","",T91*M91*LOOKUP(RIGHT($D$2,3),定数!$A$6:$A$13,定数!$B$6:$B$13))</f>
        <v/>
      </c>
      <c r="S91" s="53"/>
      <c r="T91" s="54" t="str">
        <f t="shared" si="14"/>
        <v/>
      </c>
      <c r="U91" s="54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>
      <c r="B92" s="35">
        <v>84</v>
      </c>
      <c r="C92" s="49" t="str">
        <f t="shared" si="11"/>
        <v/>
      </c>
      <c r="D92" s="49"/>
      <c r="E92" s="35"/>
      <c r="F92" s="8"/>
      <c r="G92" s="35"/>
      <c r="H92" s="50"/>
      <c r="I92" s="50"/>
      <c r="J92" s="35"/>
      <c r="K92" s="51" t="str">
        <f t="shared" si="12"/>
        <v/>
      </c>
      <c r="L92" s="52"/>
      <c r="M92" s="6" t="str">
        <f>IF(J92="","",(K92/J92)/LOOKUP(RIGHT($D$2,3),定数!$A$6:$A$13,定数!$B$6:$B$13))</f>
        <v/>
      </c>
      <c r="N92" s="35"/>
      <c r="O92" s="8"/>
      <c r="P92" s="50"/>
      <c r="Q92" s="50"/>
      <c r="R92" s="53" t="str">
        <f>IF(P92="","",T92*M92*LOOKUP(RIGHT($D$2,3),定数!$A$6:$A$13,定数!$B$6:$B$13))</f>
        <v/>
      </c>
      <c r="S92" s="53"/>
      <c r="T92" s="54" t="str">
        <f t="shared" si="14"/>
        <v/>
      </c>
      <c r="U92" s="54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>
      <c r="B93" s="35">
        <v>85</v>
      </c>
      <c r="C93" s="49" t="str">
        <f t="shared" si="11"/>
        <v/>
      </c>
      <c r="D93" s="49"/>
      <c r="E93" s="35"/>
      <c r="F93" s="8"/>
      <c r="G93" s="35"/>
      <c r="H93" s="50"/>
      <c r="I93" s="50"/>
      <c r="J93" s="35"/>
      <c r="K93" s="51" t="str">
        <f t="shared" si="12"/>
        <v/>
      </c>
      <c r="L93" s="52"/>
      <c r="M93" s="6" t="str">
        <f>IF(J93="","",(K93/J93)/LOOKUP(RIGHT($D$2,3),定数!$A$6:$A$13,定数!$B$6:$B$13))</f>
        <v/>
      </c>
      <c r="N93" s="35"/>
      <c r="O93" s="8"/>
      <c r="P93" s="50"/>
      <c r="Q93" s="50"/>
      <c r="R93" s="53" t="str">
        <f>IF(P93="","",T93*M93*LOOKUP(RIGHT($D$2,3),定数!$A$6:$A$13,定数!$B$6:$B$13))</f>
        <v/>
      </c>
      <c r="S93" s="53"/>
      <c r="T93" s="54" t="str">
        <f t="shared" si="14"/>
        <v/>
      </c>
      <c r="U93" s="54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>
      <c r="B94" s="35">
        <v>86</v>
      </c>
      <c r="C94" s="49" t="str">
        <f t="shared" si="11"/>
        <v/>
      </c>
      <c r="D94" s="49"/>
      <c r="E94" s="35"/>
      <c r="F94" s="8"/>
      <c r="G94" s="35"/>
      <c r="H94" s="50"/>
      <c r="I94" s="50"/>
      <c r="J94" s="35"/>
      <c r="K94" s="51" t="str">
        <f t="shared" si="12"/>
        <v/>
      </c>
      <c r="L94" s="52"/>
      <c r="M94" s="6" t="str">
        <f>IF(J94="","",(K94/J94)/LOOKUP(RIGHT($D$2,3),定数!$A$6:$A$13,定数!$B$6:$B$13))</f>
        <v/>
      </c>
      <c r="N94" s="35"/>
      <c r="O94" s="8"/>
      <c r="P94" s="50"/>
      <c r="Q94" s="50"/>
      <c r="R94" s="53" t="str">
        <f>IF(P94="","",T94*M94*LOOKUP(RIGHT($D$2,3),定数!$A$6:$A$13,定数!$B$6:$B$13))</f>
        <v/>
      </c>
      <c r="S94" s="53"/>
      <c r="T94" s="54" t="str">
        <f t="shared" si="14"/>
        <v/>
      </c>
      <c r="U94" s="54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>
      <c r="B95" s="35">
        <v>87</v>
      </c>
      <c r="C95" s="49" t="str">
        <f t="shared" si="11"/>
        <v/>
      </c>
      <c r="D95" s="49"/>
      <c r="E95" s="35"/>
      <c r="F95" s="8"/>
      <c r="G95" s="35"/>
      <c r="H95" s="50"/>
      <c r="I95" s="50"/>
      <c r="J95" s="35"/>
      <c r="K95" s="51" t="str">
        <f t="shared" si="12"/>
        <v/>
      </c>
      <c r="L95" s="52"/>
      <c r="M95" s="6" t="str">
        <f>IF(J95="","",(K95/J95)/LOOKUP(RIGHT($D$2,3),定数!$A$6:$A$13,定数!$B$6:$B$13))</f>
        <v/>
      </c>
      <c r="N95" s="35"/>
      <c r="O95" s="8"/>
      <c r="P95" s="50"/>
      <c r="Q95" s="50"/>
      <c r="R95" s="53" t="str">
        <f>IF(P95="","",T95*M95*LOOKUP(RIGHT($D$2,3),定数!$A$6:$A$13,定数!$B$6:$B$13))</f>
        <v/>
      </c>
      <c r="S95" s="53"/>
      <c r="T95" s="54" t="str">
        <f t="shared" si="14"/>
        <v/>
      </c>
      <c r="U95" s="54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>
      <c r="B96" s="35">
        <v>88</v>
      </c>
      <c r="C96" s="49" t="str">
        <f t="shared" si="11"/>
        <v/>
      </c>
      <c r="D96" s="49"/>
      <c r="E96" s="35"/>
      <c r="F96" s="8"/>
      <c r="G96" s="35"/>
      <c r="H96" s="50"/>
      <c r="I96" s="50"/>
      <c r="J96" s="35"/>
      <c r="K96" s="51" t="str">
        <f t="shared" si="12"/>
        <v/>
      </c>
      <c r="L96" s="52"/>
      <c r="M96" s="6" t="str">
        <f>IF(J96="","",(K96/J96)/LOOKUP(RIGHT($D$2,3),定数!$A$6:$A$13,定数!$B$6:$B$13))</f>
        <v/>
      </c>
      <c r="N96" s="35"/>
      <c r="O96" s="8"/>
      <c r="P96" s="50"/>
      <c r="Q96" s="50"/>
      <c r="R96" s="53" t="str">
        <f>IF(P96="","",T96*M96*LOOKUP(RIGHT($D$2,3),定数!$A$6:$A$13,定数!$B$6:$B$13))</f>
        <v/>
      </c>
      <c r="S96" s="53"/>
      <c r="T96" s="54" t="str">
        <f t="shared" si="14"/>
        <v/>
      </c>
      <c r="U96" s="54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>
      <c r="B97" s="35">
        <v>89</v>
      </c>
      <c r="C97" s="49" t="str">
        <f t="shared" si="11"/>
        <v/>
      </c>
      <c r="D97" s="49"/>
      <c r="E97" s="35"/>
      <c r="F97" s="8"/>
      <c r="G97" s="35"/>
      <c r="H97" s="50"/>
      <c r="I97" s="50"/>
      <c r="J97" s="35"/>
      <c r="K97" s="51" t="str">
        <f t="shared" si="12"/>
        <v/>
      </c>
      <c r="L97" s="52"/>
      <c r="M97" s="6" t="str">
        <f>IF(J97="","",(K97/J97)/LOOKUP(RIGHT($D$2,3),定数!$A$6:$A$13,定数!$B$6:$B$13))</f>
        <v/>
      </c>
      <c r="N97" s="35"/>
      <c r="O97" s="8"/>
      <c r="P97" s="50"/>
      <c r="Q97" s="50"/>
      <c r="R97" s="53" t="str">
        <f>IF(P97="","",T97*M97*LOOKUP(RIGHT($D$2,3),定数!$A$6:$A$13,定数!$B$6:$B$13))</f>
        <v/>
      </c>
      <c r="S97" s="53"/>
      <c r="T97" s="54" t="str">
        <f t="shared" si="14"/>
        <v/>
      </c>
      <c r="U97" s="54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>
      <c r="B98" s="35">
        <v>90</v>
      </c>
      <c r="C98" s="49" t="str">
        <f t="shared" si="11"/>
        <v/>
      </c>
      <c r="D98" s="49"/>
      <c r="E98" s="35"/>
      <c r="F98" s="8"/>
      <c r="G98" s="35"/>
      <c r="H98" s="50"/>
      <c r="I98" s="50"/>
      <c r="J98" s="35"/>
      <c r="K98" s="51" t="str">
        <f t="shared" si="12"/>
        <v/>
      </c>
      <c r="L98" s="52"/>
      <c r="M98" s="6" t="str">
        <f>IF(J98="","",(K98/J98)/LOOKUP(RIGHT($D$2,3),定数!$A$6:$A$13,定数!$B$6:$B$13))</f>
        <v/>
      </c>
      <c r="N98" s="35"/>
      <c r="O98" s="8"/>
      <c r="P98" s="50"/>
      <c r="Q98" s="50"/>
      <c r="R98" s="53" t="str">
        <f>IF(P98="","",T98*M98*LOOKUP(RIGHT($D$2,3),定数!$A$6:$A$13,定数!$B$6:$B$13))</f>
        <v/>
      </c>
      <c r="S98" s="53"/>
      <c r="T98" s="54" t="str">
        <f t="shared" si="14"/>
        <v/>
      </c>
      <c r="U98" s="54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>
      <c r="B99" s="35">
        <v>91</v>
      </c>
      <c r="C99" s="49" t="str">
        <f t="shared" si="11"/>
        <v/>
      </c>
      <c r="D99" s="49"/>
      <c r="E99" s="35"/>
      <c r="F99" s="8"/>
      <c r="G99" s="35"/>
      <c r="H99" s="50"/>
      <c r="I99" s="50"/>
      <c r="J99" s="35"/>
      <c r="K99" s="51" t="str">
        <f t="shared" si="12"/>
        <v/>
      </c>
      <c r="L99" s="52"/>
      <c r="M99" s="6" t="str">
        <f>IF(J99="","",(K99/J99)/LOOKUP(RIGHT($D$2,3),定数!$A$6:$A$13,定数!$B$6:$B$13))</f>
        <v/>
      </c>
      <c r="N99" s="35"/>
      <c r="O99" s="8"/>
      <c r="P99" s="50"/>
      <c r="Q99" s="50"/>
      <c r="R99" s="53" t="str">
        <f>IF(P99="","",T99*M99*LOOKUP(RIGHT($D$2,3),定数!$A$6:$A$13,定数!$B$6:$B$13))</f>
        <v/>
      </c>
      <c r="S99" s="53"/>
      <c r="T99" s="54" t="str">
        <f t="shared" si="14"/>
        <v/>
      </c>
      <c r="U99" s="54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>
      <c r="B100" s="35">
        <v>92</v>
      </c>
      <c r="C100" s="49" t="str">
        <f t="shared" si="11"/>
        <v/>
      </c>
      <c r="D100" s="49"/>
      <c r="E100" s="35"/>
      <c r="F100" s="8"/>
      <c r="G100" s="35"/>
      <c r="H100" s="50"/>
      <c r="I100" s="50"/>
      <c r="J100" s="35"/>
      <c r="K100" s="51" t="str">
        <f t="shared" si="12"/>
        <v/>
      </c>
      <c r="L100" s="52"/>
      <c r="M100" s="6" t="str">
        <f>IF(J100="","",(K100/J100)/LOOKUP(RIGHT($D$2,3),定数!$A$6:$A$13,定数!$B$6:$B$13))</f>
        <v/>
      </c>
      <c r="N100" s="35"/>
      <c r="O100" s="8"/>
      <c r="P100" s="50"/>
      <c r="Q100" s="50"/>
      <c r="R100" s="53" t="str">
        <f>IF(P100="","",T100*M100*LOOKUP(RIGHT($D$2,3),定数!$A$6:$A$13,定数!$B$6:$B$13))</f>
        <v/>
      </c>
      <c r="S100" s="53"/>
      <c r="T100" s="54" t="str">
        <f t="shared" si="14"/>
        <v/>
      </c>
      <c r="U100" s="54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>
      <c r="B101" s="35">
        <v>93</v>
      </c>
      <c r="C101" s="49" t="str">
        <f t="shared" si="11"/>
        <v/>
      </c>
      <c r="D101" s="49"/>
      <c r="E101" s="35"/>
      <c r="F101" s="8"/>
      <c r="G101" s="35"/>
      <c r="H101" s="50"/>
      <c r="I101" s="50"/>
      <c r="J101" s="35"/>
      <c r="K101" s="51" t="str">
        <f t="shared" si="12"/>
        <v/>
      </c>
      <c r="L101" s="52"/>
      <c r="M101" s="6" t="str">
        <f>IF(J101="","",(K101/J101)/LOOKUP(RIGHT($D$2,3),定数!$A$6:$A$13,定数!$B$6:$B$13))</f>
        <v/>
      </c>
      <c r="N101" s="35"/>
      <c r="O101" s="8"/>
      <c r="P101" s="50"/>
      <c r="Q101" s="50"/>
      <c r="R101" s="53" t="str">
        <f>IF(P101="","",T101*M101*LOOKUP(RIGHT($D$2,3),定数!$A$6:$A$13,定数!$B$6:$B$13))</f>
        <v/>
      </c>
      <c r="S101" s="53"/>
      <c r="T101" s="54" t="str">
        <f t="shared" si="14"/>
        <v/>
      </c>
      <c r="U101" s="54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>
      <c r="B102" s="35">
        <v>94</v>
      </c>
      <c r="C102" s="49" t="str">
        <f t="shared" si="11"/>
        <v/>
      </c>
      <c r="D102" s="49"/>
      <c r="E102" s="35"/>
      <c r="F102" s="8"/>
      <c r="G102" s="35"/>
      <c r="H102" s="50"/>
      <c r="I102" s="50"/>
      <c r="J102" s="35"/>
      <c r="K102" s="51" t="str">
        <f t="shared" si="12"/>
        <v/>
      </c>
      <c r="L102" s="52"/>
      <c r="M102" s="6" t="str">
        <f>IF(J102="","",(K102/J102)/LOOKUP(RIGHT($D$2,3),定数!$A$6:$A$13,定数!$B$6:$B$13))</f>
        <v/>
      </c>
      <c r="N102" s="35"/>
      <c r="O102" s="8"/>
      <c r="P102" s="50"/>
      <c r="Q102" s="50"/>
      <c r="R102" s="53" t="str">
        <f>IF(P102="","",T102*M102*LOOKUP(RIGHT($D$2,3),定数!$A$6:$A$13,定数!$B$6:$B$13))</f>
        <v/>
      </c>
      <c r="S102" s="53"/>
      <c r="T102" s="54" t="str">
        <f t="shared" si="14"/>
        <v/>
      </c>
      <c r="U102" s="54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>
      <c r="B103" s="35">
        <v>95</v>
      </c>
      <c r="C103" s="49" t="str">
        <f t="shared" si="11"/>
        <v/>
      </c>
      <c r="D103" s="49"/>
      <c r="E103" s="35"/>
      <c r="F103" s="8"/>
      <c r="G103" s="35"/>
      <c r="H103" s="50"/>
      <c r="I103" s="50"/>
      <c r="J103" s="35"/>
      <c r="K103" s="51" t="str">
        <f t="shared" si="12"/>
        <v/>
      </c>
      <c r="L103" s="52"/>
      <c r="M103" s="6" t="str">
        <f>IF(J103="","",(K103/J103)/LOOKUP(RIGHT($D$2,3),定数!$A$6:$A$13,定数!$B$6:$B$13))</f>
        <v/>
      </c>
      <c r="N103" s="35"/>
      <c r="O103" s="8"/>
      <c r="P103" s="50"/>
      <c r="Q103" s="50"/>
      <c r="R103" s="53" t="str">
        <f>IF(P103="","",T103*M103*LOOKUP(RIGHT($D$2,3),定数!$A$6:$A$13,定数!$B$6:$B$13))</f>
        <v/>
      </c>
      <c r="S103" s="53"/>
      <c r="T103" s="54" t="str">
        <f t="shared" si="14"/>
        <v/>
      </c>
      <c r="U103" s="54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>
      <c r="B104" s="35">
        <v>96</v>
      </c>
      <c r="C104" s="49" t="str">
        <f t="shared" si="11"/>
        <v/>
      </c>
      <c r="D104" s="49"/>
      <c r="E104" s="35"/>
      <c r="F104" s="8"/>
      <c r="G104" s="35"/>
      <c r="H104" s="50"/>
      <c r="I104" s="50"/>
      <c r="J104" s="35"/>
      <c r="K104" s="51" t="str">
        <f t="shared" si="12"/>
        <v/>
      </c>
      <c r="L104" s="52"/>
      <c r="M104" s="6" t="str">
        <f>IF(J104="","",(K104/J104)/LOOKUP(RIGHT($D$2,3),定数!$A$6:$A$13,定数!$B$6:$B$13))</f>
        <v/>
      </c>
      <c r="N104" s="35"/>
      <c r="O104" s="8"/>
      <c r="P104" s="50"/>
      <c r="Q104" s="50"/>
      <c r="R104" s="53" t="str">
        <f>IF(P104="","",T104*M104*LOOKUP(RIGHT($D$2,3),定数!$A$6:$A$13,定数!$B$6:$B$13))</f>
        <v/>
      </c>
      <c r="S104" s="53"/>
      <c r="T104" s="54" t="str">
        <f t="shared" si="14"/>
        <v/>
      </c>
      <c r="U104" s="54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>
      <c r="B105" s="35">
        <v>97</v>
      </c>
      <c r="C105" s="49" t="str">
        <f t="shared" si="11"/>
        <v/>
      </c>
      <c r="D105" s="49"/>
      <c r="E105" s="35"/>
      <c r="F105" s="8"/>
      <c r="G105" s="35"/>
      <c r="H105" s="50"/>
      <c r="I105" s="50"/>
      <c r="J105" s="35"/>
      <c r="K105" s="51" t="str">
        <f t="shared" si="12"/>
        <v/>
      </c>
      <c r="L105" s="52"/>
      <c r="M105" s="6" t="str">
        <f>IF(J105="","",(K105/J105)/LOOKUP(RIGHT($D$2,3),定数!$A$6:$A$13,定数!$B$6:$B$13))</f>
        <v/>
      </c>
      <c r="N105" s="35"/>
      <c r="O105" s="8"/>
      <c r="P105" s="50"/>
      <c r="Q105" s="50"/>
      <c r="R105" s="53" t="str">
        <f>IF(P105="","",T105*M105*LOOKUP(RIGHT($D$2,3),定数!$A$6:$A$13,定数!$B$6:$B$13))</f>
        <v/>
      </c>
      <c r="S105" s="53"/>
      <c r="T105" s="54" t="str">
        <f t="shared" si="14"/>
        <v/>
      </c>
      <c r="U105" s="54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>
      <c r="B106" s="35">
        <v>98</v>
      </c>
      <c r="C106" s="49" t="str">
        <f t="shared" si="11"/>
        <v/>
      </c>
      <c r="D106" s="49"/>
      <c r="E106" s="35"/>
      <c r="F106" s="8"/>
      <c r="G106" s="35"/>
      <c r="H106" s="50"/>
      <c r="I106" s="50"/>
      <c r="J106" s="35"/>
      <c r="K106" s="51" t="str">
        <f t="shared" si="12"/>
        <v/>
      </c>
      <c r="L106" s="52"/>
      <c r="M106" s="6" t="str">
        <f>IF(J106="","",(K106/J106)/LOOKUP(RIGHT($D$2,3),定数!$A$6:$A$13,定数!$B$6:$B$13))</f>
        <v/>
      </c>
      <c r="N106" s="35"/>
      <c r="O106" s="8"/>
      <c r="P106" s="50"/>
      <c r="Q106" s="50"/>
      <c r="R106" s="53" t="str">
        <f>IF(P106="","",T106*M106*LOOKUP(RIGHT($D$2,3),定数!$A$6:$A$13,定数!$B$6:$B$13))</f>
        <v/>
      </c>
      <c r="S106" s="53"/>
      <c r="T106" s="54" t="str">
        <f t="shared" si="14"/>
        <v/>
      </c>
      <c r="U106" s="54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>
      <c r="B107" s="35">
        <v>99</v>
      </c>
      <c r="C107" s="49" t="str">
        <f t="shared" si="11"/>
        <v/>
      </c>
      <c r="D107" s="49"/>
      <c r="E107" s="35"/>
      <c r="F107" s="8"/>
      <c r="G107" s="35"/>
      <c r="H107" s="50"/>
      <c r="I107" s="50"/>
      <c r="J107" s="35"/>
      <c r="K107" s="51" t="str">
        <f t="shared" si="12"/>
        <v/>
      </c>
      <c r="L107" s="52"/>
      <c r="M107" s="6" t="str">
        <f>IF(J107="","",(K107/J107)/LOOKUP(RIGHT($D$2,3),定数!$A$6:$A$13,定数!$B$6:$B$13))</f>
        <v/>
      </c>
      <c r="N107" s="35"/>
      <c r="O107" s="8"/>
      <c r="P107" s="50"/>
      <c r="Q107" s="50"/>
      <c r="R107" s="53" t="str">
        <f>IF(P107="","",T107*M107*LOOKUP(RIGHT($D$2,3),定数!$A$6:$A$13,定数!$B$6:$B$13))</f>
        <v/>
      </c>
      <c r="S107" s="53"/>
      <c r="T107" s="54" t="str">
        <f t="shared" si="14"/>
        <v/>
      </c>
      <c r="U107" s="5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>
      <c r="B108" s="35">
        <v>100</v>
      </c>
      <c r="C108" s="49" t="str">
        <f t="shared" si="11"/>
        <v/>
      </c>
      <c r="D108" s="49"/>
      <c r="E108" s="35"/>
      <c r="F108" s="8"/>
      <c r="G108" s="35"/>
      <c r="H108" s="50"/>
      <c r="I108" s="50"/>
      <c r="J108" s="35"/>
      <c r="K108" s="51" t="str">
        <f t="shared" si="12"/>
        <v/>
      </c>
      <c r="L108" s="52"/>
      <c r="M108" s="6" t="str">
        <f>IF(J108="","",(K108/J108)/LOOKUP(RIGHT($D$2,3),定数!$A$6:$A$13,定数!$B$6:$B$13))</f>
        <v/>
      </c>
      <c r="N108" s="35"/>
      <c r="O108" s="8"/>
      <c r="P108" s="50"/>
      <c r="Q108" s="50"/>
      <c r="R108" s="53" t="str">
        <f>IF(P108="","",T108*M108*LOOKUP(RIGHT($D$2,3),定数!$A$6:$A$13,定数!$B$6:$B$13))</f>
        <v/>
      </c>
      <c r="S108" s="53"/>
      <c r="T108" s="54" t="str">
        <f t="shared" si="14"/>
        <v/>
      </c>
      <c r="U108" s="5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41" priority="131" stopIfTrue="1" operator="equal">
      <formula>"買"</formula>
    </cfRule>
    <cfRule type="cellIs" dxfId="140" priority="132" stopIfTrue="1" operator="equal">
      <formula>"売"</formula>
    </cfRule>
  </conditionalFormatting>
  <conditionalFormatting sqref="G9:G11 G14:G45 G47:G108">
    <cfRule type="cellIs" dxfId="139" priority="133" stopIfTrue="1" operator="equal">
      <formula>"買"</formula>
    </cfRule>
    <cfRule type="cellIs" dxfId="138" priority="134" stopIfTrue="1" operator="equal">
      <formula>"売"</formula>
    </cfRule>
  </conditionalFormatting>
  <conditionalFormatting sqref="G12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13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9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10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11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9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10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11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12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13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14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15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16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17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18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19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20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21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22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23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23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24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25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26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27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28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29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30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31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32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33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34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35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35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36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37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38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39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40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41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42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42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43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44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45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46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47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47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46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48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49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50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51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52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53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54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55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56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57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58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59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59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59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60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62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16" zoomScale="110" zoomScaleNormal="110" workbookViewId="0">
      <selection activeCell="A321" sqref="A321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/>
  <sheetData>
    <row r="1" spans="1:10">
      <c r="A1" t="s">
        <v>0</v>
      </c>
    </row>
    <row r="2" spans="1:10">
      <c r="A2" s="89" t="s">
        <v>82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>
      <c r="A9" s="90"/>
      <c r="B9" s="90"/>
      <c r="C9" s="90"/>
      <c r="D9" s="90"/>
      <c r="E9" s="90"/>
      <c r="F9" s="90"/>
      <c r="G9" s="90"/>
      <c r="H9" s="90"/>
      <c r="I9" s="90"/>
      <c r="J9" s="90"/>
    </row>
    <row r="11" spans="1:10">
      <c r="A11" t="s">
        <v>1</v>
      </c>
    </row>
    <row r="12" spans="1:10">
      <c r="A12" s="91" t="s">
        <v>83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1" spans="1:10">
      <c r="A21" t="s">
        <v>2</v>
      </c>
    </row>
    <row r="22" spans="1:10">
      <c r="A22" s="91" t="s">
        <v>84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91"/>
      <c r="B29" s="91"/>
      <c r="C29" s="91"/>
      <c r="D29" s="91"/>
      <c r="E29" s="91"/>
      <c r="F29" s="91"/>
      <c r="G29" s="91"/>
      <c r="H29" s="91"/>
      <c r="I29" s="91"/>
      <c r="J29" s="9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6"/>
  <sheetViews>
    <sheetView zoomScaleSheetLayoutView="100" workbookViewId="0">
      <selection activeCell="G17" sqref="G17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67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>
      <c r="B5" s="27" t="s">
        <v>68</v>
      </c>
      <c r="C5" s="28" t="s">
        <v>69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68</v>
      </c>
      <c r="C6" s="28" t="s">
        <v>70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68</v>
      </c>
      <c r="C7" s="28" t="s">
        <v>71</v>
      </c>
      <c r="D7" s="28">
        <v>39</v>
      </c>
      <c r="E7" s="32">
        <v>43651</v>
      </c>
      <c r="F7" s="28">
        <v>30</v>
      </c>
      <c r="G7" s="32">
        <v>43660</v>
      </c>
      <c r="H7" s="28"/>
      <c r="I7" s="33"/>
    </row>
    <row r="8" spans="2:9">
      <c r="B8" s="27" t="s">
        <v>68</v>
      </c>
      <c r="C8" s="28" t="s">
        <v>72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68</v>
      </c>
      <c r="C9" s="28" t="s">
        <v>73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68</v>
      </c>
      <c r="C10" s="28" t="s">
        <v>74</v>
      </c>
      <c r="D10" s="28"/>
      <c r="E10" s="33"/>
      <c r="F10" s="28">
        <v>31</v>
      </c>
      <c r="G10" s="32">
        <v>43662</v>
      </c>
      <c r="H10" s="28"/>
      <c r="I10" s="33"/>
    </row>
    <row r="11" spans="2:9">
      <c r="B11" s="27" t="s">
        <v>68</v>
      </c>
      <c r="C11" s="28" t="s">
        <v>75</v>
      </c>
      <c r="D11" s="28"/>
      <c r="E11" s="33"/>
      <c r="F11" s="28">
        <v>29</v>
      </c>
      <c r="G11" s="32">
        <v>43668</v>
      </c>
      <c r="H11" s="28"/>
      <c r="I11" s="33"/>
    </row>
    <row r="12" spans="2:9">
      <c r="B12" s="27" t="s">
        <v>68</v>
      </c>
      <c r="C12" s="28" t="s">
        <v>76</v>
      </c>
      <c r="D12" s="28"/>
      <c r="E12" s="33"/>
      <c r="F12" s="28">
        <v>61</v>
      </c>
      <c r="G12" s="32">
        <v>43669</v>
      </c>
      <c r="H12" s="28"/>
      <c r="I12" s="33"/>
    </row>
    <row r="13" spans="2:9">
      <c r="B13" s="27" t="s">
        <v>68</v>
      </c>
      <c r="C13" s="28" t="s">
        <v>77</v>
      </c>
      <c r="D13" s="28"/>
      <c r="E13" s="33"/>
      <c r="F13" s="28">
        <v>51</v>
      </c>
      <c r="G13" s="32">
        <v>43687</v>
      </c>
      <c r="H13" s="28"/>
      <c r="I13" s="33"/>
    </row>
    <row r="14" spans="2:9">
      <c r="B14" s="27" t="s">
        <v>68</v>
      </c>
      <c r="C14" s="28" t="s">
        <v>78</v>
      </c>
      <c r="D14" s="28"/>
      <c r="E14" s="33"/>
      <c r="F14" s="28">
        <v>62</v>
      </c>
      <c r="G14" s="32">
        <v>43689</v>
      </c>
      <c r="H14" s="28"/>
      <c r="I14" s="33"/>
    </row>
    <row r="15" spans="2:9">
      <c r="B15" s="27" t="s">
        <v>68</v>
      </c>
      <c r="C15" s="28" t="s">
        <v>79</v>
      </c>
      <c r="D15" s="28"/>
      <c r="E15" s="33"/>
      <c r="F15" s="28">
        <v>64</v>
      </c>
      <c r="G15" s="32">
        <v>43690</v>
      </c>
      <c r="H15" s="28"/>
      <c r="I15" s="33"/>
    </row>
    <row r="16" spans="2:9">
      <c r="B16" s="27" t="s">
        <v>68</v>
      </c>
      <c r="C16" s="28" t="s">
        <v>80</v>
      </c>
      <c r="D16" s="28"/>
      <c r="E16" s="33"/>
      <c r="F16" s="28">
        <v>54</v>
      </c>
      <c r="G16" s="32">
        <v>43692</v>
      </c>
      <c r="H16" s="28"/>
      <c r="I16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80">
        <f>C9</f>
        <v>1000000</v>
      </c>
      <c r="M2" s="78"/>
      <c r="N2" s="75" t="s">
        <v>8</v>
      </c>
      <c r="O2" s="75"/>
      <c r="P2" s="80" t="e">
        <f>C108+R108</f>
        <v>#VALUE!</v>
      </c>
      <c r="Q2" s="78"/>
      <c r="R2" s="1"/>
      <c r="S2" s="1"/>
      <c r="T2" s="1"/>
    </row>
    <row r="3" spans="2:21" ht="57" customHeight="1">
      <c r="B3" s="75" t="s">
        <v>9</v>
      </c>
      <c r="C3" s="75"/>
      <c r="D3" s="87" t="s">
        <v>38</v>
      </c>
      <c r="E3" s="87"/>
      <c r="F3" s="87"/>
      <c r="G3" s="87"/>
      <c r="H3" s="87"/>
      <c r="I3" s="87"/>
      <c r="J3" s="75" t="s">
        <v>10</v>
      </c>
      <c r="K3" s="75"/>
      <c r="L3" s="87" t="s">
        <v>35</v>
      </c>
      <c r="M3" s="88"/>
      <c r="N3" s="88"/>
      <c r="O3" s="88"/>
      <c r="P3" s="88"/>
      <c r="Q3" s="88"/>
      <c r="R3" s="1"/>
      <c r="S3" s="1"/>
    </row>
    <row r="4" spans="2:21">
      <c r="B4" s="75" t="s">
        <v>11</v>
      </c>
      <c r="C4" s="75"/>
      <c r="D4" s="76">
        <f>SUM($R$9:$S$993)</f>
        <v>153684.21052631587</v>
      </c>
      <c r="E4" s="76"/>
      <c r="F4" s="75" t="s">
        <v>12</v>
      </c>
      <c r="G4" s="75"/>
      <c r="H4" s="77">
        <f>SUM($T$9:$U$108)</f>
        <v>292.00000000000017</v>
      </c>
      <c r="I4" s="78"/>
      <c r="J4" s="79" t="s">
        <v>13</v>
      </c>
      <c r="K4" s="79"/>
      <c r="L4" s="80">
        <f>MAX($C$9:$D$990)-C9</f>
        <v>153684.21052631596</v>
      </c>
      <c r="M4" s="80"/>
      <c r="N4" s="79" t="s">
        <v>14</v>
      </c>
      <c r="O4" s="79"/>
      <c r="P4" s="76">
        <f>MIN($C$9:$D$990)-C9</f>
        <v>0</v>
      </c>
      <c r="Q4" s="76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2" t="s">
        <v>19</v>
      </c>
      <c r="K5" s="75"/>
      <c r="L5" s="83"/>
      <c r="M5" s="84"/>
      <c r="N5" s="17" t="s">
        <v>20</v>
      </c>
      <c r="O5" s="9"/>
      <c r="P5" s="83"/>
      <c r="Q5" s="84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1">
      <c r="B8" s="56"/>
      <c r="C8" s="59"/>
      <c r="D8" s="60"/>
      <c r="E8" s="18" t="s">
        <v>28</v>
      </c>
      <c r="F8" s="18" t="s">
        <v>29</v>
      </c>
      <c r="G8" s="18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</row>
    <row r="9" spans="2:21">
      <c r="B9" s="19">
        <v>1</v>
      </c>
      <c r="C9" s="49">
        <v>1000000</v>
      </c>
      <c r="D9" s="49"/>
      <c r="E9" s="19">
        <v>2001</v>
      </c>
      <c r="F9" s="8">
        <v>42111</v>
      </c>
      <c r="G9" s="19" t="s">
        <v>4</v>
      </c>
      <c r="H9" s="50">
        <v>105.33</v>
      </c>
      <c r="I9" s="50"/>
      <c r="J9" s="19">
        <v>57</v>
      </c>
      <c r="K9" s="49">
        <f t="shared" ref="K9:K72" si="0">IF(F9="","",C9*0.03)</f>
        <v>30000</v>
      </c>
      <c r="L9" s="49"/>
      <c r="M9" s="6">
        <f>IF(J9="","",(K9/J9)/1000)</f>
        <v>0.52631578947368418</v>
      </c>
      <c r="N9" s="19">
        <v>2001</v>
      </c>
      <c r="O9" s="8">
        <v>42111</v>
      </c>
      <c r="P9" s="50">
        <v>108.25</v>
      </c>
      <c r="Q9" s="50"/>
      <c r="R9" s="53">
        <f>IF(O9="","",(IF(G9="売",H9-P9,P9-H9))*M9*100000)</f>
        <v>153684.21052631587</v>
      </c>
      <c r="S9" s="53"/>
      <c r="T9" s="54">
        <f>IF(O9="","",IF(R9&lt;0,J9*(-1),IF(G9="買",(P9-H9)*100,(H9-P9)*100)))</f>
        <v>292.00000000000017</v>
      </c>
      <c r="U9" s="54"/>
    </row>
    <row r="10" spans="2:21">
      <c r="B10" s="19">
        <v>2</v>
      </c>
      <c r="C10" s="49">
        <f t="shared" ref="C10:C73" si="1">IF(R9="","",C9+R9)</f>
        <v>1153684.210526316</v>
      </c>
      <c r="D10" s="49"/>
      <c r="E10" s="19"/>
      <c r="F10" s="8"/>
      <c r="G10" s="19" t="s">
        <v>4</v>
      </c>
      <c r="H10" s="50"/>
      <c r="I10" s="50"/>
      <c r="J10" s="19"/>
      <c r="K10" s="49" t="str">
        <f t="shared" si="0"/>
        <v/>
      </c>
      <c r="L10" s="49"/>
      <c r="M10" s="6" t="str">
        <f t="shared" ref="M10:M73" si="2">IF(J10="","",(K10/J10)/1000)</f>
        <v/>
      </c>
      <c r="N10" s="19"/>
      <c r="O10" s="8"/>
      <c r="P10" s="50"/>
      <c r="Q10" s="50"/>
      <c r="R10" s="53" t="str">
        <f t="shared" ref="R10:R73" si="3">IF(O10="","",(IF(G10="売",H10-P10,P10-H10))*M10*100000)</f>
        <v/>
      </c>
      <c r="S10" s="53"/>
      <c r="T10" s="54" t="str">
        <f t="shared" ref="T10:T73" si="4">IF(O10="","",IF(R10&lt;0,J10*(-1),IF(G10="買",(P10-H10)*100,(H10-P10)*100)))</f>
        <v/>
      </c>
      <c r="U10" s="54"/>
    </row>
    <row r="11" spans="2:21">
      <c r="B11" s="19">
        <v>3</v>
      </c>
      <c r="C11" s="49" t="str">
        <f t="shared" si="1"/>
        <v/>
      </c>
      <c r="D11" s="49"/>
      <c r="E11" s="19"/>
      <c r="F11" s="8"/>
      <c r="G11" s="19" t="s">
        <v>4</v>
      </c>
      <c r="H11" s="50"/>
      <c r="I11" s="50"/>
      <c r="J11" s="19"/>
      <c r="K11" s="49" t="str">
        <f t="shared" si="0"/>
        <v/>
      </c>
      <c r="L11" s="49"/>
      <c r="M11" s="6" t="str">
        <f t="shared" si="2"/>
        <v/>
      </c>
      <c r="N11" s="19"/>
      <c r="O11" s="8"/>
      <c r="P11" s="50"/>
      <c r="Q11" s="50"/>
      <c r="R11" s="53" t="str">
        <f t="shared" si="3"/>
        <v/>
      </c>
      <c r="S11" s="53"/>
      <c r="T11" s="54" t="str">
        <f t="shared" si="4"/>
        <v/>
      </c>
      <c r="U11" s="54"/>
    </row>
    <row r="12" spans="2:21">
      <c r="B12" s="19">
        <v>4</v>
      </c>
      <c r="C12" s="49" t="str">
        <f t="shared" si="1"/>
        <v/>
      </c>
      <c r="D12" s="49"/>
      <c r="E12" s="19"/>
      <c r="F12" s="8"/>
      <c r="G12" s="19" t="s">
        <v>3</v>
      </c>
      <c r="H12" s="50"/>
      <c r="I12" s="50"/>
      <c r="J12" s="19"/>
      <c r="K12" s="49" t="str">
        <f t="shared" si="0"/>
        <v/>
      </c>
      <c r="L12" s="49"/>
      <c r="M12" s="6" t="str">
        <f t="shared" si="2"/>
        <v/>
      </c>
      <c r="N12" s="19"/>
      <c r="O12" s="8"/>
      <c r="P12" s="50"/>
      <c r="Q12" s="50"/>
      <c r="R12" s="53" t="str">
        <f t="shared" si="3"/>
        <v/>
      </c>
      <c r="S12" s="53"/>
      <c r="T12" s="54" t="str">
        <f t="shared" si="4"/>
        <v/>
      </c>
      <c r="U12" s="54"/>
    </row>
    <row r="13" spans="2:21">
      <c r="B13" s="19">
        <v>5</v>
      </c>
      <c r="C13" s="49" t="str">
        <f t="shared" si="1"/>
        <v/>
      </c>
      <c r="D13" s="49"/>
      <c r="E13" s="19"/>
      <c r="F13" s="8"/>
      <c r="G13" s="19" t="s">
        <v>3</v>
      </c>
      <c r="H13" s="50"/>
      <c r="I13" s="50"/>
      <c r="J13" s="19"/>
      <c r="K13" s="49" t="str">
        <f t="shared" si="0"/>
        <v/>
      </c>
      <c r="L13" s="49"/>
      <c r="M13" s="6" t="str">
        <f t="shared" si="2"/>
        <v/>
      </c>
      <c r="N13" s="19"/>
      <c r="O13" s="8"/>
      <c r="P13" s="50"/>
      <c r="Q13" s="50"/>
      <c r="R13" s="53" t="str">
        <f t="shared" si="3"/>
        <v/>
      </c>
      <c r="S13" s="53"/>
      <c r="T13" s="54" t="str">
        <f t="shared" si="4"/>
        <v/>
      </c>
      <c r="U13" s="54"/>
    </row>
    <row r="14" spans="2:21">
      <c r="B14" s="19">
        <v>6</v>
      </c>
      <c r="C14" s="49" t="str">
        <f t="shared" si="1"/>
        <v/>
      </c>
      <c r="D14" s="49"/>
      <c r="E14" s="19"/>
      <c r="F14" s="8"/>
      <c r="G14" s="19" t="s">
        <v>4</v>
      </c>
      <c r="H14" s="50"/>
      <c r="I14" s="50"/>
      <c r="J14" s="19"/>
      <c r="K14" s="49" t="str">
        <f t="shared" si="0"/>
        <v/>
      </c>
      <c r="L14" s="49"/>
      <c r="M14" s="6" t="str">
        <f t="shared" si="2"/>
        <v/>
      </c>
      <c r="N14" s="19"/>
      <c r="O14" s="8"/>
      <c r="P14" s="50"/>
      <c r="Q14" s="50"/>
      <c r="R14" s="53" t="str">
        <f t="shared" si="3"/>
        <v/>
      </c>
      <c r="S14" s="53"/>
      <c r="T14" s="54" t="str">
        <f t="shared" si="4"/>
        <v/>
      </c>
      <c r="U14" s="54"/>
    </row>
    <row r="15" spans="2:21">
      <c r="B15" s="19">
        <v>7</v>
      </c>
      <c r="C15" s="49" t="str">
        <f t="shared" si="1"/>
        <v/>
      </c>
      <c r="D15" s="49"/>
      <c r="E15" s="19"/>
      <c r="F15" s="8"/>
      <c r="G15" s="19" t="s">
        <v>4</v>
      </c>
      <c r="H15" s="50"/>
      <c r="I15" s="50"/>
      <c r="J15" s="19"/>
      <c r="K15" s="49" t="str">
        <f t="shared" si="0"/>
        <v/>
      </c>
      <c r="L15" s="49"/>
      <c r="M15" s="6" t="str">
        <f t="shared" si="2"/>
        <v/>
      </c>
      <c r="N15" s="19"/>
      <c r="O15" s="8"/>
      <c r="P15" s="50"/>
      <c r="Q15" s="50"/>
      <c r="R15" s="53" t="str">
        <f t="shared" si="3"/>
        <v/>
      </c>
      <c r="S15" s="53"/>
      <c r="T15" s="54" t="str">
        <f t="shared" si="4"/>
        <v/>
      </c>
      <c r="U15" s="54"/>
    </row>
    <row r="16" spans="2:21">
      <c r="B16" s="19">
        <v>8</v>
      </c>
      <c r="C16" s="49" t="str">
        <f t="shared" si="1"/>
        <v/>
      </c>
      <c r="D16" s="49"/>
      <c r="E16" s="19"/>
      <c r="F16" s="8"/>
      <c r="G16" s="19" t="s">
        <v>4</v>
      </c>
      <c r="H16" s="50"/>
      <c r="I16" s="50"/>
      <c r="J16" s="19"/>
      <c r="K16" s="49" t="str">
        <f t="shared" si="0"/>
        <v/>
      </c>
      <c r="L16" s="49"/>
      <c r="M16" s="6" t="str">
        <f t="shared" si="2"/>
        <v/>
      </c>
      <c r="N16" s="19"/>
      <c r="O16" s="8"/>
      <c r="P16" s="50"/>
      <c r="Q16" s="50"/>
      <c r="R16" s="53" t="str">
        <f t="shared" si="3"/>
        <v/>
      </c>
      <c r="S16" s="53"/>
      <c r="T16" s="54" t="str">
        <f t="shared" si="4"/>
        <v/>
      </c>
      <c r="U16" s="54"/>
    </row>
    <row r="17" spans="2:21">
      <c r="B17" s="19">
        <v>9</v>
      </c>
      <c r="C17" s="49" t="str">
        <f t="shared" si="1"/>
        <v/>
      </c>
      <c r="D17" s="49"/>
      <c r="E17" s="19"/>
      <c r="F17" s="8"/>
      <c r="G17" s="19" t="s">
        <v>4</v>
      </c>
      <c r="H17" s="50"/>
      <c r="I17" s="50"/>
      <c r="J17" s="19"/>
      <c r="K17" s="49" t="str">
        <f t="shared" si="0"/>
        <v/>
      </c>
      <c r="L17" s="49"/>
      <c r="M17" s="6" t="str">
        <f t="shared" si="2"/>
        <v/>
      </c>
      <c r="N17" s="19"/>
      <c r="O17" s="8"/>
      <c r="P17" s="50"/>
      <c r="Q17" s="50"/>
      <c r="R17" s="53" t="str">
        <f t="shared" si="3"/>
        <v/>
      </c>
      <c r="S17" s="53"/>
      <c r="T17" s="54" t="str">
        <f t="shared" si="4"/>
        <v/>
      </c>
      <c r="U17" s="54"/>
    </row>
    <row r="18" spans="2:21">
      <c r="B18" s="19">
        <v>10</v>
      </c>
      <c r="C18" s="49" t="str">
        <f t="shared" si="1"/>
        <v/>
      </c>
      <c r="D18" s="49"/>
      <c r="E18" s="19"/>
      <c r="F18" s="8"/>
      <c r="G18" s="19" t="s">
        <v>4</v>
      </c>
      <c r="H18" s="50"/>
      <c r="I18" s="50"/>
      <c r="J18" s="19"/>
      <c r="K18" s="49" t="str">
        <f t="shared" si="0"/>
        <v/>
      </c>
      <c r="L18" s="49"/>
      <c r="M18" s="6" t="str">
        <f t="shared" si="2"/>
        <v/>
      </c>
      <c r="N18" s="19"/>
      <c r="O18" s="8"/>
      <c r="P18" s="50"/>
      <c r="Q18" s="50"/>
      <c r="R18" s="53" t="str">
        <f t="shared" si="3"/>
        <v/>
      </c>
      <c r="S18" s="53"/>
      <c r="T18" s="54" t="str">
        <f t="shared" si="4"/>
        <v/>
      </c>
      <c r="U18" s="54"/>
    </row>
    <row r="19" spans="2:21">
      <c r="B19" s="19">
        <v>11</v>
      </c>
      <c r="C19" s="49" t="str">
        <f t="shared" si="1"/>
        <v/>
      </c>
      <c r="D19" s="49"/>
      <c r="E19" s="19"/>
      <c r="F19" s="8"/>
      <c r="G19" s="19" t="s">
        <v>4</v>
      </c>
      <c r="H19" s="50"/>
      <c r="I19" s="50"/>
      <c r="J19" s="19"/>
      <c r="K19" s="49" t="str">
        <f t="shared" si="0"/>
        <v/>
      </c>
      <c r="L19" s="49"/>
      <c r="M19" s="6" t="str">
        <f t="shared" si="2"/>
        <v/>
      </c>
      <c r="N19" s="19"/>
      <c r="O19" s="8"/>
      <c r="P19" s="50"/>
      <c r="Q19" s="50"/>
      <c r="R19" s="53" t="str">
        <f t="shared" si="3"/>
        <v/>
      </c>
      <c r="S19" s="53"/>
      <c r="T19" s="54" t="str">
        <f t="shared" si="4"/>
        <v/>
      </c>
      <c r="U19" s="54"/>
    </row>
    <row r="20" spans="2:21">
      <c r="B20" s="19">
        <v>12</v>
      </c>
      <c r="C20" s="49" t="str">
        <f t="shared" si="1"/>
        <v/>
      </c>
      <c r="D20" s="49"/>
      <c r="E20" s="19"/>
      <c r="F20" s="8"/>
      <c r="G20" s="19" t="s">
        <v>4</v>
      </c>
      <c r="H20" s="50"/>
      <c r="I20" s="50"/>
      <c r="J20" s="19"/>
      <c r="K20" s="49" t="str">
        <f t="shared" si="0"/>
        <v/>
      </c>
      <c r="L20" s="49"/>
      <c r="M20" s="6" t="str">
        <f t="shared" si="2"/>
        <v/>
      </c>
      <c r="N20" s="19"/>
      <c r="O20" s="8"/>
      <c r="P20" s="50"/>
      <c r="Q20" s="50"/>
      <c r="R20" s="53" t="str">
        <f t="shared" si="3"/>
        <v/>
      </c>
      <c r="S20" s="53"/>
      <c r="T20" s="54" t="str">
        <f t="shared" si="4"/>
        <v/>
      </c>
      <c r="U20" s="54"/>
    </row>
    <row r="21" spans="2:21">
      <c r="B21" s="19">
        <v>13</v>
      </c>
      <c r="C21" s="49" t="str">
        <f t="shared" si="1"/>
        <v/>
      </c>
      <c r="D21" s="49"/>
      <c r="E21" s="19"/>
      <c r="F21" s="8"/>
      <c r="G21" s="19" t="s">
        <v>4</v>
      </c>
      <c r="H21" s="50"/>
      <c r="I21" s="50"/>
      <c r="J21" s="19"/>
      <c r="K21" s="49" t="str">
        <f t="shared" si="0"/>
        <v/>
      </c>
      <c r="L21" s="49"/>
      <c r="M21" s="6" t="str">
        <f t="shared" si="2"/>
        <v/>
      </c>
      <c r="N21" s="19"/>
      <c r="O21" s="8"/>
      <c r="P21" s="50"/>
      <c r="Q21" s="50"/>
      <c r="R21" s="53" t="str">
        <f t="shared" si="3"/>
        <v/>
      </c>
      <c r="S21" s="53"/>
      <c r="T21" s="54" t="str">
        <f t="shared" si="4"/>
        <v/>
      </c>
      <c r="U21" s="54"/>
    </row>
    <row r="22" spans="2:21">
      <c r="B22" s="19">
        <v>14</v>
      </c>
      <c r="C22" s="49" t="str">
        <f t="shared" si="1"/>
        <v/>
      </c>
      <c r="D22" s="49"/>
      <c r="E22" s="19"/>
      <c r="F22" s="8"/>
      <c r="G22" s="19" t="s">
        <v>3</v>
      </c>
      <c r="H22" s="50"/>
      <c r="I22" s="50"/>
      <c r="J22" s="19"/>
      <c r="K22" s="49" t="str">
        <f t="shared" si="0"/>
        <v/>
      </c>
      <c r="L22" s="49"/>
      <c r="M22" s="6" t="str">
        <f t="shared" si="2"/>
        <v/>
      </c>
      <c r="N22" s="19"/>
      <c r="O22" s="8"/>
      <c r="P22" s="50"/>
      <c r="Q22" s="50"/>
      <c r="R22" s="53" t="str">
        <f t="shared" si="3"/>
        <v/>
      </c>
      <c r="S22" s="53"/>
      <c r="T22" s="54" t="str">
        <f t="shared" si="4"/>
        <v/>
      </c>
      <c r="U22" s="54"/>
    </row>
    <row r="23" spans="2:21">
      <c r="B23" s="19">
        <v>15</v>
      </c>
      <c r="C23" s="49" t="str">
        <f t="shared" si="1"/>
        <v/>
      </c>
      <c r="D23" s="49"/>
      <c r="E23" s="19"/>
      <c r="F23" s="8"/>
      <c r="G23" s="19" t="s">
        <v>4</v>
      </c>
      <c r="H23" s="50"/>
      <c r="I23" s="50"/>
      <c r="J23" s="19"/>
      <c r="K23" s="49" t="str">
        <f t="shared" si="0"/>
        <v/>
      </c>
      <c r="L23" s="49"/>
      <c r="M23" s="6" t="str">
        <f t="shared" si="2"/>
        <v/>
      </c>
      <c r="N23" s="19"/>
      <c r="O23" s="8"/>
      <c r="P23" s="50"/>
      <c r="Q23" s="50"/>
      <c r="R23" s="53" t="str">
        <f t="shared" si="3"/>
        <v/>
      </c>
      <c r="S23" s="53"/>
      <c r="T23" s="54" t="str">
        <f t="shared" si="4"/>
        <v/>
      </c>
      <c r="U23" s="54"/>
    </row>
    <row r="24" spans="2:21">
      <c r="B24" s="19">
        <v>16</v>
      </c>
      <c r="C24" s="49" t="str">
        <f t="shared" si="1"/>
        <v/>
      </c>
      <c r="D24" s="49"/>
      <c r="E24" s="19"/>
      <c r="F24" s="8"/>
      <c r="G24" s="19" t="s">
        <v>4</v>
      </c>
      <c r="H24" s="50"/>
      <c r="I24" s="50"/>
      <c r="J24" s="19"/>
      <c r="K24" s="49" t="str">
        <f t="shared" si="0"/>
        <v/>
      </c>
      <c r="L24" s="49"/>
      <c r="M24" s="6" t="str">
        <f t="shared" si="2"/>
        <v/>
      </c>
      <c r="N24" s="19"/>
      <c r="O24" s="8"/>
      <c r="P24" s="50"/>
      <c r="Q24" s="50"/>
      <c r="R24" s="53" t="str">
        <f t="shared" si="3"/>
        <v/>
      </c>
      <c r="S24" s="53"/>
      <c r="T24" s="54" t="str">
        <f t="shared" si="4"/>
        <v/>
      </c>
      <c r="U24" s="54"/>
    </row>
    <row r="25" spans="2:21">
      <c r="B25" s="19">
        <v>17</v>
      </c>
      <c r="C25" s="49" t="str">
        <f t="shared" si="1"/>
        <v/>
      </c>
      <c r="D25" s="49"/>
      <c r="E25" s="19"/>
      <c r="F25" s="8"/>
      <c r="G25" s="19" t="s">
        <v>4</v>
      </c>
      <c r="H25" s="50"/>
      <c r="I25" s="50"/>
      <c r="J25" s="19"/>
      <c r="K25" s="49" t="str">
        <f t="shared" si="0"/>
        <v/>
      </c>
      <c r="L25" s="49"/>
      <c r="M25" s="6" t="str">
        <f t="shared" si="2"/>
        <v/>
      </c>
      <c r="N25" s="19"/>
      <c r="O25" s="8"/>
      <c r="P25" s="50"/>
      <c r="Q25" s="50"/>
      <c r="R25" s="53" t="str">
        <f t="shared" si="3"/>
        <v/>
      </c>
      <c r="S25" s="53"/>
      <c r="T25" s="54" t="str">
        <f t="shared" si="4"/>
        <v/>
      </c>
      <c r="U25" s="54"/>
    </row>
    <row r="26" spans="2:21">
      <c r="B26" s="19">
        <v>18</v>
      </c>
      <c r="C26" s="49" t="str">
        <f t="shared" si="1"/>
        <v/>
      </c>
      <c r="D26" s="49"/>
      <c r="E26" s="19"/>
      <c r="F26" s="8"/>
      <c r="G26" s="19" t="s">
        <v>4</v>
      </c>
      <c r="H26" s="50"/>
      <c r="I26" s="50"/>
      <c r="J26" s="19"/>
      <c r="K26" s="49" t="str">
        <f t="shared" si="0"/>
        <v/>
      </c>
      <c r="L26" s="49"/>
      <c r="M26" s="6" t="str">
        <f t="shared" si="2"/>
        <v/>
      </c>
      <c r="N26" s="19"/>
      <c r="O26" s="8"/>
      <c r="P26" s="50"/>
      <c r="Q26" s="50"/>
      <c r="R26" s="53" t="str">
        <f t="shared" si="3"/>
        <v/>
      </c>
      <c r="S26" s="53"/>
      <c r="T26" s="54" t="str">
        <f t="shared" si="4"/>
        <v/>
      </c>
      <c r="U26" s="54"/>
    </row>
    <row r="27" spans="2:21">
      <c r="B27" s="19">
        <v>19</v>
      </c>
      <c r="C27" s="49" t="str">
        <f t="shared" si="1"/>
        <v/>
      </c>
      <c r="D27" s="49"/>
      <c r="E27" s="19"/>
      <c r="F27" s="8"/>
      <c r="G27" s="19" t="s">
        <v>3</v>
      </c>
      <c r="H27" s="50"/>
      <c r="I27" s="50"/>
      <c r="J27" s="19"/>
      <c r="K27" s="49" t="str">
        <f t="shared" si="0"/>
        <v/>
      </c>
      <c r="L27" s="49"/>
      <c r="M27" s="6" t="str">
        <f t="shared" si="2"/>
        <v/>
      </c>
      <c r="N27" s="19"/>
      <c r="O27" s="8"/>
      <c r="P27" s="50"/>
      <c r="Q27" s="50"/>
      <c r="R27" s="53" t="str">
        <f t="shared" si="3"/>
        <v/>
      </c>
      <c r="S27" s="53"/>
      <c r="T27" s="54" t="str">
        <f t="shared" si="4"/>
        <v/>
      </c>
      <c r="U27" s="54"/>
    </row>
    <row r="28" spans="2:21">
      <c r="B28" s="19">
        <v>20</v>
      </c>
      <c r="C28" s="49" t="str">
        <f t="shared" si="1"/>
        <v/>
      </c>
      <c r="D28" s="49"/>
      <c r="E28" s="19"/>
      <c r="F28" s="8"/>
      <c r="G28" s="19" t="s">
        <v>4</v>
      </c>
      <c r="H28" s="50"/>
      <c r="I28" s="50"/>
      <c r="J28" s="19"/>
      <c r="K28" s="49" t="str">
        <f t="shared" si="0"/>
        <v/>
      </c>
      <c r="L28" s="49"/>
      <c r="M28" s="6" t="str">
        <f t="shared" si="2"/>
        <v/>
      </c>
      <c r="N28" s="19"/>
      <c r="O28" s="8"/>
      <c r="P28" s="50"/>
      <c r="Q28" s="50"/>
      <c r="R28" s="53" t="str">
        <f t="shared" si="3"/>
        <v/>
      </c>
      <c r="S28" s="53"/>
      <c r="T28" s="54" t="str">
        <f t="shared" si="4"/>
        <v/>
      </c>
      <c r="U28" s="54"/>
    </row>
    <row r="29" spans="2:21">
      <c r="B29" s="19">
        <v>21</v>
      </c>
      <c r="C29" s="49" t="str">
        <f t="shared" si="1"/>
        <v/>
      </c>
      <c r="D29" s="49"/>
      <c r="E29" s="19"/>
      <c r="F29" s="8"/>
      <c r="G29" s="19" t="s">
        <v>3</v>
      </c>
      <c r="H29" s="50"/>
      <c r="I29" s="50"/>
      <c r="J29" s="19"/>
      <c r="K29" s="49" t="str">
        <f t="shared" si="0"/>
        <v/>
      </c>
      <c r="L29" s="49"/>
      <c r="M29" s="6" t="str">
        <f t="shared" si="2"/>
        <v/>
      </c>
      <c r="N29" s="19"/>
      <c r="O29" s="8"/>
      <c r="P29" s="50"/>
      <c r="Q29" s="50"/>
      <c r="R29" s="53" t="str">
        <f t="shared" si="3"/>
        <v/>
      </c>
      <c r="S29" s="53"/>
      <c r="T29" s="54" t="str">
        <f t="shared" si="4"/>
        <v/>
      </c>
      <c r="U29" s="54"/>
    </row>
    <row r="30" spans="2:21">
      <c r="B30" s="19">
        <v>22</v>
      </c>
      <c r="C30" s="49" t="str">
        <f t="shared" si="1"/>
        <v/>
      </c>
      <c r="D30" s="49"/>
      <c r="E30" s="19"/>
      <c r="F30" s="8"/>
      <c r="G30" s="19" t="s">
        <v>3</v>
      </c>
      <c r="H30" s="50"/>
      <c r="I30" s="50"/>
      <c r="J30" s="19"/>
      <c r="K30" s="49" t="str">
        <f t="shared" si="0"/>
        <v/>
      </c>
      <c r="L30" s="49"/>
      <c r="M30" s="6" t="str">
        <f t="shared" si="2"/>
        <v/>
      </c>
      <c r="N30" s="19"/>
      <c r="O30" s="8"/>
      <c r="P30" s="50"/>
      <c r="Q30" s="50"/>
      <c r="R30" s="53" t="str">
        <f t="shared" si="3"/>
        <v/>
      </c>
      <c r="S30" s="53"/>
      <c r="T30" s="54" t="str">
        <f t="shared" si="4"/>
        <v/>
      </c>
      <c r="U30" s="54"/>
    </row>
    <row r="31" spans="2:21">
      <c r="B31" s="19">
        <v>23</v>
      </c>
      <c r="C31" s="49" t="str">
        <f t="shared" si="1"/>
        <v/>
      </c>
      <c r="D31" s="49"/>
      <c r="E31" s="19"/>
      <c r="F31" s="8"/>
      <c r="G31" s="19" t="s">
        <v>3</v>
      </c>
      <c r="H31" s="50"/>
      <c r="I31" s="50"/>
      <c r="J31" s="19"/>
      <c r="K31" s="49" t="str">
        <f t="shared" si="0"/>
        <v/>
      </c>
      <c r="L31" s="49"/>
      <c r="M31" s="6" t="str">
        <f t="shared" si="2"/>
        <v/>
      </c>
      <c r="N31" s="19"/>
      <c r="O31" s="8"/>
      <c r="P31" s="50"/>
      <c r="Q31" s="50"/>
      <c r="R31" s="53" t="str">
        <f t="shared" si="3"/>
        <v/>
      </c>
      <c r="S31" s="53"/>
      <c r="T31" s="54" t="str">
        <f t="shared" si="4"/>
        <v/>
      </c>
      <c r="U31" s="54"/>
    </row>
    <row r="32" spans="2:21">
      <c r="B32" s="19">
        <v>24</v>
      </c>
      <c r="C32" s="49" t="str">
        <f t="shared" si="1"/>
        <v/>
      </c>
      <c r="D32" s="49"/>
      <c r="E32" s="19"/>
      <c r="F32" s="8"/>
      <c r="G32" s="19" t="s">
        <v>3</v>
      </c>
      <c r="H32" s="50"/>
      <c r="I32" s="50"/>
      <c r="J32" s="19"/>
      <c r="K32" s="49" t="str">
        <f t="shared" si="0"/>
        <v/>
      </c>
      <c r="L32" s="49"/>
      <c r="M32" s="6" t="str">
        <f t="shared" si="2"/>
        <v/>
      </c>
      <c r="N32" s="19"/>
      <c r="O32" s="8"/>
      <c r="P32" s="50"/>
      <c r="Q32" s="50"/>
      <c r="R32" s="53" t="str">
        <f t="shared" si="3"/>
        <v/>
      </c>
      <c r="S32" s="53"/>
      <c r="T32" s="54" t="str">
        <f t="shared" si="4"/>
        <v/>
      </c>
      <c r="U32" s="54"/>
    </row>
    <row r="33" spans="2:21">
      <c r="B33" s="19">
        <v>25</v>
      </c>
      <c r="C33" s="49" t="str">
        <f t="shared" si="1"/>
        <v/>
      </c>
      <c r="D33" s="49"/>
      <c r="E33" s="19"/>
      <c r="F33" s="8"/>
      <c r="G33" s="19" t="s">
        <v>4</v>
      </c>
      <c r="H33" s="50"/>
      <c r="I33" s="50"/>
      <c r="J33" s="19"/>
      <c r="K33" s="49" t="str">
        <f t="shared" si="0"/>
        <v/>
      </c>
      <c r="L33" s="49"/>
      <c r="M33" s="6" t="str">
        <f t="shared" si="2"/>
        <v/>
      </c>
      <c r="N33" s="19"/>
      <c r="O33" s="8"/>
      <c r="P33" s="50"/>
      <c r="Q33" s="50"/>
      <c r="R33" s="53" t="str">
        <f t="shared" si="3"/>
        <v/>
      </c>
      <c r="S33" s="53"/>
      <c r="T33" s="54" t="str">
        <f t="shared" si="4"/>
        <v/>
      </c>
      <c r="U33" s="54"/>
    </row>
    <row r="34" spans="2:21">
      <c r="B34" s="19">
        <v>26</v>
      </c>
      <c r="C34" s="49" t="str">
        <f t="shared" si="1"/>
        <v/>
      </c>
      <c r="D34" s="49"/>
      <c r="E34" s="19"/>
      <c r="F34" s="8"/>
      <c r="G34" s="19" t="s">
        <v>3</v>
      </c>
      <c r="H34" s="50"/>
      <c r="I34" s="50"/>
      <c r="J34" s="19"/>
      <c r="K34" s="49" t="str">
        <f t="shared" si="0"/>
        <v/>
      </c>
      <c r="L34" s="49"/>
      <c r="M34" s="6" t="str">
        <f t="shared" si="2"/>
        <v/>
      </c>
      <c r="N34" s="19"/>
      <c r="O34" s="8"/>
      <c r="P34" s="50"/>
      <c r="Q34" s="50"/>
      <c r="R34" s="53" t="str">
        <f t="shared" si="3"/>
        <v/>
      </c>
      <c r="S34" s="53"/>
      <c r="T34" s="54" t="str">
        <f t="shared" si="4"/>
        <v/>
      </c>
      <c r="U34" s="54"/>
    </row>
    <row r="35" spans="2:21">
      <c r="B35" s="19">
        <v>27</v>
      </c>
      <c r="C35" s="49" t="str">
        <f t="shared" si="1"/>
        <v/>
      </c>
      <c r="D35" s="49"/>
      <c r="E35" s="19"/>
      <c r="F35" s="8"/>
      <c r="G35" s="19" t="s">
        <v>3</v>
      </c>
      <c r="H35" s="50"/>
      <c r="I35" s="50"/>
      <c r="J35" s="19"/>
      <c r="K35" s="49" t="str">
        <f t="shared" si="0"/>
        <v/>
      </c>
      <c r="L35" s="49"/>
      <c r="M35" s="6" t="str">
        <f t="shared" si="2"/>
        <v/>
      </c>
      <c r="N35" s="19"/>
      <c r="O35" s="8"/>
      <c r="P35" s="50"/>
      <c r="Q35" s="50"/>
      <c r="R35" s="53" t="str">
        <f t="shared" si="3"/>
        <v/>
      </c>
      <c r="S35" s="53"/>
      <c r="T35" s="54" t="str">
        <f t="shared" si="4"/>
        <v/>
      </c>
      <c r="U35" s="54"/>
    </row>
    <row r="36" spans="2:21">
      <c r="B36" s="19">
        <v>28</v>
      </c>
      <c r="C36" s="49" t="str">
        <f t="shared" si="1"/>
        <v/>
      </c>
      <c r="D36" s="49"/>
      <c r="E36" s="19"/>
      <c r="F36" s="8"/>
      <c r="G36" s="19" t="s">
        <v>3</v>
      </c>
      <c r="H36" s="50"/>
      <c r="I36" s="50"/>
      <c r="J36" s="19"/>
      <c r="K36" s="49" t="str">
        <f t="shared" si="0"/>
        <v/>
      </c>
      <c r="L36" s="49"/>
      <c r="M36" s="6" t="str">
        <f t="shared" si="2"/>
        <v/>
      </c>
      <c r="N36" s="19"/>
      <c r="O36" s="8"/>
      <c r="P36" s="50"/>
      <c r="Q36" s="50"/>
      <c r="R36" s="53" t="str">
        <f t="shared" si="3"/>
        <v/>
      </c>
      <c r="S36" s="53"/>
      <c r="T36" s="54" t="str">
        <f t="shared" si="4"/>
        <v/>
      </c>
      <c r="U36" s="54"/>
    </row>
    <row r="37" spans="2:21">
      <c r="B37" s="19">
        <v>29</v>
      </c>
      <c r="C37" s="49" t="str">
        <f t="shared" si="1"/>
        <v/>
      </c>
      <c r="D37" s="49"/>
      <c r="E37" s="19"/>
      <c r="F37" s="8"/>
      <c r="G37" s="19" t="s">
        <v>3</v>
      </c>
      <c r="H37" s="50"/>
      <c r="I37" s="50"/>
      <c r="J37" s="19"/>
      <c r="K37" s="49" t="str">
        <f t="shared" si="0"/>
        <v/>
      </c>
      <c r="L37" s="49"/>
      <c r="M37" s="6" t="str">
        <f t="shared" si="2"/>
        <v/>
      </c>
      <c r="N37" s="19"/>
      <c r="O37" s="8"/>
      <c r="P37" s="50"/>
      <c r="Q37" s="50"/>
      <c r="R37" s="53" t="str">
        <f t="shared" si="3"/>
        <v/>
      </c>
      <c r="S37" s="53"/>
      <c r="T37" s="54" t="str">
        <f t="shared" si="4"/>
        <v/>
      </c>
      <c r="U37" s="54"/>
    </row>
    <row r="38" spans="2:21">
      <c r="B38" s="19">
        <v>30</v>
      </c>
      <c r="C38" s="49" t="str">
        <f t="shared" si="1"/>
        <v/>
      </c>
      <c r="D38" s="49"/>
      <c r="E38" s="19"/>
      <c r="F38" s="8"/>
      <c r="G38" s="19" t="s">
        <v>4</v>
      </c>
      <c r="H38" s="50"/>
      <c r="I38" s="50"/>
      <c r="J38" s="19"/>
      <c r="K38" s="49" t="str">
        <f t="shared" si="0"/>
        <v/>
      </c>
      <c r="L38" s="49"/>
      <c r="M38" s="6" t="str">
        <f t="shared" si="2"/>
        <v/>
      </c>
      <c r="N38" s="19"/>
      <c r="O38" s="8"/>
      <c r="P38" s="50"/>
      <c r="Q38" s="50"/>
      <c r="R38" s="53" t="str">
        <f t="shared" si="3"/>
        <v/>
      </c>
      <c r="S38" s="53"/>
      <c r="T38" s="54" t="str">
        <f t="shared" si="4"/>
        <v/>
      </c>
      <c r="U38" s="54"/>
    </row>
    <row r="39" spans="2:21">
      <c r="B39" s="19">
        <v>31</v>
      </c>
      <c r="C39" s="49" t="str">
        <f t="shared" si="1"/>
        <v/>
      </c>
      <c r="D39" s="49"/>
      <c r="E39" s="19"/>
      <c r="F39" s="8"/>
      <c r="G39" s="19" t="s">
        <v>4</v>
      </c>
      <c r="H39" s="50"/>
      <c r="I39" s="50"/>
      <c r="J39" s="19"/>
      <c r="K39" s="49" t="str">
        <f t="shared" si="0"/>
        <v/>
      </c>
      <c r="L39" s="49"/>
      <c r="M39" s="6" t="str">
        <f t="shared" si="2"/>
        <v/>
      </c>
      <c r="N39" s="19"/>
      <c r="O39" s="8"/>
      <c r="P39" s="50"/>
      <c r="Q39" s="50"/>
      <c r="R39" s="53" t="str">
        <f t="shared" si="3"/>
        <v/>
      </c>
      <c r="S39" s="53"/>
      <c r="T39" s="54" t="str">
        <f t="shared" si="4"/>
        <v/>
      </c>
      <c r="U39" s="54"/>
    </row>
    <row r="40" spans="2:21">
      <c r="B40" s="19">
        <v>32</v>
      </c>
      <c r="C40" s="49" t="str">
        <f t="shared" si="1"/>
        <v/>
      </c>
      <c r="D40" s="49"/>
      <c r="E40" s="19"/>
      <c r="F40" s="8"/>
      <c r="G40" s="19" t="s">
        <v>4</v>
      </c>
      <c r="H40" s="50"/>
      <c r="I40" s="50"/>
      <c r="J40" s="19"/>
      <c r="K40" s="49" t="str">
        <f t="shared" si="0"/>
        <v/>
      </c>
      <c r="L40" s="49"/>
      <c r="M40" s="6" t="str">
        <f t="shared" si="2"/>
        <v/>
      </c>
      <c r="N40" s="19"/>
      <c r="O40" s="8"/>
      <c r="P40" s="50"/>
      <c r="Q40" s="50"/>
      <c r="R40" s="53" t="str">
        <f t="shared" si="3"/>
        <v/>
      </c>
      <c r="S40" s="53"/>
      <c r="T40" s="54" t="str">
        <f t="shared" si="4"/>
        <v/>
      </c>
      <c r="U40" s="54"/>
    </row>
    <row r="41" spans="2:21">
      <c r="B41" s="19">
        <v>33</v>
      </c>
      <c r="C41" s="49" t="str">
        <f t="shared" si="1"/>
        <v/>
      </c>
      <c r="D41" s="49"/>
      <c r="E41" s="19"/>
      <c r="F41" s="8"/>
      <c r="G41" s="19" t="s">
        <v>3</v>
      </c>
      <c r="H41" s="50"/>
      <c r="I41" s="50"/>
      <c r="J41" s="19"/>
      <c r="K41" s="49" t="str">
        <f t="shared" si="0"/>
        <v/>
      </c>
      <c r="L41" s="49"/>
      <c r="M41" s="6" t="str">
        <f t="shared" si="2"/>
        <v/>
      </c>
      <c r="N41" s="19"/>
      <c r="O41" s="8"/>
      <c r="P41" s="50"/>
      <c r="Q41" s="50"/>
      <c r="R41" s="53" t="str">
        <f t="shared" si="3"/>
        <v/>
      </c>
      <c r="S41" s="53"/>
      <c r="T41" s="54" t="str">
        <f t="shared" si="4"/>
        <v/>
      </c>
      <c r="U41" s="54"/>
    </row>
    <row r="42" spans="2:21">
      <c r="B42" s="19">
        <v>34</v>
      </c>
      <c r="C42" s="49" t="str">
        <f t="shared" si="1"/>
        <v/>
      </c>
      <c r="D42" s="49"/>
      <c r="E42" s="19"/>
      <c r="F42" s="8"/>
      <c r="G42" s="19" t="s">
        <v>4</v>
      </c>
      <c r="H42" s="50"/>
      <c r="I42" s="50"/>
      <c r="J42" s="19"/>
      <c r="K42" s="49" t="str">
        <f t="shared" si="0"/>
        <v/>
      </c>
      <c r="L42" s="49"/>
      <c r="M42" s="6" t="str">
        <f t="shared" si="2"/>
        <v/>
      </c>
      <c r="N42" s="19"/>
      <c r="O42" s="8"/>
      <c r="P42" s="50"/>
      <c r="Q42" s="50"/>
      <c r="R42" s="53" t="str">
        <f t="shared" si="3"/>
        <v/>
      </c>
      <c r="S42" s="53"/>
      <c r="T42" s="54" t="str">
        <f t="shared" si="4"/>
        <v/>
      </c>
      <c r="U42" s="54"/>
    </row>
    <row r="43" spans="2:21">
      <c r="B43" s="19">
        <v>35</v>
      </c>
      <c r="C43" s="49" t="str">
        <f t="shared" si="1"/>
        <v/>
      </c>
      <c r="D43" s="49"/>
      <c r="E43" s="19"/>
      <c r="F43" s="8"/>
      <c r="G43" s="19" t="s">
        <v>3</v>
      </c>
      <c r="H43" s="50"/>
      <c r="I43" s="50"/>
      <c r="J43" s="19"/>
      <c r="K43" s="49" t="str">
        <f t="shared" si="0"/>
        <v/>
      </c>
      <c r="L43" s="49"/>
      <c r="M43" s="6" t="str">
        <f t="shared" si="2"/>
        <v/>
      </c>
      <c r="N43" s="19"/>
      <c r="O43" s="8"/>
      <c r="P43" s="50"/>
      <c r="Q43" s="50"/>
      <c r="R43" s="53" t="str">
        <f t="shared" si="3"/>
        <v/>
      </c>
      <c r="S43" s="53"/>
      <c r="T43" s="54" t="str">
        <f t="shared" si="4"/>
        <v/>
      </c>
      <c r="U43" s="54"/>
    </row>
    <row r="44" spans="2:21">
      <c r="B44" s="19">
        <v>36</v>
      </c>
      <c r="C44" s="49" t="str">
        <f t="shared" si="1"/>
        <v/>
      </c>
      <c r="D44" s="49"/>
      <c r="E44" s="19"/>
      <c r="F44" s="8"/>
      <c r="G44" s="19" t="s">
        <v>4</v>
      </c>
      <c r="H44" s="50"/>
      <c r="I44" s="50"/>
      <c r="J44" s="19"/>
      <c r="K44" s="49" t="str">
        <f t="shared" si="0"/>
        <v/>
      </c>
      <c r="L44" s="49"/>
      <c r="M44" s="6" t="str">
        <f t="shared" si="2"/>
        <v/>
      </c>
      <c r="N44" s="19"/>
      <c r="O44" s="8"/>
      <c r="P44" s="50"/>
      <c r="Q44" s="50"/>
      <c r="R44" s="53" t="str">
        <f t="shared" si="3"/>
        <v/>
      </c>
      <c r="S44" s="53"/>
      <c r="T44" s="54" t="str">
        <f t="shared" si="4"/>
        <v/>
      </c>
      <c r="U44" s="54"/>
    </row>
    <row r="45" spans="2:21">
      <c r="B45" s="19">
        <v>37</v>
      </c>
      <c r="C45" s="49" t="str">
        <f t="shared" si="1"/>
        <v/>
      </c>
      <c r="D45" s="49"/>
      <c r="E45" s="19"/>
      <c r="F45" s="8"/>
      <c r="G45" s="19" t="s">
        <v>3</v>
      </c>
      <c r="H45" s="50"/>
      <c r="I45" s="50"/>
      <c r="J45" s="19"/>
      <c r="K45" s="49" t="str">
        <f t="shared" si="0"/>
        <v/>
      </c>
      <c r="L45" s="49"/>
      <c r="M45" s="6" t="str">
        <f t="shared" si="2"/>
        <v/>
      </c>
      <c r="N45" s="19"/>
      <c r="O45" s="8"/>
      <c r="P45" s="50"/>
      <c r="Q45" s="50"/>
      <c r="R45" s="53" t="str">
        <f t="shared" si="3"/>
        <v/>
      </c>
      <c r="S45" s="53"/>
      <c r="T45" s="54" t="str">
        <f t="shared" si="4"/>
        <v/>
      </c>
      <c r="U45" s="54"/>
    </row>
    <row r="46" spans="2:21">
      <c r="B46" s="19">
        <v>38</v>
      </c>
      <c r="C46" s="49" t="str">
        <f t="shared" si="1"/>
        <v/>
      </c>
      <c r="D46" s="49"/>
      <c r="E46" s="19"/>
      <c r="F46" s="8"/>
      <c r="G46" s="19" t="s">
        <v>4</v>
      </c>
      <c r="H46" s="50"/>
      <c r="I46" s="50"/>
      <c r="J46" s="19"/>
      <c r="K46" s="49" t="str">
        <f t="shared" si="0"/>
        <v/>
      </c>
      <c r="L46" s="49"/>
      <c r="M46" s="6" t="str">
        <f t="shared" si="2"/>
        <v/>
      </c>
      <c r="N46" s="19"/>
      <c r="O46" s="8"/>
      <c r="P46" s="50"/>
      <c r="Q46" s="50"/>
      <c r="R46" s="53" t="str">
        <f t="shared" si="3"/>
        <v/>
      </c>
      <c r="S46" s="53"/>
      <c r="T46" s="54" t="str">
        <f t="shared" si="4"/>
        <v/>
      </c>
      <c r="U46" s="54"/>
    </row>
    <row r="47" spans="2:21">
      <c r="B47" s="19">
        <v>39</v>
      </c>
      <c r="C47" s="49" t="str">
        <f t="shared" si="1"/>
        <v/>
      </c>
      <c r="D47" s="49"/>
      <c r="E47" s="19"/>
      <c r="F47" s="8"/>
      <c r="G47" s="19" t="s">
        <v>4</v>
      </c>
      <c r="H47" s="50"/>
      <c r="I47" s="50"/>
      <c r="J47" s="19"/>
      <c r="K47" s="49" t="str">
        <f t="shared" si="0"/>
        <v/>
      </c>
      <c r="L47" s="49"/>
      <c r="M47" s="6" t="str">
        <f t="shared" si="2"/>
        <v/>
      </c>
      <c r="N47" s="19"/>
      <c r="O47" s="8"/>
      <c r="P47" s="50"/>
      <c r="Q47" s="50"/>
      <c r="R47" s="53" t="str">
        <f t="shared" si="3"/>
        <v/>
      </c>
      <c r="S47" s="53"/>
      <c r="T47" s="54" t="str">
        <f t="shared" si="4"/>
        <v/>
      </c>
      <c r="U47" s="54"/>
    </row>
    <row r="48" spans="2:21">
      <c r="B48" s="19">
        <v>40</v>
      </c>
      <c r="C48" s="49" t="str">
        <f t="shared" si="1"/>
        <v/>
      </c>
      <c r="D48" s="49"/>
      <c r="E48" s="19"/>
      <c r="F48" s="8"/>
      <c r="G48" s="19" t="s">
        <v>37</v>
      </c>
      <c r="H48" s="50"/>
      <c r="I48" s="50"/>
      <c r="J48" s="19"/>
      <c r="K48" s="49" t="str">
        <f t="shared" si="0"/>
        <v/>
      </c>
      <c r="L48" s="49"/>
      <c r="M48" s="6" t="str">
        <f t="shared" si="2"/>
        <v/>
      </c>
      <c r="N48" s="19"/>
      <c r="O48" s="8"/>
      <c r="P48" s="50"/>
      <c r="Q48" s="50"/>
      <c r="R48" s="53" t="str">
        <f t="shared" si="3"/>
        <v/>
      </c>
      <c r="S48" s="53"/>
      <c r="T48" s="54" t="str">
        <f t="shared" si="4"/>
        <v/>
      </c>
      <c r="U48" s="54"/>
    </row>
    <row r="49" spans="2:21">
      <c r="B49" s="19">
        <v>41</v>
      </c>
      <c r="C49" s="49" t="str">
        <f t="shared" si="1"/>
        <v/>
      </c>
      <c r="D49" s="49"/>
      <c r="E49" s="19"/>
      <c r="F49" s="8"/>
      <c r="G49" s="19" t="s">
        <v>4</v>
      </c>
      <c r="H49" s="50"/>
      <c r="I49" s="50"/>
      <c r="J49" s="19"/>
      <c r="K49" s="49" t="str">
        <f t="shared" si="0"/>
        <v/>
      </c>
      <c r="L49" s="49"/>
      <c r="M49" s="6" t="str">
        <f t="shared" si="2"/>
        <v/>
      </c>
      <c r="N49" s="19"/>
      <c r="O49" s="8"/>
      <c r="P49" s="50"/>
      <c r="Q49" s="50"/>
      <c r="R49" s="53" t="str">
        <f t="shared" si="3"/>
        <v/>
      </c>
      <c r="S49" s="53"/>
      <c r="T49" s="54" t="str">
        <f t="shared" si="4"/>
        <v/>
      </c>
      <c r="U49" s="54"/>
    </row>
    <row r="50" spans="2:21">
      <c r="B50" s="19">
        <v>42</v>
      </c>
      <c r="C50" s="49" t="str">
        <f t="shared" si="1"/>
        <v/>
      </c>
      <c r="D50" s="49"/>
      <c r="E50" s="19"/>
      <c r="F50" s="8"/>
      <c r="G50" s="19" t="s">
        <v>4</v>
      </c>
      <c r="H50" s="50"/>
      <c r="I50" s="50"/>
      <c r="J50" s="19"/>
      <c r="K50" s="49" t="str">
        <f t="shared" si="0"/>
        <v/>
      </c>
      <c r="L50" s="49"/>
      <c r="M50" s="6" t="str">
        <f t="shared" si="2"/>
        <v/>
      </c>
      <c r="N50" s="19"/>
      <c r="O50" s="8"/>
      <c r="P50" s="50"/>
      <c r="Q50" s="50"/>
      <c r="R50" s="53" t="str">
        <f t="shared" si="3"/>
        <v/>
      </c>
      <c r="S50" s="53"/>
      <c r="T50" s="54" t="str">
        <f t="shared" si="4"/>
        <v/>
      </c>
      <c r="U50" s="54"/>
    </row>
    <row r="51" spans="2:21">
      <c r="B51" s="19">
        <v>43</v>
      </c>
      <c r="C51" s="49" t="str">
        <f t="shared" si="1"/>
        <v/>
      </c>
      <c r="D51" s="49"/>
      <c r="E51" s="19"/>
      <c r="F51" s="8"/>
      <c r="G51" s="19" t="s">
        <v>3</v>
      </c>
      <c r="H51" s="50"/>
      <c r="I51" s="50"/>
      <c r="J51" s="19"/>
      <c r="K51" s="49" t="str">
        <f t="shared" si="0"/>
        <v/>
      </c>
      <c r="L51" s="49"/>
      <c r="M51" s="6" t="str">
        <f t="shared" si="2"/>
        <v/>
      </c>
      <c r="N51" s="19"/>
      <c r="O51" s="8"/>
      <c r="P51" s="50"/>
      <c r="Q51" s="50"/>
      <c r="R51" s="53" t="str">
        <f t="shared" si="3"/>
        <v/>
      </c>
      <c r="S51" s="53"/>
      <c r="T51" s="54" t="str">
        <f t="shared" si="4"/>
        <v/>
      </c>
      <c r="U51" s="54"/>
    </row>
    <row r="52" spans="2:21">
      <c r="B52" s="19">
        <v>44</v>
      </c>
      <c r="C52" s="49" t="str">
        <f t="shared" si="1"/>
        <v/>
      </c>
      <c r="D52" s="49"/>
      <c r="E52" s="19"/>
      <c r="F52" s="8"/>
      <c r="G52" s="19" t="s">
        <v>3</v>
      </c>
      <c r="H52" s="50"/>
      <c r="I52" s="50"/>
      <c r="J52" s="19"/>
      <c r="K52" s="49" t="str">
        <f t="shared" si="0"/>
        <v/>
      </c>
      <c r="L52" s="49"/>
      <c r="M52" s="6" t="str">
        <f t="shared" si="2"/>
        <v/>
      </c>
      <c r="N52" s="19"/>
      <c r="O52" s="8"/>
      <c r="P52" s="50"/>
      <c r="Q52" s="50"/>
      <c r="R52" s="53" t="str">
        <f t="shared" si="3"/>
        <v/>
      </c>
      <c r="S52" s="53"/>
      <c r="T52" s="54" t="str">
        <f t="shared" si="4"/>
        <v/>
      </c>
      <c r="U52" s="54"/>
    </row>
    <row r="53" spans="2:21">
      <c r="B53" s="19">
        <v>45</v>
      </c>
      <c r="C53" s="49" t="str">
        <f t="shared" si="1"/>
        <v/>
      </c>
      <c r="D53" s="49"/>
      <c r="E53" s="19"/>
      <c r="F53" s="8"/>
      <c r="G53" s="19" t="s">
        <v>4</v>
      </c>
      <c r="H53" s="50"/>
      <c r="I53" s="50"/>
      <c r="J53" s="19"/>
      <c r="K53" s="49" t="str">
        <f t="shared" si="0"/>
        <v/>
      </c>
      <c r="L53" s="49"/>
      <c r="M53" s="6" t="str">
        <f t="shared" si="2"/>
        <v/>
      </c>
      <c r="N53" s="19"/>
      <c r="O53" s="8"/>
      <c r="P53" s="50"/>
      <c r="Q53" s="50"/>
      <c r="R53" s="53" t="str">
        <f t="shared" si="3"/>
        <v/>
      </c>
      <c r="S53" s="53"/>
      <c r="T53" s="54" t="str">
        <f t="shared" si="4"/>
        <v/>
      </c>
      <c r="U53" s="54"/>
    </row>
    <row r="54" spans="2:21">
      <c r="B54" s="19">
        <v>46</v>
      </c>
      <c r="C54" s="49" t="str">
        <f t="shared" si="1"/>
        <v/>
      </c>
      <c r="D54" s="49"/>
      <c r="E54" s="19"/>
      <c r="F54" s="8"/>
      <c r="G54" s="19" t="s">
        <v>4</v>
      </c>
      <c r="H54" s="50"/>
      <c r="I54" s="50"/>
      <c r="J54" s="19"/>
      <c r="K54" s="49" t="str">
        <f t="shared" si="0"/>
        <v/>
      </c>
      <c r="L54" s="49"/>
      <c r="M54" s="6" t="str">
        <f t="shared" si="2"/>
        <v/>
      </c>
      <c r="N54" s="19"/>
      <c r="O54" s="8"/>
      <c r="P54" s="50"/>
      <c r="Q54" s="50"/>
      <c r="R54" s="53" t="str">
        <f t="shared" si="3"/>
        <v/>
      </c>
      <c r="S54" s="53"/>
      <c r="T54" s="54" t="str">
        <f t="shared" si="4"/>
        <v/>
      </c>
      <c r="U54" s="54"/>
    </row>
    <row r="55" spans="2:21">
      <c r="B55" s="19">
        <v>47</v>
      </c>
      <c r="C55" s="49" t="str">
        <f t="shared" si="1"/>
        <v/>
      </c>
      <c r="D55" s="49"/>
      <c r="E55" s="19"/>
      <c r="F55" s="8"/>
      <c r="G55" s="19" t="s">
        <v>3</v>
      </c>
      <c r="H55" s="50"/>
      <c r="I55" s="50"/>
      <c r="J55" s="19"/>
      <c r="K55" s="49" t="str">
        <f t="shared" si="0"/>
        <v/>
      </c>
      <c r="L55" s="49"/>
      <c r="M55" s="6" t="str">
        <f t="shared" si="2"/>
        <v/>
      </c>
      <c r="N55" s="19"/>
      <c r="O55" s="8"/>
      <c r="P55" s="50"/>
      <c r="Q55" s="50"/>
      <c r="R55" s="53" t="str">
        <f t="shared" si="3"/>
        <v/>
      </c>
      <c r="S55" s="53"/>
      <c r="T55" s="54" t="str">
        <f t="shared" si="4"/>
        <v/>
      </c>
      <c r="U55" s="54"/>
    </row>
    <row r="56" spans="2:21">
      <c r="B56" s="19">
        <v>48</v>
      </c>
      <c r="C56" s="49" t="str">
        <f t="shared" si="1"/>
        <v/>
      </c>
      <c r="D56" s="49"/>
      <c r="E56" s="19"/>
      <c r="F56" s="8"/>
      <c r="G56" s="19" t="s">
        <v>3</v>
      </c>
      <c r="H56" s="50"/>
      <c r="I56" s="50"/>
      <c r="J56" s="19"/>
      <c r="K56" s="49" t="str">
        <f t="shared" si="0"/>
        <v/>
      </c>
      <c r="L56" s="49"/>
      <c r="M56" s="6" t="str">
        <f t="shared" si="2"/>
        <v/>
      </c>
      <c r="N56" s="19"/>
      <c r="O56" s="8"/>
      <c r="P56" s="50"/>
      <c r="Q56" s="50"/>
      <c r="R56" s="53" t="str">
        <f t="shared" si="3"/>
        <v/>
      </c>
      <c r="S56" s="53"/>
      <c r="T56" s="54" t="str">
        <f t="shared" si="4"/>
        <v/>
      </c>
      <c r="U56" s="54"/>
    </row>
    <row r="57" spans="2:21">
      <c r="B57" s="19">
        <v>49</v>
      </c>
      <c r="C57" s="49" t="str">
        <f t="shared" si="1"/>
        <v/>
      </c>
      <c r="D57" s="49"/>
      <c r="E57" s="19"/>
      <c r="F57" s="8"/>
      <c r="G57" s="19" t="s">
        <v>3</v>
      </c>
      <c r="H57" s="50"/>
      <c r="I57" s="50"/>
      <c r="J57" s="19"/>
      <c r="K57" s="49" t="str">
        <f t="shared" si="0"/>
        <v/>
      </c>
      <c r="L57" s="49"/>
      <c r="M57" s="6" t="str">
        <f t="shared" si="2"/>
        <v/>
      </c>
      <c r="N57" s="19"/>
      <c r="O57" s="8"/>
      <c r="P57" s="50"/>
      <c r="Q57" s="50"/>
      <c r="R57" s="53" t="str">
        <f t="shared" si="3"/>
        <v/>
      </c>
      <c r="S57" s="53"/>
      <c r="T57" s="54" t="str">
        <f t="shared" si="4"/>
        <v/>
      </c>
      <c r="U57" s="54"/>
    </row>
    <row r="58" spans="2:21">
      <c r="B58" s="19">
        <v>50</v>
      </c>
      <c r="C58" s="49" t="str">
        <f t="shared" si="1"/>
        <v/>
      </c>
      <c r="D58" s="49"/>
      <c r="E58" s="19"/>
      <c r="F58" s="8"/>
      <c r="G58" s="19" t="s">
        <v>3</v>
      </c>
      <c r="H58" s="50"/>
      <c r="I58" s="50"/>
      <c r="J58" s="19"/>
      <c r="K58" s="49" t="str">
        <f t="shared" si="0"/>
        <v/>
      </c>
      <c r="L58" s="49"/>
      <c r="M58" s="6" t="str">
        <f t="shared" si="2"/>
        <v/>
      </c>
      <c r="N58" s="19"/>
      <c r="O58" s="8"/>
      <c r="P58" s="50"/>
      <c r="Q58" s="50"/>
      <c r="R58" s="53" t="str">
        <f t="shared" si="3"/>
        <v/>
      </c>
      <c r="S58" s="53"/>
      <c r="T58" s="54" t="str">
        <f t="shared" si="4"/>
        <v/>
      </c>
      <c r="U58" s="54"/>
    </row>
    <row r="59" spans="2:21">
      <c r="B59" s="19">
        <v>51</v>
      </c>
      <c r="C59" s="49" t="str">
        <f t="shared" si="1"/>
        <v/>
      </c>
      <c r="D59" s="49"/>
      <c r="E59" s="19"/>
      <c r="F59" s="8"/>
      <c r="G59" s="19" t="s">
        <v>3</v>
      </c>
      <c r="H59" s="50"/>
      <c r="I59" s="50"/>
      <c r="J59" s="19"/>
      <c r="K59" s="49" t="str">
        <f t="shared" si="0"/>
        <v/>
      </c>
      <c r="L59" s="49"/>
      <c r="M59" s="6" t="str">
        <f t="shared" si="2"/>
        <v/>
      </c>
      <c r="N59" s="19"/>
      <c r="O59" s="8"/>
      <c r="P59" s="50"/>
      <c r="Q59" s="50"/>
      <c r="R59" s="53" t="str">
        <f t="shared" si="3"/>
        <v/>
      </c>
      <c r="S59" s="53"/>
      <c r="T59" s="54" t="str">
        <f t="shared" si="4"/>
        <v/>
      </c>
      <c r="U59" s="54"/>
    </row>
    <row r="60" spans="2:21">
      <c r="B60" s="19">
        <v>52</v>
      </c>
      <c r="C60" s="49" t="str">
        <f t="shared" si="1"/>
        <v/>
      </c>
      <c r="D60" s="49"/>
      <c r="E60" s="19"/>
      <c r="F60" s="8"/>
      <c r="G60" s="19" t="s">
        <v>3</v>
      </c>
      <c r="H60" s="50"/>
      <c r="I60" s="50"/>
      <c r="J60" s="19"/>
      <c r="K60" s="49" t="str">
        <f t="shared" si="0"/>
        <v/>
      </c>
      <c r="L60" s="49"/>
      <c r="M60" s="6" t="str">
        <f t="shared" si="2"/>
        <v/>
      </c>
      <c r="N60" s="19"/>
      <c r="O60" s="8"/>
      <c r="P60" s="50"/>
      <c r="Q60" s="50"/>
      <c r="R60" s="53" t="str">
        <f t="shared" si="3"/>
        <v/>
      </c>
      <c r="S60" s="53"/>
      <c r="T60" s="54" t="str">
        <f t="shared" si="4"/>
        <v/>
      </c>
      <c r="U60" s="54"/>
    </row>
    <row r="61" spans="2:21">
      <c r="B61" s="19">
        <v>53</v>
      </c>
      <c r="C61" s="49" t="str">
        <f t="shared" si="1"/>
        <v/>
      </c>
      <c r="D61" s="49"/>
      <c r="E61" s="19"/>
      <c r="F61" s="8"/>
      <c r="G61" s="19" t="s">
        <v>3</v>
      </c>
      <c r="H61" s="50"/>
      <c r="I61" s="50"/>
      <c r="J61" s="19"/>
      <c r="K61" s="49" t="str">
        <f t="shared" si="0"/>
        <v/>
      </c>
      <c r="L61" s="49"/>
      <c r="M61" s="6" t="str">
        <f t="shared" si="2"/>
        <v/>
      </c>
      <c r="N61" s="19"/>
      <c r="O61" s="8"/>
      <c r="P61" s="50"/>
      <c r="Q61" s="50"/>
      <c r="R61" s="53" t="str">
        <f t="shared" si="3"/>
        <v/>
      </c>
      <c r="S61" s="53"/>
      <c r="T61" s="54" t="str">
        <f t="shared" si="4"/>
        <v/>
      </c>
      <c r="U61" s="54"/>
    </row>
    <row r="62" spans="2:21">
      <c r="B62" s="19">
        <v>54</v>
      </c>
      <c r="C62" s="49" t="str">
        <f t="shared" si="1"/>
        <v/>
      </c>
      <c r="D62" s="49"/>
      <c r="E62" s="19"/>
      <c r="F62" s="8"/>
      <c r="G62" s="19" t="s">
        <v>3</v>
      </c>
      <c r="H62" s="50"/>
      <c r="I62" s="50"/>
      <c r="J62" s="19"/>
      <c r="K62" s="49" t="str">
        <f t="shared" si="0"/>
        <v/>
      </c>
      <c r="L62" s="49"/>
      <c r="M62" s="6" t="str">
        <f t="shared" si="2"/>
        <v/>
      </c>
      <c r="N62" s="19"/>
      <c r="O62" s="8"/>
      <c r="P62" s="50"/>
      <c r="Q62" s="50"/>
      <c r="R62" s="53" t="str">
        <f t="shared" si="3"/>
        <v/>
      </c>
      <c r="S62" s="53"/>
      <c r="T62" s="54" t="str">
        <f t="shared" si="4"/>
        <v/>
      </c>
      <c r="U62" s="54"/>
    </row>
    <row r="63" spans="2:21">
      <c r="B63" s="19">
        <v>55</v>
      </c>
      <c r="C63" s="49" t="str">
        <f t="shared" si="1"/>
        <v/>
      </c>
      <c r="D63" s="49"/>
      <c r="E63" s="19"/>
      <c r="F63" s="8"/>
      <c r="G63" s="19" t="s">
        <v>4</v>
      </c>
      <c r="H63" s="50"/>
      <c r="I63" s="50"/>
      <c r="J63" s="19"/>
      <c r="K63" s="49" t="str">
        <f t="shared" si="0"/>
        <v/>
      </c>
      <c r="L63" s="49"/>
      <c r="M63" s="6" t="str">
        <f t="shared" si="2"/>
        <v/>
      </c>
      <c r="N63" s="19"/>
      <c r="O63" s="8"/>
      <c r="P63" s="50"/>
      <c r="Q63" s="50"/>
      <c r="R63" s="53" t="str">
        <f t="shared" si="3"/>
        <v/>
      </c>
      <c r="S63" s="53"/>
      <c r="T63" s="54" t="str">
        <f t="shared" si="4"/>
        <v/>
      </c>
      <c r="U63" s="54"/>
    </row>
    <row r="64" spans="2:21">
      <c r="B64" s="19">
        <v>56</v>
      </c>
      <c r="C64" s="49" t="str">
        <f t="shared" si="1"/>
        <v/>
      </c>
      <c r="D64" s="49"/>
      <c r="E64" s="19"/>
      <c r="F64" s="8"/>
      <c r="G64" s="19" t="s">
        <v>3</v>
      </c>
      <c r="H64" s="50"/>
      <c r="I64" s="50"/>
      <c r="J64" s="19"/>
      <c r="K64" s="49" t="str">
        <f t="shared" si="0"/>
        <v/>
      </c>
      <c r="L64" s="49"/>
      <c r="M64" s="6" t="str">
        <f t="shared" si="2"/>
        <v/>
      </c>
      <c r="N64" s="19"/>
      <c r="O64" s="8"/>
      <c r="P64" s="50"/>
      <c r="Q64" s="50"/>
      <c r="R64" s="53" t="str">
        <f t="shared" si="3"/>
        <v/>
      </c>
      <c r="S64" s="53"/>
      <c r="T64" s="54" t="str">
        <f t="shared" si="4"/>
        <v/>
      </c>
      <c r="U64" s="54"/>
    </row>
    <row r="65" spans="2:21">
      <c r="B65" s="19">
        <v>57</v>
      </c>
      <c r="C65" s="49" t="str">
        <f t="shared" si="1"/>
        <v/>
      </c>
      <c r="D65" s="49"/>
      <c r="E65" s="19"/>
      <c r="F65" s="8"/>
      <c r="G65" s="19" t="s">
        <v>3</v>
      </c>
      <c r="H65" s="50"/>
      <c r="I65" s="50"/>
      <c r="J65" s="19"/>
      <c r="K65" s="49" t="str">
        <f t="shared" si="0"/>
        <v/>
      </c>
      <c r="L65" s="49"/>
      <c r="M65" s="6" t="str">
        <f t="shared" si="2"/>
        <v/>
      </c>
      <c r="N65" s="19"/>
      <c r="O65" s="8"/>
      <c r="P65" s="50"/>
      <c r="Q65" s="50"/>
      <c r="R65" s="53" t="str">
        <f t="shared" si="3"/>
        <v/>
      </c>
      <c r="S65" s="53"/>
      <c r="T65" s="54" t="str">
        <f t="shared" si="4"/>
        <v/>
      </c>
      <c r="U65" s="54"/>
    </row>
    <row r="66" spans="2:21">
      <c r="B66" s="19">
        <v>58</v>
      </c>
      <c r="C66" s="49" t="str">
        <f t="shared" si="1"/>
        <v/>
      </c>
      <c r="D66" s="49"/>
      <c r="E66" s="19"/>
      <c r="F66" s="8"/>
      <c r="G66" s="19" t="s">
        <v>3</v>
      </c>
      <c r="H66" s="50"/>
      <c r="I66" s="50"/>
      <c r="J66" s="19"/>
      <c r="K66" s="49" t="str">
        <f t="shared" si="0"/>
        <v/>
      </c>
      <c r="L66" s="49"/>
      <c r="M66" s="6" t="str">
        <f t="shared" si="2"/>
        <v/>
      </c>
      <c r="N66" s="19"/>
      <c r="O66" s="8"/>
      <c r="P66" s="50"/>
      <c r="Q66" s="50"/>
      <c r="R66" s="53" t="str">
        <f t="shared" si="3"/>
        <v/>
      </c>
      <c r="S66" s="53"/>
      <c r="T66" s="54" t="str">
        <f t="shared" si="4"/>
        <v/>
      </c>
      <c r="U66" s="54"/>
    </row>
    <row r="67" spans="2:21">
      <c r="B67" s="19">
        <v>59</v>
      </c>
      <c r="C67" s="49" t="str">
        <f t="shared" si="1"/>
        <v/>
      </c>
      <c r="D67" s="49"/>
      <c r="E67" s="19"/>
      <c r="F67" s="8"/>
      <c r="G67" s="19" t="s">
        <v>3</v>
      </c>
      <c r="H67" s="50"/>
      <c r="I67" s="50"/>
      <c r="J67" s="19"/>
      <c r="K67" s="49" t="str">
        <f t="shared" si="0"/>
        <v/>
      </c>
      <c r="L67" s="49"/>
      <c r="M67" s="6" t="str">
        <f t="shared" si="2"/>
        <v/>
      </c>
      <c r="N67" s="19"/>
      <c r="O67" s="8"/>
      <c r="P67" s="50"/>
      <c r="Q67" s="50"/>
      <c r="R67" s="53" t="str">
        <f t="shared" si="3"/>
        <v/>
      </c>
      <c r="S67" s="53"/>
      <c r="T67" s="54" t="str">
        <f t="shared" si="4"/>
        <v/>
      </c>
      <c r="U67" s="54"/>
    </row>
    <row r="68" spans="2:21">
      <c r="B68" s="19">
        <v>60</v>
      </c>
      <c r="C68" s="49" t="str">
        <f t="shared" si="1"/>
        <v/>
      </c>
      <c r="D68" s="49"/>
      <c r="E68" s="19"/>
      <c r="F68" s="8"/>
      <c r="G68" s="19" t="s">
        <v>4</v>
      </c>
      <c r="H68" s="50"/>
      <c r="I68" s="50"/>
      <c r="J68" s="19"/>
      <c r="K68" s="49" t="str">
        <f t="shared" si="0"/>
        <v/>
      </c>
      <c r="L68" s="49"/>
      <c r="M68" s="6" t="str">
        <f t="shared" si="2"/>
        <v/>
      </c>
      <c r="N68" s="19"/>
      <c r="O68" s="8"/>
      <c r="P68" s="50"/>
      <c r="Q68" s="50"/>
      <c r="R68" s="53" t="str">
        <f t="shared" si="3"/>
        <v/>
      </c>
      <c r="S68" s="53"/>
      <c r="T68" s="54" t="str">
        <f t="shared" si="4"/>
        <v/>
      </c>
      <c r="U68" s="54"/>
    </row>
    <row r="69" spans="2:21">
      <c r="B69" s="19">
        <v>61</v>
      </c>
      <c r="C69" s="49" t="str">
        <f t="shared" si="1"/>
        <v/>
      </c>
      <c r="D69" s="49"/>
      <c r="E69" s="19"/>
      <c r="F69" s="8"/>
      <c r="G69" s="19" t="s">
        <v>4</v>
      </c>
      <c r="H69" s="50"/>
      <c r="I69" s="50"/>
      <c r="J69" s="19"/>
      <c r="K69" s="49" t="str">
        <f t="shared" si="0"/>
        <v/>
      </c>
      <c r="L69" s="49"/>
      <c r="M69" s="6" t="str">
        <f t="shared" si="2"/>
        <v/>
      </c>
      <c r="N69" s="19"/>
      <c r="O69" s="8"/>
      <c r="P69" s="50"/>
      <c r="Q69" s="50"/>
      <c r="R69" s="53" t="str">
        <f t="shared" si="3"/>
        <v/>
      </c>
      <c r="S69" s="53"/>
      <c r="T69" s="54" t="str">
        <f t="shared" si="4"/>
        <v/>
      </c>
      <c r="U69" s="54"/>
    </row>
    <row r="70" spans="2:21">
      <c r="B70" s="19">
        <v>62</v>
      </c>
      <c r="C70" s="49" t="str">
        <f t="shared" si="1"/>
        <v/>
      </c>
      <c r="D70" s="49"/>
      <c r="E70" s="19"/>
      <c r="F70" s="8"/>
      <c r="G70" s="19" t="s">
        <v>3</v>
      </c>
      <c r="H70" s="50"/>
      <c r="I70" s="50"/>
      <c r="J70" s="19"/>
      <c r="K70" s="49" t="str">
        <f t="shared" si="0"/>
        <v/>
      </c>
      <c r="L70" s="49"/>
      <c r="M70" s="6" t="str">
        <f t="shared" si="2"/>
        <v/>
      </c>
      <c r="N70" s="19"/>
      <c r="O70" s="8"/>
      <c r="P70" s="50"/>
      <c r="Q70" s="50"/>
      <c r="R70" s="53" t="str">
        <f t="shared" si="3"/>
        <v/>
      </c>
      <c r="S70" s="53"/>
      <c r="T70" s="54" t="str">
        <f t="shared" si="4"/>
        <v/>
      </c>
      <c r="U70" s="54"/>
    </row>
    <row r="71" spans="2:21">
      <c r="B71" s="19">
        <v>63</v>
      </c>
      <c r="C71" s="49" t="str">
        <f t="shared" si="1"/>
        <v/>
      </c>
      <c r="D71" s="49"/>
      <c r="E71" s="19"/>
      <c r="F71" s="8"/>
      <c r="G71" s="19" t="s">
        <v>4</v>
      </c>
      <c r="H71" s="50"/>
      <c r="I71" s="50"/>
      <c r="J71" s="19"/>
      <c r="K71" s="49" t="str">
        <f t="shared" si="0"/>
        <v/>
      </c>
      <c r="L71" s="49"/>
      <c r="M71" s="6" t="str">
        <f t="shared" si="2"/>
        <v/>
      </c>
      <c r="N71" s="19"/>
      <c r="O71" s="8"/>
      <c r="P71" s="50"/>
      <c r="Q71" s="50"/>
      <c r="R71" s="53" t="str">
        <f t="shared" si="3"/>
        <v/>
      </c>
      <c r="S71" s="53"/>
      <c r="T71" s="54" t="str">
        <f t="shared" si="4"/>
        <v/>
      </c>
      <c r="U71" s="54"/>
    </row>
    <row r="72" spans="2:21">
      <c r="B72" s="19">
        <v>64</v>
      </c>
      <c r="C72" s="49" t="str">
        <f t="shared" si="1"/>
        <v/>
      </c>
      <c r="D72" s="49"/>
      <c r="E72" s="19"/>
      <c r="F72" s="8"/>
      <c r="G72" s="19" t="s">
        <v>3</v>
      </c>
      <c r="H72" s="50"/>
      <c r="I72" s="50"/>
      <c r="J72" s="19"/>
      <c r="K72" s="49" t="str">
        <f t="shared" si="0"/>
        <v/>
      </c>
      <c r="L72" s="49"/>
      <c r="M72" s="6" t="str">
        <f t="shared" si="2"/>
        <v/>
      </c>
      <c r="N72" s="19"/>
      <c r="O72" s="8"/>
      <c r="P72" s="50"/>
      <c r="Q72" s="50"/>
      <c r="R72" s="53" t="str">
        <f t="shared" si="3"/>
        <v/>
      </c>
      <c r="S72" s="53"/>
      <c r="T72" s="54" t="str">
        <f t="shared" si="4"/>
        <v/>
      </c>
      <c r="U72" s="54"/>
    </row>
    <row r="73" spans="2:21">
      <c r="B73" s="19">
        <v>65</v>
      </c>
      <c r="C73" s="49" t="str">
        <f t="shared" si="1"/>
        <v/>
      </c>
      <c r="D73" s="49"/>
      <c r="E73" s="19"/>
      <c r="F73" s="8"/>
      <c r="G73" s="19" t="s">
        <v>4</v>
      </c>
      <c r="H73" s="50"/>
      <c r="I73" s="50"/>
      <c r="J73" s="19"/>
      <c r="K73" s="49" t="str">
        <f t="shared" ref="K73:K108" si="5">IF(F73="","",C73*0.03)</f>
        <v/>
      </c>
      <c r="L73" s="49"/>
      <c r="M73" s="6" t="str">
        <f t="shared" si="2"/>
        <v/>
      </c>
      <c r="N73" s="19"/>
      <c r="O73" s="8"/>
      <c r="P73" s="50"/>
      <c r="Q73" s="50"/>
      <c r="R73" s="53" t="str">
        <f t="shared" si="3"/>
        <v/>
      </c>
      <c r="S73" s="53"/>
      <c r="T73" s="54" t="str">
        <f t="shared" si="4"/>
        <v/>
      </c>
      <c r="U73" s="54"/>
    </row>
    <row r="74" spans="2:21">
      <c r="B74" s="19">
        <v>66</v>
      </c>
      <c r="C74" s="49" t="str">
        <f t="shared" ref="C74:C108" si="6">IF(R73="","",C73+R73)</f>
        <v/>
      </c>
      <c r="D74" s="49"/>
      <c r="E74" s="19"/>
      <c r="F74" s="8"/>
      <c r="G74" s="19" t="s">
        <v>4</v>
      </c>
      <c r="H74" s="50"/>
      <c r="I74" s="50"/>
      <c r="J74" s="19"/>
      <c r="K74" s="49" t="str">
        <f t="shared" si="5"/>
        <v/>
      </c>
      <c r="L74" s="49"/>
      <c r="M74" s="6" t="str">
        <f t="shared" ref="M74:M108" si="7">IF(J74="","",(K74/J74)/1000)</f>
        <v/>
      </c>
      <c r="N74" s="19"/>
      <c r="O74" s="8"/>
      <c r="P74" s="50"/>
      <c r="Q74" s="50"/>
      <c r="R74" s="53" t="str">
        <f t="shared" ref="R74:R108" si="8">IF(O74="","",(IF(G74="売",H74-P74,P74-H74))*M74*100000)</f>
        <v/>
      </c>
      <c r="S74" s="53"/>
      <c r="T74" s="54" t="str">
        <f t="shared" ref="T74:T108" si="9">IF(O74="","",IF(R74&lt;0,J74*(-1),IF(G74="買",(P74-H74)*100,(H74-P74)*100)))</f>
        <v/>
      </c>
      <c r="U74" s="54"/>
    </row>
    <row r="75" spans="2:21">
      <c r="B75" s="19">
        <v>67</v>
      </c>
      <c r="C75" s="49" t="str">
        <f t="shared" si="6"/>
        <v/>
      </c>
      <c r="D75" s="49"/>
      <c r="E75" s="19"/>
      <c r="F75" s="8"/>
      <c r="G75" s="19" t="s">
        <v>3</v>
      </c>
      <c r="H75" s="50"/>
      <c r="I75" s="50"/>
      <c r="J75" s="19"/>
      <c r="K75" s="49" t="str">
        <f t="shared" si="5"/>
        <v/>
      </c>
      <c r="L75" s="49"/>
      <c r="M75" s="6" t="str">
        <f t="shared" si="7"/>
        <v/>
      </c>
      <c r="N75" s="19"/>
      <c r="O75" s="8"/>
      <c r="P75" s="50"/>
      <c r="Q75" s="50"/>
      <c r="R75" s="53" t="str">
        <f t="shared" si="8"/>
        <v/>
      </c>
      <c r="S75" s="53"/>
      <c r="T75" s="54" t="str">
        <f t="shared" si="9"/>
        <v/>
      </c>
      <c r="U75" s="54"/>
    </row>
    <row r="76" spans="2:21">
      <c r="B76" s="19">
        <v>68</v>
      </c>
      <c r="C76" s="49" t="str">
        <f t="shared" si="6"/>
        <v/>
      </c>
      <c r="D76" s="49"/>
      <c r="E76" s="19"/>
      <c r="F76" s="8"/>
      <c r="G76" s="19" t="s">
        <v>3</v>
      </c>
      <c r="H76" s="50"/>
      <c r="I76" s="50"/>
      <c r="J76" s="19"/>
      <c r="K76" s="49" t="str">
        <f t="shared" si="5"/>
        <v/>
      </c>
      <c r="L76" s="49"/>
      <c r="M76" s="6" t="str">
        <f t="shared" si="7"/>
        <v/>
      </c>
      <c r="N76" s="19"/>
      <c r="O76" s="8"/>
      <c r="P76" s="50"/>
      <c r="Q76" s="50"/>
      <c r="R76" s="53" t="str">
        <f t="shared" si="8"/>
        <v/>
      </c>
      <c r="S76" s="53"/>
      <c r="T76" s="54" t="str">
        <f t="shared" si="9"/>
        <v/>
      </c>
      <c r="U76" s="54"/>
    </row>
    <row r="77" spans="2:21">
      <c r="B77" s="19">
        <v>69</v>
      </c>
      <c r="C77" s="49" t="str">
        <f t="shared" si="6"/>
        <v/>
      </c>
      <c r="D77" s="49"/>
      <c r="E77" s="19"/>
      <c r="F77" s="8"/>
      <c r="G77" s="19" t="s">
        <v>3</v>
      </c>
      <c r="H77" s="50"/>
      <c r="I77" s="50"/>
      <c r="J77" s="19"/>
      <c r="K77" s="49" t="str">
        <f t="shared" si="5"/>
        <v/>
      </c>
      <c r="L77" s="49"/>
      <c r="M77" s="6" t="str">
        <f t="shared" si="7"/>
        <v/>
      </c>
      <c r="N77" s="19"/>
      <c r="O77" s="8"/>
      <c r="P77" s="50"/>
      <c r="Q77" s="50"/>
      <c r="R77" s="53" t="str">
        <f t="shared" si="8"/>
        <v/>
      </c>
      <c r="S77" s="53"/>
      <c r="T77" s="54" t="str">
        <f t="shared" si="9"/>
        <v/>
      </c>
      <c r="U77" s="54"/>
    </row>
    <row r="78" spans="2:21">
      <c r="B78" s="19">
        <v>70</v>
      </c>
      <c r="C78" s="49" t="str">
        <f t="shared" si="6"/>
        <v/>
      </c>
      <c r="D78" s="49"/>
      <c r="E78" s="19"/>
      <c r="F78" s="8"/>
      <c r="G78" s="19" t="s">
        <v>4</v>
      </c>
      <c r="H78" s="50"/>
      <c r="I78" s="50"/>
      <c r="J78" s="19"/>
      <c r="K78" s="49" t="str">
        <f t="shared" si="5"/>
        <v/>
      </c>
      <c r="L78" s="49"/>
      <c r="M78" s="6" t="str">
        <f t="shared" si="7"/>
        <v/>
      </c>
      <c r="N78" s="19"/>
      <c r="O78" s="8"/>
      <c r="P78" s="50"/>
      <c r="Q78" s="50"/>
      <c r="R78" s="53" t="str">
        <f t="shared" si="8"/>
        <v/>
      </c>
      <c r="S78" s="53"/>
      <c r="T78" s="54" t="str">
        <f t="shared" si="9"/>
        <v/>
      </c>
      <c r="U78" s="54"/>
    </row>
    <row r="79" spans="2:21">
      <c r="B79" s="19">
        <v>71</v>
      </c>
      <c r="C79" s="49" t="str">
        <f t="shared" si="6"/>
        <v/>
      </c>
      <c r="D79" s="49"/>
      <c r="E79" s="19"/>
      <c r="F79" s="8"/>
      <c r="G79" s="19" t="s">
        <v>3</v>
      </c>
      <c r="H79" s="50"/>
      <c r="I79" s="50"/>
      <c r="J79" s="19"/>
      <c r="K79" s="49" t="str">
        <f t="shared" si="5"/>
        <v/>
      </c>
      <c r="L79" s="49"/>
      <c r="M79" s="6" t="str">
        <f t="shared" si="7"/>
        <v/>
      </c>
      <c r="N79" s="19"/>
      <c r="O79" s="8"/>
      <c r="P79" s="50"/>
      <c r="Q79" s="50"/>
      <c r="R79" s="53" t="str">
        <f t="shared" si="8"/>
        <v/>
      </c>
      <c r="S79" s="53"/>
      <c r="T79" s="54" t="str">
        <f t="shared" si="9"/>
        <v/>
      </c>
      <c r="U79" s="54"/>
    </row>
    <row r="80" spans="2:21">
      <c r="B80" s="19">
        <v>72</v>
      </c>
      <c r="C80" s="49" t="str">
        <f t="shared" si="6"/>
        <v/>
      </c>
      <c r="D80" s="49"/>
      <c r="E80" s="19"/>
      <c r="F80" s="8"/>
      <c r="G80" s="19" t="s">
        <v>4</v>
      </c>
      <c r="H80" s="50"/>
      <c r="I80" s="50"/>
      <c r="J80" s="19"/>
      <c r="K80" s="49" t="str">
        <f t="shared" si="5"/>
        <v/>
      </c>
      <c r="L80" s="49"/>
      <c r="M80" s="6" t="str">
        <f t="shared" si="7"/>
        <v/>
      </c>
      <c r="N80" s="19"/>
      <c r="O80" s="8"/>
      <c r="P80" s="50"/>
      <c r="Q80" s="50"/>
      <c r="R80" s="53" t="str">
        <f t="shared" si="8"/>
        <v/>
      </c>
      <c r="S80" s="53"/>
      <c r="T80" s="54" t="str">
        <f t="shared" si="9"/>
        <v/>
      </c>
      <c r="U80" s="54"/>
    </row>
    <row r="81" spans="2:21">
      <c r="B81" s="19">
        <v>73</v>
      </c>
      <c r="C81" s="49" t="str">
        <f t="shared" si="6"/>
        <v/>
      </c>
      <c r="D81" s="49"/>
      <c r="E81" s="19"/>
      <c r="F81" s="8"/>
      <c r="G81" s="19" t="s">
        <v>3</v>
      </c>
      <c r="H81" s="50"/>
      <c r="I81" s="50"/>
      <c r="J81" s="19"/>
      <c r="K81" s="49" t="str">
        <f t="shared" si="5"/>
        <v/>
      </c>
      <c r="L81" s="49"/>
      <c r="M81" s="6" t="str">
        <f t="shared" si="7"/>
        <v/>
      </c>
      <c r="N81" s="19"/>
      <c r="O81" s="8"/>
      <c r="P81" s="50"/>
      <c r="Q81" s="50"/>
      <c r="R81" s="53" t="str">
        <f t="shared" si="8"/>
        <v/>
      </c>
      <c r="S81" s="53"/>
      <c r="T81" s="54" t="str">
        <f t="shared" si="9"/>
        <v/>
      </c>
      <c r="U81" s="54"/>
    </row>
    <row r="82" spans="2:21">
      <c r="B82" s="19">
        <v>74</v>
      </c>
      <c r="C82" s="49" t="str">
        <f t="shared" si="6"/>
        <v/>
      </c>
      <c r="D82" s="49"/>
      <c r="E82" s="19"/>
      <c r="F82" s="8"/>
      <c r="G82" s="19" t="s">
        <v>3</v>
      </c>
      <c r="H82" s="50"/>
      <c r="I82" s="50"/>
      <c r="J82" s="19"/>
      <c r="K82" s="49" t="str">
        <f t="shared" si="5"/>
        <v/>
      </c>
      <c r="L82" s="49"/>
      <c r="M82" s="6" t="str">
        <f t="shared" si="7"/>
        <v/>
      </c>
      <c r="N82" s="19"/>
      <c r="O82" s="8"/>
      <c r="P82" s="50"/>
      <c r="Q82" s="50"/>
      <c r="R82" s="53" t="str">
        <f t="shared" si="8"/>
        <v/>
      </c>
      <c r="S82" s="53"/>
      <c r="T82" s="54" t="str">
        <f t="shared" si="9"/>
        <v/>
      </c>
      <c r="U82" s="54"/>
    </row>
    <row r="83" spans="2:21">
      <c r="B83" s="19">
        <v>75</v>
      </c>
      <c r="C83" s="49" t="str">
        <f t="shared" si="6"/>
        <v/>
      </c>
      <c r="D83" s="49"/>
      <c r="E83" s="19"/>
      <c r="F83" s="8"/>
      <c r="G83" s="19" t="s">
        <v>3</v>
      </c>
      <c r="H83" s="50"/>
      <c r="I83" s="50"/>
      <c r="J83" s="19"/>
      <c r="K83" s="49" t="str">
        <f t="shared" si="5"/>
        <v/>
      </c>
      <c r="L83" s="49"/>
      <c r="M83" s="6" t="str">
        <f t="shared" si="7"/>
        <v/>
      </c>
      <c r="N83" s="19"/>
      <c r="O83" s="8"/>
      <c r="P83" s="50"/>
      <c r="Q83" s="50"/>
      <c r="R83" s="53" t="str">
        <f t="shared" si="8"/>
        <v/>
      </c>
      <c r="S83" s="53"/>
      <c r="T83" s="54" t="str">
        <f t="shared" si="9"/>
        <v/>
      </c>
      <c r="U83" s="54"/>
    </row>
    <row r="84" spans="2:21">
      <c r="B84" s="19">
        <v>76</v>
      </c>
      <c r="C84" s="49" t="str">
        <f t="shared" si="6"/>
        <v/>
      </c>
      <c r="D84" s="49"/>
      <c r="E84" s="19"/>
      <c r="F84" s="8"/>
      <c r="G84" s="19" t="s">
        <v>3</v>
      </c>
      <c r="H84" s="50"/>
      <c r="I84" s="50"/>
      <c r="J84" s="19"/>
      <c r="K84" s="49" t="str">
        <f t="shared" si="5"/>
        <v/>
      </c>
      <c r="L84" s="49"/>
      <c r="M84" s="6" t="str">
        <f t="shared" si="7"/>
        <v/>
      </c>
      <c r="N84" s="19"/>
      <c r="O84" s="8"/>
      <c r="P84" s="50"/>
      <c r="Q84" s="50"/>
      <c r="R84" s="53" t="str">
        <f t="shared" si="8"/>
        <v/>
      </c>
      <c r="S84" s="53"/>
      <c r="T84" s="54" t="str">
        <f t="shared" si="9"/>
        <v/>
      </c>
      <c r="U84" s="54"/>
    </row>
    <row r="85" spans="2:21">
      <c r="B85" s="19">
        <v>77</v>
      </c>
      <c r="C85" s="49" t="str">
        <f t="shared" si="6"/>
        <v/>
      </c>
      <c r="D85" s="49"/>
      <c r="E85" s="19"/>
      <c r="F85" s="8"/>
      <c r="G85" s="19" t="s">
        <v>4</v>
      </c>
      <c r="H85" s="50"/>
      <c r="I85" s="50"/>
      <c r="J85" s="19"/>
      <c r="K85" s="49" t="str">
        <f t="shared" si="5"/>
        <v/>
      </c>
      <c r="L85" s="49"/>
      <c r="M85" s="6" t="str">
        <f t="shared" si="7"/>
        <v/>
      </c>
      <c r="N85" s="19"/>
      <c r="O85" s="8"/>
      <c r="P85" s="50"/>
      <c r="Q85" s="50"/>
      <c r="R85" s="53" t="str">
        <f t="shared" si="8"/>
        <v/>
      </c>
      <c r="S85" s="53"/>
      <c r="T85" s="54" t="str">
        <f t="shared" si="9"/>
        <v/>
      </c>
      <c r="U85" s="54"/>
    </row>
    <row r="86" spans="2:21">
      <c r="B86" s="19">
        <v>78</v>
      </c>
      <c r="C86" s="49" t="str">
        <f t="shared" si="6"/>
        <v/>
      </c>
      <c r="D86" s="49"/>
      <c r="E86" s="19"/>
      <c r="F86" s="8"/>
      <c r="G86" s="19" t="s">
        <v>3</v>
      </c>
      <c r="H86" s="50"/>
      <c r="I86" s="50"/>
      <c r="J86" s="19"/>
      <c r="K86" s="49" t="str">
        <f t="shared" si="5"/>
        <v/>
      </c>
      <c r="L86" s="49"/>
      <c r="M86" s="6" t="str">
        <f t="shared" si="7"/>
        <v/>
      </c>
      <c r="N86" s="19"/>
      <c r="O86" s="8"/>
      <c r="P86" s="50"/>
      <c r="Q86" s="50"/>
      <c r="R86" s="53" t="str">
        <f t="shared" si="8"/>
        <v/>
      </c>
      <c r="S86" s="53"/>
      <c r="T86" s="54" t="str">
        <f t="shared" si="9"/>
        <v/>
      </c>
      <c r="U86" s="54"/>
    </row>
    <row r="87" spans="2:21">
      <c r="B87" s="19">
        <v>79</v>
      </c>
      <c r="C87" s="49" t="str">
        <f t="shared" si="6"/>
        <v/>
      </c>
      <c r="D87" s="49"/>
      <c r="E87" s="19"/>
      <c r="F87" s="8"/>
      <c r="G87" s="19" t="s">
        <v>4</v>
      </c>
      <c r="H87" s="50"/>
      <c r="I87" s="50"/>
      <c r="J87" s="19"/>
      <c r="K87" s="49" t="str">
        <f t="shared" si="5"/>
        <v/>
      </c>
      <c r="L87" s="49"/>
      <c r="M87" s="6" t="str">
        <f t="shared" si="7"/>
        <v/>
      </c>
      <c r="N87" s="19"/>
      <c r="O87" s="8"/>
      <c r="P87" s="50"/>
      <c r="Q87" s="50"/>
      <c r="R87" s="53" t="str">
        <f t="shared" si="8"/>
        <v/>
      </c>
      <c r="S87" s="53"/>
      <c r="T87" s="54" t="str">
        <f t="shared" si="9"/>
        <v/>
      </c>
      <c r="U87" s="54"/>
    </row>
    <row r="88" spans="2:21">
      <c r="B88" s="19">
        <v>80</v>
      </c>
      <c r="C88" s="49" t="str">
        <f t="shared" si="6"/>
        <v/>
      </c>
      <c r="D88" s="49"/>
      <c r="E88" s="19"/>
      <c r="F88" s="8"/>
      <c r="G88" s="19" t="s">
        <v>4</v>
      </c>
      <c r="H88" s="50"/>
      <c r="I88" s="50"/>
      <c r="J88" s="19"/>
      <c r="K88" s="49" t="str">
        <f t="shared" si="5"/>
        <v/>
      </c>
      <c r="L88" s="49"/>
      <c r="M88" s="6" t="str">
        <f t="shared" si="7"/>
        <v/>
      </c>
      <c r="N88" s="19"/>
      <c r="O88" s="8"/>
      <c r="P88" s="50"/>
      <c r="Q88" s="50"/>
      <c r="R88" s="53" t="str">
        <f t="shared" si="8"/>
        <v/>
      </c>
      <c r="S88" s="53"/>
      <c r="T88" s="54" t="str">
        <f t="shared" si="9"/>
        <v/>
      </c>
      <c r="U88" s="54"/>
    </row>
    <row r="89" spans="2:21">
      <c r="B89" s="19">
        <v>81</v>
      </c>
      <c r="C89" s="49" t="str">
        <f t="shared" si="6"/>
        <v/>
      </c>
      <c r="D89" s="49"/>
      <c r="E89" s="19"/>
      <c r="F89" s="8"/>
      <c r="G89" s="19" t="s">
        <v>4</v>
      </c>
      <c r="H89" s="50"/>
      <c r="I89" s="50"/>
      <c r="J89" s="19"/>
      <c r="K89" s="49" t="str">
        <f t="shared" si="5"/>
        <v/>
      </c>
      <c r="L89" s="49"/>
      <c r="M89" s="6" t="str">
        <f t="shared" si="7"/>
        <v/>
      </c>
      <c r="N89" s="19"/>
      <c r="O89" s="8"/>
      <c r="P89" s="50"/>
      <c r="Q89" s="50"/>
      <c r="R89" s="53" t="str">
        <f t="shared" si="8"/>
        <v/>
      </c>
      <c r="S89" s="53"/>
      <c r="T89" s="54" t="str">
        <f t="shared" si="9"/>
        <v/>
      </c>
      <c r="U89" s="54"/>
    </row>
    <row r="90" spans="2:21">
      <c r="B90" s="19">
        <v>82</v>
      </c>
      <c r="C90" s="49" t="str">
        <f t="shared" si="6"/>
        <v/>
      </c>
      <c r="D90" s="49"/>
      <c r="E90" s="19"/>
      <c r="F90" s="8"/>
      <c r="G90" s="19" t="s">
        <v>4</v>
      </c>
      <c r="H90" s="50"/>
      <c r="I90" s="50"/>
      <c r="J90" s="19"/>
      <c r="K90" s="49" t="str">
        <f t="shared" si="5"/>
        <v/>
      </c>
      <c r="L90" s="49"/>
      <c r="M90" s="6" t="str">
        <f t="shared" si="7"/>
        <v/>
      </c>
      <c r="N90" s="19"/>
      <c r="O90" s="8"/>
      <c r="P90" s="50"/>
      <c r="Q90" s="50"/>
      <c r="R90" s="53" t="str">
        <f t="shared" si="8"/>
        <v/>
      </c>
      <c r="S90" s="53"/>
      <c r="T90" s="54" t="str">
        <f t="shared" si="9"/>
        <v/>
      </c>
      <c r="U90" s="54"/>
    </row>
    <row r="91" spans="2:21">
      <c r="B91" s="19">
        <v>83</v>
      </c>
      <c r="C91" s="49" t="str">
        <f t="shared" si="6"/>
        <v/>
      </c>
      <c r="D91" s="49"/>
      <c r="E91" s="19"/>
      <c r="F91" s="8"/>
      <c r="G91" s="19" t="s">
        <v>4</v>
      </c>
      <c r="H91" s="50"/>
      <c r="I91" s="50"/>
      <c r="J91" s="19"/>
      <c r="K91" s="49" t="str">
        <f t="shared" si="5"/>
        <v/>
      </c>
      <c r="L91" s="49"/>
      <c r="M91" s="6" t="str">
        <f t="shared" si="7"/>
        <v/>
      </c>
      <c r="N91" s="19"/>
      <c r="O91" s="8"/>
      <c r="P91" s="50"/>
      <c r="Q91" s="50"/>
      <c r="R91" s="53" t="str">
        <f t="shared" si="8"/>
        <v/>
      </c>
      <c r="S91" s="53"/>
      <c r="T91" s="54" t="str">
        <f t="shared" si="9"/>
        <v/>
      </c>
      <c r="U91" s="54"/>
    </row>
    <row r="92" spans="2:21">
      <c r="B92" s="19">
        <v>84</v>
      </c>
      <c r="C92" s="49" t="str">
        <f t="shared" si="6"/>
        <v/>
      </c>
      <c r="D92" s="49"/>
      <c r="E92" s="19"/>
      <c r="F92" s="8"/>
      <c r="G92" s="19" t="s">
        <v>3</v>
      </c>
      <c r="H92" s="50"/>
      <c r="I92" s="50"/>
      <c r="J92" s="19"/>
      <c r="K92" s="49" t="str">
        <f t="shared" si="5"/>
        <v/>
      </c>
      <c r="L92" s="49"/>
      <c r="M92" s="6" t="str">
        <f t="shared" si="7"/>
        <v/>
      </c>
      <c r="N92" s="19"/>
      <c r="O92" s="8"/>
      <c r="P92" s="50"/>
      <c r="Q92" s="50"/>
      <c r="R92" s="53" t="str">
        <f t="shared" si="8"/>
        <v/>
      </c>
      <c r="S92" s="53"/>
      <c r="T92" s="54" t="str">
        <f t="shared" si="9"/>
        <v/>
      </c>
      <c r="U92" s="54"/>
    </row>
    <row r="93" spans="2:21">
      <c r="B93" s="19">
        <v>85</v>
      </c>
      <c r="C93" s="49" t="str">
        <f t="shared" si="6"/>
        <v/>
      </c>
      <c r="D93" s="49"/>
      <c r="E93" s="19"/>
      <c r="F93" s="8"/>
      <c r="G93" s="19" t="s">
        <v>4</v>
      </c>
      <c r="H93" s="50"/>
      <c r="I93" s="50"/>
      <c r="J93" s="19"/>
      <c r="K93" s="49" t="str">
        <f t="shared" si="5"/>
        <v/>
      </c>
      <c r="L93" s="49"/>
      <c r="M93" s="6" t="str">
        <f t="shared" si="7"/>
        <v/>
      </c>
      <c r="N93" s="19"/>
      <c r="O93" s="8"/>
      <c r="P93" s="50"/>
      <c r="Q93" s="50"/>
      <c r="R93" s="53" t="str">
        <f t="shared" si="8"/>
        <v/>
      </c>
      <c r="S93" s="53"/>
      <c r="T93" s="54" t="str">
        <f t="shared" si="9"/>
        <v/>
      </c>
      <c r="U93" s="54"/>
    </row>
    <row r="94" spans="2:21">
      <c r="B94" s="19">
        <v>86</v>
      </c>
      <c r="C94" s="49" t="str">
        <f t="shared" si="6"/>
        <v/>
      </c>
      <c r="D94" s="49"/>
      <c r="E94" s="19"/>
      <c r="F94" s="8"/>
      <c r="G94" s="19" t="s">
        <v>3</v>
      </c>
      <c r="H94" s="50"/>
      <c r="I94" s="50"/>
      <c r="J94" s="19"/>
      <c r="K94" s="49" t="str">
        <f t="shared" si="5"/>
        <v/>
      </c>
      <c r="L94" s="49"/>
      <c r="M94" s="6" t="str">
        <f t="shared" si="7"/>
        <v/>
      </c>
      <c r="N94" s="19"/>
      <c r="O94" s="8"/>
      <c r="P94" s="50"/>
      <c r="Q94" s="50"/>
      <c r="R94" s="53" t="str">
        <f t="shared" si="8"/>
        <v/>
      </c>
      <c r="S94" s="53"/>
      <c r="T94" s="54" t="str">
        <f t="shared" si="9"/>
        <v/>
      </c>
      <c r="U94" s="54"/>
    </row>
    <row r="95" spans="2:21">
      <c r="B95" s="19">
        <v>87</v>
      </c>
      <c r="C95" s="49" t="str">
        <f t="shared" si="6"/>
        <v/>
      </c>
      <c r="D95" s="49"/>
      <c r="E95" s="19"/>
      <c r="F95" s="8"/>
      <c r="G95" s="19" t="s">
        <v>4</v>
      </c>
      <c r="H95" s="50"/>
      <c r="I95" s="50"/>
      <c r="J95" s="19"/>
      <c r="K95" s="49" t="str">
        <f t="shared" si="5"/>
        <v/>
      </c>
      <c r="L95" s="49"/>
      <c r="M95" s="6" t="str">
        <f t="shared" si="7"/>
        <v/>
      </c>
      <c r="N95" s="19"/>
      <c r="O95" s="8"/>
      <c r="P95" s="50"/>
      <c r="Q95" s="50"/>
      <c r="R95" s="53" t="str">
        <f t="shared" si="8"/>
        <v/>
      </c>
      <c r="S95" s="53"/>
      <c r="T95" s="54" t="str">
        <f t="shared" si="9"/>
        <v/>
      </c>
      <c r="U95" s="54"/>
    </row>
    <row r="96" spans="2:21">
      <c r="B96" s="19">
        <v>88</v>
      </c>
      <c r="C96" s="49" t="str">
        <f t="shared" si="6"/>
        <v/>
      </c>
      <c r="D96" s="49"/>
      <c r="E96" s="19"/>
      <c r="F96" s="8"/>
      <c r="G96" s="19" t="s">
        <v>3</v>
      </c>
      <c r="H96" s="50"/>
      <c r="I96" s="50"/>
      <c r="J96" s="19"/>
      <c r="K96" s="49" t="str">
        <f t="shared" si="5"/>
        <v/>
      </c>
      <c r="L96" s="49"/>
      <c r="M96" s="6" t="str">
        <f t="shared" si="7"/>
        <v/>
      </c>
      <c r="N96" s="19"/>
      <c r="O96" s="8"/>
      <c r="P96" s="50"/>
      <c r="Q96" s="50"/>
      <c r="R96" s="53" t="str">
        <f t="shared" si="8"/>
        <v/>
      </c>
      <c r="S96" s="53"/>
      <c r="T96" s="54" t="str">
        <f t="shared" si="9"/>
        <v/>
      </c>
      <c r="U96" s="54"/>
    </row>
    <row r="97" spans="2:21">
      <c r="B97" s="19">
        <v>89</v>
      </c>
      <c r="C97" s="49" t="str">
        <f t="shared" si="6"/>
        <v/>
      </c>
      <c r="D97" s="49"/>
      <c r="E97" s="19"/>
      <c r="F97" s="8"/>
      <c r="G97" s="19" t="s">
        <v>4</v>
      </c>
      <c r="H97" s="50"/>
      <c r="I97" s="50"/>
      <c r="J97" s="19"/>
      <c r="K97" s="49" t="str">
        <f t="shared" si="5"/>
        <v/>
      </c>
      <c r="L97" s="49"/>
      <c r="M97" s="6" t="str">
        <f t="shared" si="7"/>
        <v/>
      </c>
      <c r="N97" s="19"/>
      <c r="O97" s="8"/>
      <c r="P97" s="50"/>
      <c r="Q97" s="50"/>
      <c r="R97" s="53" t="str">
        <f t="shared" si="8"/>
        <v/>
      </c>
      <c r="S97" s="53"/>
      <c r="T97" s="54" t="str">
        <f t="shared" si="9"/>
        <v/>
      </c>
      <c r="U97" s="54"/>
    </row>
    <row r="98" spans="2:21">
      <c r="B98" s="19">
        <v>90</v>
      </c>
      <c r="C98" s="49" t="str">
        <f t="shared" si="6"/>
        <v/>
      </c>
      <c r="D98" s="49"/>
      <c r="E98" s="19"/>
      <c r="F98" s="8"/>
      <c r="G98" s="19" t="s">
        <v>3</v>
      </c>
      <c r="H98" s="50"/>
      <c r="I98" s="50"/>
      <c r="J98" s="19"/>
      <c r="K98" s="49" t="str">
        <f t="shared" si="5"/>
        <v/>
      </c>
      <c r="L98" s="49"/>
      <c r="M98" s="6" t="str">
        <f t="shared" si="7"/>
        <v/>
      </c>
      <c r="N98" s="19"/>
      <c r="O98" s="8"/>
      <c r="P98" s="50"/>
      <c r="Q98" s="50"/>
      <c r="R98" s="53" t="str">
        <f t="shared" si="8"/>
        <v/>
      </c>
      <c r="S98" s="53"/>
      <c r="T98" s="54" t="str">
        <f t="shared" si="9"/>
        <v/>
      </c>
      <c r="U98" s="54"/>
    </row>
    <row r="99" spans="2:21">
      <c r="B99" s="19">
        <v>91</v>
      </c>
      <c r="C99" s="49" t="str">
        <f t="shared" si="6"/>
        <v/>
      </c>
      <c r="D99" s="49"/>
      <c r="E99" s="19"/>
      <c r="F99" s="8"/>
      <c r="G99" s="19" t="s">
        <v>4</v>
      </c>
      <c r="H99" s="50"/>
      <c r="I99" s="50"/>
      <c r="J99" s="19"/>
      <c r="K99" s="49" t="str">
        <f t="shared" si="5"/>
        <v/>
      </c>
      <c r="L99" s="49"/>
      <c r="M99" s="6" t="str">
        <f t="shared" si="7"/>
        <v/>
      </c>
      <c r="N99" s="19"/>
      <c r="O99" s="8"/>
      <c r="P99" s="50"/>
      <c r="Q99" s="50"/>
      <c r="R99" s="53" t="str">
        <f t="shared" si="8"/>
        <v/>
      </c>
      <c r="S99" s="53"/>
      <c r="T99" s="54" t="str">
        <f t="shared" si="9"/>
        <v/>
      </c>
      <c r="U99" s="54"/>
    </row>
    <row r="100" spans="2:21">
      <c r="B100" s="19">
        <v>92</v>
      </c>
      <c r="C100" s="49" t="str">
        <f t="shared" si="6"/>
        <v/>
      </c>
      <c r="D100" s="49"/>
      <c r="E100" s="19"/>
      <c r="F100" s="8"/>
      <c r="G100" s="19" t="s">
        <v>4</v>
      </c>
      <c r="H100" s="50"/>
      <c r="I100" s="50"/>
      <c r="J100" s="19"/>
      <c r="K100" s="49" t="str">
        <f t="shared" si="5"/>
        <v/>
      </c>
      <c r="L100" s="49"/>
      <c r="M100" s="6" t="str">
        <f t="shared" si="7"/>
        <v/>
      </c>
      <c r="N100" s="19"/>
      <c r="O100" s="8"/>
      <c r="P100" s="50"/>
      <c r="Q100" s="50"/>
      <c r="R100" s="53" t="str">
        <f t="shared" si="8"/>
        <v/>
      </c>
      <c r="S100" s="53"/>
      <c r="T100" s="54" t="str">
        <f t="shared" si="9"/>
        <v/>
      </c>
      <c r="U100" s="54"/>
    </row>
    <row r="101" spans="2:21">
      <c r="B101" s="19">
        <v>93</v>
      </c>
      <c r="C101" s="49" t="str">
        <f t="shared" si="6"/>
        <v/>
      </c>
      <c r="D101" s="49"/>
      <c r="E101" s="19"/>
      <c r="F101" s="8"/>
      <c r="G101" s="19" t="s">
        <v>3</v>
      </c>
      <c r="H101" s="50"/>
      <c r="I101" s="50"/>
      <c r="J101" s="19"/>
      <c r="K101" s="49" t="str">
        <f t="shared" si="5"/>
        <v/>
      </c>
      <c r="L101" s="49"/>
      <c r="M101" s="6" t="str">
        <f t="shared" si="7"/>
        <v/>
      </c>
      <c r="N101" s="19"/>
      <c r="O101" s="8"/>
      <c r="P101" s="50"/>
      <c r="Q101" s="50"/>
      <c r="R101" s="53" t="str">
        <f t="shared" si="8"/>
        <v/>
      </c>
      <c r="S101" s="53"/>
      <c r="T101" s="54" t="str">
        <f t="shared" si="9"/>
        <v/>
      </c>
      <c r="U101" s="54"/>
    </row>
    <row r="102" spans="2:21">
      <c r="B102" s="19">
        <v>94</v>
      </c>
      <c r="C102" s="49" t="str">
        <f t="shared" si="6"/>
        <v/>
      </c>
      <c r="D102" s="49"/>
      <c r="E102" s="19"/>
      <c r="F102" s="8"/>
      <c r="G102" s="19" t="s">
        <v>3</v>
      </c>
      <c r="H102" s="50"/>
      <c r="I102" s="50"/>
      <c r="J102" s="19"/>
      <c r="K102" s="49" t="str">
        <f t="shared" si="5"/>
        <v/>
      </c>
      <c r="L102" s="49"/>
      <c r="M102" s="6" t="str">
        <f t="shared" si="7"/>
        <v/>
      </c>
      <c r="N102" s="19"/>
      <c r="O102" s="8"/>
      <c r="P102" s="50"/>
      <c r="Q102" s="50"/>
      <c r="R102" s="53" t="str">
        <f t="shared" si="8"/>
        <v/>
      </c>
      <c r="S102" s="53"/>
      <c r="T102" s="54" t="str">
        <f t="shared" si="9"/>
        <v/>
      </c>
      <c r="U102" s="54"/>
    </row>
    <row r="103" spans="2:21">
      <c r="B103" s="19">
        <v>95</v>
      </c>
      <c r="C103" s="49" t="str">
        <f t="shared" si="6"/>
        <v/>
      </c>
      <c r="D103" s="49"/>
      <c r="E103" s="19"/>
      <c r="F103" s="8"/>
      <c r="G103" s="19" t="s">
        <v>3</v>
      </c>
      <c r="H103" s="50"/>
      <c r="I103" s="50"/>
      <c r="J103" s="19"/>
      <c r="K103" s="49" t="str">
        <f t="shared" si="5"/>
        <v/>
      </c>
      <c r="L103" s="49"/>
      <c r="M103" s="6" t="str">
        <f t="shared" si="7"/>
        <v/>
      </c>
      <c r="N103" s="19"/>
      <c r="O103" s="8"/>
      <c r="P103" s="50"/>
      <c r="Q103" s="50"/>
      <c r="R103" s="53" t="str">
        <f t="shared" si="8"/>
        <v/>
      </c>
      <c r="S103" s="53"/>
      <c r="T103" s="54" t="str">
        <f t="shared" si="9"/>
        <v/>
      </c>
      <c r="U103" s="54"/>
    </row>
    <row r="104" spans="2:21">
      <c r="B104" s="19">
        <v>96</v>
      </c>
      <c r="C104" s="49" t="str">
        <f t="shared" si="6"/>
        <v/>
      </c>
      <c r="D104" s="49"/>
      <c r="E104" s="19"/>
      <c r="F104" s="8"/>
      <c r="G104" s="19" t="s">
        <v>4</v>
      </c>
      <c r="H104" s="50"/>
      <c r="I104" s="50"/>
      <c r="J104" s="19"/>
      <c r="K104" s="49" t="str">
        <f t="shared" si="5"/>
        <v/>
      </c>
      <c r="L104" s="49"/>
      <c r="M104" s="6" t="str">
        <f t="shared" si="7"/>
        <v/>
      </c>
      <c r="N104" s="19"/>
      <c r="O104" s="8"/>
      <c r="P104" s="50"/>
      <c r="Q104" s="50"/>
      <c r="R104" s="53" t="str">
        <f t="shared" si="8"/>
        <v/>
      </c>
      <c r="S104" s="53"/>
      <c r="T104" s="54" t="str">
        <f t="shared" si="9"/>
        <v/>
      </c>
      <c r="U104" s="54"/>
    </row>
    <row r="105" spans="2:21">
      <c r="B105" s="19">
        <v>97</v>
      </c>
      <c r="C105" s="49" t="str">
        <f t="shared" si="6"/>
        <v/>
      </c>
      <c r="D105" s="49"/>
      <c r="E105" s="19"/>
      <c r="F105" s="8"/>
      <c r="G105" s="19" t="s">
        <v>3</v>
      </c>
      <c r="H105" s="50"/>
      <c r="I105" s="50"/>
      <c r="J105" s="19"/>
      <c r="K105" s="49" t="str">
        <f t="shared" si="5"/>
        <v/>
      </c>
      <c r="L105" s="49"/>
      <c r="M105" s="6" t="str">
        <f t="shared" si="7"/>
        <v/>
      </c>
      <c r="N105" s="19"/>
      <c r="O105" s="8"/>
      <c r="P105" s="50"/>
      <c r="Q105" s="50"/>
      <c r="R105" s="53" t="str">
        <f t="shared" si="8"/>
        <v/>
      </c>
      <c r="S105" s="53"/>
      <c r="T105" s="54" t="str">
        <f t="shared" si="9"/>
        <v/>
      </c>
      <c r="U105" s="54"/>
    </row>
    <row r="106" spans="2:21">
      <c r="B106" s="19">
        <v>98</v>
      </c>
      <c r="C106" s="49" t="str">
        <f t="shared" si="6"/>
        <v/>
      </c>
      <c r="D106" s="49"/>
      <c r="E106" s="19"/>
      <c r="F106" s="8"/>
      <c r="G106" s="19" t="s">
        <v>4</v>
      </c>
      <c r="H106" s="50"/>
      <c r="I106" s="50"/>
      <c r="J106" s="19"/>
      <c r="K106" s="49" t="str">
        <f t="shared" si="5"/>
        <v/>
      </c>
      <c r="L106" s="49"/>
      <c r="M106" s="6" t="str">
        <f t="shared" si="7"/>
        <v/>
      </c>
      <c r="N106" s="19"/>
      <c r="O106" s="8"/>
      <c r="P106" s="50"/>
      <c r="Q106" s="50"/>
      <c r="R106" s="53" t="str">
        <f t="shared" si="8"/>
        <v/>
      </c>
      <c r="S106" s="53"/>
      <c r="T106" s="54" t="str">
        <f t="shared" si="9"/>
        <v/>
      </c>
      <c r="U106" s="54"/>
    </row>
    <row r="107" spans="2:21">
      <c r="B107" s="19">
        <v>99</v>
      </c>
      <c r="C107" s="49" t="str">
        <f t="shared" si="6"/>
        <v/>
      </c>
      <c r="D107" s="49"/>
      <c r="E107" s="19"/>
      <c r="F107" s="8"/>
      <c r="G107" s="19" t="s">
        <v>4</v>
      </c>
      <c r="H107" s="50"/>
      <c r="I107" s="50"/>
      <c r="J107" s="19"/>
      <c r="K107" s="49" t="str">
        <f t="shared" si="5"/>
        <v/>
      </c>
      <c r="L107" s="49"/>
      <c r="M107" s="6" t="str">
        <f t="shared" si="7"/>
        <v/>
      </c>
      <c r="N107" s="19"/>
      <c r="O107" s="8"/>
      <c r="P107" s="50"/>
      <c r="Q107" s="50"/>
      <c r="R107" s="53" t="str">
        <f t="shared" si="8"/>
        <v/>
      </c>
      <c r="S107" s="53"/>
      <c r="T107" s="54" t="str">
        <f t="shared" si="9"/>
        <v/>
      </c>
      <c r="U107" s="54"/>
    </row>
    <row r="108" spans="2:21">
      <c r="B108" s="19">
        <v>100</v>
      </c>
      <c r="C108" s="49" t="str">
        <f t="shared" si="6"/>
        <v/>
      </c>
      <c r="D108" s="49"/>
      <c r="E108" s="19"/>
      <c r="F108" s="8"/>
      <c r="G108" s="19" t="s">
        <v>3</v>
      </c>
      <c r="H108" s="50"/>
      <c r="I108" s="50"/>
      <c r="J108" s="19"/>
      <c r="K108" s="49" t="str">
        <f t="shared" si="5"/>
        <v/>
      </c>
      <c r="L108" s="49"/>
      <c r="M108" s="6" t="str">
        <f t="shared" si="7"/>
        <v/>
      </c>
      <c r="N108" s="19"/>
      <c r="O108" s="8"/>
      <c r="P108" s="50"/>
      <c r="Q108" s="50"/>
      <c r="R108" s="53" t="str">
        <f t="shared" si="8"/>
        <v/>
      </c>
      <c r="S108" s="53"/>
      <c r="T108" s="54" t="str">
        <f t="shared" si="9"/>
        <v/>
      </c>
      <c r="U108" s="5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2019-08-15T13:13:04Z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