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31"/>
  <workbookPr defaultThemeVersion="124226"/>
  <mc:AlternateContent xmlns:mc="http://schemas.openxmlformats.org/markup-compatibility/2006">
    <mc:Choice Requires="x15">
      <x15ac:absPath xmlns:x15ac="http://schemas.microsoft.com/office/spreadsheetml/2010/11/ac" url="D:\TempUserProfiles\NetworkService\AppData\OICE_16_974FA576_32C1D314_30DC\"/>
    </mc:Choice>
  </mc:AlternateContent>
  <xr:revisionPtr revIDLastSave="0" documentId="8_{0C9B1C35-43F2-4C04-8FBA-74ECCB5F9B11}" xr6:coauthVersionLast="44" xr6:coauthVersionMax="44" xr10:uidLastSave="{00000000-0000-0000-0000-000000000000}"/>
  <bookViews>
    <workbookView xWindow="-120" yWindow="-120" windowWidth="15600" windowHeight="11760" firstSheet="1" activeTab="4" xr2:uid="{00000000-000D-0000-FFFF-FFFF00000000}"/>
  </bookViews>
  <sheets>
    <sheet name="定数" sheetId="29" state="hidden" r:id="rId1"/>
    <sheet name="検証シート　FIB2.0" sheetId="31" r:id="rId2"/>
    <sheet name="検証シート　分割決済" sheetId="32" r:id="rId3"/>
    <sheet name="画像" sheetId="26" r:id="rId4"/>
    <sheet name="気づき" sheetId="9" r:id="rId5"/>
    <sheet name="検証終了通貨" sheetId="10" r:id="rId6"/>
    <sheet name="テンプレ" sheetId="17" state="hidden" r:id="rId7"/>
  </sheet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1" i="32" l="1"/>
  <c r="AD11" i="32"/>
  <c r="Y108" i="32"/>
  <c r="X108" i="32"/>
  <c r="Y107" i="32"/>
  <c r="X107" i="32"/>
  <c r="Y106" i="32"/>
  <c r="X106" i="32"/>
  <c r="Y105" i="32"/>
  <c r="X105" i="32"/>
  <c r="Y104" i="32"/>
  <c r="X104" i="32"/>
  <c r="Y103" i="32"/>
  <c r="X103" i="32"/>
  <c r="Y102" i="32"/>
  <c r="X102" i="32"/>
  <c r="Y101" i="32"/>
  <c r="X101" i="32"/>
  <c r="Y100" i="32"/>
  <c r="X100" i="32"/>
  <c r="Y99" i="32"/>
  <c r="X99" i="32"/>
  <c r="W108" i="32"/>
  <c r="U108" i="32"/>
  <c r="W107" i="32"/>
  <c r="U107" i="32"/>
  <c r="C108" i="32"/>
  <c r="W106" i="32"/>
  <c r="U106" i="32"/>
  <c r="C107" i="32"/>
  <c r="W105" i="32"/>
  <c r="U105" i="32"/>
  <c r="C106" i="32"/>
  <c r="W104" i="32"/>
  <c r="U104" i="32"/>
  <c r="C105" i="32"/>
  <c r="W103" i="32"/>
  <c r="U103" i="32"/>
  <c r="C104" i="32"/>
  <c r="W102" i="32"/>
  <c r="U102" i="32"/>
  <c r="C103" i="32"/>
  <c r="W101" i="32"/>
  <c r="U101" i="32"/>
  <c r="C102" i="32"/>
  <c r="W100" i="32"/>
  <c r="U100" i="32"/>
  <c r="C101" i="32"/>
  <c r="W99" i="32"/>
  <c r="U99" i="32"/>
  <c r="C100" i="32"/>
  <c r="U10" i="32"/>
  <c r="X10" i="32"/>
  <c r="W98" i="32"/>
  <c r="U98" i="32"/>
  <c r="W97" i="32"/>
  <c r="U97" i="32"/>
  <c r="W96" i="32"/>
  <c r="U96" i="32"/>
  <c r="W95" i="32"/>
  <c r="U95" i="32"/>
  <c r="W94" i="32"/>
  <c r="U94" i="32"/>
  <c r="W93" i="32"/>
  <c r="U93" i="32"/>
  <c r="W92" i="32"/>
  <c r="U92" i="32"/>
  <c r="W91" i="32"/>
  <c r="U91" i="32"/>
  <c r="W90" i="32"/>
  <c r="U90" i="32"/>
  <c r="W89" i="32"/>
  <c r="U89" i="32"/>
  <c r="W88" i="32"/>
  <c r="U88" i="32"/>
  <c r="W87" i="32"/>
  <c r="U87" i="32"/>
  <c r="W86" i="32"/>
  <c r="U86" i="32"/>
  <c r="W85" i="32"/>
  <c r="U85" i="32"/>
  <c r="W84" i="32"/>
  <c r="U84" i="32"/>
  <c r="W83" i="32"/>
  <c r="U83" i="32"/>
  <c r="W82" i="32"/>
  <c r="U82" i="32"/>
  <c r="W81" i="32"/>
  <c r="U81" i="32"/>
  <c r="W80" i="32"/>
  <c r="U80" i="32"/>
  <c r="W79" i="32"/>
  <c r="U79" i="32"/>
  <c r="W78" i="32"/>
  <c r="U78" i="32"/>
  <c r="W77" i="32"/>
  <c r="U77" i="32"/>
  <c r="W76" i="32"/>
  <c r="U76" i="32"/>
  <c r="W75" i="32"/>
  <c r="U75" i="32"/>
  <c r="W74" i="32"/>
  <c r="U74" i="32"/>
  <c r="W73" i="32"/>
  <c r="U73" i="32"/>
  <c r="W72" i="32"/>
  <c r="U72" i="32"/>
  <c r="W71" i="32"/>
  <c r="U71" i="32"/>
  <c r="W70" i="32"/>
  <c r="U70" i="32"/>
  <c r="W69" i="32"/>
  <c r="U69" i="32"/>
  <c r="W68" i="32"/>
  <c r="U68" i="32"/>
  <c r="W67" i="32"/>
  <c r="U67" i="32"/>
  <c r="W66" i="32"/>
  <c r="U66" i="32"/>
  <c r="W65" i="32"/>
  <c r="U65" i="32"/>
  <c r="W64" i="32"/>
  <c r="U64" i="32"/>
  <c r="W63" i="32"/>
  <c r="U63" i="32"/>
  <c r="W62" i="32"/>
  <c r="U62" i="32"/>
  <c r="W61" i="32"/>
  <c r="U61" i="32"/>
  <c r="W60" i="32"/>
  <c r="U60" i="32"/>
  <c r="W59" i="32"/>
  <c r="U59" i="32"/>
  <c r="W58" i="32"/>
  <c r="U58" i="32"/>
  <c r="W57" i="32"/>
  <c r="U57" i="32"/>
  <c r="W56" i="32"/>
  <c r="U56" i="32"/>
  <c r="W55" i="32"/>
  <c r="W54" i="32"/>
  <c r="U54" i="32"/>
  <c r="W53" i="32"/>
  <c r="U53" i="32"/>
  <c r="W52" i="32"/>
  <c r="U52" i="32"/>
  <c r="W51" i="32"/>
  <c r="U51" i="32"/>
  <c r="W50" i="32"/>
  <c r="U50" i="32"/>
  <c r="W49" i="32"/>
  <c r="U49" i="32"/>
  <c r="W48" i="32"/>
  <c r="U48" i="32"/>
  <c r="W47" i="32"/>
  <c r="U47" i="32"/>
  <c r="W46" i="32"/>
  <c r="U46" i="32"/>
  <c r="W45" i="32"/>
  <c r="U45" i="32"/>
  <c r="W44" i="32"/>
  <c r="U44" i="32"/>
  <c r="W43" i="32"/>
  <c r="U43" i="32"/>
  <c r="W42" i="32"/>
  <c r="U42" i="32"/>
  <c r="W41" i="32"/>
  <c r="U41" i="32"/>
  <c r="W40" i="32"/>
  <c r="U40" i="32"/>
  <c r="W39" i="32"/>
  <c r="U39" i="32"/>
  <c r="W38" i="32"/>
  <c r="U38" i="32"/>
  <c r="W37" i="32"/>
  <c r="U37" i="32"/>
  <c r="W36" i="32"/>
  <c r="U36" i="32"/>
  <c r="W35" i="32"/>
  <c r="U35" i="32"/>
  <c r="W34" i="32"/>
  <c r="U34" i="32"/>
  <c r="W33" i="32"/>
  <c r="U33" i="32"/>
  <c r="W32" i="32"/>
  <c r="U32" i="32"/>
  <c r="W31" i="32"/>
  <c r="U31" i="32"/>
  <c r="W30" i="32"/>
  <c r="U30" i="32"/>
  <c r="W29" i="32"/>
  <c r="U29" i="32"/>
  <c r="W28" i="32"/>
  <c r="U28" i="32"/>
  <c r="W27" i="32"/>
  <c r="U27" i="32"/>
  <c r="W26" i="32"/>
  <c r="W25" i="32"/>
  <c r="U25" i="32"/>
  <c r="W24" i="32"/>
  <c r="U24" i="32"/>
  <c r="W23" i="32"/>
  <c r="U23" i="32"/>
  <c r="W22" i="32"/>
  <c r="U22" i="32"/>
  <c r="W21" i="32"/>
  <c r="U21" i="32"/>
  <c r="C22" i="32"/>
  <c r="W20" i="32"/>
  <c r="W19" i="32"/>
  <c r="U19" i="32"/>
  <c r="W18" i="32"/>
  <c r="U18" i="32"/>
  <c r="W17" i="32"/>
  <c r="U17" i="32"/>
  <c r="W16" i="32"/>
  <c r="U16" i="32"/>
  <c r="W15" i="32"/>
  <c r="U15" i="32"/>
  <c r="W14" i="32"/>
  <c r="U14" i="32"/>
  <c r="W13" i="32"/>
  <c r="U13" i="32"/>
  <c r="W12" i="32"/>
  <c r="U12" i="32"/>
  <c r="W11" i="32"/>
  <c r="U11" i="32"/>
  <c r="W10" i="32"/>
  <c r="Y98" i="32"/>
  <c r="X98" i="32"/>
  <c r="Y97" i="32"/>
  <c r="X97" i="32"/>
  <c r="Y96" i="32"/>
  <c r="X96" i="32"/>
  <c r="Y95" i="32"/>
  <c r="X95" i="32"/>
  <c r="Y94" i="32"/>
  <c r="X94" i="32"/>
  <c r="Y93" i="32"/>
  <c r="X93" i="32"/>
  <c r="Y92" i="32"/>
  <c r="X92" i="32"/>
  <c r="Y91" i="32"/>
  <c r="X91" i="32"/>
  <c r="Y90" i="32"/>
  <c r="X90" i="32"/>
  <c r="Y89" i="32"/>
  <c r="X89" i="32"/>
  <c r="Y88" i="32"/>
  <c r="X88" i="32"/>
  <c r="Y87" i="32"/>
  <c r="X87" i="32"/>
  <c r="Y86" i="32"/>
  <c r="X86" i="32"/>
  <c r="Y85" i="32"/>
  <c r="X85" i="32"/>
  <c r="Y84" i="32"/>
  <c r="X84" i="32"/>
  <c r="Y83" i="32"/>
  <c r="X83" i="32"/>
  <c r="Y82" i="32"/>
  <c r="X82" i="32"/>
  <c r="Y81" i="32"/>
  <c r="X81" i="32"/>
  <c r="Y80" i="32"/>
  <c r="X80" i="32"/>
  <c r="Y79" i="32"/>
  <c r="X79" i="32"/>
  <c r="Y78" i="32"/>
  <c r="X78" i="32"/>
  <c r="Y77" i="32"/>
  <c r="X77" i="32"/>
  <c r="Y76" i="32"/>
  <c r="X76" i="32"/>
  <c r="Y75" i="32"/>
  <c r="X75" i="32"/>
  <c r="Y74" i="32"/>
  <c r="X74" i="32"/>
  <c r="Y73" i="32"/>
  <c r="X73" i="32"/>
  <c r="Y72" i="32"/>
  <c r="X72" i="32"/>
  <c r="Y71" i="32"/>
  <c r="X71" i="32"/>
  <c r="Y70" i="32"/>
  <c r="X70" i="32"/>
  <c r="Y69" i="32"/>
  <c r="X69" i="32"/>
  <c r="Y68" i="32"/>
  <c r="X68" i="32"/>
  <c r="Y67" i="32"/>
  <c r="X67" i="32"/>
  <c r="Y66" i="32"/>
  <c r="X66" i="32"/>
  <c r="Y65" i="32"/>
  <c r="X65" i="32"/>
  <c r="Y64" i="32"/>
  <c r="X64" i="32"/>
  <c r="Y63" i="32"/>
  <c r="X63" i="32"/>
  <c r="Y62" i="32"/>
  <c r="X62" i="32"/>
  <c r="Y61" i="32"/>
  <c r="X61" i="32"/>
  <c r="Y60" i="32"/>
  <c r="X60" i="32"/>
  <c r="Y59" i="32"/>
  <c r="X59" i="32"/>
  <c r="Y58" i="32"/>
  <c r="X58" i="32"/>
  <c r="Y57" i="32"/>
  <c r="X57" i="32"/>
  <c r="Y56" i="32"/>
  <c r="X56" i="32"/>
  <c r="Y55" i="32"/>
  <c r="Y54" i="32"/>
  <c r="X54" i="32"/>
  <c r="Y53" i="32"/>
  <c r="X53" i="32"/>
  <c r="Y52" i="32"/>
  <c r="X52" i="32"/>
  <c r="Y51" i="32"/>
  <c r="X51" i="32"/>
  <c r="Y50" i="32"/>
  <c r="X50" i="32"/>
  <c r="Y49" i="32"/>
  <c r="X49" i="32"/>
  <c r="Y48" i="32"/>
  <c r="X48" i="32"/>
  <c r="Y47" i="32"/>
  <c r="X47" i="32"/>
  <c r="Y46" i="32"/>
  <c r="X46" i="32"/>
  <c r="Y45" i="32"/>
  <c r="X45" i="32"/>
  <c r="Y44" i="32"/>
  <c r="X44" i="32"/>
  <c r="Y43" i="32"/>
  <c r="X43" i="32"/>
  <c r="Y42" i="32"/>
  <c r="X42" i="32"/>
  <c r="Y41" i="32"/>
  <c r="X41" i="32"/>
  <c r="Y40" i="32"/>
  <c r="X40" i="32"/>
  <c r="Y39" i="32"/>
  <c r="X39" i="32"/>
  <c r="Y38" i="32"/>
  <c r="X38" i="32"/>
  <c r="Y37" i="32"/>
  <c r="X37" i="32"/>
  <c r="Y36" i="32"/>
  <c r="X36" i="32"/>
  <c r="Y35" i="32"/>
  <c r="X35" i="32"/>
  <c r="Y34" i="32"/>
  <c r="X34" i="32"/>
  <c r="Y33" i="32"/>
  <c r="X33" i="32"/>
  <c r="Y32" i="32"/>
  <c r="X32" i="32"/>
  <c r="Y31" i="32"/>
  <c r="X31" i="32"/>
  <c r="Y30" i="32"/>
  <c r="X30" i="32"/>
  <c r="Y29" i="32"/>
  <c r="X29" i="32"/>
  <c r="Y28" i="32"/>
  <c r="X28" i="32"/>
  <c r="Y27" i="32"/>
  <c r="X27" i="32"/>
  <c r="Y26" i="32"/>
  <c r="Y25" i="32"/>
  <c r="X25" i="32"/>
  <c r="Y24" i="32"/>
  <c r="X24" i="32"/>
  <c r="Y23" i="32"/>
  <c r="X23" i="32"/>
  <c r="Y22" i="32"/>
  <c r="X22" i="32"/>
  <c r="Y21" i="32"/>
  <c r="X21" i="32"/>
  <c r="Y20" i="32"/>
  <c r="Y19" i="32"/>
  <c r="X19" i="32"/>
  <c r="Y18" i="32"/>
  <c r="X18" i="32"/>
  <c r="Y17" i="32"/>
  <c r="X17" i="32"/>
  <c r="Y16" i="32"/>
  <c r="X16" i="32"/>
  <c r="Y15" i="32"/>
  <c r="X15" i="32"/>
  <c r="Y14" i="32"/>
  <c r="X14" i="32"/>
  <c r="Y13" i="32"/>
  <c r="X13" i="32"/>
  <c r="Y12" i="32"/>
  <c r="X12" i="32"/>
  <c r="Y11" i="32"/>
  <c r="X11" i="32"/>
  <c r="Y10" i="32"/>
  <c r="Y9" i="32"/>
  <c r="W9" i="32"/>
  <c r="C99" i="32"/>
  <c r="C98" i="32"/>
  <c r="C97" i="32"/>
  <c r="C96" i="32"/>
  <c r="C95" i="32"/>
  <c r="C94" i="32"/>
  <c r="C93" i="32"/>
  <c r="C92" i="32"/>
  <c r="C91" i="32"/>
  <c r="C90" i="32"/>
  <c r="C89" i="32"/>
  <c r="C88" i="32"/>
  <c r="C87" i="32"/>
  <c r="C86" i="32"/>
  <c r="C85" i="32"/>
  <c r="C84" i="32"/>
  <c r="C83" i="32"/>
  <c r="C82" i="32"/>
  <c r="C81" i="32"/>
  <c r="C80" i="32"/>
  <c r="C79" i="32"/>
  <c r="C78" i="32"/>
  <c r="C77" i="32"/>
  <c r="C76" i="32"/>
  <c r="C75" i="32"/>
  <c r="C74" i="32"/>
  <c r="C73" i="32"/>
  <c r="C72" i="32"/>
  <c r="C71" i="32"/>
  <c r="C70" i="32"/>
  <c r="C69" i="32"/>
  <c r="C68" i="32"/>
  <c r="C67" i="32"/>
  <c r="C66" i="32"/>
  <c r="C65" i="32"/>
  <c r="C64" i="32"/>
  <c r="C63" i="32"/>
  <c r="C62" i="32"/>
  <c r="C61" i="32"/>
  <c r="C60" i="32"/>
  <c r="C59" i="32"/>
  <c r="C58" i="32"/>
  <c r="C57" i="32"/>
  <c r="C55" i="32"/>
  <c r="C54" i="32"/>
  <c r="C53" i="32"/>
  <c r="C52" i="32"/>
  <c r="C51" i="32"/>
  <c r="C50" i="32"/>
  <c r="C49" i="32"/>
  <c r="C48" i="32"/>
  <c r="C47" i="32"/>
  <c r="C46" i="32"/>
  <c r="C45" i="32"/>
  <c r="C44" i="32"/>
  <c r="C43" i="32"/>
  <c r="C42" i="32"/>
  <c r="C41" i="32"/>
  <c r="C40" i="32"/>
  <c r="C39" i="32"/>
  <c r="C38" i="32"/>
  <c r="C37" i="32"/>
  <c r="C36" i="32"/>
  <c r="C35" i="32"/>
  <c r="C34" i="32"/>
  <c r="C33" i="32"/>
  <c r="C32" i="32"/>
  <c r="C31" i="32"/>
  <c r="C30" i="32"/>
  <c r="C29" i="32"/>
  <c r="C28" i="32"/>
  <c r="C26" i="32"/>
  <c r="C25" i="32"/>
  <c r="C24" i="32"/>
  <c r="C23" i="32"/>
  <c r="C20" i="32"/>
  <c r="C19" i="32"/>
  <c r="C18" i="32"/>
  <c r="C17" i="32"/>
  <c r="C16" i="32"/>
  <c r="C15" i="32"/>
  <c r="C14" i="32"/>
  <c r="C13" i="32"/>
  <c r="C12" i="32"/>
  <c r="AA108" i="32"/>
  <c r="AB108" i="32"/>
  <c r="AC108" i="32"/>
  <c r="K108" i="32"/>
  <c r="M108" i="32"/>
  <c r="AA107" i="32"/>
  <c r="AB107" i="32"/>
  <c r="AC107" i="32"/>
  <c r="AD108" i="32"/>
  <c r="AE108" i="32"/>
  <c r="K107" i="32"/>
  <c r="M107" i="32"/>
  <c r="AA106" i="32"/>
  <c r="AB106" i="32"/>
  <c r="K106" i="32"/>
  <c r="M106" i="32"/>
  <c r="AA105" i="32"/>
  <c r="AB105" i="32"/>
  <c r="AC105" i="32"/>
  <c r="AD106" i="32"/>
  <c r="AE106" i="32"/>
  <c r="K105" i="32"/>
  <c r="M105" i="32"/>
  <c r="AA104" i="32"/>
  <c r="AB104" i="32"/>
  <c r="AC104" i="32"/>
  <c r="AD105" i="32"/>
  <c r="AE105" i="32"/>
  <c r="K104" i="32"/>
  <c r="M104" i="32"/>
  <c r="AA103" i="32"/>
  <c r="AB103" i="32"/>
  <c r="K103" i="32"/>
  <c r="M103" i="32"/>
  <c r="AA102" i="32"/>
  <c r="AB102" i="32"/>
  <c r="AC102" i="32"/>
  <c r="AD103" i="32"/>
  <c r="AE103" i="32"/>
  <c r="K102" i="32"/>
  <c r="M102" i="32"/>
  <c r="AA101" i="32"/>
  <c r="AB101" i="32"/>
  <c r="K101" i="32"/>
  <c r="M101" i="32"/>
  <c r="AA100" i="32"/>
  <c r="AB100" i="32"/>
  <c r="AC100" i="32"/>
  <c r="AD101" i="32"/>
  <c r="AE101" i="32"/>
  <c r="K100" i="32"/>
  <c r="M100" i="32"/>
  <c r="AA99" i="32"/>
  <c r="AB99" i="32"/>
  <c r="AC99" i="32"/>
  <c r="AD100" i="32"/>
  <c r="AE100" i="32"/>
  <c r="K99" i="32"/>
  <c r="M99" i="32"/>
  <c r="AA98" i="32"/>
  <c r="AB98" i="32"/>
  <c r="K98" i="32"/>
  <c r="M98" i="32"/>
  <c r="AA97" i="32"/>
  <c r="AB97" i="32"/>
  <c r="AC97" i="32"/>
  <c r="AD98" i="32"/>
  <c r="AE98" i="32"/>
  <c r="K97" i="32"/>
  <c r="M97" i="32"/>
  <c r="AA96" i="32"/>
  <c r="AB96" i="32"/>
  <c r="AC96" i="32"/>
  <c r="AD97" i="32"/>
  <c r="AE97" i="32"/>
  <c r="K96" i="32"/>
  <c r="M96" i="32"/>
  <c r="AA95" i="32"/>
  <c r="AB95" i="32"/>
  <c r="K95" i="32"/>
  <c r="M95" i="32"/>
  <c r="AA94" i="32"/>
  <c r="AB94" i="32"/>
  <c r="AC94" i="32"/>
  <c r="AD95" i="32"/>
  <c r="AE95" i="32"/>
  <c r="K94" i="32"/>
  <c r="M94" i="32"/>
  <c r="AA93" i="32"/>
  <c r="AB93" i="32"/>
  <c r="K93" i="32"/>
  <c r="M93" i="32"/>
  <c r="AA92" i="32"/>
  <c r="AB92" i="32"/>
  <c r="AC92" i="32"/>
  <c r="AD93" i="32"/>
  <c r="AE93" i="32"/>
  <c r="K92" i="32"/>
  <c r="M92" i="32"/>
  <c r="AA91" i="32"/>
  <c r="AB91" i="32"/>
  <c r="AC91" i="32"/>
  <c r="AD92" i="32"/>
  <c r="AE92" i="32"/>
  <c r="K91" i="32"/>
  <c r="M91" i="32"/>
  <c r="AA90" i="32"/>
  <c r="AB90" i="32"/>
  <c r="K90" i="32"/>
  <c r="M90" i="32"/>
  <c r="AA89" i="32"/>
  <c r="AB89" i="32"/>
  <c r="AC89" i="32"/>
  <c r="AD90" i="32"/>
  <c r="AE90" i="32"/>
  <c r="K89" i="32"/>
  <c r="M89" i="32"/>
  <c r="AA88" i="32"/>
  <c r="AB88" i="32"/>
  <c r="AC88" i="32"/>
  <c r="AD89" i="32"/>
  <c r="AE89" i="32"/>
  <c r="K88" i="32"/>
  <c r="M88" i="32"/>
  <c r="AA87" i="32"/>
  <c r="AB87" i="32"/>
  <c r="AC87" i="32"/>
  <c r="AD88" i="32"/>
  <c r="AE88" i="32"/>
  <c r="K87" i="32"/>
  <c r="M87" i="32"/>
  <c r="AA86" i="32"/>
  <c r="AB86" i="32"/>
  <c r="AC86" i="32"/>
  <c r="AD87" i="32"/>
  <c r="AE87" i="32"/>
  <c r="K86" i="32"/>
  <c r="M86" i="32"/>
  <c r="AA85" i="32"/>
  <c r="AB85" i="32"/>
  <c r="K85" i="32"/>
  <c r="M85" i="32"/>
  <c r="AA84" i="32"/>
  <c r="AB84" i="32"/>
  <c r="AC84" i="32"/>
  <c r="AD85" i="32"/>
  <c r="AE85" i="32"/>
  <c r="K84" i="32"/>
  <c r="M84" i="32"/>
  <c r="AA83" i="32"/>
  <c r="AB83" i="32"/>
  <c r="AC83" i="32"/>
  <c r="AD84" i="32"/>
  <c r="AE84" i="32"/>
  <c r="K83" i="32"/>
  <c r="M83" i="32"/>
  <c r="AA82" i="32"/>
  <c r="AB82" i="32"/>
  <c r="K82" i="32"/>
  <c r="M82" i="32"/>
  <c r="AA81" i="32"/>
  <c r="AB81" i="32"/>
  <c r="AC81" i="32"/>
  <c r="AD82" i="32"/>
  <c r="AE82" i="32"/>
  <c r="K81" i="32"/>
  <c r="M81" i="32"/>
  <c r="AA80" i="32"/>
  <c r="AB80" i="32"/>
  <c r="AC80" i="32"/>
  <c r="AD81" i="32"/>
  <c r="AE81" i="32"/>
  <c r="K80" i="32"/>
  <c r="M80" i="32"/>
  <c r="AA79" i="32"/>
  <c r="AB79" i="32"/>
  <c r="AC79" i="32"/>
  <c r="AD80" i="32"/>
  <c r="AE80" i="32"/>
  <c r="K79" i="32"/>
  <c r="M79" i="32"/>
  <c r="AA78" i="32"/>
  <c r="AB78" i="32"/>
  <c r="AC78" i="32"/>
  <c r="AD79" i="32"/>
  <c r="AE79" i="32"/>
  <c r="K78" i="32"/>
  <c r="M78" i="32"/>
  <c r="AA77" i="32"/>
  <c r="AB77" i="32"/>
  <c r="K77" i="32"/>
  <c r="M77" i="32"/>
  <c r="AA76" i="32"/>
  <c r="AB76" i="32"/>
  <c r="AC76" i="32"/>
  <c r="AD77" i="32"/>
  <c r="AE77" i="32"/>
  <c r="K76" i="32"/>
  <c r="M76" i="32"/>
  <c r="AA75" i="32"/>
  <c r="AB75" i="32"/>
  <c r="AC75" i="32"/>
  <c r="AD76" i="32"/>
  <c r="AE76" i="32"/>
  <c r="K75" i="32"/>
  <c r="M75" i="32"/>
  <c r="AA74" i="32"/>
  <c r="AB74" i="32"/>
  <c r="K74" i="32"/>
  <c r="M74" i="32"/>
  <c r="AA73" i="32"/>
  <c r="AB73" i="32"/>
  <c r="AC73" i="32"/>
  <c r="AD74" i="32"/>
  <c r="AE74" i="32"/>
  <c r="K73" i="32"/>
  <c r="M73" i="32"/>
  <c r="AA72" i="32"/>
  <c r="AB72" i="32"/>
  <c r="AC72" i="32"/>
  <c r="AD73" i="32"/>
  <c r="AE73" i="32"/>
  <c r="K72" i="32"/>
  <c r="M72" i="32"/>
  <c r="AA71" i="32"/>
  <c r="AB71" i="32"/>
  <c r="AC71" i="32"/>
  <c r="AD72" i="32"/>
  <c r="AE72" i="32"/>
  <c r="K71" i="32"/>
  <c r="M71" i="32"/>
  <c r="AA70" i="32"/>
  <c r="AB70" i="32"/>
  <c r="AC70" i="32"/>
  <c r="AD71" i="32"/>
  <c r="AE71" i="32"/>
  <c r="K70" i="32"/>
  <c r="M70" i="32"/>
  <c r="AA69" i="32"/>
  <c r="AB69" i="32"/>
  <c r="K69" i="32"/>
  <c r="M69" i="32"/>
  <c r="AA68" i="32"/>
  <c r="AB68" i="32"/>
  <c r="AC68" i="32"/>
  <c r="AD69" i="32"/>
  <c r="AE69" i="32"/>
  <c r="K68" i="32"/>
  <c r="M68" i="32"/>
  <c r="AA67" i="32"/>
  <c r="AB67" i="32"/>
  <c r="AC67" i="32"/>
  <c r="AD68" i="32"/>
  <c r="AE68" i="32"/>
  <c r="K67" i="32"/>
  <c r="M67" i="32"/>
  <c r="AA66" i="32"/>
  <c r="AB66" i="32"/>
  <c r="K66" i="32"/>
  <c r="M66" i="32"/>
  <c r="AA65" i="32"/>
  <c r="AB65" i="32"/>
  <c r="AC65" i="32"/>
  <c r="AD66" i="32"/>
  <c r="AE66" i="32"/>
  <c r="K65" i="32"/>
  <c r="M65" i="32"/>
  <c r="AA64" i="32"/>
  <c r="AB64" i="32"/>
  <c r="AC64" i="32"/>
  <c r="AD65" i="32"/>
  <c r="AE65" i="32"/>
  <c r="K64" i="32"/>
  <c r="M64" i="32"/>
  <c r="AA63" i="32"/>
  <c r="AB63" i="32"/>
  <c r="AC63" i="32"/>
  <c r="AD64" i="32"/>
  <c r="AE64" i="32"/>
  <c r="K63" i="32"/>
  <c r="M63" i="32"/>
  <c r="AA62" i="32"/>
  <c r="AB62" i="32"/>
  <c r="AC62" i="32"/>
  <c r="AD63" i="32"/>
  <c r="AE63" i="32"/>
  <c r="K62" i="32"/>
  <c r="M62" i="32"/>
  <c r="AA61" i="32"/>
  <c r="AB61" i="32"/>
  <c r="K61" i="32"/>
  <c r="M61" i="32"/>
  <c r="AA60" i="32"/>
  <c r="AB60" i="32"/>
  <c r="AC60" i="32"/>
  <c r="AD61" i="32"/>
  <c r="AE61" i="32"/>
  <c r="K60" i="32"/>
  <c r="M60" i="32"/>
  <c r="AA59" i="32"/>
  <c r="AB59" i="32"/>
  <c r="AC59" i="32"/>
  <c r="AD60" i="32"/>
  <c r="AE60" i="32"/>
  <c r="K59" i="32"/>
  <c r="M59" i="32"/>
  <c r="AA58" i="32"/>
  <c r="AB58" i="32"/>
  <c r="K58" i="32"/>
  <c r="M58" i="32"/>
  <c r="AA57" i="32"/>
  <c r="AB57" i="32"/>
  <c r="AC57" i="32"/>
  <c r="AD58" i="32"/>
  <c r="AE58" i="32"/>
  <c r="K57" i="32"/>
  <c r="M57" i="32"/>
  <c r="AA56" i="32"/>
  <c r="AB56" i="32"/>
  <c r="AC56" i="32"/>
  <c r="AD57" i="32"/>
  <c r="AE57" i="32"/>
  <c r="K56" i="32"/>
  <c r="M56" i="32"/>
  <c r="AA55" i="32"/>
  <c r="AB55" i="32"/>
  <c r="K55" i="32"/>
  <c r="M55" i="32"/>
  <c r="AA54" i="32"/>
  <c r="AB54" i="32"/>
  <c r="AC54" i="32"/>
  <c r="AD55" i="32"/>
  <c r="AE55" i="32"/>
  <c r="K54" i="32"/>
  <c r="M54" i="32"/>
  <c r="AA53" i="32"/>
  <c r="AB53" i="32"/>
  <c r="K53" i="32"/>
  <c r="M53" i="32"/>
  <c r="AA52" i="32"/>
  <c r="AB52" i="32"/>
  <c r="AC52" i="32"/>
  <c r="AD53" i="32"/>
  <c r="AE53" i="32"/>
  <c r="K52" i="32"/>
  <c r="M52" i="32"/>
  <c r="AA51" i="32"/>
  <c r="AB51" i="32"/>
  <c r="AC51" i="32"/>
  <c r="AD52" i="32"/>
  <c r="AE52" i="32"/>
  <c r="K51" i="32"/>
  <c r="M51" i="32"/>
  <c r="AA50" i="32"/>
  <c r="AB50" i="32"/>
  <c r="K50" i="32"/>
  <c r="M50" i="32"/>
  <c r="AA49" i="32"/>
  <c r="AB49" i="32"/>
  <c r="AC49" i="32"/>
  <c r="AD50" i="32"/>
  <c r="AE50" i="32"/>
  <c r="K49" i="32"/>
  <c r="M49" i="32"/>
  <c r="AA48" i="32"/>
  <c r="AB48" i="32"/>
  <c r="AC48" i="32"/>
  <c r="AD49" i="32"/>
  <c r="AE49" i="32"/>
  <c r="K48" i="32"/>
  <c r="M48" i="32"/>
  <c r="AA47" i="32"/>
  <c r="AB47" i="32"/>
  <c r="AC47" i="32"/>
  <c r="AD48" i="32"/>
  <c r="AE48" i="32"/>
  <c r="K47" i="32"/>
  <c r="M47" i="32"/>
  <c r="AA46" i="32"/>
  <c r="AB46" i="32"/>
  <c r="AC46" i="32"/>
  <c r="AD47" i="32"/>
  <c r="AE47" i="32"/>
  <c r="K46" i="32"/>
  <c r="M46" i="32"/>
  <c r="AA45" i="32"/>
  <c r="AB45" i="32"/>
  <c r="K45" i="32"/>
  <c r="M45" i="32"/>
  <c r="AA44" i="32"/>
  <c r="AB44" i="32"/>
  <c r="AC44" i="32"/>
  <c r="AD45" i="32"/>
  <c r="AE45" i="32"/>
  <c r="K44" i="32"/>
  <c r="M44" i="32"/>
  <c r="AA43" i="32"/>
  <c r="AB43" i="32"/>
  <c r="AC43" i="32"/>
  <c r="AD44" i="32"/>
  <c r="AE44" i="32"/>
  <c r="K43" i="32"/>
  <c r="M43" i="32"/>
  <c r="AA42" i="32"/>
  <c r="AB42" i="32"/>
  <c r="K42" i="32"/>
  <c r="M42" i="32"/>
  <c r="AA41" i="32"/>
  <c r="AB41" i="32"/>
  <c r="AC41" i="32"/>
  <c r="AD42" i="32"/>
  <c r="AE42" i="32"/>
  <c r="K41" i="32"/>
  <c r="M41" i="32"/>
  <c r="AA40" i="32"/>
  <c r="AB40" i="32"/>
  <c r="AC40" i="32"/>
  <c r="AD41" i="32"/>
  <c r="AE41" i="32"/>
  <c r="K40" i="32"/>
  <c r="M40" i="32"/>
  <c r="AA39" i="32"/>
  <c r="AB39" i="32"/>
  <c r="AC39" i="32"/>
  <c r="AD40" i="32"/>
  <c r="AE40" i="32"/>
  <c r="K39" i="32"/>
  <c r="M39" i="32"/>
  <c r="AA38" i="32"/>
  <c r="AB38" i="32"/>
  <c r="AC38" i="32"/>
  <c r="AD39" i="32"/>
  <c r="AE39" i="32"/>
  <c r="K38" i="32"/>
  <c r="M38" i="32"/>
  <c r="AA37" i="32"/>
  <c r="AB37" i="32"/>
  <c r="K37" i="32"/>
  <c r="M37" i="32"/>
  <c r="AA36" i="32"/>
  <c r="AB36" i="32"/>
  <c r="AC36" i="32"/>
  <c r="AD37" i="32"/>
  <c r="AE37" i="32"/>
  <c r="K36" i="32"/>
  <c r="M36" i="32"/>
  <c r="AA35" i="32"/>
  <c r="AB35" i="32"/>
  <c r="AC35" i="32"/>
  <c r="AD36" i="32"/>
  <c r="AE36" i="32"/>
  <c r="K35" i="32"/>
  <c r="M35" i="32"/>
  <c r="AA34" i="32"/>
  <c r="AB34" i="32"/>
  <c r="K34" i="32"/>
  <c r="M34" i="32"/>
  <c r="AA33" i="32"/>
  <c r="AB33" i="32"/>
  <c r="AC33" i="32"/>
  <c r="AD34" i="32"/>
  <c r="AE34" i="32"/>
  <c r="K33" i="32"/>
  <c r="M33" i="32"/>
  <c r="AA32" i="32"/>
  <c r="AB32" i="32"/>
  <c r="AC32" i="32"/>
  <c r="AD33" i="32"/>
  <c r="AE33" i="32"/>
  <c r="K32" i="32"/>
  <c r="M32" i="32"/>
  <c r="AA31" i="32"/>
  <c r="AB31" i="32"/>
  <c r="AC31" i="32"/>
  <c r="AD32" i="32"/>
  <c r="AE32" i="32"/>
  <c r="K31" i="32"/>
  <c r="M31" i="32"/>
  <c r="AA30" i="32"/>
  <c r="AB30" i="32"/>
  <c r="AC30" i="32"/>
  <c r="AD31" i="32"/>
  <c r="AE31" i="32"/>
  <c r="K30" i="32"/>
  <c r="M30" i="32"/>
  <c r="AA29" i="32"/>
  <c r="AB29" i="32"/>
  <c r="K29" i="32"/>
  <c r="M29" i="32"/>
  <c r="AA28" i="32"/>
  <c r="AB28" i="32"/>
  <c r="AC28" i="32"/>
  <c r="AD29" i="32"/>
  <c r="AE29" i="32"/>
  <c r="K28" i="32"/>
  <c r="M28" i="32"/>
  <c r="AA27" i="32"/>
  <c r="AB27" i="32"/>
  <c r="AC27" i="32"/>
  <c r="AD28" i="32"/>
  <c r="AE28" i="32"/>
  <c r="K27" i="32"/>
  <c r="M27" i="32"/>
  <c r="AA26" i="32"/>
  <c r="AB26" i="32"/>
  <c r="K26" i="32"/>
  <c r="M26" i="32"/>
  <c r="AA25" i="32"/>
  <c r="AB25" i="32"/>
  <c r="AC25" i="32"/>
  <c r="AD26" i="32"/>
  <c r="AE26" i="32"/>
  <c r="K25" i="32"/>
  <c r="M25" i="32"/>
  <c r="AA24" i="32"/>
  <c r="AB24" i="32"/>
  <c r="K24" i="32"/>
  <c r="M24" i="32"/>
  <c r="AA23" i="32"/>
  <c r="AB23" i="32"/>
  <c r="AC23" i="32"/>
  <c r="AD24" i="32"/>
  <c r="AE24" i="32"/>
  <c r="K23" i="32"/>
  <c r="M23" i="32"/>
  <c r="AC22" i="32"/>
  <c r="AD23" i="32"/>
  <c r="AE23" i="32"/>
  <c r="K22" i="32"/>
  <c r="M22" i="32"/>
  <c r="AB21" i="32"/>
  <c r="K21" i="32"/>
  <c r="M21" i="32"/>
  <c r="AA20" i="32"/>
  <c r="AB20" i="32"/>
  <c r="K20" i="32"/>
  <c r="M20" i="32"/>
  <c r="AB19" i="32"/>
  <c r="AA19" i="32"/>
  <c r="AC19" i="32"/>
  <c r="AD20" i="32"/>
  <c r="AE20" i="32"/>
  <c r="K19" i="32"/>
  <c r="M19" i="32"/>
  <c r="AB18" i="32"/>
  <c r="K18" i="32"/>
  <c r="M18" i="32"/>
  <c r="AC17" i="32"/>
  <c r="AD18" i="32"/>
  <c r="AE18" i="32"/>
  <c r="K17" i="32"/>
  <c r="M17" i="32"/>
  <c r="AB16" i="32"/>
  <c r="AA16" i="32"/>
  <c r="K16" i="32"/>
  <c r="M16" i="32"/>
  <c r="AA15" i="32"/>
  <c r="AC15" i="32"/>
  <c r="AD16" i="32"/>
  <c r="AE16" i="32"/>
  <c r="K15" i="32"/>
  <c r="M15" i="32"/>
  <c r="AA14" i="32"/>
  <c r="AB14" i="32"/>
  <c r="AC14" i="32"/>
  <c r="AD15" i="32"/>
  <c r="AE15" i="32"/>
  <c r="K14" i="32"/>
  <c r="M14" i="32"/>
  <c r="AB13" i="32"/>
  <c r="K13" i="32"/>
  <c r="M13" i="32"/>
  <c r="AC12" i="32"/>
  <c r="AD13" i="32"/>
  <c r="AE13" i="32"/>
  <c r="K12" i="32"/>
  <c r="M12" i="32"/>
  <c r="AB11" i="32"/>
  <c r="AA11" i="32"/>
  <c r="AC11" i="32"/>
  <c r="AD12" i="32"/>
  <c r="AE12" i="32"/>
  <c r="K11" i="32"/>
  <c r="M11" i="32"/>
  <c r="AB10" i="32"/>
  <c r="H4" i="32"/>
  <c r="C9" i="32"/>
  <c r="K9" i="32"/>
  <c r="M9" i="32"/>
  <c r="V108" i="31"/>
  <c r="T108" i="31"/>
  <c r="W108" i="31"/>
  <c r="R108" i="31"/>
  <c r="K108" i="31"/>
  <c r="M108" i="31"/>
  <c r="V107" i="31"/>
  <c r="T107" i="31"/>
  <c r="W107" i="31"/>
  <c r="R107" i="31"/>
  <c r="C108" i="31"/>
  <c r="X108" i="31"/>
  <c r="Y108" i="31"/>
  <c r="K107" i="31"/>
  <c r="M107" i="31"/>
  <c r="V106" i="31"/>
  <c r="T106" i="31"/>
  <c r="W106" i="31"/>
  <c r="R106" i="31"/>
  <c r="C107" i="31"/>
  <c r="X107" i="31"/>
  <c r="Y107" i="31"/>
  <c r="K106" i="31"/>
  <c r="M106" i="31"/>
  <c r="V105" i="31"/>
  <c r="T105" i="31"/>
  <c r="W105" i="31"/>
  <c r="R105" i="31"/>
  <c r="C106" i="31"/>
  <c r="X106" i="31"/>
  <c r="Y106" i="31"/>
  <c r="K105" i="31"/>
  <c r="M105" i="31"/>
  <c r="V104" i="31"/>
  <c r="T104" i="31"/>
  <c r="W104" i="31"/>
  <c r="R104" i="31"/>
  <c r="C105" i="31"/>
  <c r="X105" i="31"/>
  <c r="Y105" i="31"/>
  <c r="K104" i="31"/>
  <c r="M104" i="31"/>
  <c r="V103" i="31"/>
  <c r="T103" i="31"/>
  <c r="W103" i="31"/>
  <c r="R103" i="31"/>
  <c r="C104" i="31"/>
  <c r="X104" i="31"/>
  <c r="Y104" i="31"/>
  <c r="K103" i="31"/>
  <c r="M103" i="31"/>
  <c r="V102" i="31"/>
  <c r="T102" i="31"/>
  <c r="W102" i="31"/>
  <c r="R102" i="31"/>
  <c r="C103" i="31"/>
  <c r="X103" i="31"/>
  <c r="Y103" i="31"/>
  <c r="K102" i="31"/>
  <c r="M102" i="31"/>
  <c r="V101" i="31"/>
  <c r="T101" i="31"/>
  <c r="W101" i="31"/>
  <c r="R101" i="31"/>
  <c r="C102" i="31"/>
  <c r="X102" i="31"/>
  <c r="Y102" i="31"/>
  <c r="K101" i="31"/>
  <c r="M101" i="31"/>
  <c r="V100" i="31"/>
  <c r="T100" i="31"/>
  <c r="W100" i="31"/>
  <c r="R100" i="31"/>
  <c r="C101" i="31"/>
  <c r="X101" i="31"/>
  <c r="Y101" i="31"/>
  <c r="K100" i="31"/>
  <c r="M100" i="31"/>
  <c r="V99" i="31"/>
  <c r="T99" i="31"/>
  <c r="W99" i="31"/>
  <c r="R99" i="31"/>
  <c r="C100" i="31"/>
  <c r="X100" i="31"/>
  <c r="Y100" i="31"/>
  <c r="K99" i="31"/>
  <c r="M99" i="31"/>
  <c r="V98" i="31"/>
  <c r="T98" i="31"/>
  <c r="W98" i="31"/>
  <c r="R98" i="31"/>
  <c r="C99" i="31"/>
  <c r="X99" i="31"/>
  <c r="Y99" i="31"/>
  <c r="K98" i="31"/>
  <c r="M98" i="31"/>
  <c r="V97" i="31"/>
  <c r="T97" i="31"/>
  <c r="W97" i="31"/>
  <c r="R97" i="31"/>
  <c r="C98" i="31"/>
  <c r="X98" i="31"/>
  <c r="Y98" i="31"/>
  <c r="K97" i="31"/>
  <c r="M97" i="31"/>
  <c r="V96" i="31"/>
  <c r="T96" i="31"/>
  <c r="W96" i="31"/>
  <c r="R96" i="31"/>
  <c r="C97" i="31"/>
  <c r="X97" i="31"/>
  <c r="Y97" i="31"/>
  <c r="K96" i="31"/>
  <c r="M96" i="31"/>
  <c r="V95" i="31"/>
  <c r="T95" i="31"/>
  <c r="W95" i="31"/>
  <c r="R95" i="31"/>
  <c r="C96" i="31"/>
  <c r="X96" i="31"/>
  <c r="Y96" i="31"/>
  <c r="K95" i="31"/>
  <c r="M95" i="31"/>
  <c r="V94" i="31"/>
  <c r="T94" i="31"/>
  <c r="W94" i="31"/>
  <c r="R94" i="31"/>
  <c r="C95" i="31"/>
  <c r="X95" i="31"/>
  <c r="Y95" i="31"/>
  <c r="K94" i="31"/>
  <c r="M94" i="31"/>
  <c r="V93" i="31"/>
  <c r="T93" i="31"/>
  <c r="W93" i="31"/>
  <c r="R93" i="31"/>
  <c r="C94" i="31"/>
  <c r="X94" i="31"/>
  <c r="Y94" i="31"/>
  <c r="K93" i="31"/>
  <c r="M93" i="31"/>
  <c r="V92" i="31"/>
  <c r="T92" i="31"/>
  <c r="W92" i="31"/>
  <c r="R92" i="31"/>
  <c r="C93" i="31"/>
  <c r="X93" i="31"/>
  <c r="Y93" i="31"/>
  <c r="K92" i="31"/>
  <c r="M92" i="31"/>
  <c r="V91" i="31"/>
  <c r="T91" i="31"/>
  <c r="W91" i="31"/>
  <c r="R91" i="31"/>
  <c r="C92" i="31"/>
  <c r="X92" i="31"/>
  <c r="Y92" i="31"/>
  <c r="K91" i="31"/>
  <c r="M91" i="31"/>
  <c r="V90" i="31"/>
  <c r="T90" i="31"/>
  <c r="W90" i="31"/>
  <c r="R90" i="31"/>
  <c r="C91" i="31"/>
  <c r="X91" i="31"/>
  <c r="Y91" i="31"/>
  <c r="K90" i="31"/>
  <c r="M90" i="31"/>
  <c r="V89" i="31"/>
  <c r="T89" i="31"/>
  <c r="W89" i="31"/>
  <c r="R89" i="31"/>
  <c r="C90" i="31"/>
  <c r="X90" i="31"/>
  <c r="Y90" i="31"/>
  <c r="K89" i="31"/>
  <c r="M89" i="31"/>
  <c r="V88" i="31"/>
  <c r="T88" i="31"/>
  <c r="W88" i="31"/>
  <c r="R88" i="31"/>
  <c r="C89" i="31"/>
  <c r="X89" i="31"/>
  <c r="Y89" i="31"/>
  <c r="K88" i="31"/>
  <c r="M88" i="31"/>
  <c r="V87" i="31"/>
  <c r="T87" i="31"/>
  <c r="W87" i="31"/>
  <c r="R87" i="31"/>
  <c r="C88" i="31"/>
  <c r="X88" i="31"/>
  <c r="Y88" i="31"/>
  <c r="K87" i="31"/>
  <c r="M87" i="31"/>
  <c r="V86" i="31"/>
  <c r="T86" i="31"/>
  <c r="W86" i="31"/>
  <c r="R86" i="31"/>
  <c r="C87" i="31"/>
  <c r="X87" i="31"/>
  <c r="Y87" i="31"/>
  <c r="K86" i="31"/>
  <c r="M86" i="31"/>
  <c r="V85" i="31"/>
  <c r="T85" i="31"/>
  <c r="W85" i="31"/>
  <c r="R85" i="31"/>
  <c r="C86" i="31"/>
  <c r="X86" i="31"/>
  <c r="Y86" i="31"/>
  <c r="K85" i="31"/>
  <c r="M85" i="31"/>
  <c r="V84" i="31"/>
  <c r="T84" i="31"/>
  <c r="W84" i="31"/>
  <c r="R84" i="31"/>
  <c r="C85" i="31"/>
  <c r="X85" i="31"/>
  <c r="Y85" i="31"/>
  <c r="K84" i="31"/>
  <c r="M84" i="31"/>
  <c r="V83" i="31"/>
  <c r="T83" i="31"/>
  <c r="W83" i="31"/>
  <c r="R83" i="31"/>
  <c r="C84" i="31"/>
  <c r="X84" i="31"/>
  <c r="Y84" i="31"/>
  <c r="K83" i="31"/>
  <c r="M83" i="31"/>
  <c r="V82" i="31"/>
  <c r="T82" i="31"/>
  <c r="W82" i="31"/>
  <c r="R82" i="31"/>
  <c r="C83" i="31"/>
  <c r="X83" i="31"/>
  <c r="Y83" i="31"/>
  <c r="K82" i="31"/>
  <c r="M82" i="31"/>
  <c r="V81" i="31"/>
  <c r="T81" i="31"/>
  <c r="W81" i="31"/>
  <c r="R81" i="31"/>
  <c r="C82" i="31"/>
  <c r="X82" i="31"/>
  <c r="Y82" i="31"/>
  <c r="K81" i="31"/>
  <c r="M81" i="31"/>
  <c r="V80" i="31"/>
  <c r="T80" i="31"/>
  <c r="W80" i="31"/>
  <c r="R80" i="31"/>
  <c r="C81" i="31"/>
  <c r="X81" i="31"/>
  <c r="Y81" i="31"/>
  <c r="K80" i="31"/>
  <c r="M80" i="31"/>
  <c r="V79" i="31"/>
  <c r="T79" i="31"/>
  <c r="W79" i="31"/>
  <c r="R79" i="31"/>
  <c r="C80" i="31"/>
  <c r="X80" i="31"/>
  <c r="Y80" i="31"/>
  <c r="K79" i="31"/>
  <c r="M79" i="31"/>
  <c r="V78" i="31"/>
  <c r="T78" i="31"/>
  <c r="W78" i="31"/>
  <c r="R78" i="31"/>
  <c r="C79" i="31"/>
  <c r="X79" i="31"/>
  <c r="Y79" i="31"/>
  <c r="K78" i="31"/>
  <c r="M78" i="31"/>
  <c r="V77" i="31"/>
  <c r="T77" i="31"/>
  <c r="W77" i="31"/>
  <c r="R77" i="31"/>
  <c r="C78" i="31"/>
  <c r="X78" i="31"/>
  <c r="Y78" i="31"/>
  <c r="K77" i="31"/>
  <c r="M77" i="31"/>
  <c r="V76" i="31"/>
  <c r="T76" i="31"/>
  <c r="W76" i="31"/>
  <c r="R76" i="31"/>
  <c r="C77" i="31"/>
  <c r="X77" i="31"/>
  <c r="Y77" i="31"/>
  <c r="K76" i="31"/>
  <c r="M76" i="31"/>
  <c r="V75" i="31"/>
  <c r="T75" i="31"/>
  <c r="W75" i="31"/>
  <c r="R75" i="31"/>
  <c r="C76" i="31"/>
  <c r="X76" i="31"/>
  <c r="Y76" i="31"/>
  <c r="K75" i="31"/>
  <c r="M75" i="31"/>
  <c r="V74" i="31"/>
  <c r="T74" i="31"/>
  <c r="W74" i="31"/>
  <c r="R74" i="31"/>
  <c r="C75" i="31"/>
  <c r="X75" i="31"/>
  <c r="Y75" i="31"/>
  <c r="K74" i="31"/>
  <c r="M74" i="31"/>
  <c r="V73" i="31"/>
  <c r="T73" i="31"/>
  <c r="W73" i="31"/>
  <c r="R73" i="31"/>
  <c r="C74" i="31"/>
  <c r="X74" i="31"/>
  <c r="Y74" i="31"/>
  <c r="K73" i="31"/>
  <c r="M73" i="31"/>
  <c r="V72" i="31"/>
  <c r="T72" i="31"/>
  <c r="W72" i="31"/>
  <c r="R72" i="31"/>
  <c r="C73" i="31"/>
  <c r="X73" i="31"/>
  <c r="Y73" i="31"/>
  <c r="K72" i="31"/>
  <c r="M72" i="31"/>
  <c r="V71" i="31"/>
  <c r="T71" i="31"/>
  <c r="W71" i="31"/>
  <c r="K71" i="31"/>
  <c r="M71" i="31"/>
  <c r="R71" i="31"/>
  <c r="C72" i="31"/>
  <c r="X72" i="31"/>
  <c r="Y72" i="31"/>
  <c r="V70" i="31"/>
  <c r="T70" i="31"/>
  <c r="W70" i="31"/>
  <c r="R70" i="31"/>
  <c r="C71" i="31"/>
  <c r="X71" i="31"/>
  <c r="Y71" i="31"/>
  <c r="K70" i="31"/>
  <c r="M70" i="31"/>
  <c r="V69" i="31"/>
  <c r="T69" i="31"/>
  <c r="W69" i="31"/>
  <c r="R69" i="31"/>
  <c r="C70" i="31"/>
  <c r="X70" i="31"/>
  <c r="Y70" i="31"/>
  <c r="K69" i="31"/>
  <c r="M69" i="31"/>
  <c r="V68" i="31"/>
  <c r="T68" i="31"/>
  <c r="W68" i="31"/>
  <c r="R68" i="31"/>
  <c r="C69" i="31"/>
  <c r="X69" i="31"/>
  <c r="Y69" i="31"/>
  <c r="K68" i="31"/>
  <c r="M68" i="31"/>
  <c r="V67" i="31"/>
  <c r="T67" i="31"/>
  <c r="W67" i="31"/>
  <c r="R67" i="31"/>
  <c r="C68" i="31"/>
  <c r="X68" i="31"/>
  <c r="Y68" i="31"/>
  <c r="K67" i="31"/>
  <c r="M67" i="31"/>
  <c r="V66" i="31"/>
  <c r="T66" i="31"/>
  <c r="W66" i="31"/>
  <c r="R66" i="31"/>
  <c r="C67" i="31"/>
  <c r="X67" i="31"/>
  <c r="Y67" i="31"/>
  <c r="K66" i="31"/>
  <c r="M66" i="31"/>
  <c r="V65" i="31"/>
  <c r="T65" i="31"/>
  <c r="W65" i="31"/>
  <c r="R65" i="31"/>
  <c r="C66" i="31"/>
  <c r="X66" i="31"/>
  <c r="Y66" i="31"/>
  <c r="K65" i="31"/>
  <c r="M65" i="31"/>
  <c r="V64" i="31"/>
  <c r="T64" i="31"/>
  <c r="W64" i="31"/>
  <c r="R64" i="31"/>
  <c r="C65" i="31"/>
  <c r="X65" i="31"/>
  <c r="Y65" i="31"/>
  <c r="K64" i="31"/>
  <c r="M64" i="31"/>
  <c r="V63" i="31"/>
  <c r="T63" i="31"/>
  <c r="W63" i="31"/>
  <c r="R63" i="31"/>
  <c r="C64" i="31"/>
  <c r="X64" i="31"/>
  <c r="Y64" i="31"/>
  <c r="K63" i="31"/>
  <c r="M63" i="31"/>
  <c r="V62" i="31"/>
  <c r="T62" i="31"/>
  <c r="W62" i="31"/>
  <c r="R62" i="31"/>
  <c r="C63" i="31"/>
  <c r="X63" i="31"/>
  <c r="Y63" i="31"/>
  <c r="K62" i="31"/>
  <c r="M62" i="31"/>
  <c r="V61" i="31"/>
  <c r="T61" i="31"/>
  <c r="W61" i="31"/>
  <c r="R61" i="31"/>
  <c r="C62" i="31"/>
  <c r="X62" i="31"/>
  <c r="Y62" i="31"/>
  <c r="K61" i="31"/>
  <c r="M61" i="31"/>
  <c r="V60" i="31"/>
  <c r="T60" i="31"/>
  <c r="W60" i="31"/>
  <c r="R60" i="31"/>
  <c r="C61" i="31"/>
  <c r="X61" i="31"/>
  <c r="Y61" i="31"/>
  <c r="K60" i="31"/>
  <c r="M60" i="31"/>
  <c r="V59" i="31"/>
  <c r="T59" i="31"/>
  <c r="W59" i="31"/>
  <c r="R59" i="31"/>
  <c r="C60" i="31"/>
  <c r="X60" i="31"/>
  <c r="Y60" i="31"/>
  <c r="K59" i="31"/>
  <c r="M59" i="31"/>
  <c r="V58" i="31"/>
  <c r="T58" i="31"/>
  <c r="W58" i="31"/>
  <c r="R58" i="31"/>
  <c r="C59" i="31"/>
  <c r="X59" i="31"/>
  <c r="Y59" i="31"/>
  <c r="K58" i="31"/>
  <c r="M58" i="31"/>
  <c r="V57" i="31"/>
  <c r="T57" i="31"/>
  <c r="W57" i="31"/>
  <c r="R57" i="31"/>
  <c r="C58" i="31"/>
  <c r="X58" i="31"/>
  <c r="Y58" i="31"/>
  <c r="K57" i="31"/>
  <c r="M57" i="31"/>
  <c r="V56" i="31"/>
  <c r="T56" i="31"/>
  <c r="W56" i="31"/>
  <c r="K56" i="31"/>
  <c r="M56" i="31"/>
  <c r="R56" i="31"/>
  <c r="C57" i="31"/>
  <c r="X57" i="31"/>
  <c r="Y57" i="31"/>
  <c r="V55" i="31"/>
  <c r="T55" i="31"/>
  <c r="W55" i="31"/>
  <c r="R55" i="31"/>
  <c r="C56" i="31"/>
  <c r="X56" i="31"/>
  <c r="Y56" i="31"/>
  <c r="K55" i="31"/>
  <c r="M55" i="31"/>
  <c r="V54" i="31"/>
  <c r="T54" i="31"/>
  <c r="W54" i="31"/>
  <c r="R54" i="31"/>
  <c r="C55" i="31"/>
  <c r="X55" i="31"/>
  <c r="Y55" i="31"/>
  <c r="K54" i="31"/>
  <c r="M54" i="31"/>
  <c r="V53" i="31"/>
  <c r="T53" i="31"/>
  <c r="W53" i="31"/>
  <c r="R53" i="31"/>
  <c r="C54" i="31"/>
  <c r="X54" i="31"/>
  <c r="Y54" i="31"/>
  <c r="K53" i="31"/>
  <c r="M53" i="31"/>
  <c r="V52" i="31"/>
  <c r="T52" i="31"/>
  <c r="W52" i="31"/>
  <c r="R52" i="31"/>
  <c r="C53" i="31"/>
  <c r="X53" i="31"/>
  <c r="Y53" i="31"/>
  <c r="K52" i="31"/>
  <c r="M52" i="31"/>
  <c r="V51" i="31"/>
  <c r="T51" i="31"/>
  <c r="W51" i="31"/>
  <c r="R51" i="31"/>
  <c r="C52" i="31"/>
  <c r="X52" i="31"/>
  <c r="Y52" i="31"/>
  <c r="K51" i="31"/>
  <c r="M51" i="31"/>
  <c r="V50" i="31"/>
  <c r="T50" i="31"/>
  <c r="W50" i="31"/>
  <c r="R50" i="31"/>
  <c r="C51" i="31"/>
  <c r="X51" i="31"/>
  <c r="Y51" i="31"/>
  <c r="K50" i="31"/>
  <c r="M50" i="31"/>
  <c r="V49" i="31"/>
  <c r="T49" i="31"/>
  <c r="W49" i="31"/>
  <c r="R49" i="31"/>
  <c r="C50" i="31"/>
  <c r="X50" i="31"/>
  <c r="Y50" i="31"/>
  <c r="K49" i="31"/>
  <c r="M49" i="31"/>
  <c r="V48" i="31"/>
  <c r="T48" i="31"/>
  <c r="W48" i="31"/>
  <c r="R48" i="31"/>
  <c r="C49" i="31"/>
  <c r="X49" i="31"/>
  <c r="Y49" i="31"/>
  <c r="K48" i="31"/>
  <c r="M48" i="31"/>
  <c r="V47" i="31"/>
  <c r="T47" i="31"/>
  <c r="W47" i="31"/>
  <c r="R47" i="31"/>
  <c r="C48" i="31"/>
  <c r="X48" i="31"/>
  <c r="Y48" i="31"/>
  <c r="K47" i="31"/>
  <c r="M47" i="31"/>
  <c r="V46" i="31"/>
  <c r="T46" i="31"/>
  <c r="W46" i="31"/>
  <c r="R46" i="31"/>
  <c r="C47" i="31"/>
  <c r="X47" i="31"/>
  <c r="Y47" i="31"/>
  <c r="K46" i="31"/>
  <c r="M46" i="31"/>
  <c r="V45" i="31"/>
  <c r="T45" i="31"/>
  <c r="W45" i="31"/>
  <c r="R45" i="31"/>
  <c r="C46" i="31"/>
  <c r="X46" i="31"/>
  <c r="Y46" i="31"/>
  <c r="K45" i="31"/>
  <c r="M45" i="31"/>
  <c r="V44" i="31"/>
  <c r="T44" i="31"/>
  <c r="W44" i="31"/>
  <c r="K44" i="31"/>
  <c r="M44" i="31"/>
  <c r="R44" i="31"/>
  <c r="C45" i="31"/>
  <c r="X45" i="31"/>
  <c r="Y45" i="31"/>
  <c r="V43" i="31"/>
  <c r="T43" i="31"/>
  <c r="W43" i="31"/>
  <c r="R43" i="31"/>
  <c r="C44" i="31"/>
  <c r="X44" i="31"/>
  <c r="Y44" i="31"/>
  <c r="K43" i="31"/>
  <c r="M43" i="31"/>
  <c r="V42" i="31"/>
  <c r="T42" i="31"/>
  <c r="W42" i="31"/>
  <c r="R42" i="31"/>
  <c r="C43" i="31"/>
  <c r="X43" i="31"/>
  <c r="Y43" i="31"/>
  <c r="K42" i="31"/>
  <c r="M42" i="31"/>
  <c r="V41" i="31"/>
  <c r="T41" i="31"/>
  <c r="W41" i="31"/>
  <c r="R41" i="31"/>
  <c r="C42" i="31"/>
  <c r="X42" i="31"/>
  <c r="Y42" i="31"/>
  <c r="K41" i="31"/>
  <c r="M41" i="31"/>
  <c r="V40" i="31"/>
  <c r="T40" i="31"/>
  <c r="W40" i="31"/>
  <c r="R40" i="31"/>
  <c r="C41" i="31"/>
  <c r="X41" i="31"/>
  <c r="Y41" i="31"/>
  <c r="K40" i="31"/>
  <c r="M40" i="31"/>
  <c r="V39" i="31"/>
  <c r="T39" i="31"/>
  <c r="W39" i="31"/>
  <c r="R39" i="31"/>
  <c r="C40" i="31"/>
  <c r="X40" i="31"/>
  <c r="Y40" i="31"/>
  <c r="K39" i="31"/>
  <c r="M39" i="31"/>
  <c r="V38" i="31"/>
  <c r="T38" i="31"/>
  <c r="W38" i="31"/>
  <c r="R38" i="31"/>
  <c r="C39" i="31"/>
  <c r="X39" i="31"/>
  <c r="Y39" i="31"/>
  <c r="K38" i="31"/>
  <c r="M38" i="31"/>
  <c r="V37" i="31"/>
  <c r="T37" i="31"/>
  <c r="W37" i="31"/>
  <c r="R37" i="31"/>
  <c r="C38" i="31"/>
  <c r="X38" i="31"/>
  <c r="Y38" i="31"/>
  <c r="K37" i="31"/>
  <c r="M37" i="31"/>
  <c r="V36" i="31"/>
  <c r="T36" i="31"/>
  <c r="W36" i="31"/>
  <c r="R36" i="31"/>
  <c r="C37" i="31"/>
  <c r="X37" i="31"/>
  <c r="Y37" i="31"/>
  <c r="K36" i="31"/>
  <c r="M36" i="31"/>
  <c r="V35" i="31"/>
  <c r="T35" i="31"/>
  <c r="W35" i="31"/>
  <c r="R35" i="31"/>
  <c r="C36" i="31"/>
  <c r="X36" i="31"/>
  <c r="Y36" i="31"/>
  <c r="K35" i="31"/>
  <c r="M35" i="31"/>
  <c r="V34" i="31"/>
  <c r="T34" i="31"/>
  <c r="W34" i="31"/>
  <c r="R34" i="31"/>
  <c r="C35" i="31"/>
  <c r="X35" i="31"/>
  <c r="Y35" i="31"/>
  <c r="K34" i="31"/>
  <c r="M34" i="31"/>
  <c r="V33" i="31"/>
  <c r="T33" i="31"/>
  <c r="W33" i="31"/>
  <c r="R33" i="31"/>
  <c r="C34" i="31"/>
  <c r="X34" i="31"/>
  <c r="Y34" i="31"/>
  <c r="K33" i="31"/>
  <c r="M33" i="31"/>
  <c r="V32" i="31"/>
  <c r="T32" i="31"/>
  <c r="W32" i="31"/>
  <c r="R32" i="31"/>
  <c r="C33" i="31"/>
  <c r="X33" i="31"/>
  <c r="Y33" i="31"/>
  <c r="K32" i="31"/>
  <c r="M32" i="31"/>
  <c r="V31" i="31"/>
  <c r="T31" i="31"/>
  <c r="W31" i="31"/>
  <c r="R31" i="31"/>
  <c r="C32" i="31"/>
  <c r="X32" i="31"/>
  <c r="Y32" i="31"/>
  <c r="K31" i="31"/>
  <c r="M31" i="31"/>
  <c r="V30" i="31"/>
  <c r="T30" i="31"/>
  <c r="W30" i="31"/>
  <c r="R30" i="31"/>
  <c r="C31" i="31"/>
  <c r="X31" i="31"/>
  <c r="Y31" i="31"/>
  <c r="K30" i="31"/>
  <c r="M30" i="31"/>
  <c r="V29" i="31"/>
  <c r="T29" i="31"/>
  <c r="W29" i="31"/>
  <c r="R29" i="31"/>
  <c r="C30" i="31"/>
  <c r="X30" i="31"/>
  <c r="Y30" i="31"/>
  <c r="K29" i="31"/>
  <c r="M29" i="31"/>
  <c r="V28" i="31"/>
  <c r="T28" i="31"/>
  <c r="W28" i="31"/>
  <c r="R28" i="31"/>
  <c r="C29" i="31"/>
  <c r="X29" i="31"/>
  <c r="Y29" i="31"/>
  <c r="K28" i="31"/>
  <c r="M28" i="31"/>
  <c r="V27" i="31"/>
  <c r="T27" i="31"/>
  <c r="W27" i="31"/>
  <c r="R27" i="31"/>
  <c r="C28" i="31"/>
  <c r="X28" i="31"/>
  <c r="Y28" i="31"/>
  <c r="K27" i="31"/>
  <c r="M27" i="31"/>
  <c r="V26" i="31"/>
  <c r="T26" i="31"/>
  <c r="W26" i="31"/>
  <c r="R26" i="31"/>
  <c r="C27" i="31"/>
  <c r="X27" i="31"/>
  <c r="Y27" i="31"/>
  <c r="K26" i="31"/>
  <c r="M26" i="31"/>
  <c r="V25" i="31"/>
  <c r="T25" i="31"/>
  <c r="W25" i="31"/>
  <c r="R25" i="31"/>
  <c r="C26" i="31"/>
  <c r="X26" i="31"/>
  <c r="Y26" i="31"/>
  <c r="K25" i="31"/>
  <c r="M25" i="31"/>
  <c r="V24" i="31"/>
  <c r="T24" i="31"/>
  <c r="W24" i="31"/>
  <c r="R24" i="31"/>
  <c r="C25" i="31"/>
  <c r="X25" i="31"/>
  <c r="Y25" i="31"/>
  <c r="K24" i="31"/>
  <c r="M24" i="31"/>
  <c r="V23" i="31"/>
  <c r="T23" i="31"/>
  <c r="W23" i="31"/>
  <c r="R23" i="31"/>
  <c r="C24" i="31"/>
  <c r="X24" i="31"/>
  <c r="Y24" i="31"/>
  <c r="K23" i="31"/>
  <c r="M23" i="31"/>
  <c r="T22" i="31"/>
  <c r="W22" i="31"/>
  <c r="R22" i="31"/>
  <c r="C23" i="31"/>
  <c r="X23" i="31"/>
  <c r="Y23" i="31"/>
  <c r="K22" i="31"/>
  <c r="M22" i="31"/>
  <c r="T21" i="31"/>
  <c r="R21" i="31"/>
  <c r="C22" i="31"/>
  <c r="X22" i="31"/>
  <c r="Y22" i="31"/>
  <c r="K21" i="31"/>
  <c r="M21" i="31"/>
  <c r="T20" i="31"/>
  <c r="V20" i="31"/>
  <c r="W20" i="31"/>
  <c r="R20" i="31"/>
  <c r="C21" i="31"/>
  <c r="X21" i="31"/>
  <c r="Y21" i="31"/>
  <c r="K20" i="31"/>
  <c r="M20" i="31"/>
  <c r="T19" i="31"/>
  <c r="W19" i="31"/>
  <c r="V19" i="31"/>
  <c r="R19" i="31"/>
  <c r="C20" i="31"/>
  <c r="X20" i="31"/>
  <c r="Y20" i="31"/>
  <c r="K19" i="31"/>
  <c r="M19" i="31"/>
  <c r="T18" i="31"/>
  <c r="V18" i="31"/>
  <c r="W18" i="31"/>
  <c r="R18" i="31"/>
  <c r="C19" i="31"/>
  <c r="X19" i="31"/>
  <c r="Y19" i="31"/>
  <c r="K18" i="31"/>
  <c r="M18" i="31"/>
  <c r="T17" i="31"/>
  <c r="W17" i="31"/>
  <c r="R17" i="31"/>
  <c r="C18" i="31"/>
  <c r="X18" i="31"/>
  <c r="Y18" i="31"/>
  <c r="K17" i="31"/>
  <c r="M17" i="31"/>
  <c r="T16" i="31"/>
  <c r="R16" i="31"/>
  <c r="C17" i="31"/>
  <c r="X17" i="31"/>
  <c r="Y17" i="31"/>
  <c r="K16" i="31"/>
  <c r="M16" i="31"/>
  <c r="T15" i="31"/>
  <c r="W15" i="31"/>
  <c r="R15" i="31"/>
  <c r="K15" i="31"/>
  <c r="M15" i="31"/>
  <c r="T14" i="31"/>
  <c r="W14" i="31"/>
  <c r="R14" i="31"/>
  <c r="C15" i="31"/>
  <c r="K14" i="31"/>
  <c r="M14" i="31"/>
  <c r="T13" i="31"/>
  <c r="R13" i="31"/>
  <c r="C14" i="31"/>
  <c r="K13" i="31"/>
  <c r="M13" i="31"/>
  <c r="T12" i="31"/>
  <c r="V12" i="31"/>
  <c r="W12" i="31"/>
  <c r="R12" i="31"/>
  <c r="C13" i="31"/>
  <c r="K12" i="31"/>
  <c r="M12" i="31"/>
  <c r="T11" i="31"/>
  <c r="W11" i="31"/>
  <c r="V11" i="31"/>
  <c r="R11" i="31"/>
  <c r="C12" i="31"/>
  <c r="X12" i="31"/>
  <c r="Y12" i="31"/>
  <c r="K11" i="31"/>
  <c r="M11" i="31"/>
  <c r="T10" i="31"/>
  <c r="V10" i="31"/>
  <c r="W10" i="31"/>
  <c r="R10" i="31"/>
  <c r="C11" i="31"/>
  <c r="X11" i="31"/>
  <c r="Y11" i="31"/>
  <c r="K10" i="31"/>
  <c r="M10" i="31"/>
  <c r="T9" i="31"/>
  <c r="C9" i="31"/>
  <c r="K9" i="31"/>
  <c r="M9" i="31"/>
  <c r="R9" i="3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T107" i="17"/>
  <c r="R108" i="17"/>
  <c r="P2"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C10" i="31"/>
  <c r="X10" i="31"/>
  <c r="V9" i="31"/>
  <c r="V17" i="31"/>
  <c r="W9" i="31"/>
  <c r="H4" i="31"/>
  <c r="V15" i="31"/>
  <c r="V14" i="31"/>
  <c r="V22" i="31"/>
  <c r="C10" i="17"/>
  <c r="G5" i="17"/>
  <c r="D4" i="17"/>
  <c r="T9" i="17"/>
  <c r="H4" i="17"/>
  <c r="E5" i="17"/>
  <c r="C5" i="17"/>
  <c r="I5" i="17"/>
  <c r="L4" i="17"/>
  <c r="P4" i="17"/>
  <c r="AB15" i="32"/>
  <c r="AA18" i="32"/>
  <c r="AA9" i="32"/>
  <c r="AA10" i="32"/>
  <c r="AB9" i="32"/>
  <c r="AA13" i="32"/>
  <c r="AA21" i="32"/>
  <c r="C16" i="31"/>
  <c r="X16" i="31"/>
  <c r="Y16" i="31"/>
  <c r="X15" i="31"/>
  <c r="Y15" i="31"/>
  <c r="X14" i="31"/>
  <c r="Y14" i="31"/>
  <c r="G5" i="31"/>
  <c r="E5" i="31"/>
  <c r="D4" i="31"/>
  <c r="P2" i="31"/>
  <c r="C5" i="31"/>
  <c r="I5" i="31"/>
  <c r="X13" i="31"/>
  <c r="Y13" i="31"/>
  <c r="P4" i="31"/>
  <c r="L4" i="31"/>
  <c r="X55" i="32"/>
  <c r="U55" i="32"/>
  <c r="X26" i="32"/>
  <c r="U26" i="32"/>
  <c r="C27" i="32"/>
  <c r="X20" i="32"/>
  <c r="U20" i="32"/>
  <c r="AD14" i="32"/>
  <c r="AE14" i="32"/>
  <c r="AC13" i="32"/>
  <c r="AD17" i="32"/>
  <c r="AE17" i="32"/>
  <c r="AC16" i="32"/>
  <c r="AD19" i="32"/>
  <c r="AE19" i="32"/>
  <c r="AC18" i="32"/>
  <c r="AD22" i="32"/>
  <c r="AE22" i="32"/>
  <c r="AC21" i="32"/>
  <c r="AD25" i="32"/>
  <c r="AE25" i="32"/>
  <c r="AC24" i="32"/>
  <c r="AD27" i="32"/>
  <c r="AE27" i="32"/>
  <c r="AC26" i="32"/>
  <c r="AD30" i="32"/>
  <c r="AE30" i="32"/>
  <c r="AC29" i="32"/>
  <c r="AD35" i="32"/>
  <c r="AE35" i="32"/>
  <c r="AC34" i="32"/>
  <c r="AD38" i="32"/>
  <c r="AE38" i="32"/>
  <c r="AC37" i="32"/>
  <c r="AD43" i="32"/>
  <c r="AE43" i="32"/>
  <c r="AC42" i="32"/>
  <c r="AD46" i="32"/>
  <c r="AE46" i="32"/>
  <c r="AC45" i="32"/>
  <c r="AD51" i="32"/>
  <c r="AE51" i="32"/>
  <c r="AC50" i="32"/>
  <c r="AD54" i="32"/>
  <c r="AE54" i="32"/>
  <c r="AC53" i="32"/>
  <c r="AD59" i="32"/>
  <c r="AE59" i="32"/>
  <c r="AC58" i="32"/>
  <c r="AD62" i="32"/>
  <c r="AE62" i="32"/>
  <c r="AC61" i="32"/>
  <c r="AD67" i="32"/>
  <c r="AE67" i="32"/>
  <c r="AC66" i="32"/>
  <c r="AD70" i="32"/>
  <c r="AE70" i="32"/>
  <c r="AC69" i="32"/>
  <c r="AD75" i="32"/>
  <c r="AE75" i="32"/>
  <c r="AC74" i="32"/>
  <c r="AD78" i="32"/>
  <c r="AE78" i="32"/>
  <c r="AC77" i="32"/>
  <c r="AD83" i="32"/>
  <c r="AE83" i="32"/>
  <c r="AC82" i="32"/>
  <c r="AD86" i="32"/>
  <c r="AE86" i="32"/>
  <c r="AC85" i="32"/>
  <c r="AD91" i="32"/>
  <c r="AE91" i="32"/>
  <c r="AC90" i="32"/>
  <c r="AD94" i="32"/>
  <c r="AE94" i="32"/>
  <c r="AC93" i="32"/>
  <c r="AD96" i="32"/>
  <c r="AE96" i="32"/>
  <c r="AC95" i="32"/>
  <c r="AD99" i="32"/>
  <c r="AE99" i="32"/>
  <c r="AC98" i="32"/>
  <c r="AD102" i="32"/>
  <c r="AE102" i="32"/>
  <c r="AC101" i="32"/>
  <c r="AD104" i="32"/>
  <c r="AE104" i="32"/>
  <c r="AC103" i="32"/>
  <c r="AD107" i="32"/>
  <c r="AE107" i="32"/>
  <c r="AC106" i="32"/>
  <c r="X9" i="32"/>
  <c r="U9" i="32"/>
  <c r="W13" i="31"/>
  <c r="V13" i="31"/>
  <c r="W16" i="31"/>
  <c r="V16" i="31"/>
  <c r="W21" i="31"/>
  <c r="V21" i="31"/>
  <c r="AB12" i="32"/>
  <c r="AA12" i="32"/>
  <c r="AB17" i="32"/>
  <c r="AA17" i="32"/>
  <c r="AB22" i="32"/>
  <c r="AA22" i="32"/>
  <c r="C56" i="32"/>
  <c r="AD56" i="32"/>
  <c r="AE56" i="32"/>
  <c r="AC55" i="32"/>
  <c r="C21" i="32"/>
  <c r="AD21" i="32"/>
  <c r="AE21" i="32"/>
  <c r="AC20" i="32"/>
  <c r="AC9" i="32"/>
  <c r="C10" i="32"/>
  <c r="K10" i="32"/>
  <c r="M10" i="32"/>
  <c r="L5" i="32"/>
  <c r="P5" i="32"/>
  <c r="L5" i="31"/>
  <c r="P5" i="31"/>
  <c r="AC10" i="32"/>
  <c r="D4" i="32"/>
  <c r="P2" i="32"/>
  <c r="AD10" i="32"/>
  <c r="G5" i="32"/>
  <c r="C5" i="32"/>
  <c r="E5" i="32"/>
  <c r="I5" i="32"/>
  <c r="AE11" i="32"/>
  <c r="P4" i="32"/>
  <c r="L4" i="32"/>
</calcChain>
</file>

<file path=xl/sharedStrings.xml><?xml version="1.0" encoding="utf-8"?>
<sst xmlns="http://schemas.openxmlformats.org/spreadsheetml/2006/main" count="456" uniqueCount="77">
  <si>
    <t>取引通貨単位</t>
    <rPh sb="0" eb="2">
      <t>トリヒキ</t>
    </rPh>
    <rPh sb="2" eb="4">
      <t>ツウカ</t>
    </rPh>
    <rPh sb="4" eb="6">
      <t>タンイ</t>
    </rPh>
    <phoneticPr fontId="2"/>
  </si>
  <si>
    <t>通貨平均価格</t>
    <rPh sb="0" eb="2">
      <t>ツウカ</t>
    </rPh>
    <rPh sb="2" eb="4">
      <t>ヘイキン</t>
    </rPh>
    <rPh sb="4" eb="6">
      <t>カカク</t>
    </rPh>
    <phoneticPr fontId="2"/>
  </si>
  <si>
    <t>AUD</t>
    <phoneticPr fontId="2"/>
  </si>
  <si>
    <t>CAD</t>
    <phoneticPr fontId="2"/>
  </si>
  <si>
    <t>CHF</t>
    <phoneticPr fontId="2"/>
  </si>
  <si>
    <t>EUR</t>
    <phoneticPr fontId="2"/>
  </si>
  <si>
    <t>GBP</t>
    <phoneticPr fontId="2"/>
  </si>
  <si>
    <t>JPY</t>
    <phoneticPr fontId="2"/>
  </si>
  <si>
    <t>NZD</t>
    <phoneticPr fontId="2"/>
  </si>
  <si>
    <t>USD</t>
    <phoneticPr fontId="2"/>
  </si>
  <si>
    <t>通貨ペア</t>
    <rPh sb="0" eb="2">
      <t>ツウカ</t>
    </rPh>
    <phoneticPr fontId="3"/>
  </si>
  <si>
    <t>GBPJPY</t>
  </si>
  <si>
    <t>時間足</t>
    <rPh sb="0" eb="2">
      <t>ジカン</t>
    </rPh>
    <rPh sb="2" eb="3">
      <t>アシ</t>
    </rPh>
    <phoneticPr fontId="3"/>
  </si>
  <si>
    <t>日足</t>
    <rPh sb="0" eb="2">
      <t>ヒアシ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</si>
  <si>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</si>
  <si>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</si>
  <si>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</si>
  <si>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10MA・20MAの両方の上側にキャンドルがあれば買い方向、下側なら売り方向。MAに触れてPB出現でエントリー待ち、PB高値or安値ブレイクでエントリー。</t>
    <phoneticPr fontId="3"/>
  </si>
  <si>
    <t>決済理由</t>
    <rPh sb="0" eb="2">
      <t>ケッサイ</t>
    </rPh>
    <rPh sb="2" eb="4">
      <t>リユウ</t>
    </rPh>
    <phoneticPr fontId="3"/>
  </si>
  <si>
    <t>・フィボナッチターゲット2.0で決済</t>
    <rPh sb="16" eb="18">
      <t>ケッサイ</t>
    </rPh>
    <phoneticPr fontId="3"/>
  </si>
  <si>
    <t>損益金額</t>
    <rPh sb="0" eb="2">
      <t>ソンエキ</t>
    </rPh>
    <rPh sb="2" eb="4">
      <t>キンガク</t>
    </rPh>
    <phoneticPr fontId="3"/>
  </si>
  <si>
    <t>損益pips</t>
    <rPh sb="0" eb="2">
      <t>ソンエキ</t>
    </rPh>
    <phoneticPr fontId="3"/>
  </si>
  <si>
    <t>最大ドローアップ金額</t>
    <rPh sb="0" eb="2">
      <t>サイダイ</t>
    </rPh>
    <rPh sb="8" eb="10">
      <t>キンガク</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</si>
  <si>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</si>
  <si>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</si>
  <si>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</si>
  <si>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</si>
  <si>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</si>
  <si>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</si>
  <si>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</si>
  <si>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</si>
  <si>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</si>
  <si>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</si>
  <si>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</si>
  <si>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</si>
  <si>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</si>
  <si>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</si>
  <si>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</si>
  <si>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</si>
  <si>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</si>
  <si>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</si>
  <si>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</si>
  <si>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</si>
  <si>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</si>
  <si>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ドローダウン％</t>
    <phoneticPr fontId="2"/>
  </si>
  <si>
    <t>売</t>
  </si>
  <si>
    <t>買</t>
  </si>
  <si>
    <t>長期足にてPOを確認する。その後、20SMAにローソク足がタッチしたら下位足を確認。中指でダウブレイクを確認したら、買いなら安値を更新する直前の高値と中指の安値でfiboを引いて各ターゲットにて決済。ただし、エントリー前に買いで安値切り下げまたは売りで高値を切り上げた場合上位足でダウが崩れていないなら、次の中指で38.2を超えたらエントリーポイントを変更。そうでない場合または、ダウが崩れて反転しない場合は見送りする。</t>
  </si>
  <si>
    <t>・フィボナッチターゲット1.27と2.0で分割決済。ただし、=0,618に到達で建値で決済。</t>
  </si>
  <si>
    <t>1.27 決済</t>
  </si>
  <si>
    <t>2.0 決済</t>
  </si>
  <si>
    <t>1.27損益</t>
  </si>
  <si>
    <t>2.0損益</t>
  </si>
  <si>
    <t>合計</t>
  </si>
  <si>
    <t>西暦</t>
  </si>
  <si>
    <t>日付</t>
  </si>
  <si>
    <t>レート</t>
  </si>
  <si>
    <t>PIPS</t>
  </si>
  <si>
    <t>金額</t>
  </si>
  <si>
    <t>気付き　質問</t>
  </si>
  <si>
    <t>感想</t>
  </si>
  <si>
    <t>今後</t>
  </si>
  <si>
    <t>建値決済は気分的に楽なので、デモもobをやってみたいと思いますが、４時間足だとエントリーポイントが少ないのがネックですね。可視通貨を増やすか、１時間足でやるか、平均線を短期と中期足だけにしてみるか、どれが良いでしょうか？どれにしても検証せにゃわからないですね。</t>
  </si>
  <si>
    <t>検証終了通貨</t>
    <rPh sb="0" eb="2">
      <t>ケンショウ</t>
    </rPh>
    <rPh sb="2" eb="4">
      <t>シュウリョウ</t>
    </rPh>
    <rPh sb="4" eb="6">
      <t>ツウカ</t>
    </rPh>
    <phoneticPr fontId="2"/>
  </si>
  <si>
    <t>ルール</t>
    <phoneticPr fontId="2"/>
  </si>
  <si>
    <t>通貨ペア</t>
    <rPh sb="0" eb="2">
      <t>ツウカ</t>
    </rPh>
    <phoneticPr fontId="2"/>
  </si>
  <si>
    <t>日足</t>
    <rPh sb="0" eb="2">
      <t>ヒアシ</t>
    </rPh>
    <phoneticPr fontId="2"/>
  </si>
  <si>
    <t>終了日</t>
    <rPh sb="0" eb="3">
      <t>シュウリョウビ</t>
    </rPh>
    <phoneticPr fontId="2"/>
  </si>
  <si>
    <t>4Ｈ足</t>
    <rPh sb="2" eb="3">
      <t>アシ</t>
    </rPh>
    <phoneticPr fontId="2"/>
  </si>
  <si>
    <t>１Ｈ足</t>
    <rPh sb="2" eb="3">
      <t>アシ</t>
    </rPh>
    <phoneticPr fontId="2"/>
  </si>
  <si>
    <t>PB</t>
    <phoneticPr fontId="2"/>
  </si>
  <si>
    <t>EUR/USD</t>
    <phoneticPr fontId="2"/>
  </si>
  <si>
    <t>GBP/USD</t>
    <phoneticPr fontId="2"/>
  </si>
  <si>
    <t>・トレーリングストップ（ダウ理論）</t>
    <rPh sb="14" eb="16">
      <t>リロン</t>
    </rPh>
    <phoneticPr fontId="3"/>
  </si>
  <si>
    <t>最大ドローアップ</t>
    <rPh sb="0" eb="2">
      <t>サイダイ</t>
    </rPh>
    <phoneticPr fontId="3"/>
  </si>
  <si>
    <t>最大ドローダウン</t>
    <rPh sb="0" eb="2">
      <t>サイダイ</t>
    </rPh>
    <phoneticPr fontId="3"/>
  </si>
  <si>
    <t>売</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</si>
</sst>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m/d;@"/>
    <numFmt numFmtId="178" formatCode="#,##0_ ;[Red]\-#,##0\ "/>
    <numFmt numFmtId="179" formatCode="0.0%"/>
    <numFmt numFmtId="180" formatCode="#,##0_ "/>
    <numFmt numFmtId="181" formatCode="0.0_ ;[Red]\-0.0\ "/>
    <numFmt numFmtId="182" formatCode="#,##0.0_ ;[Red]\-#,##0.0\ "/>
  </numFmts>
  <fonts count="1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Calibri"/>
      <family val="3"/>
      <charset val="128"/>
      <scheme val="minor"/>
    </font>
    <font>
      <sz val="11"/>
      <name val="Calibri"/>
      <family val="3"/>
      <charset val="128"/>
      <scheme val="minor"/>
    </font>
    <font>
      <b/>
      <sz val="14"/>
      <color rgb="FFFF0000"/>
      <name val="ＭＳ Ｐゴシック"/>
      <family val="3"/>
      <charset val="128"/>
    </font>
  </fonts>
  <fills count="13">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
      <patternFill patternType="solid">
        <fgColor rgb="FFFFC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5">
    <xf numFmtId="0" fontId="0" fillId="0" borderId="0" xfId="0">
      <alignment vertical="center"/>
    </xf>
    <xf numFmtId="0" fontId="0" fillId="0" borderId="0" xfId="0"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0" fillId="0" borderId="0" xfId="0" applyBorder="1" applyAlignment="1">
      <alignment horizontal="center" vertical="center"/>
    </xf>
    <xf numFmtId="0" fontId="0" fillId="0" borderId="0" xfId="0" applyBorder="1" applyAlignment="1">
      <alignment vertical="center"/>
    </xf>
    <xf numFmtId="179" fontId="0" fillId="0" borderId="0" xfId="1" applyNumberFormat="1" applyFont="1" applyBorder="1" applyAlignment="1">
      <alignment horizontal="center" vertical="center"/>
    </xf>
    <xf numFmtId="182" fontId="9" fillId="0" borderId="1" xfId="0" applyNumberFormat="1" applyFont="1" applyBorder="1" applyAlignment="1">
      <alignment horizontal="center" vertical="center"/>
    </xf>
    <xf numFmtId="0" fontId="4" fillId="12" borderId="12" xfId="0" applyFont="1" applyFill="1" applyBorder="1" applyAlignment="1">
      <alignment horizontal="center" vertical="center"/>
    </xf>
    <xf numFmtId="178" fontId="0" fillId="0" borderId="12" xfId="0" applyNumberFormat="1" applyBorder="1" applyAlignment="1">
      <alignment horizontal="center" vertical="center"/>
    </xf>
    <xf numFmtId="0" fontId="0" fillId="0" borderId="12" xfId="0" applyBorder="1">
      <alignment vertical="center"/>
    </xf>
    <xf numFmtId="178" fontId="0" fillId="0" borderId="12" xfId="0" applyNumberFormat="1" applyBorder="1">
      <alignment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8" fillId="11" borderId="1"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9" fillId="0" borderId="1" xfId="0" applyFont="1" applyBorder="1" applyAlignment="1">
      <alignment horizontal="center" vertical="center"/>
    </xf>
    <xf numFmtId="178" fontId="9" fillId="0" borderId="1" xfId="0" applyNumberFormat="1" applyFont="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11" borderId="7" xfId="0" applyFont="1" applyFill="1" applyBorder="1" applyAlignment="1">
      <alignment horizontal="center" vertical="center" shrinkToFit="1"/>
    </xf>
    <xf numFmtId="0" fontId="8" fillId="11" borderId="3" xfId="0" applyFont="1" applyFill="1" applyBorder="1" applyAlignment="1">
      <alignment horizontal="center" vertical="center" shrinkToFit="1"/>
    </xf>
    <xf numFmtId="0" fontId="8" fillId="11" borderId="2" xfId="0" applyFont="1" applyFill="1" applyBorder="1" applyAlignment="1">
      <alignment horizontal="center" vertical="center" shrinkToFi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24">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647700</xdr:colOff>
      <xdr:row>31</xdr:row>
      <xdr:rowOff>38100</xdr:rowOff>
    </xdr:to>
    <xdr:pic>
      <xdr:nvPicPr>
        <xdr:cNvPr id="2" name="">
          <a:extLst>
            <a:ext uri="{FF2B5EF4-FFF2-40B4-BE49-F238E27FC236}">
              <a16:creationId xmlns:a16="http://schemas.microsoft.com/office/drawing/2014/main" id="{A2F84240-564A-4720-81E4-57D5FF611139}"/>
            </a:ext>
          </a:extLst>
        </xdr:cNvPr>
        <xdr:cNvPicPr>
          <a:picLocks noChangeAspect="1"/>
        </xdr:cNvPicPr>
      </xdr:nvPicPr>
      <xdr:blipFill>
        <a:blip xmlns:r="http://schemas.openxmlformats.org/officeDocument/2006/relationships" r:embed="rId1"/>
        <a:stretch>
          <a:fillRect/>
        </a:stretch>
      </xdr:blipFill>
      <xdr:spPr>
        <a:xfrm>
          <a:off x="0" y="180975"/>
          <a:ext cx="10058400" cy="5467350"/>
        </a:xfrm>
        <a:prstGeom prst="rect">
          <a:avLst/>
        </a:prstGeom>
      </xdr:spPr>
    </xdr:pic>
    <xdr:clientData/>
  </xdr:twoCellAnchor>
  <xdr:twoCellAnchor editAs="oneCell">
    <xdr:from>
      <xdr:col>0</xdr:col>
      <xdr:colOff>0</xdr:colOff>
      <xdr:row>32</xdr:row>
      <xdr:rowOff>0</xdr:rowOff>
    </xdr:from>
    <xdr:to>
      <xdr:col>14</xdr:col>
      <xdr:colOff>647700</xdr:colOff>
      <xdr:row>62</xdr:row>
      <xdr:rowOff>38100</xdr:rowOff>
    </xdr:to>
    <xdr:pic>
      <xdr:nvPicPr>
        <xdr:cNvPr id="4" name="">
          <a:extLst>
            <a:ext uri="{FF2B5EF4-FFF2-40B4-BE49-F238E27FC236}">
              <a16:creationId xmlns:a16="http://schemas.microsoft.com/office/drawing/2014/main" id="{5B572148-FD3D-4AAE-A3E6-485E18497D3E}"/>
            </a:ext>
            <a:ext uri="{147F2762-F138-4A5C-976F-8EAC2B608ADB}">
              <a16:predDERef xmlns:a16="http://schemas.microsoft.com/office/drawing/2014/main" pred="{A2F84240-564A-4720-81E4-57D5FF611139}"/>
            </a:ext>
          </a:extLst>
        </xdr:cNvPr>
        <xdr:cNvPicPr>
          <a:picLocks noChangeAspect="1"/>
        </xdr:cNvPicPr>
      </xdr:nvPicPr>
      <xdr:blipFill>
        <a:blip xmlns:r="http://schemas.openxmlformats.org/officeDocument/2006/relationships" r:embed="rId2"/>
        <a:stretch>
          <a:fillRect/>
        </a:stretch>
      </xdr:blipFill>
      <xdr:spPr>
        <a:xfrm>
          <a:off x="0" y="5791200"/>
          <a:ext cx="10058400" cy="5467350"/>
        </a:xfrm>
        <a:prstGeom prst="rect">
          <a:avLst/>
        </a:prstGeom>
      </xdr:spPr>
    </xdr:pic>
    <xdr:clientData/>
  </xdr:twoCellAnchor>
  <xdr:twoCellAnchor editAs="oneCell">
    <xdr:from>
      <xdr:col>0</xdr:col>
      <xdr:colOff>0</xdr:colOff>
      <xdr:row>63</xdr:row>
      <xdr:rowOff>0</xdr:rowOff>
    </xdr:from>
    <xdr:to>
      <xdr:col>14</xdr:col>
      <xdr:colOff>647700</xdr:colOff>
      <xdr:row>93</xdr:row>
      <xdr:rowOff>38100</xdr:rowOff>
    </xdr:to>
    <xdr:pic>
      <xdr:nvPicPr>
        <xdr:cNvPr id="6" name="">
          <a:extLst>
            <a:ext uri="{FF2B5EF4-FFF2-40B4-BE49-F238E27FC236}">
              <a16:creationId xmlns:a16="http://schemas.microsoft.com/office/drawing/2014/main" id="{8480574A-03F8-4A07-AFB0-0C70423AE6D2}"/>
            </a:ext>
            <a:ext uri="{147F2762-F138-4A5C-976F-8EAC2B608ADB}">
              <a16:predDERef xmlns:a16="http://schemas.microsoft.com/office/drawing/2014/main" pred="{5B572148-FD3D-4AAE-A3E6-485E18497D3E}"/>
            </a:ext>
          </a:extLst>
        </xdr:cNvPr>
        <xdr:cNvPicPr>
          <a:picLocks noChangeAspect="1"/>
        </xdr:cNvPicPr>
      </xdr:nvPicPr>
      <xdr:blipFill>
        <a:blip xmlns:r="http://schemas.openxmlformats.org/officeDocument/2006/relationships" r:embed="rId3"/>
        <a:stretch>
          <a:fillRect/>
        </a:stretch>
      </xdr:blipFill>
      <xdr:spPr>
        <a:xfrm>
          <a:off x="0" y="11401425"/>
          <a:ext cx="10058400" cy="5467350"/>
        </a:xfrm>
        <a:prstGeom prst="rect">
          <a:avLst/>
        </a:prstGeom>
      </xdr:spPr>
    </xdr:pic>
    <xdr:clientData/>
  </xdr:twoCellAnchor>
  <xdr:twoCellAnchor editAs="oneCell">
    <xdr:from>
      <xdr:col>0</xdr:col>
      <xdr:colOff>0</xdr:colOff>
      <xdr:row>94</xdr:row>
      <xdr:rowOff>0</xdr:rowOff>
    </xdr:from>
    <xdr:to>
      <xdr:col>14</xdr:col>
      <xdr:colOff>647700</xdr:colOff>
      <xdr:row>124</xdr:row>
      <xdr:rowOff>38100</xdr:rowOff>
    </xdr:to>
    <xdr:pic>
      <xdr:nvPicPr>
        <xdr:cNvPr id="8" name="">
          <a:extLst>
            <a:ext uri="{FF2B5EF4-FFF2-40B4-BE49-F238E27FC236}">
              <a16:creationId xmlns:a16="http://schemas.microsoft.com/office/drawing/2014/main" id="{36C400EB-39C8-48A5-93F4-1A55DFD0CF3B}"/>
            </a:ext>
            <a:ext uri="{147F2762-F138-4A5C-976F-8EAC2B608ADB}">
              <a16:predDERef xmlns:a16="http://schemas.microsoft.com/office/drawing/2014/main" pred="{8480574A-03F8-4A07-AFB0-0C70423AE6D2}"/>
            </a:ext>
          </a:extLst>
        </xdr:cNvPr>
        <xdr:cNvPicPr>
          <a:picLocks noChangeAspect="1"/>
        </xdr:cNvPicPr>
      </xdr:nvPicPr>
      <xdr:blipFill>
        <a:blip xmlns:r="http://schemas.openxmlformats.org/officeDocument/2006/relationships" r:embed="rId4"/>
        <a:stretch>
          <a:fillRect/>
        </a:stretch>
      </xdr:blipFill>
      <xdr:spPr>
        <a:xfrm>
          <a:off x="0" y="17011650"/>
          <a:ext cx="10058400" cy="5467350"/>
        </a:xfrm>
        <a:prstGeom prst="rect">
          <a:avLst/>
        </a:prstGeom>
      </xdr:spPr>
    </xdr:pic>
    <xdr:clientData/>
  </xdr:twoCellAnchor>
  <xdr:twoCellAnchor editAs="oneCell">
    <xdr:from>
      <xdr:col>0</xdr:col>
      <xdr:colOff>0</xdr:colOff>
      <xdr:row>125</xdr:row>
      <xdr:rowOff>0</xdr:rowOff>
    </xdr:from>
    <xdr:to>
      <xdr:col>14</xdr:col>
      <xdr:colOff>647700</xdr:colOff>
      <xdr:row>155</xdr:row>
      <xdr:rowOff>38100</xdr:rowOff>
    </xdr:to>
    <xdr:pic>
      <xdr:nvPicPr>
        <xdr:cNvPr id="10" name="">
          <a:extLst>
            <a:ext uri="{FF2B5EF4-FFF2-40B4-BE49-F238E27FC236}">
              <a16:creationId xmlns:a16="http://schemas.microsoft.com/office/drawing/2014/main" id="{EEDDB755-0ED9-418D-8A5F-B41A846A3781}"/>
            </a:ext>
            <a:ext uri="{147F2762-F138-4A5C-976F-8EAC2B608ADB}">
              <a16:predDERef xmlns:a16="http://schemas.microsoft.com/office/drawing/2014/main" pred="{36C400EB-39C8-48A5-93F4-1A55DFD0CF3B}"/>
            </a:ext>
          </a:extLst>
        </xdr:cNvPr>
        <xdr:cNvPicPr>
          <a:picLocks noChangeAspect="1"/>
        </xdr:cNvPicPr>
      </xdr:nvPicPr>
      <xdr:blipFill>
        <a:blip xmlns:r="http://schemas.openxmlformats.org/officeDocument/2006/relationships" r:embed="rId5"/>
        <a:stretch>
          <a:fillRect/>
        </a:stretch>
      </xdr:blipFill>
      <xdr:spPr>
        <a:xfrm>
          <a:off x="0" y="22621875"/>
          <a:ext cx="10058400" cy="5467350"/>
        </a:xfrm>
        <a:prstGeom prst="rect">
          <a:avLst/>
        </a:prstGeom>
      </xdr:spPr>
    </xdr:pic>
    <xdr:clientData/>
  </xdr:twoCellAnchor>
  <xdr:twoCellAnchor editAs="oneCell">
    <xdr:from>
      <xdr:col>0</xdr:col>
      <xdr:colOff>0</xdr:colOff>
      <xdr:row>156</xdr:row>
      <xdr:rowOff>0</xdr:rowOff>
    </xdr:from>
    <xdr:to>
      <xdr:col>14</xdr:col>
      <xdr:colOff>647700</xdr:colOff>
      <xdr:row>186</xdr:row>
      <xdr:rowOff>38100</xdr:rowOff>
    </xdr:to>
    <xdr:pic>
      <xdr:nvPicPr>
        <xdr:cNvPr id="12" name="">
          <a:extLst>
            <a:ext uri="{FF2B5EF4-FFF2-40B4-BE49-F238E27FC236}">
              <a16:creationId xmlns:a16="http://schemas.microsoft.com/office/drawing/2014/main" id="{E68DAD46-FF32-4DE1-B27E-1900C3285F13}"/>
            </a:ext>
            <a:ext uri="{147F2762-F138-4A5C-976F-8EAC2B608ADB}">
              <a16:predDERef xmlns:a16="http://schemas.microsoft.com/office/drawing/2014/main" pred="{EEDDB755-0ED9-418D-8A5F-B41A846A3781}"/>
            </a:ext>
          </a:extLst>
        </xdr:cNvPr>
        <xdr:cNvPicPr>
          <a:picLocks noChangeAspect="1"/>
        </xdr:cNvPicPr>
      </xdr:nvPicPr>
      <xdr:blipFill>
        <a:blip xmlns:r="http://schemas.openxmlformats.org/officeDocument/2006/relationships" r:embed="rId6"/>
        <a:stretch>
          <a:fillRect/>
        </a:stretch>
      </xdr:blipFill>
      <xdr:spPr>
        <a:xfrm>
          <a:off x="0" y="28232100"/>
          <a:ext cx="10058400" cy="5467350"/>
        </a:xfrm>
        <a:prstGeom prst="rect">
          <a:avLst/>
        </a:prstGeom>
      </xdr:spPr>
    </xdr:pic>
    <xdr:clientData/>
  </xdr:twoCellAnchor>
  <xdr:twoCellAnchor editAs="oneCell">
    <xdr:from>
      <xdr:col>0</xdr:col>
      <xdr:colOff>0</xdr:colOff>
      <xdr:row>187</xdr:row>
      <xdr:rowOff>0</xdr:rowOff>
    </xdr:from>
    <xdr:to>
      <xdr:col>14</xdr:col>
      <xdr:colOff>647700</xdr:colOff>
      <xdr:row>217</xdr:row>
      <xdr:rowOff>38100</xdr:rowOff>
    </xdr:to>
    <xdr:pic>
      <xdr:nvPicPr>
        <xdr:cNvPr id="14" name="">
          <a:extLst>
            <a:ext uri="{FF2B5EF4-FFF2-40B4-BE49-F238E27FC236}">
              <a16:creationId xmlns:a16="http://schemas.microsoft.com/office/drawing/2014/main" id="{1FF77E7E-576B-4441-A602-738F42B16174}"/>
            </a:ext>
            <a:ext uri="{147F2762-F138-4A5C-976F-8EAC2B608ADB}">
              <a16:predDERef xmlns:a16="http://schemas.microsoft.com/office/drawing/2014/main" pred="{E68DAD46-FF32-4DE1-B27E-1900C3285F13}"/>
            </a:ext>
          </a:extLst>
        </xdr:cNvPr>
        <xdr:cNvPicPr>
          <a:picLocks noChangeAspect="1"/>
        </xdr:cNvPicPr>
      </xdr:nvPicPr>
      <xdr:blipFill>
        <a:blip xmlns:r="http://schemas.openxmlformats.org/officeDocument/2006/relationships" r:embed="rId7"/>
        <a:stretch>
          <a:fillRect/>
        </a:stretch>
      </xdr:blipFill>
      <xdr:spPr>
        <a:xfrm>
          <a:off x="0" y="33842325"/>
          <a:ext cx="10058400" cy="5467350"/>
        </a:xfrm>
        <a:prstGeom prst="rect">
          <a:avLst/>
        </a:prstGeom>
      </xdr:spPr>
    </xdr:pic>
    <xdr:clientData/>
  </xdr:twoCellAnchor>
  <xdr:twoCellAnchor editAs="oneCell">
    <xdr:from>
      <xdr:col>0</xdr:col>
      <xdr:colOff>0</xdr:colOff>
      <xdr:row>218</xdr:row>
      <xdr:rowOff>0</xdr:rowOff>
    </xdr:from>
    <xdr:to>
      <xdr:col>14</xdr:col>
      <xdr:colOff>647700</xdr:colOff>
      <xdr:row>248</xdr:row>
      <xdr:rowOff>38100</xdr:rowOff>
    </xdr:to>
    <xdr:pic>
      <xdr:nvPicPr>
        <xdr:cNvPr id="16" name="">
          <a:extLst>
            <a:ext uri="{FF2B5EF4-FFF2-40B4-BE49-F238E27FC236}">
              <a16:creationId xmlns:a16="http://schemas.microsoft.com/office/drawing/2014/main" id="{1DF61054-F7F9-459F-9456-90AF84AE2EF6}"/>
            </a:ext>
            <a:ext uri="{147F2762-F138-4A5C-976F-8EAC2B608ADB}">
              <a16:predDERef xmlns:a16="http://schemas.microsoft.com/office/drawing/2014/main" pred="{1FF77E7E-576B-4441-A602-738F42B16174}"/>
            </a:ext>
          </a:extLst>
        </xdr:cNvPr>
        <xdr:cNvPicPr>
          <a:picLocks noChangeAspect="1"/>
        </xdr:cNvPicPr>
      </xdr:nvPicPr>
      <xdr:blipFill>
        <a:blip xmlns:r="http://schemas.openxmlformats.org/officeDocument/2006/relationships" r:embed="rId8"/>
        <a:stretch>
          <a:fillRect/>
        </a:stretch>
      </xdr:blipFill>
      <xdr:spPr>
        <a:xfrm>
          <a:off x="0" y="39452550"/>
          <a:ext cx="10058400" cy="5467350"/>
        </a:xfrm>
        <a:prstGeom prst="rect">
          <a:avLst/>
        </a:prstGeom>
      </xdr:spPr>
    </xdr:pic>
    <xdr:clientData/>
  </xdr:twoCellAnchor>
  <xdr:twoCellAnchor editAs="oneCell">
    <xdr:from>
      <xdr:col>0</xdr:col>
      <xdr:colOff>0</xdr:colOff>
      <xdr:row>249</xdr:row>
      <xdr:rowOff>0</xdr:rowOff>
    </xdr:from>
    <xdr:to>
      <xdr:col>14</xdr:col>
      <xdr:colOff>647700</xdr:colOff>
      <xdr:row>279</xdr:row>
      <xdr:rowOff>38100</xdr:rowOff>
    </xdr:to>
    <xdr:pic>
      <xdr:nvPicPr>
        <xdr:cNvPr id="3" name="">
          <a:extLst>
            <a:ext uri="{FF2B5EF4-FFF2-40B4-BE49-F238E27FC236}">
              <a16:creationId xmlns:a16="http://schemas.microsoft.com/office/drawing/2014/main" id="{1B624673-9071-4F96-9BBC-68ADAA7268F9}"/>
            </a:ext>
            <a:ext uri="{147F2762-F138-4A5C-976F-8EAC2B608ADB}">
              <a16:predDERef xmlns:a16="http://schemas.microsoft.com/office/drawing/2014/main" pred="{1DF61054-F7F9-459F-9456-90AF84AE2EF6}"/>
            </a:ext>
          </a:extLst>
        </xdr:cNvPr>
        <xdr:cNvPicPr>
          <a:picLocks noChangeAspect="1"/>
        </xdr:cNvPicPr>
      </xdr:nvPicPr>
      <xdr:blipFill>
        <a:blip xmlns:r="http://schemas.openxmlformats.org/officeDocument/2006/relationships" r:embed="rId9"/>
        <a:stretch>
          <a:fillRect/>
        </a:stretch>
      </xdr:blipFill>
      <xdr:spPr>
        <a:xfrm>
          <a:off x="0" y="45062775"/>
          <a:ext cx="10058400" cy="5467350"/>
        </a:xfrm>
        <a:prstGeom prst="rect">
          <a:avLst/>
        </a:prstGeom>
      </xdr:spPr>
    </xdr:pic>
    <xdr:clientData/>
  </xdr:twoCellAnchor>
  <xdr:twoCellAnchor editAs="oneCell">
    <xdr:from>
      <xdr:col>0</xdr:col>
      <xdr:colOff>0</xdr:colOff>
      <xdr:row>280</xdr:row>
      <xdr:rowOff>0</xdr:rowOff>
    </xdr:from>
    <xdr:to>
      <xdr:col>14</xdr:col>
      <xdr:colOff>647700</xdr:colOff>
      <xdr:row>310</xdr:row>
      <xdr:rowOff>38100</xdr:rowOff>
    </xdr:to>
    <xdr:pic>
      <xdr:nvPicPr>
        <xdr:cNvPr id="7" name="">
          <a:extLst>
            <a:ext uri="{FF2B5EF4-FFF2-40B4-BE49-F238E27FC236}">
              <a16:creationId xmlns:a16="http://schemas.microsoft.com/office/drawing/2014/main" id="{CF9D73DE-D2E2-49B9-962A-9D092773734F}"/>
            </a:ext>
            <a:ext uri="{147F2762-F138-4A5C-976F-8EAC2B608ADB}">
              <a16:predDERef xmlns:a16="http://schemas.microsoft.com/office/drawing/2014/main" pred="{1B624673-9071-4F96-9BBC-68ADAA7268F9}"/>
            </a:ext>
          </a:extLst>
        </xdr:cNvPr>
        <xdr:cNvPicPr>
          <a:picLocks noChangeAspect="1"/>
        </xdr:cNvPicPr>
      </xdr:nvPicPr>
      <xdr:blipFill>
        <a:blip xmlns:r="http://schemas.openxmlformats.org/officeDocument/2006/relationships" r:embed="rId10"/>
        <a:stretch>
          <a:fillRect/>
        </a:stretch>
      </xdr:blipFill>
      <xdr:spPr>
        <a:xfrm>
          <a:off x="0" y="50673000"/>
          <a:ext cx="10058400" cy="5467350"/>
        </a:xfrm>
        <a:prstGeom prst="rect">
          <a:avLst/>
        </a:prstGeom>
      </xdr:spPr>
    </xdr:pic>
    <xdr:clientData/>
  </xdr:twoCellAnchor>
  <xdr:twoCellAnchor editAs="oneCell">
    <xdr:from>
      <xdr:col>0</xdr:col>
      <xdr:colOff>0</xdr:colOff>
      <xdr:row>311</xdr:row>
      <xdr:rowOff>0</xdr:rowOff>
    </xdr:from>
    <xdr:to>
      <xdr:col>14</xdr:col>
      <xdr:colOff>647700</xdr:colOff>
      <xdr:row>341</xdr:row>
      <xdr:rowOff>38100</xdr:rowOff>
    </xdr:to>
    <xdr:pic>
      <xdr:nvPicPr>
        <xdr:cNvPr id="5" name="">
          <a:extLst>
            <a:ext uri="{FF2B5EF4-FFF2-40B4-BE49-F238E27FC236}">
              <a16:creationId xmlns:a16="http://schemas.microsoft.com/office/drawing/2014/main" id="{1C9D8D09-BF2D-465A-90DA-08267B829133}"/>
            </a:ext>
            <a:ext uri="{147F2762-F138-4A5C-976F-8EAC2B608ADB}">
              <a16:predDERef xmlns:a16="http://schemas.microsoft.com/office/drawing/2014/main" pred="{CF9D73DE-D2E2-49B9-962A-9D092773734F}"/>
            </a:ext>
          </a:extLst>
        </xdr:cNvPr>
        <xdr:cNvPicPr>
          <a:picLocks noChangeAspect="1"/>
        </xdr:cNvPicPr>
      </xdr:nvPicPr>
      <xdr:blipFill>
        <a:blip xmlns:r="http://schemas.openxmlformats.org/officeDocument/2006/relationships" r:embed="rId11"/>
        <a:stretch>
          <a:fillRect/>
        </a:stretch>
      </xdr:blipFill>
      <xdr:spPr>
        <a:xfrm>
          <a:off x="0" y="56283225"/>
          <a:ext cx="10058400" cy="5467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5"/>
  <sheetData>
    <row r="2" spans="1:2">
      <c r="A2" t="s">
        <v>0</v>
      </c>
    </row>
    <row r="3" spans="1:2">
      <c r="A3">
        <v>100000</v>
      </c>
    </row>
    <row r="5" spans="1:2">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101" activePane="bottomLeft" state="frozen"/>
      <selection pane="bottomLeft" activeCell="Q112" sqref="Q112"/>
    </sheetView>
  </sheetViews>
  <sheetFormatPr defaultRowHeight="13.5"/>
  <cols>
    <col min="1" max="1" width="2.875" customWidth="1"/>
    <col min="2" max="18" width="6.625" customWidth="1"/>
    <col min="22" max="22" width="10.875" style="16" hidden="1" customWidth="1"/>
    <col min="23" max="23" width="0" hidden="1" customWidth="1"/>
  </cols>
  <sheetData>
    <row r="2" spans="2:25" ht="15">
      <c r="B2" s="71" t="s">
        <v>10</v>
      </c>
      <c r="C2" s="71"/>
      <c r="D2" s="82" t="s">
        <v>11</v>
      </c>
      <c r="E2" s="82"/>
      <c r="F2" s="71" t="s">
        <v>12</v>
      </c>
      <c r="G2" s="71"/>
      <c r="H2" s="74" t="s">
        <v>13</v>
      </c>
      <c r="I2" s="74"/>
      <c r="J2" s="71" t="s">
        <v>14</v>
      </c>
      <c r="K2" s="71"/>
      <c r="L2" s="81">
        <v>100000</v>
      </c>
      <c r="M2" s="82"/>
      <c r="N2" s="71" t="s">
        <v>15</v>
      </c>
      <c r="O2" s="71"/>
      <c r="P2" s="83">
        <f>SUM(L2,D4)</f>
        <v>1318683.0973957072</v>
      </c>
      <c r="Q2" s="74"/>
      <c r="R2" s="1"/>
      <c r="S2" s="1"/>
      <c r="T2" s="1"/>
    </row>
    <row r="3" spans="2:25" ht="57" customHeight="1">
      <c r="B3" s="71" t="s">
        <v>16</v>
      </c>
      <c r="C3" s="71"/>
      <c r="D3" s="84" t="s">
        <v>17</v>
      </c>
      <c r="E3" s="84"/>
      <c r="F3" s="84"/>
      <c r="G3" s="84"/>
      <c r="H3" s="84"/>
      <c r="I3" s="84"/>
      <c r="J3" s="71" t="s">
        <v>18</v>
      </c>
      <c r="K3" s="71"/>
      <c r="L3" s="84" t="s">
        <v>19</v>
      </c>
      <c r="M3" s="85"/>
      <c r="N3" s="85"/>
      <c r="O3" s="85"/>
      <c r="P3" s="85"/>
      <c r="Q3" s="85"/>
      <c r="R3" s="1"/>
      <c r="S3" s="1"/>
    </row>
    <row r="4" spans="2:25" ht="15">
      <c r="B4" s="71" t="s">
        <v>20</v>
      </c>
      <c r="C4" s="71"/>
      <c r="D4" s="79">
        <f>SUM($R$9:$S$993)</f>
        <v>1218683.0973957072</v>
      </c>
      <c r="E4" s="79"/>
      <c r="F4" s="71" t="s">
        <v>21</v>
      </c>
      <c r="G4" s="71"/>
      <c r="H4" s="80">
        <f>SUM($T$9:$U$108)</f>
        <v>8830.9999999999854</v>
      </c>
      <c r="I4" s="74"/>
      <c r="J4" s="86" t="s">
        <v>22</v>
      </c>
      <c r="K4" s="86"/>
      <c r="L4" s="83">
        <f>MAX($C$9:$D$990)-C9</f>
        <v>1218683.0973957074</v>
      </c>
      <c r="M4" s="83"/>
      <c r="N4" s="86" t="s">
        <v>23</v>
      </c>
      <c r="O4" s="86"/>
      <c r="P4" s="87">
        <f>MAX(Y:Y)</f>
        <v>7.432626215840632E-2</v>
      </c>
      <c r="Q4" s="87"/>
      <c r="R4" s="1"/>
      <c r="S4" s="1"/>
      <c r="T4" s="1"/>
    </row>
    <row r="5" spans="2:25" ht="15">
      <c r="B5" s="42" t="s">
        <v>24</v>
      </c>
      <c r="C5" s="40">
        <f>COUNTIF($R$9:$R$990,"&gt;0")</f>
        <v>49</v>
      </c>
      <c r="D5" s="39" t="s">
        <v>25</v>
      </c>
      <c r="E5" s="12">
        <f>COUNTIF($R$9:$R$990,"&lt;0")</f>
        <v>8</v>
      </c>
      <c r="F5" s="39" t="s">
        <v>26</v>
      </c>
      <c r="G5" s="40">
        <f>COUNTIF($R$9:$R$990,"=0")</f>
        <v>43</v>
      </c>
      <c r="H5" s="39" t="s">
        <v>27</v>
      </c>
      <c r="I5" s="41">
        <f>C5/SUM(C5,E5,G5)</f>
        <v>0.49</v>
      </c>
      <c r="J5" s="70" t="s">
        <v>28</v>
      </c>
      <c r="K5" s="71"/>
      <c r="L5" s="72">
        <f>MAX(V9:V993)</f>
        <v>6</v>
      </c>
      <c r="M5" s="73"/>
      <c r="N5" s="14" t="s">
        <v>29</v>
      </c>
      <c r="O5" s="6"/>
      <c r="P5" s="72">
        <f>MAX(W9:W993)</f>
        <v>2</v>
      </c>
      <c r="Q5" s="73"/>
      <c r="R5" s="1"/>
      <c r="S5" s="1"/>
      <c r="T5" s="1"/>
    </row>
    <row r="6" spans="2:25" ht="15">
      <c r="B6" s="8"/>
      <c r="C6" s="10"/>
      <c r="D6" s="11"/>
      <c r="E6" s="7"/>
      <c r="F6" s="8"/>
      <c r="G6" s="7"/>
      <c r="H6" s="8"/>
      <c r="I6" s="13"/>
      <c r="J6" s="8"/>
      <c r="K6" s="8"/>
      <c r="L6" s="7"/>
      <c r="M6" s="7"/>
      <c r="N6" s="9"/>
      <c r="O6" s="9"/>
      <c r="P6" s="7"/>
      <c r="Q6" s="43"/>
      <c r="R6" s="1"/>
      <c r="S6" s="1"/>
      <c r="T6" s="1"/>
    </row>
    <row r="7" spans="2:25" ht="15">
      <c r="B7" s="54" t="s">
        <v>30</v>
      </c>
      <c r="C7" s="56" t="s">
        <v>31</v>
      </c>
      <c r="D7" s="57"/>
      <c r="E7" s="60" t="s">
        <v>32</v>
      </c>
      <c r="F7" s="61"/>
      <c r="G7" s="61"/>
      <c r="H7" s="61"/>
      <c r="I7" s="62"/>
      <c r="J7" s="63" t="s">
        <v>33</v>
      </c>
      <c r="K7" s="64"/>
      <c r="L7" s="65"/>
      <c r="M7" s="66" t="s">
        <v>34</v>
      </c>
      <c r="N7" s="67" t="s">
        <v>35</v>
      </c>
      <c r="O7" s="68"/>
      <c r="P7" s="68"/>
      <c r="Q7" s="69"/>
      <c r="R7" s="75" t="s">
        <v>36</v>
      </c>
      <c r="S7" s="75"/>
      <c r="T7" s="75"/>
      <c r="U7" s="75"/>
    </row>
    <row r="8" spans="2:25" ht="15">
      <c r="B8" s="55"/>
      <c r="C8" s="58"/>
      <c r="D8" s="59"/>
      <c r="E8" s="15" t="s">
        <v>37</v>
      </c>
      <c r="F8" s="15" t="s">
        <v>38</v>
      </c>
      <c r="G8" s="15" t="s">
        <v>39</v>
      </c>
      <c r="H8" s="76" t="s">
        <v>40</v>
      </c>
      <c r="I8" s="62"/>
      <c r="J8" s="2" t="s">
        <v>41</v>
      </c>
      <c r="K8" s="77" t="s">
        <v>42</v>
      </c>
      <c r="L8" s="65"/>
      <c r="M8" s="66"/>
      <c r="N8" s="3" t="s">
        <v>37</v>
      </c>
      <c r="O8" s="3" t="s">
        <v>38</v>
      </c>
      <c r="P8" s="78" t="s">
        <v>40</v>
      </c>
      <c r="Q8" s="69"/>
      <c r="R8" s="75" t="s">
        <v>43</v>
      </c>
      <c r="S8" s="75"/>
      <c r="T8" s="75" t="s">
        <v>41</v>
      </c>
      <c r="U8" s="75"/>
      <c r="Y8" t="s">
        <v>44</v>
      </c>
    </row>
    <row r="9" spans="2:25" ht="15">
      <c r="B9" s="46">
        <v>1</v>
      </c>
      <c r="C9" s="48">
        <f>L2</f>
        <v>100000</v>
      </c>
      <c r="D9" s="48"/>
      <c r="E9" s="46">
        <v>2012</v>
      </c>
      <c r="F9" s="5">
        <v>43468</v>
      </c>
      <c r="G9" s="46" t="s">
        <v>45</v>
      </c>
      <c r="H9" s="49">
        <v>119.87</v>
      </c>
      <c r="I9" s="49"/>
      <c r="J9" s="46">
        <v>30</v>
      </c>
      <c r="K9" s="48">
        <f>IF(J9="","",C9*0.03)</f>
        <v>3000</v>
      </c>
      <c r="L9" s="48"/>
      <c r="M9" s="4">
        <f>IF(J9="","",(K9/J9)/LOOKUP(RIGHT($D$2,3),定数!$A$6:$A$13,定数!$B$6:$B$13))</f>
        <v>1</v>
      </c>
      <c r="N9" s="46">
        <v>2012</v>
      </c>
      <c r="O9" s="5">
        <v>43468</v>
      </c>
      <c r="P9" s="49">
        <v>119.87</v>
      </c>
      <c r="Q9" s="49"/>
      <c r="R9" s="52">
        <f>IF(P9="","",T9*M9*LOOKUP(RIGHT($D$2,3),定数!$A$6:$A$13,定数!$B$6:$B$13))</f>
        <v>0</v>
      </c>
      <c r="S9" s="52"/>
      <c r="T9" s="53">
        <f>IF(P9="","",IF(G9="買",(P9-H9),(H9-P9))*IF(RIGHT($D$2,3)="JPY",100,10000))</f>
        <v>0</v>
      </c>
      <c r="U9" s="53"/>
      <c r="V9" s="1">
        <f>IF(T9&lt;&gt;"",IF(T9&gt;0,1+V8,0),"")</f>
        <v>0</v>
      </c>
      <c r="W9">
        <f>IF(T9&lt;&gt;"",IF(T9&lt;0,1+W8,0),"")</f>
        <v>0</v>
      </c>
    </row>
    <row r="10" spans="2:25" ht="15">
      <c r="B10" s="46">
        <v>2</v>
      </c>
      <c r="C10" s="48">
        <f t="shared" ref="C10:C73" si="0">IF(R9="","",C9+R9)</f>
        <v>100000</v>
      </c>
      <c r="D10" s="48"/>
      <c r="E10" s="46"/>
      <c r="F10" s="5">
        <v>43502</v>
      </c>
      <c r="G10" s="46" t="s">
        <v>46</v>
      </c>
      <c r="H10" s="49">
        <v>121.16</v>
      </c>
      <c r="I10" s="49"/>
      <c r="J10" s="46">
        <v>67</v>
      </c>
      <c r="K10" s="50">
        <f>IF(J10="","",C10*0.03)</f>
        <v>3000</v>
      </c>
      <c r="L10" s="51"/>
      <c r="M10" s="4">
        <f>IF(J10="","",(K10/J10)/LOOKUP(RIGHT($D$2,3),定数!$A$6:$A$13,定数!$B$6:$B$13))</f>
        <v>0.44776119402985076</v>
      </c>
      <c r="N10" s="46"/>
      <c r="O10" s="5"/>
      <c r="P10" s="49">
        <v>122.49</v>
      </c>
      <c r="Q10" s="49"/>
      <c r="R10" s="52">
        <f>IF(P10="","",T10*M10*LOOKUP(RIGHT($D$2,3),定数!$A$6:$A$13,定数!$B$6:$B$13))</f>
        <v>5955.2238805970073</v>
      </c>
      <c r="S10" s="52"/>
      <c r="T10" s="53">
        <f>IF(P10="","",IF(G10="買",(P10-H10),(H10-P10))*IF(RIGHT($D$2,3)="JPY",100,10000))</f>
        <v>132.99999999999983</v>
      </c>
      <c r="U10" s="53"/>
      <c r="V10" s="16">
        <f t="shared" ref="V10:V22" si="1">IF(T10&lt;&gt;"",IF(T10&gt;0,1+V9,0),"")</f>
        <v>1</v>
      </c>
      <c r="W10">
        <f t="shared" ref="W10:W73" si="2">IF(T10&lt;&gt;"",IF(T10&lt;0,1+W9,0),"")</f>
        <v>0</v>
      </c>
      <c r="X10" s="29">
        <f>IF(C10&lt;&gt;"",MAX(C10,C9),"")</f>
        <v>100000</v>
      </c>
    </row>
    <row r="11" spans="2:25" ht="15">
      <c r="B11" s="46">
        <v>3</v>
      </c>
      <c r="C11" s="48">
        <f t="shared" ref="C11:C16" si="3">IF(R10="","",C10+R10)</f>
        <v>105955.22388059701</v>
      </c>
      <c r="D11" s="48"/>
      <c r="E11" s="46"/>
      <c r="F11" s="5">
        <v>43504</v>
      </c>
      <c r="G11" s="46" t="s">
        <v>46</v>
      </c>
      <c r="H11" s="49">
        <v>122.32</v>
      </c>
      <c r="I11" s="49"/>
      <c r="J11" s="46">
        <v>92</v>
      </c>
      <c r="K11" s="50">
        <f t="shared" ref="K11:K74" si="4">IF(J11="","",C11*0.03)</f>
        <v>3178.65671641791</v>
      </c>
      <c r="L11" s="51"/>
      <c r="M11" s="4">
        <f>IF(J11="","",(K11/J11)/LOOKUP(RIGHT($D$2,3),定数!$A$6:$A$13,定数!$B$6:$B$13))</f>
        <v>0.3455061648280337</v>
      </c>
      <c r="N11" s="46"/>
      <c r="O11" s="5"/>
      <c r="P11" s="49">
        <v>122.32</v>
      </c>
      <c r="Q11" s="49"/>
      <c r="R11" s="52">
        <f>IF(P11="","",T11*M11*LOOKUP(RIGHT($D$2,3),定数!$A$6:$A$13,定数!$B$6:$B$13))</f>
        <v>0</v>
      </c>
      <c r="S11" s="52"/>
      <c r="T11" s="53">
        <f>IF(P11="","",IF(G11="買",(P11-H11),(H11-P11))*IF(RIGHT($D$2,3)="JPY",100,10000))</f>
        <v>0</v>
      </c>
      <c r="U11" s="53"/>
      <c r="V11" s="16">
        <f t="shared" si="1"/>
        <v>0</v>
      </c>
      <c r="W11">
        <f t="shared" si="2"/>
        <v>0</v>
      </c>
      <c r="X11" s="29">
        <f>IF(C11&lt;&gt;"",MAX(X10,C11),"")</f>
        <v>105955.22388059701</v>
      </c>
      <c r="Y11" s="30">
        <f>IF(X11&lt;&gt;"",1-(C11/X11),"")</f>
        <v>0</v>
      </c>
    </row>
    <row r="12" spans="2:25" ht="15">
      <c r="B12" s="46">
        <v>4</v>
      </c>
      <c r="C12" s="48">
        <f t="shared" si="3"/>
        <v>105955.22388059701</v>
      </c>
      <c r="D12" s="48"/>
      <c r="E12" s="46"/>
      <c r="F12" s="5">
        <v>43511</v>
      </c>
      <c r="G12" s="46" t="s">
        <v>46</v>
      </c>
      <c r="H12" s="49">
        <v>123.49</v>
      </c>
      <c r="I12" s="49"/>
      <c r="J12" s="46">
        <v>89</v>
      </c>
      <c r="K12" s="50">
        <f t="shared" si="4"/>
        <v>3178.65671641791</v>
      </c>
      <c r="L12" s="51"/>
      <c r="M12" s="4">
        <f>IF(J12="","",(K12/J12)/LOOKUP(RIGHT($D$2,3),定数!$A$6:$A$13,定数!$B$6:$B$13))</f>
        <v>0.35715244004695618</v>
      </c>
      <c r="N12" s="46"/>
      <c r="O12" s="5"/>
      <c r="P12" s="49">
        <v>125.27</v>
      </c>
      <c r="Q12" s="49"/>
      <c r="R12" s="52">
        <f>IF(P12="","",T12*M12*LOOKUP(RIGHT($D$2,3),定数!$A$6:$A$13,定数!$B$6:$B$13))</f>
        <v>6357.3134328358246</v>
      </c>
      <c r="S12" s="52"/>
      <c r="T12" s="53">
        <f t="shared" ref="T12:T75" si="5">IF(P12="","",IF(G12="買",(P12-H12),(H12-P12))*IF(RIGHT($D$2,3)="JPY",100,10000))</f>
        <v>178.00000000000011</v>
      </c>
      <c r="U12" s="53"/>
      <c r="V12" s="16">
        <f t="shared" si="1"/>
        <v>1</v>
      </c>
      <c r="W12">
        <f t="shared" si="2"/>
        <v>0</v>
      </c>
      <c r="X12" s="29">
        <f t="shared" ref="X12:X75" si="6">IF(C12&lt;&gt;"",MAX(X11,C12),"")</f>
        <v>105955.22388059701</v>
      </c>
      <c r="Y12" s="30">
        <f t="shared" ref="Y12:Y75" si="7">IF(X12&lt;&gt;"",1-(C12/X12),"")</f>
        <v>0</v>
      </c>
    </row>
    <row r="13" spans="2:25" ht="15">
      <c r="B13" s="46">
        <v>5</v>
      </c>
      <c r="C13" s="48">
        <f t="shared" si="3"/>
        <v>112312.53731343284</v>
      </c>
      <c r="D13" s="48"/>
      <c r="E13" s="46"/>
      <c r="F13" s="5">
        <v>43517</v>
      </c>
      <c r="G13" s="46" t="s">
        <v>46</v>
      </c>
      <c r="H13" s="49">
        <v>126.18</v>
      </c>
      <c r="I13" s="49"/>
      <c r="J13" s="46">
        <v>55</v>
      </c>
      <c r="K13" s="50">
        <f t="shared" si="4"/>
        <v>3369.3761194029853</v>
      </c>
      <c r="L13" s="51"/>
      <c r="M13" s="4">
        <f>IF(J13="","",(K13/J13)/LOOKUP(RIGHT($D$2,3),定数!$A$6:$A$13,定数!$B$6:$B$13))</f>
        <v>0.61261383989145191</v>
      </c>
      <c r="N13" s="46"/>
      <c r="O13" s="5"/>
      <c r="P13" s="49">
        <v>126.18</v>
      </c>
      <c r="Q13" s="49"/>
      <c r="R13" s="52">
        <f>IF(P13="","",T13*M13*LOOKUP(RIGHT($D$2,3),定数!$A$6:$A$13,定数!$B$6:$B$13))</f>
        <v>0</v>
      </c>
      <c r="S13" s="52"/>
      <c r="T13" s="53">
        <f t="shared" si="5"/>
        <v>0</v>
      </c>
      <c r="U13" s="53"/>
      <c r="V13" s="16">
        <f t="shared" si="1"/>
        <v>0</v>
      </c>
      <c r="W13">
        <f t="shared" si="2"/>
        <v>0</v>
      </c>
      <c r="X13" s="29">
        <f t="shared" si="6"/>
        <v>112312.53731343284</v>
      </c>
      <c r="Y13" s="30">
        <f t="shared" si="7"/>
        <v>0</v>
      </c>
    </row>
    <row r="14" spans="2:25" ht="15">
      <c r="B14" s="46">
        <v>6</v>
      </c>
      <c r="C14" s="48">
        <f t="shared" si="3"/>
        <v>112312.53731343284</v>
      </c>
      <c r="D14" s="48"/>
      <c r="E14" s="46"/>
      <c r="F14" s="5">
        <v>43539</v>
      </c>
      <c r="G14" s="46" t="s">
        <v>46</v>
      </c>
      <c r="H14" s="49">
        <v>131.08000000000001</v>
      </c>
      <c r="I14" s="49"/>
      <c r="J14" s="46">
        <v>87</v>
      </c>
      <c r="K14" s="50">
        <f t="shared" si="4"/>
        <v>3369.3761194029853</v>
      </c>
      <c r="L14" s="51"/>
      <c r="M14" s="4">
        <f>IF(J14="","",(K14/J14)/LOOKUP(RIGHT($D$2,3),定数!$A$6:$A$13,定数!$B$6:$B$13))</f>
        <v>0.38728461142563048</v>
      </c>
      <c r="N14" s="46"/>
      <c r="O14" s="5"/>
      <c r="P14" s="49">
        <v>132.82</v>
      </c>
      <c r="Q14" s="49"/>
      <c r="R14" s="52">
        <f>IF(P14="","",T14*M14*LOOKUP(RIGHT($D$2,3),定数!$A$6:$A$13,定数!$B$6:$B$13))</f>
        <v>6738.7522388058951</v>
      </c>
      <c r="S14" s="52"/>
      <c r="T14" s="53">
        <f t="shared" si="5"/>
        <v>173.99999999999807</v>
      </c>
      <c r="U14" s="53"/>
      <c r="V14" s="16">
        <f t="shared" si="1"/>
        <v>1</v>
      </c>
      <c r="W14">
        <f t="shared" si="2"/>
        <v>0</v>
      </c>
      <c r="X14" s="29">
        <f t="shared" si="6"/>
        <v>112312.53731343284</v>
      </c>
      <c r="Y14" s="30">
        <f t="shared" si="7"/>
        <v>0</v>
      </c>
    </row>
    <row r="15" spans="2:25" ht="15">
      <c r="B15" s="46">
        <v>7</v>
      </c>
      <c r="C15" s="48">
        <f t="shared" si="3"/>
        <v>119051.28955223874</v>
      </c>
      <c r="D15" s="48"/>
      <c r="E15" s="46"/>
      <c r="F15" s="5">
        <v>43564</v>
      </c>
      <c r="G15" s="46" t="s">
        <v>45</v>
      </c>
      <c r="H15" s="49">
        <v>129.44</v>
      </c>
      <c r="I15" s="49"/>
      <c r="J15" s="46">
        <v>76</v>
      </c>
      <c r="K15" s="50">
        <f t="shared" si="4"/>
        <v>3571.5386865671621</v>
      </c>
      <c r="L15" s="51"/>
      <c r="M15" s="4">
        <f>IF(J15="","",(K15/J15)/LOOKUP(RIGHT($D$2,3),定数!$A$6:$A$13,定数!$B$6:$B$13))</f>
        <v>0.46993930086410024</v>
      </c>
      <c r="N15" s="46"/>
      <c r="O15" s="5"/>
      <c r="P15" s="49">
        <v>127.93</v>
      </c>
      <c r="Q15" s="49"/>
      <c r="R15" s="52">
        <f>IF(P15="","",T15*M15*LOOKUP(RIGHT($D$2,3),定数!$A$6:$A$13,定数!$B$6:$B$13))</f>
        <v>7096.0834430478717</v>
      </c>
      <c r="S15" s="52"/>
      <c r="T15" s="53">
        <f t="shared" si="5"/>
        <v>150.99999999999909</v>
      </c>
      <c r="U15" s="53"/>
      <c r="V15" s="16">
        <f t="shared" si="1"/>
        <v>2</v>
      </c>
      <c r="W15">
        <f t="shared" si="2"/>
        <v>0</v>
      </c>
      <c r="X15" s="29">
        <f t="shared" si="6"/>
        <v>119051.28955223874</v>
      </c>
      <c r="Y15" s="30">
        <f t="shared" si="7"/>
        <v>0</v>
      </c>
    </row>
    <row r="16" spans="2:25" ht="15">
      <c r="B16" s="46">
        <v>8</v>
      </c>
      <c r="C16" s="48">
        <f t="shared" si="3"/>
        <v>126147.37299528661</v>
      </c>
      <c r="D16" s="48"/>
      <c r="E16" s="46"/>
      <c r="F16" s="5">
        <v>43607</v>
      </c>
      <c r="G16" s="46" t="s">
        <v>45</v>
      </c>
      <c r="H16" s="49">
        <v>125.44</v>
      </c>
      <c r="I16" s="49"/>
      <c r="J16" s="46">
        <v>99</v>
      </c>
      <c r="K16" s="50">
        <f t="shared" si="4"/>
        <v>3784.4211898585982</v>
      </c>
      <c r="L16" s="51"/>
      <c r="M16" s="4">
        <f>IF(J16="","",(K16/J16)/LOOKUP(RIGHT($D$2,3),定数!$A$6:$A$13,定数!$B$6:$B$13))</f>
        <v>0.38226476665238368</v>
      </c>
      <c r="N16" s="46"/>
      <c r="O16" s="5"/>
      <c r="P16" s="49">
        <v>123.48</v>
      </c>
      <c r="Q16" s="49"/>
      <c r="R16" s="52">
        <f>IF(P16="","",T16*M16*LOOKUP(RIGHT($D$2,3),定数!$A$6:$A$13,定数!$B$6:$B$13))</f>
        <v>7492.389426386696</v>
      </c>
      <c r="S16" s="52"/>
      <c r="T16" s="53">
        <f t="shared" si="5"/>
        <v>195.99999999999937</v>
      </c>
      <c r="U16" s="53"/>
      <c r="V16" s="16">
        <f t="shared" si="1"/>
        <v>3</v>
      </c>
      <c r="W16">
        <f t="shared" si="2"/>
        <v>0</v>
      </c>
      <c r="X16" s="29">
        <f t="shared" si="6"/>
        <v>126147.37299528661</v>
      </c>
      <c r="Y16" s="30">
        <f t="shared" si="7"/>
        <v>0</v>
      </c>
    </row>
    <row r="17" spans="2:25" ht="15">
      <c r="B17" s="46">
        <v>9</v>
      </c>
      <c r="C17" s="48">
        <f t="shared" si="0"/>
        <v>133639.76242167331</v>
      </c>
      <c r="D17" s="48"/>
      <c r="E17" s="46"/>
      <c r="F17" s="5">
        <v>43697</v>
      </c>
      <c r="G17" s="46" t="s">
        <v>46</v>
      </c>
      <c r="H17" s="49">
        <v>124.77</v>
      </c>
      <c r="I17" s="49"/>
      <c r="J17" s="46">
        <v>16</v>
      </c>
      <c r="K17" s="50">
        <f t="shared" si="4"/>
        <v>4009.1928726501992</v>
      </c>
      <c r="L17" s="51"/>
      <c r="M17" s="4">
        <f>IF(J17="","",(K17/J17)/LOOKUP(RIGHT($D$2,3),定数!$A$6:$A$13,定数!$B$6:$B$13))</f>
        <v>2.5057455454063744</v>
      </c>
      <c r="N17" s="46"/>
      <c r="O17" s="5"/>
      <c r="P17" s="49">
        <v>125.08</v>
      </c>
      <c r="Q17" s="49"/>
      <c r="R17" s="52">
        <f>IF(P17="","",T17*M17*LOOKUP(RIGHT($D$2,3),定数!$A$6:$A$13,定数!$B$6:$B$13))</f>
        <v>7767.8111907598177</v>
      </c>
      <c r="S17" s="52"/>
      <c r="T17" s="53">
        <f t="shared" si="5"/>
        <v>31.000000000000227</v>
      </c>
      <c r="U17" s="53"/>
      <c r="V17" s="16">
        <f t="shared" si="1"/>
        <v>4</v>
      </c>
      <c r="W17">
        <f t="shared" si="2"/>
        <v>0</v>
      </c>
      <c r="X17" s="29">
        <f t="shared" si="6"/>
        <v>133639.76242167331</v>
      </c>
      <c r="Y17" s="30">
        <f t="shared" si="7"/>
        <v>0</v>
      </c>
    </row>
    <row r="18" spans="2:25" ht="15">
      <c r="B18" s="46">
        <v>10</v>
      </c>
      <c r="C18" s="48">
        <f t="shared" si="0"/>
        <v>141407.57361243313</v>
      </c>
      <c r="D18" s="48"/>
      <c r="E18" s="46"/>
      <c r="F18" s="5">
        <v>43721</v>
      </c>
      <c r="G18" s="46" t="s">
        <v>46</v>
      </c>
      <c r="H18" s="49">
        <v>125.28</v>
      </c>
      <c r="I18" s="49"/>
      <c r="J18" s="46">
        <v>98</v>
      </c>
      <c r="K18" s="50">
        <f t="shared" si="4"/>
        <v>4242.227208372994</v>
      </c>
      <c r="L18" s="51"/>
      <c r="M18" s="4">
        <f>IF(J18="","",(K18/J18)/LOOKUP(RIGHT($D$2,3),定数!$A$6:$A$13,定数!$B$6:$B$13))</f>
        <v>0.43288032738499937</v>
      </c>
      <c r="N18" s="46"/>
      <c r="O18" s="5"/>
      <c r="P18" s="49">
        <v>127.24</v>
      </c>
      <c r="Q18" s="49"/>
      <c r="R18" s="52">
        <f>IF(P18="","",T18*M18*LOOKUP(RIGHT($D$2,3),定数!$A$6:$A$13,定数!$B$6:$B$13))</f>
        <v>8484.4544167459608</v>
      </c>
      <c r="S18" s="52"/>
      <c r="T18" s="53">
        <f t="shared" si="5"/>
        <v>195.99999999999937</v>
      </c>
      <c r="U18" s="53"/>
      <c r="V18" s="16">
        <f t="shared" si="1"/>
        <v>5</v>
      </c>
      <c r="W18">
        <f t="shared" si="2"/>
        <v>0</v>
      </c>
      <c r="X18" s="29">
        <f t="shared" si="6"/>
        <v>141407.57361243313</v>
      </c>
      <c r="Y18" s="30">
        <f t="shared" si="7"/>
        <v>0</v>
      </c>
    </row>
    <row r="19" spans="2:25" ht="15">
      <c r="B19" s="46">
        <v>11</v>
      </c>
      <c r="C19" s="48">
        <f t="shared" si="0"/>
        <v>149892.02802917908</v>
      </c>
      <c r="D19" s="48"/>
      <c r="E19" s="46"/>
      <c r="F19" s="5">
        <v>43756</v>
      </c>
      <c r="G19" s="46" t="s">
        <v>46</v>
      </c>
      <c r="H19" s="49">
        <v>127.02</v>
      </c>
      <c r="I19" s="49"/>
      <c r="J19" s="46">
        <v>32</v>
      </c>
      <c r="K19" s="50">
        <f t="shared" si="4"/>
        <v>4496.7608408753722</v>
      </c>
      <c r="L19" s="51"/>
      <c r="M19" s="4">
        <f>IF(J19="","",(K19/J19)/LOOKUP(RIGHT($D$2,3),定数!$A$6:$A$13,定数!$B$6:$B$13))</f>
        <v>1.4052377627735537</v>
      </c>
      <c r="N19" s="46"/>
      <c r="O19" s="5"/>
      <c r="P19" s="49">
        <v>127.65</v>
      </c>
      <c r="Q19" s="49"/>
      <c r="R19" s="52">
        <f>IF(P19="","",T19*M19*LOOKUP(RIGHT($D$2,3),定数!$A$6:$A$13,定数!$B$6:$B$13))</f>
        <v>8852.9979054735231</v>
      </c>
      <c r="S19" s="52"/>
      <c r="T19" s="53">
        <f t="shared" si="5"/>
        <v>63.000000000000966</v>
      </c>
      <c r="U19" s="53"/>
      <c r="V19" s="16">
        <f t="shared" si="1"/>
        <v>6</v>
      </c>
      <c r="W19">
        <f t="shared" si="2"/>
        <v>0</v>
      </c>
      <c r="X19" s="29">
        <f t="shared" si="6"/>
        <v>149892.02802917908</v>
      </c>
      <c r="Y19" s="30">
        <f t="shared" si="7"/>
        <v>0</v>
      </c>
    </row>
    <row r="20" spans="2:25" ht="15">
      <c r="B20" s="46">
        <v>12</v>
      </c>
      <c r="C20" s="48">
        <f t="shared" si="0"/>
        <v>158745.0259346526</v>
      </c>
      <c r="D20" s="48"/>
      <c r="E20" s="46"/>
      <c r="F20" s="5">
        <v>43768</v>
      </c>
      <c r="G20" s="46" t="s">
        <v>46</v>
      </c>
      <c r="H20" s="49">
        <v>128.41999999999999</v>
      </c>
      <c r="I20" s="49"/>
      <c r="J20" s="46">
        <v>119</v>
      </c>
      <c r="K20" s="50">
        <f t="shared" si="4"/>
        <v>4762.3507780395776</v>
      </c>
      <c r="L20" s="51"/>
      <c r="M20" s="4">
        <f>IF(J20="","",(K20/J20)/LOOKUP(RIGHT($D$2,3),定数!$A$6:$A$13,定数!$B$6:$B$13))</f>
        <v>0.40019754437307375</v>
      </c>
      <c r="N20" s="46"/>
      <c r="O20" s="5"/>
      <c r="P20" s="49">
        <v>128.41999999999999</v>
      </c>
      <c r="Q20" s="49"/>
      <c r="R20" s="52">
        <f>IF(P20="","",T20*M20*LOOKUP(RIGHT($D$2,3),定数!$A$6:$A$13,定数!$B$6:$B$13))</f>
        <v>0</v>
      </c>
      <c r="S20" s="52"/>
      <c r="T20" s="53">
        <f t="shared" si="5"/>
        <v>0</v>
      </c>
      <c r="U20" s="53"/>
      <c r="V20" s="16">
        <f t="shared" si="1"/>
        <v>0</v>
      </c>
      <c r="W20">
        <f t="shared" si="2"/>
        <v>0</v>
      </c>
      <c r="X20" s="29">
        <f t="shared" si="6"/>
        <v>158745.0259346526</v>
      </c>
      <c r="Y20" s="30">
        <f t="shared" si="7"/>
        <v>0</v>
      </c>
    </row>
    <row r="21" spans="2:25" ht="15">
      <c r="B21" s="46">
        <v>13</v>
      </c>
      <c r="C21" s="48">
        <f t="shared" si="0"/>
        <v>158745.0259346526</v>
      </c>
      <c r="D21" s="48"/>
      <c r="E21" s="46"/>
      <c r="F21" s="5">
        <v>43792</v>
      </c>
      <c r="G21" s="46" t="s">
        <v>46</v>
      </c>
      <c r="H21" s="49">
        <v>131.47</v>
      </c>
      <c r="I21" s="49"/>
      <c r="J21" s="46">
        <v>50</v>
      </c>
      <c r="K21" s="50">
        <f t="shared" si="4"/>
        <v>4762.3507780395776</v>
      </c>
      <c r="L21" s="51"/>
      <c r="M21" s="4">
        <f>IF(J21="","",(K21/J21)/LOOKUP(RIGHT($D$2,3),定数!$A$6:$A$13,定数!$B$6:$B$13))</f>
        <v>0.95247015560791548</v>
      </c>
      <c r="N21" s="46"/>
      <c r="O21" s="5"/>
      <c r="P21" s="49">
        <v>131.47</v>
      </c>
      <c r="Q21" s="49"/>
      <c r="R21" s="52">
        <f>IF(P21="","",T21*M21*LOOKUP(RIGHT($D$2,3),定数!$A$6:$A$13,定数!$B$6:$B$13))</f>
        <v>0</v>
      </c>
      <c r="S21" s="52"/>
      <c r="T21" s="53">
        <f t="shared" si="5"/>
        <v>0</v>
      </c>
      <c r="U21" s="53"/>
      <c r="V21" s="16">
        <f t="shared" si="1"/>
        <v>0</v>
      </c>
      <c r="W21">
        <f t="shared" si="2"/>
        <v>0</v>
      </c>
      <c r="X21" s="29">
        <f t="shared" si="6"/>
        <v>158745.0259346526</v>
      </c>
      <c r="Y21" s="30">
        <f t="shared" si="7"/>
        <v>0</v>
      </c>
    </row>
    <row r="22" spans="2:25" ht="15">
      <c r="B22" s="46">
        <v>14</v>
      </c>
      <c r="C22" s="48">
        <f t="shared" si="0"/>
        <v>158745.0259346526</v>
      </c>
      <c r="D22" s="48"/>
      <c r="E22" s="46"/>
      <c r="F22" s="5">
        <v>43803</v>
      </c>
      <c r="G22" s="46" t="s">
        <v>46</v>
      </c>
      <c r="H22" s="49">
        <v>132.30000000000001</v>
      </c>
      <c r="I22" s="49"/>
      <c r="J22" s="46">
        <v>76</v>
      </c>
      <c r="K22" s="50">
        <f t="shared" si="4"/>
        <v>4762.3507780395776</v>
      </c>
      <c r="L22" s="51"/>
      <c r="M22" s="4">
        <f>IF(J22="","",(K22/J22)/LOOKUP(RIGHT($D$2,3),定数!$A$6:$A$13,定数!$B$6:$B$13))</f>
        <v>0.62662510237362856</v>
      </c>
      <c r="N22" s="46"/>
      <c r="O22" s="5"/>
      <c r="P22" s="49">
        <v>132.30000000000001</v>
      </c>
      <c r="Q22" s="49"/>
      <c r="R22" s="52">
        <f>IF(P22="","",T22*M22*LOOKUP(RIGHT($D$2,3),定数!$A$6:$A$13,定数!$B$6:$B$13))</f>
        <v>0</v>
      </c>
      <c r="S22" s="52"/>
      <c r="T22" s="53">
        <f t="shared" si="5"/>
        <v>0</v>
      </c>
      <c r="U22" s="53"/>
      <c r="V22" s="16">
        <f t="shared" si="1"/>
        <v>0</v>
      </c>
      <c r="W22">
        <f t="shared" si="2"/>
        <v>0</v>
      </c>
      <c r="X22" s="29">
        <f t="shared" si="6"/>
        <v>158745.0259346526</v>
      </c>
      <c r="Y22" s="30">
        <f t="shared" si="7"/>
        <v>0</v>
      </c>
    </row>
    <row r="23" spans="2:25" ht="15">
      <c r="B23" s="46">
        <v>15</v>
      </c>
      <c r="C23" s="48">
        <f t="shared" si="0"/>
        <v>158745.0259346526</v>
      </c>
      <c r="D23" s="48"/>
      <c r="E23" s="46"/>
      <c r="F23" s="5">
        <v>43820</v>
      </c>
      <c r="G23" s="46" t="s">
        <v>46</v>
      </c>
      <c r="H23" s="49">
        <v>136.63999999999999</v>
      </c>
      <c r="I23" s="49"/>
      <c r="J23" s="46">
        <v>77</v>
      </c>
      <c r="K23" s="50">
        <f t="shared" si="4"/>
        <v>4762.3507780395776</v>
      </c>
      <c r="L23" s="51"/>
      <c r="M23" s="4">
        <f>IF(J23="","",(K23/J23)/LOOKUP(RIGHT($D$2,3),定数!$A$6:$A$13,定数!$B$6:$B$13))</f>
        <v>0.61848711403111389</v>
      </c>
      <c r="N23" s="46"/>
      <c r="O23" s="5"/>
      <c r="P23" s="49">
        <v>138.16999999999999</v>
      </c>
      <c r="Q23" s="49"/>
      <c r="R23" s="52">
        <f>IF(P23="","",T23*M23*LOOKUP(RIGHT($D$2,3),定数!$A$6:$A$13,定数!$B$6:$B$13))</f>
        <v>9462.8528446760502</v>
      </c>
      <c r="S23" s="52"/>
      <c r="T23" s="53">
        <f t="shared" si="5"/>
        <v>153.00000000000011</v>
      </c>
      <c r="U23" s="53"/>
      <c r="V23" t="str">
        <f t="shared" ref="V23:W74" si="8">IF(S23&lt;&gt;"",IF(S23&lt;0,1+V22,0),"")</f>
        <v/>
      </c>
      <c r="W23">
        <f t="shared" si="2"/>
        <v>0</v>
      </c>
      <c r="X23" s="29">
        <f t="shared" si="6"/>
        <v>158745.0259346526</v>
      </c>
      <c r="Y23" s="30">
        <f t="shared" si="7"/>
        <v>0</v>
      </c>
    </row>
    <row r="24" spans="2:25" ht="15">
      <c r="B24" s="46">
        <v>16</v>
      </c>
      <c r="C24" s="48">
        <f t="shared" si="0"/>
        <v>168207.87877932866</v>
      </c>
      <c r="D24" s="48"/>
      <c r="E24" s="46">
        <v>2013</v>
      </c>
      <c r="F24" s="5">
        <v>43468</v>
      </c>
      <c r="G24" s="46" t="s">
        <v>46</v>
      </c>
      <c r="H24" s="49">
        <v>140.68</v>
      </c>
      <c r="I24" s="49"/>
      <c r="J24" s="46">
        <v>46</v>
      </c>
      <c r="K24" s="50">
        <f t="shared" si="4"/>
        <v>5046.2363633798595</v>
      </c>
      <c r="L24" s="51"/>
      <c r="M24" s="4">
        <f>IF(J24="","",(K24/J24)/LOOKUP(RIGHT($D$2,3),定数!$A$6:$A$13,定数!$B$6:$B$13))</f>
        <v>1.0970079050825781</v>
      </c>
      <c r="N24" s="46"/>
      <c r="O24" s="5"/>
      <c r="P24" s="49">
        <v>141.69999999999999</v>
      </c>
      <c r="Q24" s="49"/>
      <c r="R24" s="52">
        <f>IF(P24="","",T24*M24*LOOKUP(RIGHT($D$2,3),定数!$A$6:$A$13,定数!$B$6:$B$13))</f>
        <v>11189.480631842096</v>
      </c>
      <c r="S24" s="52"/>
      <c r="T24" s="53">
        <f t="shared" si="5"/>
        <v>101.99999999999818</v>
      </c>
      <c r="U24" s="53"/>
      <c r="V24" t="str">
        <f t="shared" si="8"/>
        <v/>
      </c>
      <c r="W24">
        <f t="shared" si="2"/>
        <v>0</v>
      </c>
      <c r="X24" s="29">
        <f t="shared" si="6"/>
        <v>168207.87877932866</v>
      </c>
      <c r="Y24" s="30">
        <f t="shared" si="7"/>
        <v>0</v>
      </c>
    </row>
    <row r="25" spans="2:25" ht="15">
      <c r="B25" s="46">
        <v>17</v>
      </c>
      <c r="C25" s="48">
        <f t="shared" si="0"/>
        <v>179397.35941117076</v>
      </c>
      <c r="D25" s="48"/>
      <c r="E25" s="46"/>
      <c r="F25" s="5">
        <v>43481</v>
      </c>
      <c r="G25" s="46" t="s">
        <v>46</v>
      </c>
      <c r="H25" s="49">
        <v>141.72</v>
      </c>
      <c r="I25" s="49"/>
      <c r="J25" s="46">
        <v>123</v>
      </c>
      <c r="K25" s="50">
        <f t="shared" si="4"/>
        <v>5381.9207823351226</v>
      </c>
      <c r="L25" s="51"/>
      <c r="M25" s="4">
        <f>IF(J25="","",(K25/J25)/LOOKUP(RIGHT($D$2,3),定数!$A$6:$A$13,定数!$B$6:$B$13))</f>
        <v>0.43755453514919695</v>
      </c>
      <c r="N25" s="46"/>
      <c r="O25" s="5"/>
      <c r="P25" s="49">
        <v>144.15</v>
      </c>
      <c r="Q25" s="49"/>
      <c r="R25" s="52">
        <f>IF(P25="","",T25*M25*LOOKUP(RIGHT($D$2,3),定数!$A$6:$A$13,定数!$B$6:$B$13))</f>
        <v>10632.575204125516</v>
      </c>
      <c r="S25" s="52"/>
      <c r="T25" s="53">
        <f t="shared" si="5"/>
        <v>243.00000000000068</v>
      </c>
      <c r="U25" s="53"/>
      <c r="V25" t="str">
        <f t="shared" si="8"/>
        <v/>
      </c>
      <c r="W25">
        <f t="shared" si="2"/>
        <v>0</v>
      </c>
      <c r="X25" s="29">
        <f t="shared" si="6"/>
        <v>179397.35941117076</v>
      </c>
      <c r="Y25" s="30">
        <f t="shared" si="7"/>
        <v>0</v>
      </c>
    </row>
    <row r="26" spans="2:25" ht="15">
      <c r="B26" s="46">
        <v>18</v>
      </c>
      <c r="C26" s="48">
        <f t="shared" si="0"/>
        <v>190029.93461529628</v>
      </c>
      <c r="D26" s="48"/>
      <c r="E26" s="46"/>
      <c r="F26" s="5">
        <v>43521</v>
      </c>
      <c r="G26" s="46" t="s">
        <v>45</v>
      </c>
      <c r="H26" s="49">
        <v>141.82</v>
      </c>
      <c r="I26" s="49"/>
      <c r="J26" s="46">
        <v>95</v>
      </c>
      <c r="K26" s="50">
        <f t="shared" si="4"/>
        <v>5700.8980384588885</v>
      </c>
      <c r="L26" s="51"/>
      <c r="M26" s="4">
        <f>IF(J26="","",(K26/J26)/LOOKUP(RIGHT($D$2,3),定数!$A$6:$A$13,定数!$B$6:$B$13))</f>
        <v>0.60009453036409355</v>
      </c>
      <c r="N26" s="46"/>
      <c r="O26" s="5"/>
      <c r="P26" s="49">
        <v>139.94999999999999</v>
      </c>
      <c r="Q26" s="49"/>
      <c r="R26" s="52">
        <f>IF(P26="","",T26*M26*LOOKUP(RIGHT($D$2,3),定数!$A$6:$A$13,定数!$B$6:$B$13))</f>
        <v>11221.767717808576</v>
      </c>
      <c r="S26" s="52"/>
      <c r="T26" s="53">
        <f t="shared" si="5"/>
        <v>187.00000000000045</v>
      </c>
      <c r="U26" s="53"/>
      <c r="V26" t="str">
        <f t="shared" si="8"/>
        <v/>
      </c>
      <c r="W26">
        <f t="shared" si="2"/>
        <v>0</v>
      </c>
      <c r="X26" s="29">
        <f t="shared" si="6"/>
        <v>190029.93461529628</v>
      </c>
      <c r="Y26" s="30">
        <f t="shared" si="7"/>
        <v>0</v>
      </c>
    </row>
    <row r="27" spans="2:25" ht="15">
      <c r="B27" s="46">
        <v>19</v>
      </c>
      <c r="C27" s="48">
        <f t="shared" si="0"/>
        <v>201251.70233310485</v>
      </c>
      <c r="D27" s="48"/>
      <c r="E27" s="46"/>
      <c r="F27" s="5">
        <v>43524</v>
      </c>
      <c r="G27" s="46" t="s">
        <v>45</v>
      </c>
      <c r="H27" s="49">
        <v>139.77000000000001</v>
      </c>
      <c r="I27" s="49"/>
      <c r="J27" s="46">
        <v>110</v>
      </c>
      <c r="K27" s="50">
        <f t="shared" si="4"/>
        <v>6037.5510699931456</v>
      </c>
      <c r="L27" s="51"/>
      <c r="M27" s="4">
        <f>IF(J27="","",(K27/J27)/LOOKUP(RIGHT($D$2,3),定数!$A$6:$A$13,定数!$B$6:$B$13))</f>
        <v>0.54886827909028602</v>
      </c>
      <c r="N27" s="46"/>
      <c r="O27" s="5"/>
      <c r="P27" s="49">
        <v>139.77000000000001</v>
      </c>
      <c r="Q27" s="49"/>
      <c r="R27" s="52">
        <f>IF(P27="","",T27*M27*LOOKUP(RIGHT($D$2,3),定数!$A$6:$A$13,定数!$B$6:$B$13))</f>
        <v>0</v>
      </c>
      <c r="S27" s="52"/>
      <c r="T27" s="53">
        <f t="shared" si="5"/>
        <v>0</v>
      </c>
      <c r="U27" s="53"/>
      <c r="V27" t="str">
        <f t="shared" si="8"/>
        <v/>
      </c>
      <c r="W27">
        <f t="shared" si="2"/>
        <v>0</v>
      </c>
      <c r="X27" s="29">
        <f t="shared" si="6"/>
        <v>201251.70233310485</v>
      </c>
      <c r="Y27" s="30">
        <f t="shared" si="7"/>
        <v>0</v>
      </c>
    </row>
    <row r="28" spans="2:25" ht="15">
      <c r="B28" s="46">
        <v>20</v>
      </c>
      <c r="C28" s="48">
        <f t="shared" si="0"/>
        <v>201251.70233310485</v>
      </c>
      <c r="D28" s="48"/>
      <c r="E28" s="46"/>
      <c r="F28" s="5">
        <v>43580</v>
      </c>
      <c r="G28" s="46" t="s">
        <v>46</v>
      </c>
      <c r="H28" s="49">
        <v>152.49</v>
      </c>
      <c r="I28" s="49"/>
      <c r="J28" s="46">
        <v>107</v>
      </c>
      <c r="K28" s="50">
        <f t="shared" si="4"/>
        <v>6037.5510699931456</v>
      </c>
      <c r="L28" s="51"/>
      <c r="M28" s="4">
        <f>IF(J28="","",(K28/J28)/LOOKUP(RIGHT($D$2,3),定数!$A$6:$A$13,定数!$B$6:$B$13))</f>
        <v>0.56425710934515383</v>
      </c>
      <c r="N28" s="46"/>
      <c r="O28" s="5"/>
      <c r="P28" s="49">
        <v>152.49</v>
      </c>
      <c r="Q28" s="49"/>
      <c r="R28" s="52">
        <f>IF(P28="","",T28*M28*LOOKUP(RIGHT($D$2,3),定数!$A$6:$A$13,定数!$B$6:$B$13))</f>
        <v>0</v>
      </c>
      <c r="S28" s="52"/>
      <c r="T28" s="53">
        <f t="shared" si="5"/>
        <v>0</v>
      </c>
      <c r="U28" s="53"/>
      <c r="V28" t="str">
        <f t="shared" si="8"/>
        <v/>
      </c>
      <c r="W28">
        <f t="shared" si="2"/>
        <v>0</v>
      </c>
      <c r="X28" s="29">
        <f t="shared" si="6"/>
        <v>201251.70233310485</v>
      </c>
      <c r="Y28" s="30">
        <f t="shared" si="7"/>
        <v>0</v>
      </c>
    </row>
    <row r="29" spans="2:25" ht="15">
      <c r="B29" s="46">
        <v>21</v>
      </c>
      <c r="C29" s="48">
        <f t="shared" si="0"/>
        <v>201251.70233310485</v>
      </c>
      <c r="D29" s="48"/>
      <c r="E29" s="46"/>
      <c r="F29" s="5">
        <v>43592</v>
      </c>
      <c r="G29" s="46" t="s">
        <v>46</v>
      </c>
      <c r="H29" s="49">
        <v>153.4</v>
      </c>
      <c r="I29" s="49"/>
      <c r="J29" s="46">
        <v>67</v>
      </c>
      <c r="K29" s="50">
        <f t="shared" si="4"/>
        <v>6037.5510699931456</v>
      </c>
      <c r="L29" s="51"/>
      <c r="M29" s="4">
        <f>IF(J29="","",(K29/J29)/LOOKUP(RIGHT($D$2,3),定数!$A$6:$A$13,定数!$B$6:$B$13))</f>
        <v>0.90112702537211131</v>
      </c>
      <c r="N29" s="46"/>
      <c r="O29" s="5"/>
      <c r="P29" s="49">
        <v>153.4</v>
      </c>
      <c r="Q29" s="49"/>
      <c r="R29" s="52">
        <f>IF(P29="","",T29*M29*LOOKUP(RIGHT($D$2,3),定数!$A$6:$A$13,定数!$B$6:$B$13))</f>
        <v>0</v>
      </c>
      <c r="S29" s="52"/>
      <c r="T29" s="53">
        <f t="shared" si="5"/>
        <v>0</v>
      </c>
      <c r="U29" s="53"/>
      <c r="V29" t="str">
        <f t="shared" si="8"/>
        <v/>
      </c>
      <c r="W29">
        <f t="shared" si="2"/>
        <v>0</v>
      </c>
      <c r="X29" s="29">
        <f t="shared" si="6"/>
        <v>201251.70233310485</v>
      </c>
      <c r="Y29" s="30">
        <f t="shared" si="7"/>
        <v>0</v>
      </c>
    </row>
    <row r="30" spans="2:25" ht="15">
      <c r="B30" s="46">
        <v>22</v>
      </c>
      <c r="C30" s="48">
        <f t="shared" si="0"/>
        <v>201251.70233310485</v>
      </c>
      <c r="D30" s="48"/>
      <c r="E30" s="46"/>
      <c r="F30" s="5">
        <v>43599</v>
      </c>
      <c r="G30" s="46" t="s">
        <v>46</v>
      </c>
      <c r="H30" s="49">
        <v>155.6</v>
      </c>
      <c r="I30" s="49"/>
      <c r="J30" s="46">
        <v>65</v>
      </c>
      <c r="K30" s="50">
        <f t="shared" si="4"/>
        <v>6037.5510699931456</v>
      </c>
      <c r="L30" s="51"/>
      <c r="M30" s="4">
        <f>IF(J30="","",(K30/J30)/LOOKUP(RIGHT($D$2,3),定数!$A$6:$A$13,定数!$B$6:$B$13))</f>
        <v>0.92885401076817631</v>
      </c>
      <c r="N30" s="46"/>
      <c r="O30" s="5"/>
      <c r="P30" s="49">
        <v>155.6</v>
      </c>
      <c r="Q30" s="49"/>
      <c r="R30" s="52">
        <f>IF(P30="","",T30*M30*LOOKUP(RIGHT($D$2,3),定数!$A$6:$A$13,定数!$B$6:$B$13))</f>
        <v>0</v>
      </c>
      <c r="S30" s="52"/>
      <c r="T30" s="53">
        <f t="shared" si="5"/>
        <v>0</v>
      </c>
      <c r="U30" s="53"/>
      <c r="V30" t="str">
        <f t="shared" si="8"/>
        <v/>
      </c>
      <c r="W30">
        <f t="shared" si="2"/>
        <v>0</v>
      </c>
      <c r="X30" s="29">
        <f t="shared" si="6"/>
        <v>201251.70233310485</v>
      </c>
      <c r="Y30" s="30">
        <f t="shared" si="7"/>
        <v>0</v>
      </c>
    </row>
    <row r="31" spans="2:25" ht="15">
      <c r="B31" s="46">
        <v>23</v>
      </c>
      <c r="C31" s="48">
        <f t="shared" si="0"/>
        <v>201251.70233310485</v>
      </c>
      <c r="D31" s="48"/>
      <c r="E31" s="46"/>
      <c r="F31" s="5">
        <v>43626</v>
      </c>
      <c r="G31" s="46" t="s">
        <v>45</v>
      </c>
      <c r="H31" s="49">
        <v>153.47</v>
      </c>
      <c r="I31" s="49"/>
      <c r="J31" s="46">
        <v>74</v>
      </c>
      <c r="K31" s="50">
        <f t="shared" si="4"/>
        <v>6037.5510699931456</v>
      </c>
      <c r="L31" s="51"/>
      <c r="M31" s="4">
        <f>IF(J31="","",(K31/J31)/LOOKUP(RIGHT($D$2,3),定数!$A$6:$A$13,定数!$B$6:$B$13))</f>
        <v>0.81588527972880343</v>
      </c>
      <c r="N31" s="46"/>
      <c r="O31" s="5"/>
      <c r="P31" s="49">
        <v>152.02000000000001</v>
      </c>
      <c r="Q31" s="49"/>
      <c r="R31" s="52">
        <f>IF(P31="","",T31*M31*LOOKUP(RIGHT($D$2,3),定数!$A$6:$A$13,定数!$B$6:$B$13))</f>
        <v>11830.336556067557</v>
      </c>
      <c r="S31" s="52"/>
      <c r="T31" s="53">
        <f t="shared" si="5"/>
        <v>144.99999999999886</v>
      </c>
      <c r="U31" s="53"/>
      <c r="V31" t="str">
        <f t="shared" si="8"/>
        <v/>
      </c>
      <c r="W31">
        <f t="shared" si="2"/>
        <v>0</v>
      </c>
      <c r="X31" s="29">
        <f t="shared" si="6"/>
        <v>201251.70233310485</v>
      </c>
      <c r="Y31" s="30">
        <f t="shared" si="7"/>
        <v>0</v>
      </c>
    </row>
    <row r="32" spans="2:25" ht="15">
      <c r="B32" s="46">
        <v>24</v>
      </c>
      <c r="C32" s="48">
        <f t="shared" si="0"/>
        <v>213082.0388891724</v>
      </c>
      <c r="D32" s="48"/>
      <c r="E32" s="46"/>
      <c r="F32" s="5">
        <v>43628</v>
      </c>
      <c r="G32" s="46" t="s">
        <v>45</v>
      </c>
      <c r="H32" s="49">
        <v>150.52000000000001</v>
      </c>
      <c r="I32" s="49"/>
      <c r="J32" s="46">
        <v>146</v>
      </c>
      <c r="K32" s="50">
        <f t="shared" si="4"/>
        <v>6392.4611666751716</v>
      </c>
      <c r="L32" s="51"/>
      <c r="M32" s="4">
        <f>IF(J32="","",(K32/J32)/LOOKUP(RIGHT($D$2,3),定数!$A$6:$A$13,定数!$B$6:$B$13))</f>
        <v>0.43783980593665561</v>
      </c>
      <c r="N32" s="46"/>
      <c r="O32" s="5"/>
      <c r="P32" s="49">
        <v>147.61000000000001</v>
      </c>
      <c r="Q32" s="49"/>
      <c r="R32" s="52">
        <f>IF(P32="","",T32*M32*LOOKUP(RIGHT($D$2,3),定数!$A$6:$A$13,定数!$B$6:$B$13))</f>
        <v>12741.138352756663</v>
      </c>
      <c r="S32" s="52"/>
      <c r="T32" s="53">
        <f t="shared" si="5"/>
        <v>290.99999999999966</v>
      </c>
      <c r="U32" s="53"/>
      <c r="V32" t="str">
        <f t="shared" si="8"/>
        <v/>
      </c>
      <c r="W32">
        <f t="shared" si="2"/>
        <v>0</v>
      </c>
      <c r="X32" s="29">
        <f t="shared" si="6"/>
        <v>213082.0388891724</v>
      </c>
      <c r="Y32" s="30">
        <f t="shared" si="7"/>
        <v>0</v>
      </c>
    </row>
    <row r="33" spans="2:25" ht="15">
      <c r="B33" s="46">
        <v>25</v>
      </c>
      <c r="C33" s="48">
        <f t="shared" si="0"/>
        <v>225823.17724192905</v>
      </c>
      <c r="D33" s="48"/>
      <c r="E33" s="46"/>
      <c r="F33" s="5">
        <v>43685</v>
      </c>
      <c r="G33" s="46" t="s">
        <v>45</v>
      </c>
      <c r="H33" s="49">
        <v>149.97999999999999</v>
      </c>
      <c r="I33" s="49"/>
      <c r="J33" s="46">
        <v>64</v>
      </c>
      <c r="K33" s="50">
        <f t="shared" si="4"/>
        <v>6774.6953172578715</v>
      </c>
      <c r="L33" s="51"/>
      <c r="M33" s="4">
        <f>IF(J33="","",(K33/J33)/LOOKUP(RIGHT($D$2,3),定数!$A$6:$A$13,定数!$B$6:$B$13))</f>
        <v>1.0585461433215424</v>
      </c>
      <c r="N33" s="46"/>
      <c r="O33" s="5"/>
      <c r="P33" s="49">
        <v>149.97999999999999</v>
      </c>
      <c r="Q33" s="49"/>
      <c r="R33" s="52">
        <f>IF(P33="","",T33*M33*LOOKUP(RIGHT($D$2,3),定数!$A$6:$A$13,定数!$B$6:$B$13))</f>
        <v>0</v>
      </c>
      <c r="S33" s="52"/>
      <c r="T33" s="53">
        <f t="shared" si="5"/>
        <v>0</v>
      </c>
      <c r="U33" s="53"/>
      <c r="V33" t="str">
        <f t="shared" si="8"/>
        <v/>
      </c>
      <c r="W33">
        <f t="shared" si="2"/>
        <v>0</v>
      </c>
      <c r="X33" s="29">
        <f t="shared" si="6"/>
        <v>225823.17724192905</v>
      </c>
      <c r="Y33" s="30">
        <f t="shared" si="7"/>
        <v>0</v>
      </c>
    </row>
    <row r="34" spans="2:25" ht="15">
      <c r="B34" s="46">
        <v>26</v>
      </c>
      <c r="C34" s="48">
        <f t="shared" si="0"/>
        <v>225823.17724192905</v>
      </c>
      <c r="D34" s="48"/>
      <c r="E34" s="46"/>
      <c r="F34" s="5">
        <v>43699</v>
      </c>
      <c r="G34" s="46" t="s">
        <v>46</v>
      </c>
      <c r="H34" s="49">
        <v>153.63999999999999</v>
      </c>
      <c r="I34" s="49"/>
      <c r="J34" s="46">
        <v>101</v>
      </c>
      <c r="K34" s="50">
        <f t="shared" si="4"/>
        <v>6774.6953172578715</v>
      </c>
      <c r="L34" s="51"/>
      <c r="M34" s="4">
        <f>IF(J34="","",(K34/J34)/LOOKUP(RIGHT($D$2,3),定数!$A$6:$A$13,定数!$B$6:$B$13))</f>
        <v>0.67076191259978923</v>
      </c>
      <c r="N34" s="46"/>
      <c r="O34" s="5"/>
      <c r="P34" s="49">
        <v>153.63999999999999</v>
      </c>
      <c r="Q34" s="49"/>
      <c r="R34" s="52">
        <f>IF(P34="","",T34*M34*LOOKUP(RIGHT($D$2,3),定数!$A$6:$A$13,定数!$B$6:$B$13))</f>
        <v>0</v>
      </c>
      <c r="S34" s="52"/>
      <c r="T34" s="53">
        <f t="shared" si="5"/>
        <v>0</v>
      </c>
      <c r="U34" s="53"/>
      <c r="V34" t="str">
        <f t="shared" si="8"/>
        <v/>
      </c>
      <c r="W34">
        <f t="shared" si="2"/>
        <v>0</v>
      </c>
      <c r="X34" s="29">
        <f t="shared" si="6"/>
        <v>225823.17724192905</v>
      </c>
      <c r="Y34" s="30">
        <f t="shared" si="7"/>
        <v>0</v>
      </c>
    </row>
    <row r="35" spans="2:25" ht="15">
      <c r="B35" s="46">
        <v>27</v>
      </c>
      <c r="C35" s="48">
        <f t="shared" si="0"/>
        <v>225823.17724192905</v>
      </c>
      <c r="D35" s="48"/>
      <c r="E35" s="46"/>
      <c r="F35" s="5">
        <v>43714</v>
      </c>
      <c r="G35" s="46" t="s">
        <v>46</v>
      </c>
      <c r="H35" s="49">
        <v>155.49</v>
      </c>
      <c r="I35" s="49"/>
      <c r="J35" s="46">
        <v>136</v>
      </c>
      <c r="K35" s="50">
        <f t="shared" si="4"/>
        <v>6774.6953172578715</v>
      </c>
      <c r="L35" s="51"/>
      <c r="M35" s="4">
        <f>IF(J35="","",(K35/J35)/LOOKUP(RIGHT($D$2,3),定数!$A$6:$A$13,定数!$B$6:$B$13))</f>
        <v>0.49813936156307875</v>
      </c>
      <c r="N35" s="46"/>
      <c r="O35" s="5"/>
      <c r="P35" s="49">
        <v>158.19999999999999</v>
      </c>
      <c r="Q35" s="49"/>
      <c r="R35" s="52">
        <f>IF(P35="","",T35*M35*LOOKUP(RIGHT($D$2,3),定数!$A$6:$A$13,定数!$B$6:$B$13))</f>
        <v>13499.576698359331</v>
      </c>
      <c r="S35" s="52"/>
      <c r="T35" s="53">
        <f t="shared" si="5"/>
        <v>270.99999999999795</v>
      </c>
      <c r="U35" s="53"/>
      <c r="V35" t="str">
        <f t="shared" si="8"/>
        <v/>
      </c>
      <c r="W35">
        <f t="shared" si="2"/>
        <v>0</v>
      </c>
      <c r="X35" s="29">
        <f t="shared" si="6"/>
        <v>225823.17724192905</v>
      </c>
      <c r="Y35" s="30">
        <f t="shared" si="7"/>
        <v>0</v>
      </c>
    </row>
    <row r="36" spans="2:25" ht="15">
      <c r="B36" s="46">
        <v>28</v>
      </c>
      <c r="C36" s="48">
        <f t="shared" si="0"/>
        <v>239322.75394028838</v>
      </c>
      <c r="D36" s="48"/>
      <c r="E36" s="46"/>
      <c r="F36" s="5">
        <v>43720</v>
      </c>
      <c r="G36" s="46" t="s">
        <v>46</v>
      </c>
      <c r="H36" s="49">
        <v>157.41</v>
      </c>
      <c r="I36" s="49"/>
      <c r="J36" s="46">
        <v>73</v>
      </c>
      <c r="K36" s="50">
        <f t="shared" si="4"/>
        <v>7179.6826182086515</v>
      </c>
      <c r="L36" s="51"/>
      <c r="M36" s="4">
        <f>IF(J36="","",(K36/J36)/LOOKUP(RIGHT($D$2,3),定数!$A$6:$A$13,定数!$B$6:$B$13))</f>
        <v>0.9835181668778975</v>
      </c>
      <c r="N36" s="46"/>
      <c r="O36" s="5"/>
      <c r="P36" s="49">
        <v>157.41</v>
      </c>
      <c r="Q36" s="49"/>
      <c r="R36" s="52">
        <f>IF(P36="","",T36*M36*LOOKUP(RIGHT($D$2,3),定数!$A$6:$A$13,定数!$B$6:$B$13))</f>
        <v>0</v>
      </c>
      <c r="S36" s="52"/>
      <c r="T36" s="53">
        <f t="shared" si="5"/>
        <v>0</v>
      </c>
      <c r="U36" s="53"/>
      <c r="V36" t="str">
        <f t="shared" si="8"/>
        <v/>
      </c>
      <c r="W36">
        <f t="shared" si="2"/>
        <v>0</v>
      </c>
      <c r="X36" s="29">
        <f t="shared" si="6"/>
        <v>239322.75394028838</v>
      </c>
      <c r="Y36" s="30">
        <f t="shared" si="7"/>
        <v>0</v>
      </c>
    </row>
    <row r="37" spans="2:25" ht="15">
      <c r="B37" s="46">
        <v>29</v>
      </c>
      <c r="C37" s="48">
        <f t="shared" si="0"/>
        <v>239322.75394028838</v>
      </c>
      <c r="D37" s="48"/>
      <c r="E37" s="46"/>
      <c r="F37" s="5">
        <v>43776</v>
      </c>
      <c r="G37" s="46" t="s">
        <v>46</v>
      </c>
      <c r="H37" s="49">
        <v>159.27000000000001</v>
      </c>
      <c r="I37" s="49"/>
      <c r="J37" s="46">
        <v>197</v>
      </c>
      <c r="K37" s="50">
        <f t="shared" si="4"/>
        <v>7179.6826182086515</v>
      </c>
      <c r="L37" s="51"/>
      <c r="M37" s="4">
        <f>IF(J37="","",(K37/J37)/LOOKUP(RIGHT($D$2,3),定数!$A$6:$A$13,定数!$B$6:$B$13))</f>
        <v>0.36445089432531225</v>
      </c>
      <c r="N37" s="46"/>
      <c r="O37" s="5"/>
      <c r="P37" s="49">
        <v>163.19</v>
      </c>
      <c r="Q37" s="49"/>
      <c r="R37" s="52">
        <f>IF(P37="","",T37*M37*LOOKUP(RIGHT($D$2,3),定数!$A$6:$A$13,定数!$B$6:$B$13))</f>
        <v>14286.475057552196</v>
      </c>
      <c r="S37" s="52"/>
      <c r="T37" s="53">
        <f t="shared" si="5"/>
        <v>391.99999999999875</v>
      </c>
      <c r="U37" s="53"/>
      <c r="V37" t="str">
        <f t="shared" si="8"/>
        <v/>
      </c>
      <c r="W37">
        <f t="shared" si="2"/>
        <v>0</v>
      </c>
      <c r="X37" s="29">
        <f t="shared" si="6"/>
        <v>239322.75394028838</v>
      </c>
      <c r="Y37" s="30">
        <f t="shared" si="7"/>
        <v>0</v>
      </c>
    </row>
    <row r="38" spans="2:25" ht="15">
      <c r="B38" s="46">
        <v>30</v>
      </c>
      <c r="C38" s="48">
        <f t="shared" si="0"/>
        <v>253609.22899784058</v>
      </c>
      <c r="D38" s="48"/>
      <c r="E38" s="46"/>
      <c r="F38" s="5">
        <v>43788</v>
      </c>
      <c r="G38" s="46" t="s">
        <v>46</v>
      </c>
      <c r="H38" s="49">
        <v>161.31</v>
      </c>
      <c r="I38" s="49"/>
      <c r="J38" s="46">
        <v>92</v>
      </c>
      <c r="K38" s="50">
        <f t="shared" si="4"/>
        <v>7608.2768699352173</v>
      </c>
      <c r="L38" s="51"/>
      <c r="M38" s="4">
        <f>IF(J38="","",(K38/J38)/LOOKUP(RIGHT($D$2,3),定数!$A$6:$A$13,定数!$B$6:$B$13))</f>
        <v>0.82698661629730619</v>
      </c>
      <c r="N38" s="46"/>
      <c r="O38" s="5"/>
      <c r="P38" s="49">
        <v>163.13999999999999</v>
      </c>
      <c r="Q38" s="49"/>
      <c r="R38" s="52">
        <f>IF(P38="","",T38*M38*LOOKUP(RIGHT($D$2,3),定数!$A$6:$A$13,定数!$B$6:$B$13))</f>
        <v>15133.855078240573</v>
      </c>
      <c r="S38" s="52"/>
      <c r="T38" s="53">
        <f t="shared" si="5"/>
        <v>182.99999999999841</v>
      </c>
      <c r="U38" s="53"/>
      <c r="V38" t="str">
        <f t="shared" si="8"/>
        <v/>
      </c>
      <c r="W38">
        <f t="shared" si="2"/>
        <v>0</v>
      </c>
      <c r="X38" s="29">
        <f t="shared" si="6"/>
        <v>253609.22899784058</v>
      </c>
      <c r="Y38" s="30">
        <f t="shared" si="7"/>
        <v>0</v>
      </c>
    </row>
    <row r="39" spans="2:25" ht="15">
      <c r="B39" s="46">
        <v>31</v>
      </c>
      <c r="C39" s="48">
        <f t="shared" si="0"/>
        <v>268743.08407608117</v>
      </c>
      <c r="D39" s="48"/>
      <c r="E39" s="46"/>
      <c r="F39" s="5">
        <v>43795</v>
      </c>
      <c r="G39" s="46" t="s">
        <v>46</v>
      </c>
      <c r="H39" s="49">
        <v>164.38</v>
      </c>
      <c r="I39" s="49"/>
      <c r="J39" s="46">
        <v>74</v>
      </c>
      <c r="K39" s="50">
        <f t="shared" si="4"/>
        <v>8062.2925222824351</v>
      </c>
      <c r="L39" s="51"/>
      <c r="M39" s="4">
        <f>IF(J39="","",(K39/J39)/LOOKUP(RIGHT($D$2,3),定数!$A$6:$A$13,定数!$B$6:$B$13))</f>
        <v>1.0894989894976264</v>
      </c>
      <c r="N39" s="46"/>
      <c r="O39" s="5"/>
      <c r="P39" s="49">
        <v>165.82</v>
      </c>
      <c r="Q39" s="49"/>
      <c r="R39" s="52">
        <f>IF(P39="","",T39*M39*LOOKUP(RIGHT($D$2,3),定数!$A$6:$A$13,定数!$B$6:$B$13))</f>
        <v>15688.785448765797</v>
      </c>
      <c r="S39" s="52"/>
      <c r="T39" s="53">
        <f t="shared" si="5"/>
        <v>143.99999999999977</v>
      </c>
      <c r="U39" s="53"/>
      <c r="V39" t="str">
        <f t="shared" si="8"/>
        <v/>
      </c>
      <c r="W39">
        <f t="shared" si="2"/>
        <v>0</v>
      </c>
      <c r="X39" s="29">
        <f t="shared" si="6"/>
        <v>268743.08407608117</v>
      </c>
      <c r="Y39" s="30">
        <f t="shared" si="7"/>
        <v>0</v>
      </c>
    </row>
    <row r="40" spans="2:25" ht="15">
      <c r="B40" s="46">
        <v>32</v>
      </c>
      <c r="C40" s="48">
        <f t="shared" si="0"/>
        <v>284431.86952484696</v>
      </c>
      <c r="D40" s="48"/>
      <c r="E40" s="46"/>
      <c r="F40" s="5">
        <v>43804</v>
      </c>
      <c r="G40" s="46" t="s">
        <v>46</v>
      </c>
      <c r="H40" s="49">
        <v>167.09</v>
      </c>
      <c r="I40" s="49"/>
      <c r="J40" s="46">
        <v>124</v>
      </c>
      <c r="K40" s="50">
        <f t="shared" si="4"/>
        <v>8532.9560857454089</v>
      </c>
      <c r="L40" s="51"/>
      <c r="M40" s="4">
        <f>IF(J40="","",(K40/J40)/LOOKUP(RIGHT($D$2,3),定数!$A$6:$A$13,定数!$B$6:$B$13))</f>
        <v>0.68814161981817823</v>
      </c>
      <c r="N40" s="46"/>
      <c r="O40" s="5"/>
      <c r="P40" s="49">
        <v>169.55</v>
      </c>
      <c r="Q40" s="49"/>
      <c r="R40" s="52">
        <f>IF(P40="","",T40*M40*LOOKUP(RIGHT($D$2,3),定数!$A$6:$A$13,定数!$B$6:$B$13))</f>
        <v>16928.28384752724</v>
      </c>
      <c r="S40" s="52"/>
      <c r="T40" s="53">
        <f t="shared" si="5"/>
        <v>246.0000000000008</v>
      </c>
      <c r="U40" s="53"/>
      <c r="V40" t="str">
        <f t="shared" si="8"/>
        <v/>
      </c>
      <c r="W40">
        <f t="shared" si="2"/>
        <v>0</v>
      </c>
      <c r="X40" s="29">
        <f t="shared" si="6"/>
        <v>284431.86952484696</v>
      </c>
      <c r="Y40" s="30">
        <f t="shared" si="7"/>
        <v>0</v>
      </c>
    </row>
    <row r="41" spans="2:25" ht="15">
      <c r="B41" s="46">
        <v>33</v>
      </c>
      <c r="C41" s="48">
        <f t="shared" si="0"/>
        <v>301360.15337237419</v>
      </c>
      <c r="D41" s="48"/>
      <c r="E41" s="46"/>
      <c r="F41" s="5">
        <v>43822</v>
      </c>
      <c r="G41" s="46" t="s">
        <v>46</v>
      </c>
      <c r="H41" s="49">
        <v>170.24</v>
      </c>
      <c r="I41" s="49"/>
      <c r="J41" s="46">
        <v>48</v>
      </c>
      <c r="K41" s="50">
        <f t="shared" si="4"/>
        <v>9040.8046011712249</v>
      </c>
      <c r="L41" s="51"/>
      <c r="M41" s="4">
        <f>IF(J41="","",(K41/J41)/LOOKUP(RIGHT($D$2,3),定数!$A$6:$A$13,定数!$B$6:$B$13))</f>
        <v>1.8835009585773386</v>
      </c>
      <c r="N41" s="46"/>
      <c r="O41" s="5"/>
      <c r="P41" s="49">
        <v>171.2</v>
      </c>
      <c r="Q41" s="49"/>
      <c r="R41" s="52">
        <f>IF(P41="","",T41*M41*LOOKUP(RIGHT($D$2,3),定数!$A$6:$A$13,定数!$B$6:$B$13))</f>
        <v>18081.609202342064</v>
      </c>
      <c r="S41" s="52"/>
      <c r="T41" s="53">
        <f t="shared" si="5"/>
        <v>95.999999999997954</v>
      </c>
      <c r="U41" s="53"/>
      <c r="V41" t="str">
        <f t="shared" si="8"/>
        <v/>
      </c>
      <c r="W41">
        <f t="shared" si="2"/>
        <v>0</v>
      </c>
      <c r="X41" s="29">
        <f t="shared" si="6"/>
        <v>301360.15337237419</v>
      </c>
      <c r="Y41" s="30">
        <f t="shared" si="7"/>
        <v>0</v>
      </c>
    </row>
    <row r="42" spans="2:25" ht="15">
      <c r="B42" s="46">
        <v>34</v>
      </c>
      <c r="C42" s="48">
        <f t="shared" si="0"/>
        <v>319441.76257471624</v>
      </c>
      <c r="D42" s="48"/>
      <c r="E42" s="46">
        <v>2014</v>
      </c>
      <c r="F42" s="5">
        <v>43494</v>
      </c>
      <c r="G42" s="46" t="s">
        <v>45</v>
      </c>
      <c r="H42" s="49">
        <v>170.37</v>
      </c>
      <c r="I42" s="49"/>
      <c r="J42" s="46">
        <v>110</v>
      </c>
      <c r="K42" s="50">
        <f t="shared" si="4"/>
        <v>9583.2528772414862</v>
      </c>
      <c r="L42" s="51"/>
      <c r="M42" s="4">
        <f>IF(J42="","",(K42/J42)/LOOKUP(RIGHT($D$2,3),定数!$A$6:$A$13,定数!$B$6:$B$13))</f>
        <v>0.87120480702195324</v>
      </c>
      <c r="N42" s="46"/>
      <c r="O42" s="5"/>
      <c r="P42" s="49">
        <v>168.16</v>
      </c>
      <c r="Q42" s="49"/>
      <c r="R42" s="52">
        <f>IF(P42="","",T42*M42*LOOKUP(RIGHT($D$2,3),定数!$A$6:$A$13,定数!$B$6:$B$13))</f>
        <v>19253.626235185238</v>
      </c>
      <c r="S42" s="52"/>
      <c r="T42" s="53">
        <f t="shared" si="5"/>
        <v>221.0000000000008</v>
      </c>
      <c r="U42" s="53"/>
      <c r="V42" t="str">
        <f t="shared" si="8"/>
        <v/>
      </c>
      <c r="W42">
        <f t="shared" si="2"/>
        <v>0</v>
      </c>
      <c r="X42" s="29">
        <f t="shared" si="6"/>
        <v>319441.76257471624</v>
      </c>
      <c r="Y42" s="30">
        <f t="shared" si="7"/>
        <v>0</v>
      </c>
    </row>
    <row r="43" spans="2:25" ht="15">
      <c r="B43" s="46">
        <v>35</v>
      </c>
      <c r="C43" s="48">
        <f t="shared" si="0"/>
        <v>338695.38880990149</v>
      </c>
      <c r="D43" s="48"/>
      <c r="E43" s="46"/>
      <c r="F43" s="5">
        <v>43577</v>
      </c>
      <c r="G43" s="46" t="s">
        <v>46</v>
      </c>
      <c r="H43" s="49">
        <v>172.44</v>
      </c>
      <c r="I43" s="49"/>
      <c r="J43" s="46">
        <v>44</v>
      </c>
      <c r="K43" s="50">
        <f t="shared" si="4"/>
        <v>10160.861664297045</v>
      </c>
      <c r="L43" s="51"/>
      <c r="M43" s="4">
        <f>IF(J43="","",(K43/J43)/LOOKUP(RIGHT($D$2,3),定数!$A$6:$A$13,定数!$B$6:$B$13))</f>
        <v>2.3092867418856922</v>
      </c>
      <c r="N43" s="46"/>
      <c r="O43" s="5"/>
      <c r="P43" s="49">
        <v>172.44</v>
      </c>
      <c r="Q43" s="49"/>
      <c r="R43" s="52">
        <f>IF(P43="","",T43*M43*LOOKUP(RIGHT($D$2,3),定数!$A$6:$A$13,定数!$B$6:$B$13))</f>
        <v>0</v>
      </c>
      <c r="S43" s="52"/>
      <c r="T43" s="53">
        <f t="shared" si="5"/>
        <v>0</v>
      </c>
      <c r="U43" s="53"/>
      <c r="V43" t="str">
        <f t="shared" si="8"/>
        <v/>
      </c>
      <c r="W43">
        <f t="shared" si="2"/>
        <v>0</v>
      </c>
      <c r="X43" s="29">
        <f t="shared" si="6"/>
        <v>338695.38880990149</v>
      </c>
      <c r="Y43" s="30">
        <f t="shared" si="7"/>
        <v>0</v>
      </c>
    </row>
    <row r="44" spans="2:25" ht="15">
      <c r="B44" s="46">
        <v>36</v>
      </c>
      <c r="C44" s="48">
        <f t="shared" si="0"/>
        <v>338695.38880990149</v>
      </c>
      <c r="D44" s="48"/>
      <c r="E44" s="46"/>
      <c r="F44" s="5">
        <v>43585</v>
      </c>
      <c r="G44" s="46" t="s">
        <v>46</v>
      </c>
      <c r="H44" s="49">
        <v>172.45</v>
      </c>
      <c r="I44" s="49"/>
      <c r="J44" s="46">
        <v>52</v>
      </c>
      <c r="K44" s="50">
        <f t="shared" si="4"/>
        <v>10160.861664297045</v>
      </c>
      <c r="L44" s="51"/>
      <c r="M44" s="4">
        <f>IF(J44="","",(K44/J44)/LOOKUP(RIGHT($D$2,3),定数!$A$6:$A$13,定数!$B$6:$B$13))</f>
        <v>1.9540118585186625</v>
      </c>
      <c r="N44" s="46"/>
      <c r="O44" s="5"/>
      <c r="P44" s="49">
        <v>172.45</v>
      </c>
      <c r="Q44" s="49"/>
      <c r="R44" s="52">
        <f>IF(P44="","",T44*M44*LOOKUP(RIGHT($D$2,3),定数!$A$6:$A$13,定数!$B$6:$B$13))</f>
        <v>0</v>
      </c>
      <c r="S44" s="52"/>
      <c r="T44" s="53">
        <f t="shared" si="5"/>
        <v>0</v>
      </c>
      <c r="U44" s="53"/>
      <c r="V44" t="str">
        <f t="shared" si="8"/>
        <v/>
      </c>
      <c r="W44">
        <f t="shared" si="2"/>
        <v>0</v>
      </c>
      <c r="X44" s="29">
        <f t="shared" si="6"/>
        <v>338695.38880990149</v>
      </c>
      <c r="Y44" s="30">
        <f t="shared" si="7"/>
        <v>0</v>
      </c>
    </row>
    <row r="45" spans="2:25" ht="15">
      <c r="B45" s="46">
        <v>37</v>
      </c>
      <c r="C45" s="48">
        <f t="shared" si="0"/>
        <v>338695.38880990149</v>
      </c>
      <c r="D45" s="48"/>
      <c r="E45" s="46"/>
      <c r="F45" s="5">
        <v>43590</v>
      </c>
      <c r="G45" s="46" t="s">
        <v>46</v>
      </c>
      <c r="H45" s="49">
        <v>172.26</v>
      </c>
      <c r="I45" s="49"/>
      <c r="J45" s="46">
        <v>49</v>
      </c>
      <c r="K45" s="50">
        <f t="shared" si="4"/>
        <v>10160.861664297045</v>
      </c>
      <c r="L45" s="51"/>
      <c r="M45" s="4">
        <f>IF(J45="","",(K45/J45)/LOOKUP(RIGHT($D$2,3),定数!$A$6:$A$13,定数!$B$6:$B$13))</f>
        <v>2.0736452376116419</v>
      </c>
      <c r="N45" s="46"/>
      <c r="O45" s="5"/>
      <c r="P45" s="49">
        <v>172.26</v>
      </c>
      <c r="Q45" s="49"/>
      <c r="R45" s="52">
        <f>IF(P45="","",T45*M45*LOOKUP(RIGHT($D$2,3),定数!$A$6:$A$13,定数!$B$6:$B$13))</f>
        <v>0</v>
      </c>
      <c r="S45" s="52"/>
      <c r="T45" s="53">
        <f t="shared" si="5"/>
        <v>0</v>
      </c>
      <c r="U45" s="53"/>
      <c r="V45" t="str">
        <f t="shared" si="8"/>
        <v/>
      </c>
      <c r="W45">
        <f t="shared" si="2"/>
        <v>0</v>
      </c>
      <c r="X45" s="29">
        <f t="shared" si="6"/>
        <v>338695.38880990149</v>
      </c>
      <c r="Y45" s="30">
        <f t="shared" si="7"/>
        <v>0</v>
      </c>
    </row>
    <row r="46" spans="2:25" ht="15">
      <c r="B46" s="46">
        <v>38</v>
      </c>
      <c r="C46" s="48">
        <f t="shared" si="0"/>
        <v>338695.38880990149</v>
      </c>
      <c r="D46" s="48"/>
      <c r="E46" s="46"/>
      <c r="F46" s="5">
        <v>43604</v>
      </c>
      <c r="G46" s="46" t="s">
        <v>45</v>
      </c>
      <c r="H46" s="49">
        <v>170.6</v>
      </c>
      <c r="I46" s="49"/>
      <c r="J46" s="46">
        <v>35</v>
      </c>
      <c r="K46" s="50">
        <f t="shared" si="4"/>
        <v>10160.861664297045</v>
      </c>
      <c r="L46" s="51"/>
      <c r="M46" s="4">
        <f>IF(J46="","",(K46/J46)/LOOKUP(RIGHT($D$2,3),定数!$A$6:$A$13,定数!$B$6:$B$13))</f>
        <v>2.9031033326562983</v>
      </c>
      <c r="N46" s="46"/>
      <c r="O46" s="5"/>
      <c r="P46" s="49">
        <v>170.6</v>
      </c>
      <c r="Q46" s="49"/>
      <c r="R46" s="52">
        <f>IF(P46="","",T46*M46*LOOKUP(RIGHT($D$2,3),定数!$A$6:$A$13,定数!$B$6:$B$13))</f>
        <v>0</v>
      </c>
      <c r="S46" s="52"/>
      <c r="T46" s="53">
        <f t="shared" si="5"/>
        <v>0</v>
      </c>
      <c r="U46" s="53"/>
      <c r="V46" t="str">
        <f t="shared" si="8"/>
        <v/>
      </c>
      <c r="W46">
        <f t="shared" si="2"/>
        <v>0</v>
      </c>
      <c r="X46" s="29">
        <f t="shared" si="6"/>
        <v>338695.38880990149</v>
      </c>
      <c r="Y46" s="30">
        <f t="shared" si="7"/>
        <v>0</v>
      </c>
    </row>
    <row r="47" spans="2:25" ht="15">
      <c r="B47" s="46">
        <v>39</v>
      </c>
      <c r="C47" s="48">
        <f t="shared" si="0"/>
        <v>338695.38880990149</v>
      </c>
      <c r="D47" s="48"/>
      <c r="E47" s="46"/>
      <c r="F47" s="5">
        <v>43690</v>
      </c>
      <c r="G47" s="46" t="s">
        <v>45</v>
      </c>
      <c r="H47" s="49">
        <v>171.76</v>
      </c>
      <c r="I47" s="49"/>
      <c r="J47" s="46">
        <v>67</v>
      </c>
      <c r="K47" s="50">
        <f t="shared" si="4"/>
        <v>10160.861664297045</v>
      </c>
      <c r="L47" s="51"/>
      <c r="M47" s="4">
        <f>IF(J47="","",(K47/J47)/LOOKUP(RIGHT($D$2,3),定数!$A$6:$A$13,定数!$B$6:$B$13))</f>
        <v>1.5165465170592602</v>
      </c>
      <c r="N47" s="46"/>
      <c r="O47" s="5"/>
      <c r="P47" s="49">
        <v>170.45</v>
      </c>
      <c r="Q47" s="49"/>
      <c r="R47" s="52">
        <f>IF(P47="","",T47*M47*LOOKUP(RIGHT($D$2,3),定数!$A$6:$A$13,定数!$B$6:$B$13))</f>
        <v>19866.759373476343</v>
      </c>
      <c r="S47" s="52"/>
      <c r="T47" s="53">
        <f t="shared" si="5"/>
        <v>131.00000000000023</v>
      </c>
      <c r="U47" s="53"/>
      <c r="V47" t="str">
        <f t="shared" si="8"/>
        <v/>
      </c>
      <c r="W47">
        <f t="shared" si="2"/>
        <v>0</v>
      </c>
      <c r="X47" s="29">
        <f t="shared" si="6"/>
        <v>338695.38880990149</v>
      </c>
      <c r="Y47" s="30">
        <f t="shared" si="7"/>
        <v>0</v>
      </c>
    </row>
    <row r="48" spans="2:25" ht="15">
      <c r="B48" s="46">
        <v>40</v>
      </c>
      <c r="C48" s="48">
        <f t="shared" si="0"/>
        <v>358562.14818337781</v>
      </c>
      <c r="D48" s="48"/>
      <c r="E48" s="46"/>
      <c r="F48" s="5">
        <v>43724</v>
      </c>
      <c r="G48" s="46" t="s">
        <v>46</v>
      </c>
      <c r="H48" s="49">
        <v>173.99</v>
      </c>
      <c r="I48" s="49"/>
      <c r="J48" s="46">
        <v>101</v>
      </c>
      <c r="K48" s="50">
        <f t="shared" si="4"/>
        <v>10756.864445501335</v>
      </c>
      <c r="L48" s="51"/>
      <c r="M48" s="4">
        <f>IF(J48="","",(K48/J48)/LOOKUP(RIGHT($D$2,3),定数!$A$6:$A$13,定数!$B$6:$B$13))</f>
        <v>1.0650360837130035</v>
      </c>
      <c r="N48" s="46"/>
      <c r="O48" s="5"/>
      <c r="P48" s="49">
        <v>176.01</v>
      </c>
      <c r="Q48" s="49"/>
      <c r="R48" s="52">
        <f>IF(P48="","",T48*M48*LOOKUP(RIGHT($D$2,3),定数!$A$6:$A$13,定数!$B$6:$B$13))</f>
        <v>21513.728891002476</v>
      </c>
      <c r="S48" s="52"/>
      <c r="T48" s="53">
        <f t="shared" si="5"/>
        <v>201.99999999999818</v>
      </c>
      <c r="U48" s="53"/>
      <c r="V48" t="str">
        <f t="shared" si="8"/>
        <v/>
      </c>
      <c r="W48">
        <f t="shared" si="2"/>
        <v>0</v>
      </c>
      <c r="X48" s="29">
        <f t="shared" si="6"/>
        <v>358562.14818337781</v>
      </c>
      <c r="Y48" s="30">
        <f t="shared" si="7"/>
        <v>0</v>
      </c>
    </row>
    <row r="49" spans="2:25" ht="15">
      <c r="B49" s="46">
        <v>41</v>
      </c>
      <c r="C49" s="48">
        <f t="shared" si="0"/>
        <v>380075.87707438029</v>
      </c>
      <c r="D49" s="48"/>
      <c r="E49" s="46"/>
      <c r="F49" s="5">
        <v>43731</v>
      </c>
      <c r="G49" s="46" t="s">
        <v>46</v>
      </c>
      <c r="H49" s="49">
        <v>178.28</v>
      </c>
      <c r="I49" s="49"/>
      <c r="J49" s="46">
        <v>165</v>
      </c>
      <c r="K49" s="50">
        <f t="shared" si="4"/>
        <v>11402.276312231408</v>
      </c>
      <c r="L49" s="51"/>
      <c r="M49" s="4">
        <f>IF(J49="","",(K49/J49)/LOOKUP(RIGHT($D$2,3),定数!$A$6:$A$13,定数!$B$6:$B$13))</f>
        <v>0.69104704922614602</v>
      </c>
      <c r="N49" s="46"/>
      <c r="O49" s="5"/>
      <c r="P49" s="49">
        <v>176.62</v>
      </c>
      <c r="Q49" s="49"/>
      <c r="R49" s="52">
        <f>IF(P49="","",T49*M49*LOOKUP(RIGHT($D$2,3),定数!$A$6:$A$13,定数!$B$6:$B$13))</f>
        <v>-11471.381017154001</v>
      </c>
      <c r="S49" s="52"/>
      <c r="T49" s="53">
        <f t="shared" si="5"/>
        <v>-165.99999999999966</v>
      </c>
      <c r="U49" s="53"/>
      <c r="V49" t="str">
        <f t="shared" si="8"/>
        <v/>
      </c>
      <c r="W49">
        <f t="shared" si="2"/>
        <v>1</v>
      </c>
      <c r="X49" s="29">
        <f t="shared" si="6"/>
        <v>380075.87707438029</v>
      </c>
      <c r="Y49" s="30">
        <f t="shared" si="7"/>
        <v>0</v>
      </c>
    </row>
    <row r="50" spans="2:25" ht="15">
      <c r="B50" s="46">
        <v>42</v>
      </c>
      <c r="C50" s="48">
        <f t="shared" si="0"/>
        <v>368604.49605722626</v>
      </c>
      <c r="D50" s="48"/>
      <c r="E50" s="46"/>
      <c r="F50" s="5">
        <v>43779</v>
      </c>
      <c r="G50" s="46" t="s">
        <v>46</v>
      </c>
      <c r="H50" s="49">
        <v>181.98</v>
      </c>
      <c r="I50" s="49"/>
      <c r="J50" s="46">
        <v>90</v>
      </c>
      <c r="K50" s="50">
        <f t="shared" si="4"/>
        <v>11058.134881716787</v>
      </c>
      <c r="L50" s="51"/>
      <c r="M50" s="4">
        <f>IF(J50="","",(K50/J50)/LOOKUP(RIGHT($D$2,3),定数!$A$6:$A$13,定数!$B$6:$B$13))</f>
        <v>1.2286816535240874</v>
      </c>
      <c r="N50" s="46"/>
      <c r="O50" s="5"/>
      <c r="P50" s="49">
        <v>183.75</v>
      </c>
      <c r="Q50" s="49"/>
      <c r="R50" s="52">
        <f>IF(P50="","",T50*M50*LOOKUP(RIGHT($D$2,3),定数!$A$6:$A$13,定数!$B$6:$B$13))</f>
        <v>21747.665267376473</v>
      </c>
      <c r="S50" s="52"/>
      <c r="T50" s="53">
        <f t="shared" si="5"/>
        <v>177.00000000000102</v>
      </c>
      <c r="U50" s="53"/>
      <c r="V50" t="str">
        <f t="shared" si="8"/>
        <v/>
      </c>
      <c r="W50">
        <f t="shared" si="2"/>
        <v>0</v>
      </c>
      <c r="X50" s="29">
        <f t="shared" si="6"/>
        <v>380075.87707438029</v>
      </c>
      <c r="Y50" s="30">
        <f t="shared" si="7"/>
        <v>3.0181818181818199E-2</v>
      </c>
    </row>
    <row r="51" spans="2:25" ht="15">
      <c r="B51" s="46">
        <v>43</v>
      </c>
      <c r="C51" s="48">
        <f t="shared" si="0"/>
        <v>390352.16132460273</v>
      </c>
      <c r="D51" s="48"/>
      <c r="E51" s="46"/>
      <c r="F51" s="5">
        <v>43790</v>
      </c>
      <c r="G51" s="46" t="s">
        <v>46</v>
      </c>
      <c r="H51" s="49">
        <v>185.12</v>
      </c>
      <c r="I51" s="49"/>
      <c r="J51" s="46">
        <v>115</v>
      </c>
      <c r="K51" s="50">
        <f t="shared" si="4"/>
        <v>11710.564839738081</v>
      </c>
      <c r="L51" s="51"/>
      <c r="M51" s="4">
        <f>IF(J51="","",(K51/J51)/LOOKUP(RIGHT($D$2,3),定数!$A$6:$A$13,定数!$B$6:$B$13))</f>
        <v>1.0183099860641809</v>
      </c>
      <c r="N51" s="46"/>
      <c r="O51" s="5"/>
      <c r="P51" s="49">
        <v>185.12</v>
      </c>
      <c r="Q51" s="49"/>
      <c r="R51" s="52">
        <f>IF(P51="","",T51*M51*LOOKUP(RIGHT($D$2,3),定数!$A$6:$A$13,定数!$B$6:$B$13))</f>
        <v>0</v>
      </c>
      <c r="S51" s="52"/>
      <c r="T51" s="53">
        <f t="shared" si="5"/>
        <v>0</v>
      </c>
      <c r="U51" s="53"/>
      <c r="V51" t="str">
        <f t="shared" si="8"/>
        <v/>
      </c>
      <c r="W51">
        <f t="shared" si="2"/>
        <v>0</v>
      </c>
      <c r="X51" s="29">
        <f t="shared" si="6"/>
        <v>390352.16132460273</v>
      </c>
      <c r="Y51" s="30">
        <f t="shared" si="7"/>
        <v>0</v>
      </c>
    </row>
    <row r="52" spans="2:25" ht="15">
      <c r="B52" s="46">
        <v>44</v>
      </c>
      <c r="C52" s="48">
        <f t="shared" si="0"/>
        <v>390352.16132460273</v>
      </c>
      <c r="D52" s="48"/>
      <c r="E52" s="46"/>
      <c r="F52" s="5">
        <v>43809</v>
      </c>
      <c r="G52" s="46" t="s">
        <v>46</v>
      </c>
      <c r="H52" s="49">
        <v>187.31</v>
      </c>
      <c r="I52" s="49"/>
      <c r="J52" s="46">
        <v>232</v>
      </c>
      <c r="K52" s="50">
        <f t="shared" si="4"/>
        <v>11710.564839738081</v>
      </c>
      <c r="L52" s="51"/>
      <c r="M52" s="4">
        <f>IF(J52="","",(K52/J52)/LOOKUP(RIGHT($D$2,3),定数!$A$6:$A$13,定数!$B$6:$B$13))</f>
        <v>0.50476572585077928</v>
      </c>
      <c r="N52" s="46"/>
      <c r="O52" s="5"/>
      <c r="P52" s="49">
        <v>184.94</v>
      </c>
      <c r="Q52" s="49"/>
      <c r="R52" s="52">
        <f>IF(P52="","",T52*M52*LOOKUP(RIGHT($D$2,3),定数!$A$6:$A$13,定数!$B$6:$B$13))</f>
        <v>-11962.947702663492</v>
      </c>
      <c r="S52" s="52"/>
      <c r="T52" s="53">
        <f t="shared" si="5"/>
        <v>-237.00000000000045</v>
      </c>
      <c r="U52" s="53"/>
      <c r="V52" t="str">
        <f t="shared" si="8"/>
        <v/>
      </c>
      <c r="W52">
        <f t="shared" si="2"/>
        <v>1</v>
      </c>
      <c r="X52" s="29">
        <f t="shared" si="6"/>
        <v>390352.16132460273</v>
      </c>
      <c r="Y52" s="30">
        <f t="shared" si="7"/>
        <v>0</v>
      </c>
    </row>
    <row r="53" spans="2:25" ht="15">
      <c r="B53" s="46">
        <v>45</v>
      </c>
      <c r="C53" s="48">
        <f t="shared" si="0"/>
        <v>378389.21362193924</v>
      </c>
      <c r="D53" s="48"/>
      <c r="E53" s="46">
        <v>2015</v>
      </c>
      <c r="F53" s="5">
        <v>43474</v>
      </c>
      <c r="G53" s="46" t="s">
        <v>45</v>
      </c>
      <c r="H53" s="49">
        <v>179.92</v>
      </c>
      <c r="I53" s="49"/>
      <c r="J53" s="46">
        <v>98</v>
      </c>
      <c r="K53" s="50">
        <f t="shared" si="4"/>
        <v>11351.676408658177</v>
      </c>
      <c r="L53" s="51"/>
      <c r="M53" s="4">
        <f>IF(J53="","",(K53/J53)/LOOKUP(RIGHT($D$2,3),定数!$A$6:$A$13,定数!$B$6:$B$13))</f>
        <v>1.1583343274140996</v>
      </c>
      <c r="N53" s="46"/>
      <c r="O53" s="5"/>
      <c r="P53" s="49">
        <v>179.92</v>
      </c>
      <c r="Q53" s="49"/>
      <c r="R53" s="52">
        <f>IF(P53="","",T53*M53*LOOKUP(RIGHT($D$2,3),定数!$A$6:$A$13,定数!$B$6:$B$13))</f>
        <v>0</v>
      </c>
      <c r="S53" s="52"/>
      <c r="T53" s="53">
        <f t="shared" si="5"/>
        <v>0</v>
      </c>
      <c r="U53" s="53"/>
      <c r="V53" t="str">
        <f t="shared" si="8"/>
        <v/>
      </c>
      <c r="W53">
        <f t="shared" si="2"/>
        <v>0</v>
      </c>
      <c r="X53" s="29">
        <f t="shared" si="6"/>
        <v>390352.16132460273</v>
      </c>
      <c r="Y53" s="30">
        <f t="shared" si="7"/>
        <v>3.0646551724137994E-2</v>
      </c>
    </row>
    <row r="54" spans="2:25" ht="15">
      <c r="B54" s="46">
        <v>46</v>
      </c>
      <c r="C54" s="48">
        <f t="shared" si="0"/>
        <v>378389.21362193924</v>
      </c>
      <c r="D54" s="48"/>
      <c r="E54" s="46"/>
      <c r="F54" s="5">
        <v>43477</v>
      </c>
      <c r="G54" s="46" t="s">
        <v>45</v>
      </c>
      <c r="H54" s="49">
        <v>179</v>
      </c>
      <c r="I54" s="49"/>
      <c r="J54" s="46">
        <v>153</v>
      </c>
      <c r="K54" s="50">
        <f t="shared" si="4"/>
        <v>11351.676408658177</v>
      </c>
      <c r="L54" s="51"/>
      <c r="M54" s="4">
        <f>IF(J54="","",(K54/J54)/LOOKUP(RIGHT($D$2,3),定数!$A$6:$A$13,定数!$B$6:$B$13))</f>
        <v>0.74193963455282197</v>
      </c>
      <c r="N54" s="46"/>
      <c r="O54" s="5"/>
      <c r="P54" s="49">
        <v>179</v>
      </c>
      <c r="Q54" s="49"/>
      <c r="R54" s="52">
        <f>IF(P54="","",T54*M54*LOOKUP(RIGHT($D$2,3),定数!$A$6:$A$13,定数!$B$6:$B$13))</f>
        <v>0</v>
      </c>
      <c r="S54" s="52"/>
      <c r="T54" s="53">
        <f t="shared" si="5"/>
        <v>0</v>
      </c>
      <c r="U54" s="53"/>
      <c r="V54" t="str">
        <f t="shared" si="8"/>
        <v/>
      </c>
      <c r="W54">
        <f t="shared" si="2"/>
        <v>0</v>
      </c>
      <c r="X54" s="29">
        <f t="shared" si="6"/>
        <v>390352.16132460273</v>
      </c>
      <c r="Y54" s="30">
        <f t="shared" si="7"/>
        <v>3.0646551724137994E-2</v>
      </c>
    </row>
    <row r="55" spans="2:25" ht="15">
      <c r="B55" s="46">
        <v>47</v>
      </c>
      <c r="C55" s="48">
        <f t="shared" si="0"/>
        <v>378389.21362193924</v>
      </c>
      <c r="D55" s="48"/>
      <c r="E55" s="46"/>
      <c r="F55" s="5">
        <v>43508</v>
      </c>
      <c r="G55" s="46" t="s">
        <v>46</v>
      </c>
      <c r="H55" s="49">
        <v>183.43</v>
      </c>
      <c r="I55" s="49"/>
      <c r="J55" s="46">
        <v>234</v>
      </c>
      <c r="K55" s="50">
        <f t="shared" si="4"/>
        <v>11351.676408658177</v>
      </c>
      <c r="L55" s="51"/>
      <c r="M55" s="4">
        <f>IF(J55="","",(K55/J55)/LOOKUP(RIGHT($D$2,3),定数!$A$6:$A$13,定数!$B$6:$B$13))</f>
        <v>0.48511437643838362</v>
      </c>
      <c r="N55" s="46"/>
      <c r="O55" s="5"/>
      <c r="P55" s="49">
        <v>183.43</v>
      </c>
      <c r="Q55" s="49"/>
      <c r="R55" s="52">
        <f>IF(P55="","",T55*M55*LOOKUP(RIGHT($D$2,3),定数!$A$6:$A$13,定数!$B$6:$B$13))</f>
        <v>0</v>
      </c>
      <c r="S55" s="52"/>
      <c r="T55" s="53">
        <f t="shared" si="5"/>
        <v>0</v>
      </c>
      <c r="U55" s="53"/>
      <c r="V55" t="str">
        <f t="shared" si="8"/>
        <v/>
      </c>
      <c r="W55">
        <f t="shared" si="2"/>
        <v>0</v>
      </c>
      <c r="X55" s="29">
        <f t="shared" si="6"/>
        <v>390352.16132460273</v>
      </c>
      <c r="Y55" s="30">
        <f t="shared" si="7"/>
        <v>3.0646551724137994E-2</v>
      </c>
    </row>
    <row r="56" spans="2:25" ht="15">
      <c r="B56" s="46">
        <v>48</v>
      </c>
      <c r="C56" s="48">
        <f t="shared" si="0"/>
        <v>378389.21362193924</v>
      </c>
      <c r="D56" s="48"/>
      <c r="E56" s="46"/>
      <c r="F56" s="5">
        <v>43512</v>
      </c>
      <c r="G56" s="46" t="s">
        <v>46</v>
      </c>
      <c r="H56" s="49">
        <v>183.21</v>
      </c>
      <c r="I56" s="49"/>
      <c r="J56" s="46">
        <v>170</v>
      </c>
      <c r="K56" s="50">
        <f t="shared" si="4"/>
        <v>11351.676408658177</v>
      </c>
      <c r="L56" s="51"/>
      <c r="M56" s="4">
        <f>IF(J56="","",(K56/J56)/LOOKUP(RIGHT($D$2,3),定数!$A$6:$A$13,定数!$B$6:$B$13))</f>
        <v>0.66774567109753991</v>
      </c>
      <c r="N56" s="46"/>
      <c r="O56" s="5"/>
      <c r="P56" s="49">
        <v>183.21</v>
      </c>
      <c r="Q56" s="49"/>
      <c r="R56" s="52">
        <f>IF(P56="","",T56*M56*LOOKUP(RIGHT($D$2,3),定数!$A$6:$A$13,定数!$B$6:$B$13))</f>
        <v>0</v>
      </c>
      <c r="S56" s="52"/>
      <c r="T56" s="53">
        <f t="shared" si="5"/>
        <v>0</v>
      </c>
      <c r="U56" s="53"/>
      <c r="V56" t="str">
        <f t="shared" si="8"/>
        <v/>
      </c>
      <c r="W56">
        <f t="shared" si="2"/>
        <v>0</v>
      </c>
      <c r="X56" s="29">
        <f t="shared" si="6"/>
        <v>390352.16132460273</v>
      </c>
      <c r="Y56" s="30">
        <f t="shared" si="7"/>
        <v>3.0646551724137994E-2</v>
      </c>
    </row>
    <row r="57" spans="2:25" ht="15">
      <c r="B57" s="46">
        <v>49</v>
      </c>
      <c r="C57" s="48">
        <f t="shared" si="0"/>
        <v>378389.21362193924</v>
      </c>
      <c r="D57" s="48"/>
      <c r="E57" s="46"/>
      <c r="F57" s="5">
        <v>43541</v>
      </c>
      <c r="G57" s="46" t="s">
        <v>45</v>
      </c>
      <c r="H57" s="49">
        <v>179.11</v>
      </c>
      <c r="I57" s="49"/>
      <c r="J57" s="46">
        <v>94</v>
      </c>
      <c r="K57" s="50">
        <f t="shared" si="4"/>
        <v>11351.676408658177</v>
      </c>
      <c r="L57" s="51"/>
      <c r="M57" s="4">
        <f>IF(J57="","",(K57/J57)/LOOKUP(RIGHT($D$2,3),定数!$A$6:$A$13,定数!$B$6:$B$13))</f>
        <v>1.207625149857253</v>
      </c>
      <c r="N57" s="46"/>
      <c r="O57" s="5"/>
      <c r="P57" s="49">
        <v>177.26</v>
      </c>
      <c r="Q57" s="49"/>
      <c r="R57" s="52">
        <f>IF(P57="","",T57*M57*LOOKUP(RIGHT($D$2,3),定数!$A$6:$A$13,定数!$B$6:$B$13))</f>
        <v>22341.065272359454</v>
      </c>
      <c r="S57" s="52"/>
      <c r="T57" s="53">
        <f t="shared" si="5"/>
        <v>185.00000000000227</v>
      </c>
      <c r="U57" s="53"/>
      <c r="V57" t="str">
        <f t="shared" si="8"/>
        <v/>
      </c>
      <c r="W57">
        <f t="shared" si="2"/>
        <v>0</v>
      </c>
      <c r="X57" s="29">
        <f t="shared" si="6"/>
        <v>390352.16132460273</v>
      </c>
      <c r="Y57" s="30">
        <f t="shared" si="7"/>
        <v>3.0646551724137994E-2</v>
      </c>
    </row>
    <row r="58" spans="2:25" ht="15">
      <c r="B58" s="46">
        <v>50</v>
      </c>
      <c r="C58" s="48">
        <f t="shared" si="0"/>
        <v>400730.27889429871</v>
      </c>
      <c r="D58" s="48"/>
      <c r="E58" s="46"/>
      <c r="F58" s="5">
        <v>43556</v>
      </c>
      <c r="G58" s="46" t="s">
        <v>45</v>
      </c>
      <c r="H58" s="49">
        <v>177.41</v>
      </c>
      <c r="I58" s="49"/>
      <c r="J58" s="46">
        <v>101</v>
      </c>
      <c r="K58" s="50">
        <f t="shared" si="4"/>
        <v>12021.90836682896</v>
      </c>
      <c r="L58" s="51"/>
      <c r="M58" s="4">
        <f>IF(J58="","",(K58/J58)/LOOKUP(RIGHT($D$2,3),定数!$A$6:$A$13,定数!$B$6:$B$13))</f>
        <v>1.1902879571117781</v>
      </c>
      <c r="N58" s="46"/>
      <c r="O58" s="5"/>
      <c r="P58" s="49">
        <v>177.41</v>
      </c>
      <c r="Q58" s="49"/>
      <c r="R58" s="52">
        <f>IF(P58="","",T58*M58*LOOKUP(RIGHT($D$2,3),定数!$A$6:$A$13,定数!$B$6:$B$13))</f>
        <v>0</v>
      </c>
      <c r="S58" s="52"/>
      <c r="T58" s="53">
        <f t="shared" si="5"/>
        <v>0</v>
      </c>
      <c r="U58" s="53"/>
      <c r="V58" t="str">
        <f t="shared" si="8"/>
        <v/>
      </c>
      <c r="W58">
        <f t="shared" si="2"/>
        <v>0</v>
      </c>
      <c r="X58" s="29">
        <f t="shared" si="6"/>
        <v>400730.27889429871</v>
      </c>
      <c r="Y58" s="30">
        <f t="shared" si="7"/>
        <v>0</v>
      </c>
    </row>
    <row r="59" spans="2:25" ht="15">
      <c r="B59" s="46">
        <v>51</v>
      </c>
      <c r="C59" s="48">
        <f t="shared" si="0"/>
        <v>400730.27889429871</v>
      </c>
      <c r="D59" s="48"/>
      <c r="E59" s="46"/>
      <c r="F59" s="5">
        <v>43592</v>
      </c>
      <c r="G59" s="46" t="s">
        <v>46</v>
      </c>
      <c r="H59" s="49">
        <v>182.26</v>
      </c>
      <c r="I59" s="49"/>
      <c r="J59" s="46">
        <v>135</v>
      </c>
      <c r="K59" s="50">
        <f t="shared" si="4"/>
        <v>12021.90836682896</v>
      </c>
      <c r="L59" s="51"/>
      <c r="M59" s="4">
        <f>IF(J59="","",(K59/J59)/LOOKUP(RIGHT($D$2,3),定数!$A$6:$A$13,定数!$B$6:$B$13))</f>
        <v>0.89051173087621938</v>
      </c>
      <c r="N59" s="46"/>
      <c r="O59" s="5"/>
      <c r="P59" s="49">
        <v>184.91</v>
      </c>
      <c r="Q59" s="49"/>
      <c r="R59" s="52">
        <f>IF(P59="","",T59*M59*LOOKUP(RIGHT($D$2,3),定数!$A$6:$A$13,定数!$B$6:$B$13))</f>
        <v>23598.560868219862</v>
      </c>
      <c r="S59" s="52"/>
      <c r="T59" s="53">
        <f t="shared" si="5"/>
        <v>265.00000000000057</v>
      </c>
      <c r="U59" s="53"/>
      <c r="V59" t="str">
        <f t="shared" si="8"/>
        <v/>
      </c>
      <c r="W59">
        <f t="shared" si="2"/>
        <v>0</v>
      </c>
      <c r="X59" s="29">
        <f t="shared" si="6"/>
        <v>400730.27889429871</v>
      </c>
      <c r="Y59" s="30">
        <f t="shared" si="7"/>
        <v>0</v>
      </c>
    </row>
    <row r="60" spans="2:25" ht="15">
      <c r="B60" s="46">
        <v>52</v>
      </c>
      <c r="C60" s="48">
        <f t="shared" si="0"/>
        <v>424328.83976251859</v>
      </c>
      <c r="D60" s="48"/>
      <c r="E60" s="46"/>
      <c r="F60" s="5">
        <v>43599</v>
      </c>
      <c r="G60" s="46" t="s">
        <v>46</v>
      </c>
      <c r="H60" s="49">
        <v>188.52</v>
      </c>
      <c r="I60" s="49"/>
      <c r="J60" s="46">
        <v>87</v>
      </c>
      <c r="K60" s="50">
        <f t="shared" si="4"/>
        <v>12729.865192875557</v>
      </c>
      <c r="L60" s="51"/>
      <c r="M60" s="4">
        <f>IF(J60="","",(K60/J60)/LOOKUP(RIGHT($D$2,3),定数!$A$6:$A$13,定数!$B$6:$B$13))</f>
        <v>1.4632028957328225</v>
      </c>
      <c r="N60" s="46"/>
      <c r="O60" s="5"/>
      <c r="P60" s="49">
        <v>187.63</v>
      </c>
      <c r="Q60" s="49"/>
      <c r="R60" s="52">
        <f>IF(P60="","",T60*M60*LOOKUP(RIGHT($D$2,3),定数!$A$6:$A$13,定数!$B$6:$B$13))</f>
        <v>-13022.505772022336</v>
      </c>
      <c r="S60" s="52"/>
      <c r="T60" s="53">
        <f t="shared" si="5"/>
        <v>-89.000000000001478</v>
      </c>
      <c r="U60" s="53"/>
      <c r="V60" t="str">
        <f t="shared" si="8"/>
        <v/>
      </c>
      <c r="W60">
        <f t="shared" si="2"/>
        <v>1</v>
      </c>
      <c r="X60" s="29">
        <f t="shared" si="6"/>
        <v>424328.83976251859</v>
      </c>
      <c r="Y60" s="30">
        <f t="shared" si="7"/>
        <v>0</v>
      </c>
    </row>
    <row r="61" spans="2:25" ht="15">
      <c r="B61" s="46">
        <v>53</v>
      </c>
      <c r="C61" s="48">
        <f t="shared" si="0"/>
        <v>411306.33399049623</v>
      </c>
      <c r="D61" s="48"/>
      <c r="E61" s="46"/>
      <c r="F61" s="5">
        <v>43625</v>
      </c>
      <c r="G61" s="46" t="s">
        <v>46</v>
      </c>
      <c r="H61" s="49">
        <v>191.48</v>
      </c>
      <c r="I61" s="49"/>
      <c r="J61" s="46">
        <v>195</v>
      </c>
      <c r="K61" s="50">
        <f t="shared" si="4"/>
        <v>12339.190019714886</v>
      </c>
      <c r="L61" s="51"/>
      <c r="M61" s="4">
        <f>IF(J61="","",(K61/J61)/LOOKUP(RIGHT($D$2,3),定数!$A$6:$A$13,定数!$B$6:$B$13))</f>
        <v>0.63277897536999417</v>
      </c>
      <c r="N61" s="46"/>
      <c r="O61" s="5"/>
      <c r="P61" s="49">
        <v>189.5</v>
      </c>
      <c r="Q61" s="49"/>
      <c r="R61" s="52">
        <f>IF(P61="","",T61*M61*LOOKUP(RIGHT($D$2,3),定数!$A$6:$A$13,定数!$B$6:$B$13))</f>
        <v>-12529.023712325819</v>
      </c>
      <c r="S61" s="52"/>
      <c r="T61" s="53">
        <f t="shared" si="5"/>
        <v>-197.99999999999898</v>
      </c>
      <c r="U61" s="53"/>
      <c r="V61" t="str">
        <f t="shared" si="8"/>
        <v/>
      </c>
      <c r="W61">
        <f t="shared" si="2"/>
        <v>2</v>
      </c>
      <c r="X61" s="29">
        <f t="shared" si="6"/>
        <v>424328.83976251859</v>
      </c>
      <c r="Y61" s="30">
        <f t="shared" si="7"/>
        <v>3.0689655172414398E-2</v>
      </c>
    </row>
    <row r="62" spans="2:25" ht="15">
      <c r="B62" s="46">
        <v>54</v>
      </c>
      <c r="C62" s="48">
        <f t="shared" si="0"/>
        <v>398777.31027817039</v>
      </c>
      <c r="D62" s="48"/>
      <c r="E62" s="46"/>
      <c r="F62" s="5">
        <v>43631</v>
      </c>
      <c r="G62" s="46" t="s">
        <v>46</v>
      </c>
      <c r="H62" s="49">
        <v>192.04</v>
      </c>
      <c r="I62" s="49"/>
      <c r="J62" s="46">
        <v>63</v>
      </c>
      <c r="K62" s="50">
        <f t="shared" si="4"/>
        <v>11963.319308345111</v>
      </c>
      <c r="L62" s="51"/>
      <c r="M62" s="4">
        <f>IF(J62="","",(K62/J62)/LOOKUP(RIGHT($D$2,3),定数!$A$6:$A$13,定数!$B$6:$B$13))</f>
        <v>1.8989395727531921</v>
      </c>
      <c r="N62" s="46"/>
      <c r="O62" s="5"/>
      <c r="P62" s="49">
        <v>193.29</v>
      </c>
      <c r="Q62" s="49"/>
      <c r="R62" s="52">
        <f>IF(P62="","",T62*M62*LOOKUP(RIGHT($D$2,3),定数!$A$6:$A$13,定数!$B$6:$B$13))</f>
        <v>23736.744659414901</v>
      </c>
      <c r="S62" s="52"/>
      <c r="T62" s="53">
        <f t="shared" si="5"/>
        <v>125</v>
      </c>
      <c r="U62" s="53"/>
      <c r="V62" t="str">
        <f t="shared" si="8"/>
        <v/>
      </c>
      <c r="W62">
        <f t="shared" si="2"/>
        <v>0</v>
      </c>
      <c r="X62" s="29">
        <f t="shared" si="6"/>
        <v>424328.83976251859</v>
      </c>
      <c r="Y62" s="30">
        <f t="shared" si="7"/>
        <v>6.0216339522546902E-2</v>
      </c>
    </row>
    <row r="63" spans="2:25" ht="15">
      <c r="B63" s="46">
        <v>55</v>
      </c>
      <c r="C63" s="48">
        <f t="shared" si="0"/>
        <v>422514.05493758532</v>
      </c>
      <c r="D63" s="48"/>
      <c r="E63" s="46"/>
      <c r="F63" s="5">
        <v>43705</v>
      </c>
      <c r="G63" s="46" t="s">
        <v>45</v>
      </c>
      <c r="H63" s="49">
        <v>185.87</v>
      </c>
      <c r="I63" s="49"/>
      <c r="J63" s="46">
        <v>109</v>
      </c>
      <c r="K63" s="50">
        <f t="shared" si="4"/>
        <v>12675.42164812756</v>
      </c>
      <c r="L63" s="51"/>
      <c r="M63" s="4">
        <f>IF(J63="","",(K63/J63)/LOOKUP(RIGHT($D$2,3),定数!$A$6:$A$13,定数!$B$6:$B$13))</f>
        <v>1.1628827200117027</v>
      </c>
      <c r="N63" s="46"/>
      <c r="O63" s="5"/>
      <c r="P63" s="49">
        <v>186.98</v>
      </c>
      <c r="Q63" s="49"/>
      <c r="R63" s="52">
        <f>IF(P63="","",T63*M63*LOOKUP(RIGHT($D$2,3),定数!$A$6:$A$13,定数!$B$6:$B$13))</f>
        <v>-12907.998192129728</v>
      </c>
      <c r="S63" s="52"/>
      <c r="T63" s="53">
        <f t="shared" si="5"/>
        <v>-110.99999999999852</v>
      </c>
      <c r="U63" s="53"/>
      <c r="V63" t="str">
        <f t="shared" si="8"/>
        <v/>
      </c>
      <c r="W63">
        <f t="shared" si="2"/>
        <v>1</v>
      </c>
      <c r="X63" s="29">
        <f t="shared" si="6"/>
        <v>424328.83976251859</v>
      </c>
      <c r="Y63" s="30">
        <f t="shared" si="7"/>
        <v>4.276835922698452E-3</v>
      </c>
    </row>
    <row r="64" spans="2:25" ht="15">
      <c r="B64" s="46">
        <v>56</v>
      </c>
      <c r="C64" s="48">
        <f t="shared" si="0"/>
        <v>409606.0567454556</v>
      </c>
      <c r="D64" s="48"/>
      <c r="E64" s="46"/>
      <c r="F64" s="5">
        <v>43760</v>
      </c>
      <c r="G64" s="46" t="s">
        <v>46</v>
      </c>
      <c r="H64" s="49">
        <v>185.05</v>
      </c>
      <c r="I64" s="49"/>
      <c r="J64" s="46">
        <v>57</v>
      </c>
      <c r="K64" s="50">
        <f t="shared" si="4"/>
        <v>12288.181702363667</v>
      </c>
      <c r="L64" s="51"/>
      <c r="M64" s="4">
        <f>IF(J64="","",(K64/J64)/LOOKUP(RIGHT($D$2,3),定数!$A$6:$A$13,定数!$B$6:$B$13))</f>
        <v>2.1558213512918711</v>
      </c>
      <c r="N64" s="46"/>
      <c r="O64" s="5"/>
      <c r="P64" s="49">
        <v>186.2</v>
      </c>
      <c r="Q64" s="49"/>
      <c r="R64" s="52">
        <f>IF(P64="","",T64*M64*LOOKUP(RIGHT($D$2,3),定数!$A$6:$A$13,定数!$B$6:$B$13))</f>
        <v>24791.945539856028</v>
      </c>
      <c r="S64" s="52"/>
      <c r="T64" s="53">
        <f t="shared" si="5"/>
        <v>114.99999999999773</v>
      </c>
      <c r="U64" s="53"/>
      <c r="V64" t="str">
        <f t="shared" si="8"/>
        <v/>
      </c>
      <c r="W64">
        <f t="shared" si="2"/>
        <v>0</v>
      </c>
      <c r="X64" s="29">
        <f t="shared" si="6"/>
        <v>424328.83976251859</v>
      </c>
      <c r="Y64" s="30">
        <f t="shared" si="7"/>
        <v>3.4696635339004467E-2</v>
      </c>
    </row>
    <row r="65" spans="2:25" ht="15">
      <c r="B65" s="46">
        <v>57</v>
      </c>
      <c r="C65" s="48">
        <f t="shared" si="0"/>
        <v>434398.00228531164</v>
      </c>
      <c r="D65" s="48"/>
      <c r="E65" s="46"/>
      <c r="F65" s="5">
        <v>43775</v>
      </c>
      <c r="G65" s="46" t="s">
        <v>46</v>
      </c>
      <c r="H65" s="49">
        <v>185.28</v>
      </c>
      <c r="I65" s="49"/>
      <c r="J65" s="46">
        <v>97</v>
      </c>
      <c r="K65" s="50">
        <f t="shared" si="4"/>
        <v>13031.940068559348</v>
      </c>
      <c r="L65" s="51"/>
      <c r="M65" s="4">
        <f>IF(J65="","",(K65/J65)/LOOKUP(RIGHT($D$2,3),定数!$A$6:$A$13,定数!$B$6:$B$13))</f>
        <v>1.343498976140139</v>
      </c>
      <c r="N65" s="46"/>
      <c r="O65" s="5"/>
      <c r="P65" s="49">
        <v>187.22</v>
      </c>
      <c r="Q65" s="49"/>
      <c r="R65" s="52">
        <f>IF(P65="","",T65*M65*LOOKUP(RIGHT($D$2,3),定数!$A$6:$A$13,定数!$B$6:$B$13))</f>
        <v>26063.880137118667</v>
      </c>
      <c r="S65" s="52"/>
      <c r="T65" s="53">
        <f t="shared" si="5"/>
        <v>193.99999999999977</v>
      </c>
      <c r="U65" s="53"/>
      <c r="V65" t="str">
        <f t="shared" si="8"/>
        <v/>
      </c>
      <c r="W65">
        <f t="shared" si="2"/>
        <v>0</v>
      </c>
      <c r="X65" s="29">
        <f t="shared" si="6"/>
        <v>434398.00228531164</v>
      </c>
      <c r="Y65" s="30">
        <f t="shared" si="7"/>
        <v>0</v>
      </c>
    </row>
    <row r="66" spans="2:25" ht="15">
      <c r="B66" s="46">
        <v>58</v>
      </c>
      <c r="C66" s="48">
        <f t="shared" si="0"/>
        <v>460461.88242243032</v>
      </c>
      <c r="D66" s="48"/>
      <c r="E66" s="46"/>
      <c r="F66" s="5">
        <v>43782</v>
      </c>
      <c r="G66" s="46" t="s">
        <v>46</v>
      </c>
      <c r="H66" s="49">
        <v>186.99</v>
      </c>
      <c r="I66" s="49"/>
      <c r="J66" s="46">
        <v>99</v>
      </c>
      <c r="K66" s="50">
        <f t="shared" si="4"/>
        <v>13813.856472672909</v>
      </c>
      <c r="L66" s="51"/>
      <c r="M66" s="4">
        <f>IF(J66="","",(K66/J66)/LOOKUP(RIGHT($D$2,3),定数!$A$6:$A$13,定数!$B$6:$B$13))</f>
        <v>1.395339037643728</v>
      </c>
      <c r="N66" s="46"/>
      <c r="O66" s="5"/>
      <c r="P66" s="49">
        <v>186.99</v>
      </c>
      <c r="Q66" s="49"/>
      <c r="R66" s="52">
        <f>IF(P66="","",T66*M66*LOOKUP(RIGHT($D$2,3),定数!$A$6:$A$13,定数!$B$6:$B$13))</f>
        <v>0</v>
      </c>
      <c r="S66" s="52"/>
      <c r="T66" s="53">
        <f t="shared" si="5"/>
        <v>0</v>
      </c>
      <c r="U66" s="53"/>
      <c r="V66" t="str">
        <f t="shared" si="8"/>
        <v/>
      </c>
      <c r="W66">
        <f t="shared" si="2"/>
        <v>0</v>
      </c>
      <c r="X66" s="29">
        <f t="shared" si="6"/>
        <v>460461.88242243032</v>
      </c>
      <c r="Y66" s="30">
        <f t="shared" si="7"/>
        <v>0</v>
      </c>
    </row>
    <row r="67" spans="2:25" ht="15">
      <c r="B67" s="46">
        <v>59</v>
      </c>
      <c r="C67" s="48">
        <f t="shared" si="0"/>
        <v>460461.88242243032</v>
      </c>
      <c r="D67" s="48"/>
      <c r="E67" s="46"/>
      <c r="F67" s="5">
        <v>43786</v>
      </c>
      <c r="G67" s="46" t="s">
        <v>46</v>
      </c>
      <c r="H67" s="49">
        <v>187.48</v>
      </c>
      <c r="I67" s="49"/>
      <c r="J67" s="46">
        <v>62</v>
      </c>
      <c r="K67" s="50">
        <f t="shared" si="4"/>
        <v>13813.856472672909</v>
      </c>
      <c r="L67" s="51"/>
      <c r="M67" s="4">
        <f>IF(J67="","",(K67/J67)/LOOKUP(RIGHT($D$2,3),定数!$A$6:$A$13,定数!$B$6:$B$13))</f>
        <v>2.2280413665601468</v>
      </c>
      <c r="N67" s="46"/>
      <c r="O67" s="5"/>
      <c r="P67" s="49">
        <v>187.48</v>
      </c>
      <c r="Q67" s="49"/>
      <c r="R67" s="52">
        <f>IF(P67="","",T67*M67*LOOKUP(RIGHT($D$2,3),定数!$A$6:$A$13,定数!$B$6:$B$13))</f>
        <v>0</v>
      </c>
      <c r="S67" s="52"/>
      <c r="T67" s="53">
        <f t="shared" si="5"/>
        <v>0</v>
      </c>
      <c r="U67" s="53"/>
      <c r="V67" t="str">
        <f t="shared" si="8"/>
        <v/>
      </c>
      <c r="W67">
        <f t="shared" si="2"/>
        <v>0</v>
      </c>
      <c r="X67" s="29">
        <f t="shared" si="6"/>
        <v>460461.88242243032</v>
      </c>
      <c r="Y67" s="30">
        <f t="shared" si="7"/>
        <v>0</v>
      </c>
    </row>
    <row r="68" spans="2:25" ht="15">
      <c r="B68" s="46">
        <v>60</v>
      </c>
      <c r="C68" s="48">
        <f t="shared" si="0"/>
        <v>460461.88242243032</v>
      </c>
      <c r="D68" s="48"/>
      <c r="E68" s="46"/>
      <c r="F68" s="5">
        <v>43790</v>
      </c>
      <c r="G68" s="46" t="s">
        <v>45</v>
      </c>
      <c r="H68" s="49">
        <v>184.1</v>
      </c>
      <c r="I68" s="49"/>
      <c r="J68" s="46">
        <v>94</v>
      </c>
      <c r="K68" s="50">
        <f t="shared" si="4"/>
        <v>13813.856472672909</v>
      </c>
      <c r="L68" s="51"/>
      <c r="M68" s="4">
        <f>IF(J68="","",(K68/J68)/LOOKUP(RIGHT($D$2,3),定数!$A$6:$A$13,定数!$B$6:$B$13))</f>
        <v>1.4695591992205224</v>
      </c>
      <c r="N68" s="46"/>
      <c r="O68" s="5"/>
      <c r="P68" s="49">
        <v>184.1</v>
      </c>
      <c r="Q68" s="49"/>
      <c r="R68" s="52">
        <f>IF(P68="","",T68*M68*LOOKUP(RIGHT($D$2,3),定数!$A$6:$A$13,定数!$B$6:$B$13))</f>
        <v>0</v>
      </c>
      <c r="S68" s="52"/>
      <c r="T68" s="53">
        <f t="shared" si="5"/>
        <v>0</v>
      </c>
      <c r="U68" s="53"/>
      <c r="V68" t="str">
        <f t="shared" si="8"/>
        <v/>
      </c>
      <c r="W68">
        <f t="shared" si="2"/>
        <v>0</v>
      </c>
      <c r="X68" s="29">
        <f t="shared" si="6"/>
        <v>460461.88242243032</v>
      </c>
      <c r="Y68" s="30">
        <f t="shared" si="7"/>
        <v>0</v>
      </c>
    </row>
    <row r="69" spans="2:25" ht="15">
      <c r="B69" s="46">
        <v>61</v>
      </c>
      <c r="C69" s="48">
        <f t="shared" si="0"/>
        <v>460461.88242243032</v>
      </c>
      <c r="D69" s="48"/>
      <c r="E69" s="46"/>
      <c r="F69" s="5">
        <v>43814</v>
      </c>
      <c r="G69" s="46" t="s">
        <v>45</v>
      </c>
      <c r="H69" s="49">
        <v>182.56</v>
      </c>
      <c r="I69" s="49"/>
      <c r="J69" s="46">
        <v>164</v>
      </c>
      <c r="K69" s="50">
        <f t="shared" si="4"/>
        <v>13813.856472672909</v>
      </c>
      <c r="L69" s="51"/>
      <c r="M69" s="4">
        <f>IF(J69="","",(K69/J69)/LOOKUP(RIGHT($D$2,3),定数!$A$6:$A$13,定数!$B$6:$B$13))</f>
        <v>0.84230832150444568</v>
      </c>
      <c r="N69" s="46"/>
      <c r="O69" s="5"/>
      <c r="P69" s="49">
        <v>179.28</v>
      </c>
      <c r="Q69" s="49"/>
      <c r="R69" s="52">
        <f>IF(P69="","",T69*M69*LOOKUP(RIGHT($D$2,3),定数!$A$6:$A$13,定数!$B$6:$B$13))</f>
        <v>27627.712945345826</v>
      </c>
      <c r="S69" s="52"/>
      <c r="T69" s="53">
        <f t="shared" si="5"/>
        <v>328.00000000000011</v>
      </c>
      <c r="U69" s="53"/>
      <c r="V69" t="str">
        <f t="shared" si="8"/>
        <v/>
      </c>
      <c r="W69">
        <f t="shared" si="2"/>
        <v>0</v>
      </c>
      <c r="X69" s="29">
        <f t="shared" si="6"/>
        <v>460461.88242243032</v>
      </c>
      <c r="Y69" s="30">
        <f t="shared" si="7"/>
        <v>0</v>
      </c>
    </row>
    <row r="70" spans="2:25" ht="15">
      <c r="B70" s="46">
        <v>62</v>
      </c>
      <c r="C70" s="48">
        <f t="shared" si="0"/>
        <v>488089.59536777617</v>
      </c>
      <c r="D70" s="48"/>
      <c r="E70" s="46"/>
      <c r="F70" s="5">
        <v>43823</v>
      </c>
      <c r="G70" s="46" t="s">
        <v>45</v>
      </c>
      <c r="H70" s="49">
        <v>179.08</v>
      </c>
      <c r="I70" s="49"/>
      <c r="J70" s="46">
        <v>95</v>
      </c>
      <c r="K70" s="50">
        <f t="shared" si="4"/>
        <v>14642.687861033284</v>
      </c>
      <c r="L70" s="51"/>
      <c r="M70" s="4">
        <f>IF(J70="","",(K70/J70)/LOOKUP(RIGHT($D$2,3),定数!$A$6:$A$13,定数!$B$6:$B$13))</f>
        <v>1.5413355643192932</v>
      </c>
      <c r="N70" s="46"/>
      <c r="O70" s="5"/>
      <c r="P70" s="49">
        <v>177.2</v>
      </c>
      <c r="Q70" s="49"/>
      <c r="R70" s="52">
        <f>IF(P70="","",T70*M70*LOOKUP(RIGHT($D$2,3),定数!$A$6:$A$13,定数!$B$6:$B$13))</f>
        <v>28977.108609203082</v>
      </c>
      <c r="S70" s="52"/>
      <c r="T70" s="53">
        <f t="shared" si="5"/>
        <v>188.00000000000239</v>
      </c>
      <c r="U70" s="53"/>
      <c r="V70" t="str">
        <f t="shared" si="8"/>
        <v/>
      </c>
      <c r="W70">
        <f t="shared" si="2"/>
        <v>0</v>
      </c>
      <c r="X70" s="29">
        <f t="shared" si="6"/>
        <v>488089.59536777617</v>
      </c>
      <c r="Y70" s="30">
        <f t="shared" si="7"/>
        <v>0</v>
      </c>
    </row>
    <row r="71" spans="2:25" ht="15">
      <c r="B71" s="46">
        <v>63</v>
      </c>
      <c r="C71" s="48">
        <f t="shared" si="0"/>
        <v>517066.70397697925</v>
      </c>
      <c r="D71" s="48"/>
      <c r="E71" s="46"/>
      <c r="F71" s="5">
        <v>43631</v>
      </c>
      <c r="G71" s="46" t="s">
        <v>45</v>
      </c>
      <c r="H71" s="49">
        <v>149.21</v>
      </c>
      <c r="I71" s="49"/>
      <c r="J71" s="46">
        <v>197</v>
      </c>
      <c r="K71" s="50">
        <f t="shared" si="4"/>
        <v>15512.001119309376</v>
      </c>
      <c r="L71" s="51"/>
      <c r="M71" s="4">
        <f>IF(J71="","",(K71/J71)/LOOKUP(RIGHT($D$2,3),定数!$A$6:$A$13,定数!$B$6:$B$13))</f>
        <v>0.78741122433042521</v>
      </c>
      <c r="N71" s="46"/>
      <c r="O71" s="5"/>
      <c r="P71" s="49">
        <v>149.21</v>
      </c>
      <c r="Q71" s="49"/>
      <c r="R71" s="52">
        <f>IF(P71="","",T71*M71*LOOKUP(RIGHT($D$2,3),定数!$A$6:$A$13,定数!$B$6:$B$13))</f>
        <v>0</v>
      </c>
      <c r="S71" s="52"/>
      <c r="T71" s="53">
        <f t="shared" si="5"/>
        <v>0</v>
      </c>
      <c r="U71" s="53"/>
      <c r="V71" t="str">
        <f t="shared" si="8"/>
        <v/>
      </c>
      <c r="W71">
        <f t="shared" si="2"/>
        <v>0</v>
      </c>
      <c r="X71" s="29">
        <f t="shared" si="6"/>
        <v>517066.70397697925</v>
      </c>
      <c r="Y71" s="30">
        <f t="shared" si="7"/>
        <v>0</v>
      </c>
    </row>
    <row r="72" spans="2:25" ht="15">
      <c r="B72" s="46">
        <v>64</v>
      </c>
      <c r="C72" s="48">
        <f t="shared" si="0"/>
        <v>517066.70397697925</v>
      </c>
      <c r="D72" s="48"/>
      <c r="E72" s="46"/>
      <c r="F72" s="5">
        <v>43645</v>
      </c>
      <c r="G72" s="46" t="s">
        <v>45</v>
      </c>
      <c r="H72" s="49">
        <v>135.84</v>
      </c>
      <c r="I72" s="49"/>
      <c r="J72" s="46">
        <v>317</v>
      </c>
      <c r="K72" s="50">
        <f t="shared" si="4"/>
        <v>15512.001119309376</v>
      </c>
      <c r="L72" s="51"/>
      <c r="M72" s="4">
        <f>IF(J72="","",(K72/J72)/LOOKUP(RIGHT($D$2,3),定数!$A$6:$A$13,定数!$B$6:$B$13))</f>
        <v>0.48933757474162071</v>
      </c>
      <c r="N72" s="46"/>
      <c r="O72" s="5"/>
      <c r="P72" s="49">
        <v>129.52000000000001</v>
      </c>
      <c r="Q72" s="49"/>
      <c r="R72" s="52">
        <f>IF(P72="","",T72*M72*LOOKUP(RIGHT($D$2,3),定数!$A$6:$A$13,定数!$B$6:$B$13))</f>
        <v>30926.134723670395</v>
      </c>
      <c r="S72" s="52"/>
      <c r="T72" s="53">
        <f t="shared" si="5"/>
        <v>631.99999999999932</v>
      </c>
      <c r="U72" s="53"/>
      <c r="V72" t="str">
        <f t="shared" si="8"/>
        <v/>
      </c>
      <c r="W72">
        <f t="shared" si="2"/>
        <v>0</v>
      </c>
      <c r="X72" s="29">
        <f t="shared" si="6"/>
        <v>517066.70397697925</v>
      </c>
      <c r="Y72" s="30">
        <f t="shared" si="7"/>
        <v>0</v>
      </c>
    </row>
    <row r="73" spans="2:25" ht="15">
      <c r="B73" s="46">
        <v>65</v>
      </c>
      <c r="C73" s="48">
        <f t="shared" si="0"/>
        <v>547992.83870064968</v>
      </c>
      <c r="D73" s="48"/>
      <c r="E73" s="46"/>
      <c r="F73" s="5">
        <v>43731</v>
      </c>
      <c r="G73" s="46" t="s">
        <v>45</v>
      </c>
      <c r="H73" s="49">
        <v>131.63999999999999</v>
      </c>
      <c r="I73" s="49"/>
      <c r="J73" s="46">
        <v>62</v>
      </c>
      <c r="K73" s="50">
        <f t="shared" si="4"/>
        <v>16439.785161019488</v>
      </c>
      <c r="L73" s="51"/>
      <c r="M73" s="4">
        <f>IF(J73="","",(K73/J73)/LOOKUP(RIGHT($D$2,3),定数!$A$6:$A$13,定数!$B$6:$B$13))</f>
        <v>2.651578251777337</v>
      </c>
      <c r="N73" s="46"/>
      <c r="O73" s="5"/>
      <c r="P73" s="49">
        <v>130.41</v>
      </c>
      <c r="Q73" s="49"/>
      <c r="R73" s="52">
        <f>IF(P73="","",T73*M73*LOOKUP(RIGHT($D$2,3),定数!$A$6:$A$13,定数!$B$6:$B$13))</f>
        <v>32614.412496860972</v>
      </c>
      <c r="S73" s="52"/>
      <c r="T73" s="53">
        <f t="shared" si="5"/>
        <v>122.99999999999898</v>
      </c>
      <c r="U73" s="53"/>
      <c r="V73" t="str">
        <f t="shared" si="8"/>
        <v/>
      </c>
      <c r="W73">
        <f t="shared" si="2"/>
        <v>0</v>
      </c>
      <c r="X73" s="29">
        <f t="shared" si="6"/>
        <v>547992.83870064968</v>
      </c>
      <c r="Y73" s="30">
        <f t="shared" si="7"/>
        <v>0</v>
      </c>
    </row>
    <row r="74" spans="2:25" ht="15">
      <c r="B74" s="46">
        <v>66</v>
      </c>
      <c r="C74" s="48">
        <f t="shared" ref="C74:C108" si="9">IF(R73="","",C73+R73)</f>
        <v>580607.25119751063</v>
      </c>
      <c r="D74" s="48"/>
      <c r="E74" s="46"/>
      <c r="F74" s="5">
        <v>43750</v>
      </c>
      <c r="G74" s="46" t="s">
        <v>45</v>
      </c>
      <c r="H74" s="49">
        <v>126.57</v>
      </c>
      <c r="I74" s="49"/>
      <c r="J74" s="46">
        <v>111</v>
      </c>
      <c r="K74" s="50">
        <f t="shared" si="4"/>
        <v>17418.21753592532</v>
      </c>
      <c r="L74" s="51"/>
      <c r="M74" s="4">
        <f>IF(J74="","",(K74/J74)/LOOKUP(RIGHT($D$2,3),定数!$A$6:$A$13,定数!$B$6:$B$13))</f>
        <v>1.5692087870202991</v>
      </c>
      <c r="N74" s="46"/>
      <c r="O74" s="5"/>
      <c r="P74" s="49">
        <v>126.57</v>
      </c>
      <c r="Q74" s="49"/>
      <c r="R74" s="52">
        <f>IF(P74="","",T74*M74*LOOKUP(RIGHT($D$2,3),定数!$A$6:$A$13,定数!$B$6:$B$13))</f>
        <v>0</v>
      </c>
      <c r="S74" s="52"/>
      <c r="T74" s="53">
        <f t="shared" si="5"/>
        <v>0</v>
      </c>
      <c r="U74" s="53"/>
      <c r="V74" t="str">
        <f t="shared" si="8"/>
        <v/>
      </c>
      <c r="W74">
        <f t="shared" si="8"/>
        <v>0</v>
      </c>
      <c r="X74" s="29">
        <f t="shared" si="6"/>
        <v>580607.25119751063</v>
      </c>
      <c r="Y74" s="30">
        <f t="shared" si="7"/>
        <v>0</v>
      </c>
    </row>
    <row r="75" spans="2:25" ht="15">
      <c r="B75" s="46">
        <v>67</v>
      </c>
      <c r="C75" s="48">
        <f t="shared" si="9"/>
        <v>580607.25119751063</v>
      </c>
      <c r="D75" s="48"/>
      <c r="E75" s="46"/>
      <c r="F75" s="5">
        <v>43778</v>
      </c>
      <c r="G75" s="46" t="s">
        <v>46</v>
      </c>
      <c r="H75" s="49">
        <v>129.83000000000001</v>
      </c>
      <c r="I75" s="49"/>
      <c r="J75" s="46">
        <v>364</v>
      </c>
      <c r="K75" s="50">
        <f t="shared" ref="K75:K108" si="10">IF(J75="","",C75*0.03)</f>
        <v>17418.21753592532</v>
      </c>
      <c r="L75" s="51"/>
      <c r="M75" s="4">
        <f>IF(J75="","",(K75/J75)/LOOKUP(RIGHT($D$2,3),定数!$A$6:$A$13,定数!$B$6:$B$13))</f>
        <v>0.47852245977816815</v>
      </c>
      <c r="N75" s="46"/>
      <c r="O75" s="5"/>
      <c r="P75" s="49">
        <v>137.69999999999999</v>
      </c>
      <c r="Q75" s="49"/>
      <c r="R75" s="52">
        <f>IF(P75="","",T75*M75*LOOKUP(RIGHT($D$2,3),定数!$A$6:$A$13,定数!$B$6:$B$13))</f>
        <v>37659.717584541722</v>
      </c>
      <c r="S75" s="52"/>
      <c r="T75" s="53">
        <f t="shared" si="5"/>
        <v>786.99999999999761</v>
      </c>
      <c r="U75" s="53"/>
      <c r="V75" t="str">
        <f t="shared" ref="V75:W90" si="11">IF(S75&lt;&gt;"",IF(S75&lt;0,1+V74,0),"")</f>
        <v/>
      </c>
      <c r="W75">
        <f t="shared" si="11"/>
        <v>0</v>
      </c>
      <c r="X75" s="29">
        <f t="shared" si="6"/>
        <v>580607.25119751063</v>
      </c>
      <c r="Y75" s="30">
        <f t="shared" si="7"/>
        <v>0</v>
      </c>
    </row>
    <row r="76" spans="2:25" ht="15">
      <c r="B76" s="46">
        <v>68</v>
      </c>
      <c r="C76" s="48">
        <f t="shared" si="9"/>
        <v>618266.9687820524</v>
      </c>
      <c r="D76" s="48"/>
      <c r="E76" s="46"/>
      <c r="F76" s="5">
        <v>43784</v>
      </c>
      <c r="G76" s="46" t="s">
        <v>46</v>
      </c>
      <c r="H76" s="49">
        <v>135.62</v>
      </c>
      <c r="I76" s="49"/>
      <c r="J76" s="46">
        <v>146</v>
      </c>
      <c r="K76" s="50">
        <f t="shared" si="10"/>
        <v>18548.00906346157</v>
      </c>
      <c r="L76" s="51"/>
      <c r="M76" s="4">
        <f>IF(J76="","",(K76/J76)/LOOKUP(RIGHT($D$2,3),定数!$A$6:$A$13,定数!$B$6:$B$13))</f>
        <v>1.2704115796891486</v>
      </c>
      <c r="N76" s="46"/>
      <c r="O76" s="5"/>
      <c r="P76" s="49">
        <v>135.62</v>
      </c>
      <c r="Q76" s="49"/>
      <c r="R76" s="52">
        <f>IF(P76="","",T76*M76*LOOKUP(RIGHT($D$2,3),定数!$A$6:$A$13,定数!$B$6:$B$13))</f>
        <v>0</v>
      </c>
      <c r="S76" s="52"/>
      <c r="T76" s="53">
        <f t="shared" ref="T76:T108" si="12">IF(P76="","",IF(G76="買",(P76-H76),(H76-P76))*IF(RIGHT($D$2,3)="JPY",100,10000))</f>
        <v>0</v>
      </c>
      <c r="U76" s="53"/>
      <c r="V76" t="str">
        <f t="shared" si="11"/>
        <v/>
      </c>
      <c r="W76">
        <f t="shared" si="11"/>
        <v>0</v>
      </c>
      <c r="X76" s="29">
        <f t="shared" ref="X76:X108" si="13">IF(C76&lt;&gt;"",MAX(X75,C76),"")</f>
        <v>618266.9687820524</v>
      </c>
      <c r="Y76" s="30">
        <f t="shared" ref="Y76:Y108" si="14">IF(X76&lt;&gt;"",1-(C76/X76),"")</f>
        <v>0</v>
      </c>
    </row>
    <row r="77" spans="2:25" ht="15">
      <c r="B77" s="46">
        <v>69</v>
      </c>
      <c r="C77" s="48">
        <f t="shared" si="9"/>
        <v>618266.9687820524</v>
      </c>
      <c r="D77" s="48"/>
      <c r="E77" s="46"/>
      <c r="F77" s="5">
        <v>43792</v>
      </c>
      <c r="G77" s="46" t="s">
        <v>46</v>
      </c>
      <c r="H77" s="49">
        <v>138.37</v>
      </c>
      <c r="I77" s="49"/>
      <c r="J77" s="46">
        <v>110</v>
      </c>
      <c r="K77" s="50">
        <f t="shared" si="10"/>
        <v>18548.00906346157</v>
      </c>
      <c r="L77" s="51"/>
      <c r="M77" s="4">
        <f>IF(J77="","",(K77/J77)/LOOKUP(RIGHT($D$2,3),定数!$A$6:$A$13,定数!$B$6:$B$13))</f>
        <v>1.6861826421328701</v>
      </c>
      <c r="N77" s="46"/>
      <c r="O77" s="5"/>
      <c r="P77" s="49">
        <v>140.59</v>
      </c>
      <c r="Q77" s="49"/>
      <c r="R77" s="52">
        <f>IF(P77="","",T77*M77*LOOKUP(RIGHT($D$2,3),定数!$A$6:$A$13,定数!$B$6:$B$13))</f>
        <v>37433.254655349694</v>
      </c>
      <c r="S77" s="52"/>
      <c r="T77" s="53">
        <f t="shared" si="12"/>
        <v>221.99999999999989</v>
      </c>
      <c r="U77" s="53"/>
      <c r="V77" t="str">
        <f t="shared" si="11"/>
        <v/>
      </c>
      <c r="W77">
        <f t="shared" si="11"/>
        <v>0</v>
      </c>
      <c r="X77" s="29">
        <f t="shared" si="13"/>
        <v>618266.9687820524</v>
      </c>
      <c r="Y77" s="30">
        <f t="shared" si="14"/>
        <v>0</v>
      </c>
    </row>
    <row r="78" spans="2:25" ht="15">
      <c r="B78" s="46">
        <v>70</v>
      </c>
      <c r="C78" s="48">
        <f t="shared" si="9"/>
        <v>655700.22343740205</v>
      </c>
      <c r="D78" s="48"/>
      <c r="E78" s="46"/>
      <c r="F78" s="5">
        <v>43797</v>
      </c>
      <c r="G78" s="46" t="s">
        <v>46</v>
      </c>
      <c r="H78" s="49">
        <v>140.07</v>
      </c>
      <c r="I78" s="49"/>
      <c r="J78" s="46">
        <v>156</v>
      </c>
      <c r="K78" s="50">
        <f t="shared" si="10"/>
        <v>19671.006703122061</v>
      </c>
      <c r="L78" s="51"/>
      <c r="M78" s="4">
        <f>IF(J78="","",(K78/J78)/LOOKUP(RIGHT($D$2,3),定数!$A$6:$A$13,定数!$B$6:$B$13))</f>
        <v>1.26096196814885</v>
      </c>
      <c r="N78" s="46"/>
      <c r="O78" s="5"/>
      <c r="P78" s="49">
        <v>140.07</v>
      </c>
      <c r="Q78" s="49"/>
      <c r="R78" s="52">
        <f>IF(P78="","",T78*M78*LOOKUP(RIGHT($D$2,3),定数!$A$6:$A$13,定数!$B$6:$B$13))</f>
        <v>0</v>
      </c>
      <c r="S78" s="52"/>
      <c r="T78" s="53">
        <f t="shared" si="12"/>
        <v>0</v>
      </c>
      <c r="U78" s="53"/>
      <c r="V78" t="str">
        <f t="shared" si="11"/>
        <v/>
      </c>
      <c r="W78">
        <f t="shared" si="11"/>
        <v>0</v>
      </c>
      <c r="X78" s="29">
        <f t="shared" si="13"/>
        <v>655700.22343740205</v>
      </c>
      <c r="Y78" s="30">
        <f t="shared" si="14"/>
        <v>0</v>
      </c>
    </row>
    <row r="79" spans="2:25" ht="15">
      <c r="B79" s="46">
        <v>71</v>
      </c>
      <c r="C79" s="48">
        <f t="shared" si="9"/>
        <v>655700.22343740205</v>
      </c>
      <c r="D79" s="48"/>
      <c r="E79" s="46"/>
      <c r="F79" s="5">
        <v>43798</v>
      </c>
      <c r="G79" s="46" t="s">
        <v>46</v>
      </c>
      <c r="H79" s="49">
        <v>141.37</v>
      </c>
      <c r="I79" s="49"/>
      <c r="J79" s="46">
        <v>140</v>
      </c>
      <c r="K79" s="50">
        <f t="shared" si="10"/>
        <v>19671.006703122061</v>
      </c>
      <c r="L79" s="51"/>
      <c r="M79" s="4">
        <f>IF(J79="","",(K79/J79)/LOOKUP(RIGHT($D$2,3),定数!$A$6:$A$13,定数!$B$6:$B$13))</f>
        <v>1.4050719073658615</v>
      </c>
      <c r="N79" s="46"/>
      <c r="O79" s="5"/>
      <c r="P79" s="49">
        <v>144.16</v>
      </c>
      <c r="Q79" s="49"/>
      <c r="R79" s="52">
        <f>IF(P79="","",T79*M79*LOOKUP(RIGHT($D$2,3),定数!$A$6:$A$13,定数!$B$6:$B$13))</f>
        <v>39201.506215507427</v>
      </c>
      <c r="S79" s="52"/>
      <c r="T79" s="53">
        <f t="shared" si="12"/>
        <v>278.9999999999992</v>
      </c>
      <c r="U79" s="53"/>
      <c r="V79" t="str">
        <f t="shared" si="11"/>
        <v/>
      </c>
      <c r="W79">
        <f t="shared" si="11"/>
        <v>0</v>
      </c>
      <c r="X79" s="29">
        <f t="shared" si="13"/>
        <v>655700.22343740205</v>
      </c>
      <c r="Y79" s="30">
        <f t="shared" si="14"/>
        <v>0</v>
      </c>
    </row>
    <row r="80" spans="2:25" ht="15">
      <c r="B80" s="46">
        <v>72</v>
      </c>
      <c r="C80" s="48">
        <f t="shared" si="9"/>
        <v>694901.72965290945</v>
      </c>
      <c r="D80" s="48"/>
      <c r="E80" s="46"/>
      <c r="F80" s="5">
        <v>43804</v>
      </c>
      <c r="G80" s="46" t="s">
        <v>46</v>
      </c>
      <c r="H80" s="49">
        <v>144.66</v>
      </c>
      <c r="I80" s="49"/>
      <c r="J80" s="46">
        <v>213</v>
      </c>
      <c r="K80" s="50">
        <f t="shared" si="10"/>
        <v>20847.051889587281</v>
      </c>
      <c r="L80" s="51"/>
      <c r="M80" s="4">
        <f>IF(J80="","",(K80/J80)/LOOKUP(RIGHT($D$2,3),定数!$A$6:$A$13,定数!$B$6:$B$13))</f>
        <v>0.97873483049705545</v>
      </c>
      <c r="N80" s="46"/>
      <c r="O80" s="5"/>
      <c r="P80" s="49">
        <v>144.66</v>
      </c>
      <c r="Q80" s="49"/>
      <c r="R80" s="52">
        <f>IF(P80="","",T80*M80*LOOKUP(RIGHT($D$2,3),定数!$A$6:$A$13,定数!$B$6:$B$13))</f>
        <v>0</v>
      </c>
      <c r="S80" s="52"/>
      <c r="T80" s="53">
        <f t="shared" si="12"/>
        <v>0</v>
      </c>
      <c r="U80" s="53"/>
      <c r="V80" t="str">
        <f t="shared" si="11"/>
        <v/>
      </c>
      <c r="W80">
        <f t="shared" si="11"/>
        <v>0</v>
      </c>
      <c r="X80" s="29">
        <f t="shared" si="13"/>
        <v>694901.72965290945</v>
      </c>
      <c r="Y80" s="30">
        <f t="shared" si="14"/>
        <v>0</v>
      </c>
    </row>
    <row r="81" spans="2:25" ht="15">
      <c r="B81" s="46">
        <v>73</v>
      </c>
      <c r="C81" s="48">
        <f t="shared" si="9"/>
        <v>694901.72965290945</v>
      </c>
      <c r="D81" s="48"/>
      <c r="E81" s="46">
        <v>2017</v>
      </c>
      <c r="F81" s="5">
        <v>43471</v>
      </c>
      <c r="G81" s="46" t="s">
        <v>45</v>
      </c>
      <c r="H81" s="49">
        <v>143.25</v>
      </c>
      <c r="I81" s="49"/>
      <c r="J81" s="46">
        <v>78</v>
      </c>
      <c r="K81" s="50">
        <f t="shared" si="10"/>
        <v>20847.051889587281</v>
      </c>
      <c r="L81" s="51"/>
      <c r="M81" s="4">
        <f>IF(J81="","",(K81/J81)/LOOKUP(RIGHT($D$2,3),定数!$A$6:$A$13,定数!$B$6:$B$13))</f>
        <v>2.6726989602034972</v>
      </c>
      <c r="N81" s="46"/>
      <c r="O81" s="5"/>
      <c r="P81" s="49">
        <v>141.69999999999999</v>
      </c>
      <c r="Q81" s="49"/>
      <c r="R81" s="52">
        <f>IF(P81="","",T81*M81*LOOKUP(RIGHT($D$2,3),定数!$A$6:$A$13,定数!$B$6:$B$13))</f>
        <v>41426.833883154512</v>
      </c>
      <c r="S81" s="52"/>
      <c r="T81" s="53">
        <f t="shared" si="12"/>
        <v>155.00000000000114</v>
      </c>
      <c r="U81" s="53"/>
      <c r="V81" t="str">
        <f t="shared" si="11"/>
        <v/>
      </c>
      <c r="W81">
        <f t="shared" si="11"/>
        <v>0</v>
      </c>
      <c r="X81" s="29">
        <f t="shared" si="13"/>
        <v>694901.72965290945</v>
      </c>
      <c r="Y81" s="30">
        <f t="shared" si="14"/>
        <v>0</v>
      </c>
    </row>
    <row r="82" spans="2:25" ht="15">
      <c r="B82" s="46">
        <v>74</v>
      </c>
      <c r="C82" s="48">
        <f t="shared" si="9"/>
        <v>736328.563536064</v>
      </c>
      <c r="D82" s="48"/>
      <c r="E82" s="46"/>
      <c r="F82" s="5">
        <v>43547</v>
      </c>
      <c r="G82" s="46" t="s">
        <v>45</v>
      </c>
      <c r="H82" s="49">
        <v>138.28</v>
      </c>
      <c r="I82" s="49"/>
      <c r="J82" s="46">
        <v>102</v>
      </c>
      <c r="K82" s="50">
        <f t="shared" si="10"/>
        <v>22089.856906081921</v>
      </c>
      <c r="L82" s="51"/>
      <c r="M82" s="4">
        <f>IF(J82="","",(K82/J82)/LOOKUP(RIGHT($D$2,3),定数!$A$6:$A$13,定数!$B$6:$B$13))</f>
        <v>2.1656722456943061</v>
      </c>
      <c r="N82" s="46"/>
      <c r="O82" s="5"/>
      <c r="P82" s="49">
        <v>139.32</v>
      </c>
      <c r="Q82" s="49"/>
      <c r="R82" s="52">
        <f>IF(P82="","",T82*M82*LOOKUP(RIGHT($D$2,3),定数!$A$6:$A$13,定数!$B$6:$B$13))</f>
        <v>-22522.991355220613</v>
      </c>
      <c r="S82" s="52"/>
      <c r="T82" s="53">
        <f t="shared" si="12"/>
        <v>-103.9999999999992</v>
      </c>
      <c r="U82" s="53"/>
      <c r="V82" t="str">
        <f t="shared" si="11"/>
        <v/>
      </c>
      <c r="W82">
        <f t="shared" si="11"/>
        <v>1</v>
      </c>
      <c r="X82" s="29">
        <f t="shared" si="13"/>
        <v>736328.563536064</v>
      </c>
      <c r="Y82" s="30">
        <f t="shared" si="14"/>
        <v>0</v>
      </c>
    </row>
    <row r="83" spans="2:25" ht="15">
      <c r="B83" s="46">
        <v>75</v>
      </c>
      <c r="C83" s="48">
        <f t="shared" si="9"/>
        <v>713805.57218084345</v>
      </c>
      <c r="D83" s="48"/>
      <c r="E83" s="46"/>
      <c r="F83" s="5">
        <v>43560</v>
      </c>
      <c r="G83" s="46" t="s">
        <v>45</v>
      </c>
      <c r="H83" s="49">
        <v>137.43</v>
      </c>
      <c r="I83" s="49"/>
      <c r="J83" s="46">
        <v>159</v>
      </c>
      <c r="K83" s="50">
        <f t="shared" si="10"/>
        <v>21414.167165425304</v>
      </c>
      <c r="L83" s="51"/>
      <c r="M83" s="4">
        <f>IF(J83="","",(K83/J83)/LOOKUP(RIGHT($D$2,3),定数!$A$6:$A$13,定数!$B$6:$B$13))</f>
        <v>1.34680296637895</v>
      </c>
      <c r="N83" s="46"/>
      <c r="O83" s="5"/>
      <c r="P83" s="49">
        <v>137.43</v>
      </c>
      <c r="Q83" s="49"/>
      <c r="R83" s="52">
        <f>IF(P83="","",T83*M83*LOOKUP(RIGHT($D$2,3),定数!$A$6:$A$13,定数!$B$6:$B$13))</f>
        <v>0</v>
      </c>
      <c r="S83" s="52"/>
      <c r="T83" s="53">
        <f t="shared" si="12"/>
        <v>0</v>
      </c>
      <c r="U83" s="53"/>
      <c r="V83" t="str">
        <f t="shared" si="11"/>
        <v/>
      </c>
      <c r="W83">
        <f t="shared" si="11"/>
        <v>0</v>
      </c>
      <c r="X83" s="29">
        <f t="shared" si="13"/>
        <v>736328.563536064</v>
      </c>
      <c r="Y83" s="30">
        <f t="shared" si="14"/>
        <v>3.0588235294117361E-2</v>
      </c>
    </row>
    <row r="84" spans="2:25" ht="15">
      <c r="B84" s="46">
        <v>76</v>
      </c>
      <c r="C84" s="48">
        <f t="shared" si="9"/>
        <v>713805.57218084345</v>
      </c>
      <c r="D84" s="48"/>
      <c r="E84" s="46"/>
      <c r="F84" s="5">
        <v>43615</v>
      </c>
      <c r="G84" s="46" t="s">
        <v>45</v>
      </c>
      <c r="H84" s="49">
        <v>141.18</v>
      </c>
      <c r="I84" s="49"/>
      <c r="J84" s="46">
        <v>127</v>
      </c>
      <c r="K84" s="50">
        <f t="shared" si="10"/>
        <v>21414.167165425304</v>
      </c>
      <c r="L84" s="51"/>
      <c r="M84" s="4">
        <f>IF(J84="","",(K84/J84)/LOOKUP(RIGHT($D$2,3),定数!$A$6:$A$13,定数!$B$6:$B$13))</f>
        <v>1.6861548949153784</v>
      </c>
      <c r="N84" s="46"/>
      <c r="O84" s="5"/>
      <c r="P84" s="49">
        <v>143.09</v>
      </c>
      <c r="Q84" s="49"/>
      <c r="R84" s="52">
        <f>IF(P84="","",T84*M84*LOOKUP(RIGHT($D$2,3),定数!$A$6:$A$13,定数!$B$6:$B$13))</f>
        <v>-32205.558492883672</v>
      </c>
      <c r="S84" s="52"/>
      <c r="T84" s="53">
        <f t="shared" si="12"/>
        <v>-190.99999999999966</v>
      </c>
      <c r="U84" s="53"/>
      <c r="V84" t="str">
        <f t="shared" si="11"/>
        <v/>
      </c>
      <c r="W84">
        <f t="shared" si="11"/>
        <v>1</v>
      </c>
      <c r="X84" s="29">
        <f t="shared" si="13"/>
        <v>736328.563536064</v>
      </c>
      <c r="Y84" s="30">
        <f t="shared" si="14"/>
        <v>3.0588235294117361E-2</v>
      </c>
    </row>
    <row r="85" spans="2:25" ht="15">
      <c r="B85" s="46">
        <v>77</v>
      </c>
      <c r="C85" s="48">
        <f t="shared" si="9"/>
        <v>681600.01368795976</v>
      </c>
      <c r="D85" s="48"/>
      <c r="E85" s="46"/>
      <c r="F85" s="5">
        <v>43621</v>
      </c>
      <c r="G85" s="46" t="s">
        <v>45</v>
      </c>
      <c r="H85" s="49">
        <v>142.09</v>
      </c>
      <c r="I85" s="49"/>
      <c r="J85" s="46">
        <v>95</v>
      </c>
      <c r="K85" s="50">
        <f t="shared" si="10"/>
        <v>20448.000410638793</v>
      </c>
      <c r="L85" s="51"/>
      <c r="M85" s="4">
        <f>IF(J85="","",(K85/J85)/LOOKUP(RIGHT($D$2,3),定数!$A$6:$A$13,定数!$B$6:$B$13))</f>
        <v>2.1524210958567149</v>
      </c>
      <c r="N85" s="46"/>
      <c r="O85" s="5"/>
      <c r="P85" s="49">
        <v>142.09</v>
      </c>
      <c r="Q85" s="49"/>
      <c r="R85" s="52">
        <f>IF(P85="","",T85*M85*LOOKUP(RIGHT($D$2,3),定数!$A$6:$A$13,定数!$B$6:$B$13))</f>
        <v>0</v>
      </c>
      <c r="S85" s="52"/>
      <c r="T85" s="53">
        <f t="shared" si="12"/>
        <v>0</v>
      </c>
      <c r="U85" s="53"/>
      <c r="V85" t="str">
        <f t="shared" si="11"/>
        <v/>
      </c>
      <c r="W85">
        <f t="shared" si="11"/>
        <v>0</v>
      </c>
      <c r="X85" s="29">
        <f t="shared" si="13"/>
        <v>736328.563536064</v>
      </c>
      <c r="Y85" s="30">
        <f t="shared" si="14"/>
        <v>7.432626215840632E-2</v>
      </c>
    </row>
    <row r="86" spans="2:25" ht="15">
      <c r="B86" s="46">
        <v>78</v>
      </c>
      <c r="C86" s="48">
        <f t="shared" si="9"/>
        <v>681600.01368795976</v>
      </c>
      <c r="D86" s="48"/>
      <c r="E86" s="46"/>
      <c r="F86" s="5">
        <v>43624</v>
      </c>
      <c r="G86" s="46" t="s">
        <v>45</v>
      </c>
      <c r="H86" s="49">
        <v>141.72</v>
      </c>
      <c r="I86" s="49"/>
      <c r="J86" s="46">
        <v>104</v>
      </c>
      <c r="K86" s="50">
        <f t="shared" si="10"/>
        <v>20448.000410638793</v>
      </c>
      <c r="L86" s="51"/>
      <c r="M86" s="4">
        <f>IF(J86="","",(K86/J86)/LOOKUP(RIGHT($D$2,3),定数!$A$6:$A$13,定数!$B$6:$B$13))</f>
        <v>1.9661538856383456</v>
      </c>
      <c r="N86" s="46"/>
      <c r="O86" s="5"/>
      <c r="P86" s="49">
        <v>139.66999999999999</v>
      </c>
      <c r="Q86" s="49"/>
      <c r="R86" s="52">
        <f>IF(P86="","",T86*M86*LOOKUP(RIGHT($D$2,3),定数!$A$6:$A$13,定数!$B$6:$B$13))</f>
        <v>40306.154655586302</v>
      </c>
      <c r="S86" s="52"/>
      <c r="T86" s="53">
        <f t="shared" si="12"/>
        <v>205.00000000000114</v>
      </c>
      <c r="U86" s="53"/>
      <c r="V86" t="str">
        <f t="shared" si="11"/>
        <v/>
      </c>
      <c r="W86">
        <f t="shared" si="11"/>
        <v>0</v>
      </c>
      <c r="X86" s="29">
        <f t="shared" si="13"/>
        <v>736328.563536064</v>
      </c>
      <c r="Y86" s="30">
        <f t="shared" si="14"/>
        <v>7.432626215840632E-2</v>
      </c>
    </row>
    <row r="87" spans="2:25" ht="15">
      <c r="B87" s="46">
        <v>79</v>
      </c>
      <c r="C87" s="48">
        <f t="shared" si="9"/>
        <v>721906.1683435461</v>
      </c>
      <c r="D87" s="48"/>
      <c r="E87" s="46"/>
      <c r="F87" s="5">
        <v>43630</v>
      </c>
      <c r="G87" s="46" t="s">
        <v>45</v>
      </c>
      <c r="H87" s="49">
        <v>140.31</v>
      </c>
      <c r="I87" s="49"/>
      <c r="J87" s="46">
        <v>72</v>
      </c>
      <c r="K87" s="50">
        <f t="shared" si="10"/>
        <v>21657.185050306383</v>
      </c>
      <c r="L87" s="51"/>
      <c r="M87" s="4">
        <f>IF(J87="","",(K87/J87)/LOOKUP(RIGHT($D$2,3),定数!$A$6:$A$13,定数!$B$6:$B$13))</f>
        <v>3.0079423680981083</v>
      </c>
      <c r="N87" s="46"/>
      <c r="O87" s="5"/>
      <c r="P87" s="49">
        <v>140.31</v>
      </c>
      <c r="Q87" s="49"/>
      <c r="R87" s="52">
        <f>IF(P87="","",T87*M87*LOOKUP(RIGHT($D$2,3),定数!$A$6:$A$13,定数!$B$6:$B$13))</f>
        <v>0</v>
      </c>
      <c r="S87" s="52"/>
      <c r="T87" s="53">
        <f t="shared" si="12"/>
        <v>0</v>
      </c>
      <c r="U87" s="53"/>
      <c r="V87" t="str">
        <f t="shared" si="11"/>
        <v/>
      </c>
      <c r="W87">
        <f t="shared" si="11"/>
        <v>0</v>
      </c>
      <c r="X87" s="29">
        <f t="shared" si="13"/>
        <v>736328.563536064</v>
      </c>
      <c r="Y87" s="30">
        <f t="shared" si="14"/>
        <v>1.9586901699504056E-2</v>
      </c>
    </row>
    <row r="88" spans="2:25" ht="15">
      <c r="B88" s="46">
        <v>80</v>
      </c>
      <c r="C88" s="48">
        <f t="shared" si="9"/>
        <v>721906.1683435461</v>
      </c>
      <c r="D88" s="48"/>
      <c r="E88" s="46"/>
      <c r="F88" s="5">
        <v>43692</v>
      </c>
      <c r="G88" s="46" t="s">
        <v>45</v>
      </c>
      <c r="H88" s="49">
        <v>141.9</v>
      </c>
      <c r="I88" s="49"/>
      <c r="J88" s="46">
        <v>123</v>
      </c>
      <c r="K88" s="50">
        <f t="shared" si="10"/>
        <v>21657.185050306383</v>
      </c>
      <c r="L88" s="51"/>
      <c r="M88" s="4">
        <f>IF(J88="","",(K88/J88)/LOOKUP(RIGHT($D$2,3),定数!$A$6:$A$13,定数!$B$6:$B$13))</f>
        <v>1.7607467520574296</v>
      </c>
      <c r="N88" s="46"/>
      <c r="O88" s="5"/>
      <c r="P88" s="49">
        <v>139.4</v>
      </c>
      <c r="Q88" s="49"/>
      <c r="R88" s="52">
        <f>IF(P88="","",T88*M88*LOOKUP(RIGHT($D$2,3),定数!$A$6:$A$13,定数!$B$6:$B$13))</f>
        <v>44018.668801435742</v>
      </c>
      <c r="S88" s="52"/>
      <c r="T88" s="53">
        <f t="shared" si="12"/>
        <v>250</v>
      </c>
      <c r="U88" s="53"/>
      <c r="V88" t="str">
        <f t="shared" si="11"/>
        <v/>
      </c>
      <c r="W88">
        <f t="shared" si="11"/>
        <v>0</v>
      </c>
      <c r="X88" s="29">
        <f t="shared" si="13"/>
        <v>736328.563536064</v>
      </c>
      <c r="Y88" s="30">
        <f t="shared" si="14"/>
        <v>1.9586901699504056E-2</v>
      </c>
    </row>
    <row r="89" spans="2:25" ht="15">
      <c r="B89" s="46">
        <v>81</v>
      </c>
      <c r="C89" s="48">
        <f t="shared" si="9"/>
        <v>765924.83714498184</v>
      </c>
      <c r="D89" s="48"/>
      <c r="E89" s="46"/>
      <c r="F89" s="5">
        <v>43699</v>
      </c>
      <c r="G89" s="46" t="s">
        <v>45</v>
      </c>
      <c r="H89" s="49">
        <v>140.19999999999999</v>
      </c>
      <c r="I89" s="49"/>
      <c r="J89" s="46">
        <v>82</v>
      </c>
      <c r="K89" s="50">
        <f t="shared" si="10"/>
        <v>22977.745114349455</v>
      </c>
      <c r="L89" s="51"/>
      <c r="M89" s="4">
        <f>IF(J89="","",(K89/J89)/LOOKUP(RIGHT($D$2,3),定数!$A$6:$A$13,定数!$B$6:$B$13))</f>
        <v>2.8021640383352993</v>
      </c>
      <c r="N89" s="46"/>
      <c r="O89" s="5"/>
      <c r="P89" s="49">
        <v>140.19999999999999</v>
      </c>
      <c r="Q89" s="49"/>
      <c r="R89" s="52">
        <f>IF(P89="","",T89*M89*LOOKUP(RIGHT($D$2,3),定数!$A$6:$A$13,定数!$B$6:$B$13))</f>
        <v>0</v>
      </c>
      <c r="S89" s="52"/>
      <c r="T89" s="53">
        <f t="shared" si="12"/>
        <v>0</v>
      </c>
      <c r="U89" s="53"/>
      <c r="V89" t="str">
        <f t="shared" si="11"/>
        <v/>
      </c>
      <c r="W89">
        <f t="shared" si="11"/>
        <v>0</v>
      </c>
      <c r="X89" s="29">
        <f t="shared" si="13"/>
        <v>765924.83714498184</v>
      </c>
      <c r="Y89" s="30">
        <f t="shared" si="14"/>
        <v>0</v>
      </c>
    </row>
    <row r="90" spans="2:25" ht="15">
      <c r="B90" s="46">
        <v>82</v>
      </c>
      <c r="C90" s="48">
        <f t="shared" si="9"/>
        <v>765924.83714498184</v>
      </c>
      <c r="D90" s="48"/>
      <c r="E90" s="46"/>
      <c r="F90" s="5">
        <v>43722</v>
      </c>
      <c r="G90" s="46" t="s">
        <v>46</v>
      </c>
      <c r="H90" s="49">
        <v>146.46</v>
      </c>
      <c r="I90" s="49"/>
      <c r="J90" s="46">
        <v>130</v>
      </c>
      <c r="K90" s="50">
        <f t="shared" si="10"/>
        <v>22977.745114349455</v>
      </c>
      <c r="L90" s="51"/>
      <c r="M90" s="4">
        <f>IF(J90="","",(K90/J90)/LOOKUP(RIGHT($D$2,3),定数!$A$6:$A$13,定数!$B$6:$B$13))</f>
        <v>1.7675188549499581</v>
      </c>
      <c r="N90" s="46"/>
      <c r="O90" s="5"/>
      <c r="P90" s="49">
        <v>149.02000000000001</v>
      </c>
      <c r="Q90" s="49"/>
      <c r="R90" s="52">
        <f>IF(P90="","",T90*M90*LOOKUP(RIGHT($D$2,3),定数!$A$6:$A$13,定数!$B$6:$B$13))</f>
        <v>45248.482686718969</v>
      </c>
      <c r="S90" s="52"/>
      <c r="T90" s="53">
        <f t="shared" si="12"/>
        <v>256.00000000000023</v>
      </c>
      <c r="U90" s="53"/>
      <c r="V90" t="str">
        <f t="shared" si="11"/>
        <v/>
      </c>
      <c r="W90">
        <f t="shared" si="11"/>
        <v>0</v>
      </c>
      <c r="X90" s="29">
        <f t="shared" si="13"/>
        <v>765924.83714498184</v>
      </c>
      <c r="Y90" s="30">
        <f t="shared" si="14"/>
        <v>0</v>
      </c>
    </row>
    <row r="91" spans="2:25" ht="15">
      <c r="B91" s="46">
        <v>83</v>
      </c>
      <c r="C91" s="48">
        <f t="shared" si="9"/>
        <v>811173.31983170076</v>
      </c>
      <c r="D91" s="48"/>
      <c r="E91" s="46"/>
      <c r="F91" s="5">
        <v>43727</v>
      </c>
      <c r="G91" s="46" t="s">
        <v>46</v>
      </c>
      <c r="H91" s="49">
        <v>151</v>
      </c>
      <c r="I91" s="49"/>
      <c r="J91" s="46">
        <v>87</v>
      </c>
      <c r="K91" s="50">
        <f t="shared" si="10"/>
        <v>24335.199594951024</v>
      </c>
      <c r="L91" s="51"/>
      <c r="M91" s="4">
        <f>IF(J91="","",(K91/J91)/LOOKUP(RIGHT($D$2,3),定数!$A$6:$A$13,定数!$B$6:$B$13))</f>
        <v>2.797149378730003</v>
      </c>
      <c r="N91" s="46"/>
      <c r="O91" s="5"/>
      <c r="P91" s="49">
        <v>152.72999999999999</v>
      </c>
      <c r="Q91" s="49"/>
      <c r="R91" s="52">
        <f>IF(P91="","",T91*M91*LOOKUP(RIGHT($D$2,3),定数!$A$6:$A$13,定数!$B$6:$B$13))</f>
        <v>48390.684252028768</v>
      </c>
      <c r="S91" s="52"/>
      <c r="T91" s="53">
        <f t="shared" si="12"/>
        <v>172.99999999999898</v>
      </c>
      <c r="U91" s="53"/>
      <c r="V91" t="str">
        <f t="shared" ref="V91:W106" si="15">IF(S91&lt;&gt;"",IF(S91&lt;0,1+V90,0),"")</f>
        <v/>
      </c>
      <c r="W91">
        <f t="shared" si="15"/>
        <v>0</v>
      </c>
      <c r="X91" s="29">
        <f t="shared" si="13"/>
        <v>811173.31983170076</v>
      </c>
      <c r="Y91" s="30">
        <f t="shared" si="14"/>
        <v>0</v>
      </c>
    </row>
    <row r="92" spans="2:25" ht="15">
      <c r="B92" s="46">
        <v>84</v>
      </c>
      <c r="C92" s="48">
        <f t="shared" si="9"/>
        <v>859564.00408372958</v>
      </c>
      <c r="D92" s="48"/>
      <c r="E92" s="46">
        <v>2018</v>
      </c>
      <c r="F92" s="5">
        <v>43467</v>
      </c>
      <c r="G92" s="46" t="s">
        <v>46</v>
      </c>
      <c r="H92" s="49">
        <v>152.19</v>
      </c>
      <c r="I92" s="49"/>
      <c r="J92" s="46">
        <v>28</v>
      </c>
      <c r="K92" s="50">
        <f t="shared" si="10"/>
        <v>25786.920122511885</v>
      </c>
      <c r="L92" s="51"/>
      <c r="M92" s="4">
        <f>IF(J92="","",(K92/J92)/LOOKUP(RIGHT($D$2,3),定数!$A$6:$A$13,定数!$B$6:$B$13))</f>
        <v>9.2096143294685309</v>
      </c>
      <c r="N92" s="46"/>
      <c r="O92" s="5"/>
      <c r="P92" s="49">
        <v>152.72999999999999</v>
      </c>
      <c r="Q92" s="49"/>
      <c r="R92" s="52">
        <f>IF(P92="","",T92*M92*LOOKUP(RIGHT($D$2,3),定数!$A$6:$A$13,定数!$B$6:$B$13))</f>
        <v>49731.917379129336</v>
      </c>
      <c r="S92" s="52"/>
      <c r="T92" s="53">
        <f t="shared" si="12"/>
        <v>53.999999999999204</v>
      </c>
      <c r="U92" s="53"/>
      <c r="V92" t="str">
        <f t="shared" si="15"/>
        <v/>
      </c>
      <c r="W92">
        <f t="shared" si="15"/>
        <v>0</v>
      </c>
      <c r="X92" s="29">
        <f t="shared" si="13"/>
        <v>859564.00408372958</v>
      </c>
      <c r="Y92" s="30">
        <f t="shared" si="14"/>
        <v>0</v>
      </c>
    </row>
    <row r="93" spans="2:25" ht="15">
      <c r="B93" s="46">
        <v>85</v>
      </c>
      <c r="C93" s="48">
        <f t="shared" si="9"/>
        <v>909295.92146285891</v>
      </c>
      <c r="D93" s="48"/>
      <c r="E93" s="46"/>
      <c r="F93" s="5">
        <v>43468</v>
      </c>
      <c r="G93" s="46" t="s">
        <v>46</v>
      </c>
      <c r="H93" s="49">
        <v>152.82</v>
      </c>
      <c r="I93" s="49"/>
      <c r="J93" s="46">
        <v>108</v>
      </c>
      <c r="K93" s="50">
        <f t="shared" si="10"/>
        <v>27278.877643885768</v>
      </c>
      <c r="L93" s="51"/>
      <c r="M93" s="4">
        <f>IF(J93="","",(K93/J93)/LOOKUP(RIGHT($D$2,3),定数!$A$6:$A$13,定数!$B$6:$B$13))</f>
        <v>2.5258220040634969</v>
      </c>
      <c r="N93" s="46"/>
      <c r="O93" s="5"/>
      <c r="P93" s="49">
        <v>152.82</v>
      </c>
      <c r="Q93" s="49"/>
      <c r="R93" s="52">
        <f>IF(P93="","",T93*M93*LOOKUP(RIGHT($D$2,3),定数!$A$6:$A$13,定数!$B$6:$B$13))</f>
        <v>0</v>
      </c>
      <c r="S93" s="52"/>
      <c r="T93" s="53">
        <f t="shared" si="12"/>
        <v>0</v>
      </c>
      <c r="U93" s="53"/>
      <c r="V93" t="str">
        <f t="shared" si="15"/>
        <v/>
      </c>
      <c r="W93">
        <f t="shared" si="15"/>
        <v>0</v>
      </c>
      <c r="X93" s="29">
        <f t="shared" si="13"/>
        <v>909295.92146285891</v>
      </c>
      <c r="Y93" s="30">
        <f t="shared" si="14"/>
        <v>0</v>
      </c>
    </row>
    <row r="94" spans="2:25" ht="15">
      <c r="B94" s="46">
        <v>86</v>
      </c>
      <c r="C94" s="48">
        <f t="shared" si="9"/>
        <v>909295.92146285891</v>
      </c>
      <c r="D94" s="48"/>
      <c r="E94" s="46"/>
      <c r="F94" s="5">
        <v>43484</v>
      </c>
      <c r="G94" s="46" t="s">
        <v>46</v>
      </c>
      <c r="H94" s="49">
        <v>153.65</v>
      </c>
      <c r="I94" s="49"/>
      <c r="J94" s="46">
        <v>55</v>
      </c>
      <c r="K94" s="50">
        <f t="shared" si="10"/>
        <v>27278.877643885768</v>
      </c>
      <c r="L94" s="51"/>
      <c r="M94" s="4">
        <f>IF(J94="","",(K94/J94)/LOOKUP(RIGHT($D$2,3),定数!$A$6:$A$13,定数!$B$6:$B$13))</f>
        <v>4.9597959352519574</v>
      </c>
      <c r="N94" s="46"/>
      <c r="O94" s="5"/>
      <c r="P94" s="49">
        <v>154.72</v>
      </c>
      <c r="Q94" s="49"/>
      <c r="R94" s="52">
        <f>IF(P94="","",T94*M94*LOOKUP(RIGHT($D$2,3),定数!$A$6:$A$13,定数!$B$6:$B$13))</f>
        <v>53069.816507195603</v>
      </c>
      <c r="S94" s="52"/>
      <c r="T94" s="53">
        <f t="shared" si="12"/>
        <v>106.99999999999932</v>
      </c>
      <c r="U94" s="53"/>
      <c r="V94" t="str">
        <f t="shared" si="15"/>
        <v/>
      </c>
      <c r="W94">
        <f t="shared" si="15"/>
        <v>0</v>
      </c>
      <c r="X94" s="29">
        <f t="shared" si="13"/>
        <v>909295.92146285891</v>
      </c>
      <c r="Y94" s="30">
        <f t="shared" si="14"/>
        <v>0</v>
      </c>
    </row>
    <row r="95" spans="2:25" ht="15">
      <c r="B95" s="46">
        <v>87</v>
      </c>
      <c r="C95" s="48">
        <f t="shared" si="9"/>
        <v>962365.7379700545</v>
      </c>
      <c r="D95" s="48"/>
      <c r="E95" s="46"/>
      <c r="F95" s="5">
        <v>43522</v>
      </c>
      <c r="G95" s="46" t="s">
        <v>45</v>
      </c>
      <c r="H95" s="49">
        <v>149.02000000000001</v>
      </c>
      <c r="I95" s="49"/>
      <c r="J95" s="46">
        <v>97</v>
      </c>
      <c r="K95" s="50">
        <f t="shared" si="10"/>
        <v>28870.972139101636</v>
      </c>
      <c r="L95" s="51"/>
      <c r="M95" s="4">
        <f>IF(J95="","",(K95/J95)/LOOKUP(RIGHT($D$2,3),定数!$A$6:$A$13,定数!$B$6:$B$13))</f>
        <v>2.9763888803197562</v>
      </c>
      <c r="N95" s="46"/>
      <c r="O95" s="5"/>
      <c r="P95" s="49">
        <v>147.1</v>
      </c>
      <c r="Q95" s="49"/>
      <c r="R95" s="52">
        <f>IF(P95="","",T95*M95*LOOKUP(RIGHT($D$2,3),定数!$A$6:$A$13,定数!$B$6:$B$13))</f>
        <v>57146.666502139793</v>
      </c>
      <c r="S95" s="52"/>
      <c r="T95" s="53">
        <f t="shared" si="12"/>
        <v>192.00000000000159</v>
      </c>
      <c r="U95" s="53"/>
      <c r="V95" t="str">
        <f t="shared" si="15"/>
        <v/>
      </c>
      <c r="W95">
        <f t="shared" si="15"/>
        <v>0</v>
      </c>
      <c r="X95" s="29">
        <f t="shared" si="13"/>
        <v>962365.7379700545</v>
      </c>
      <c r="Y95" s="30">
        <f t="shared" si="14"/>
        <v>0</v>
      </c>
    </row>
    <row r="96" spans="2:25" ht="15">
      <c r="B96" s="46">
        <v>88</v>
      </c>
      <c r="C96" s="48">
        <f t="shared" si="9"/>
        <v>1019512.4044721943</v>
      </c>
      <c r="D96" s="48"/>
      <c r="E96" s="46"/>
      <c r="F96" s="5">
        <v>43547</v>
      </c>
      <c r="G96" s="46" t="s">
        <v>46</v>
      </c>
      <c r="H96" s="49">
        <v>149.33000000000001</v>
      </c>
      <c r="I96" s="49"/>
      <c r="J96" s="46">
        <v>166</v>
      </c>
      <c r="K96" s="50">
        <f t="shared" si="10"/>
        <v>30585.372134165827</v>
      </c>
      <c r="L96" s="51"/>
      <c r="M96" s="4">
        <f>IF(J96="","",(K96/J96)/LOOKUP(RIGHT($D$2,3),定数!$A$6:$A$13,定数!$B$6:$B$13))</f>
        <v>1.8424922972389053</v>
      </c>
      <c r="N96" s="46"/>
      <c r="O96" s="5"/>
      <c r="P96" s="49">
        <v>149.33000000000001</v>
      </c>
      <c r="Q96" s="49"/>
      <c r="R96" s="52">
        <f>IF(P96="","",T96*M96*LOOKUP(RIGHT($D$2,3),定数!$A$6:$A$13,定数!$B$6:$B$13))</f>
        <v>0</v>
      </c>
      <c r="S96" s="52"/>
      <c r="T96" s="53">
        <f t="shared" si="12"/>
        <v>0</v>
      </c>
      <c r="U96" s="53"/>
      <c r="V96" t="str">
        <f t="shared" si="15"/>
        <v/>
      </c>
      <c r="W96">
        <f t="shared" si="15"/>
        <v>0</v>
      </c>
      <c r="X96" s="29">
        <f t="shared" si="13"/>
        <v>1019512.4044721943</v>
      </c>
      <c r="Y96" s="30">
        <f t="shared" si="14"/>
        <v>0</v>
      </c>
    </row>
    <row r="97" spans="2:25" ht="15">
      <c r="B97" s="46">
        <v>89</v>
      </c>
      <c r="C97" s="48">
        <f t="shared" si="9"/>
        <v>1019512.4044721943</v>
      </c>
      <c r="D97" s="48"/>
      <c r="E97" s="46"/>
      <c r="F97" s="5">
        <v>43551</v>
      </c>
      <c r="G97" s="46" t="s">
        <v>46</v>
      </c>
      <c r="H97" s="49">
        <v>149.87</v>
      </c>
      <c r="I97" s="49"/>
      <c r="J97" s="46">
        <v>96</v>
      </c>
      <c r="K97" s="50">
        <f t="shared" si="10"/>
        <v>30585.372134165827</v>
      </c>
      <c r="L97" s="51"/>
      <c r="M97" s="4">
        <f>IF(J97="","",(K97/J97)/LOOKUP(RIGHT($D$2,3),定数!$A$6:$A$13,定数!$B$6:$B$13))</f>
        <v>3.1859762639756068</v>
      </c>
      <c r="N97" s="46"/>
      <c r="O97" s="5"/>
      <c r="P97" s="49">
        <v>149.87</v>
      </c>
      <c r="Q97" s="49"/>
      <c r="R97" s="52">
        <f>IF(P97="","",T97*M97*LOOKUP(RIGHT($D$2,3),定数!$A$6:$A$13,定数!$B$6:$B$13))</f>
        <v>0</v>
      </c>
      <c r="S97" s="52"/>
      <c r="T97" s="53">
        <f t="shared" si="12"/>
        <v>0</v>
      </c>
      <c r="U97" s="53"/>
      <c r="V97" t="str">
        <f t="shared" si="15"/>
        <v/>
      </c>
      <c r="W97">
        <f t="shared" si="15"/>
        <v>0</v>
      </c>
      <c r="X97" s="29">
        <f t="shared" si="13"/>
        <v>1019512.4044721943</v>
      </c>
      <c r="Y97" s="30">
        <f t="shared" si="14"/>
        <v>0</v>
      </c>
    </row>
    <row r="98" spans="2:25" ht="15">
      <c r="B98" s="46">
        <v>90</v>
      </c>
      <c r="C98" s="48">
        <f t="shared" si="9"/>
        <v>1019512.4044721943</v>
      </c>
      <c r="D98" s="48"/>
      <c r="E98" s="46"/>
      <c r="F98" s="5">
        <v>43557</v>
      </c>
      <c r="G98" s="46" t="s">
        <v>46</v>
      </c>
      <c r="H98" s="49">
        <v>149.66999999999999</v>
      </c>
      <c r="I98" s="49"/>
      <c r="J98" s="46">
        <v>128</v>
      </c>
      <c r="K98" s="50">
        <f t="shared" si="10"/>
        <v>30585.372134165827</v>
      </c>
      <c r="L98" s="51"/>
      <c r="M98" s="4">
        <f>IF(J98="","",(K98/J98)/LOOKUP(RIGHT($D$2,3),定数!$A$6:$A$13,定数!$B$6:$B$13))</f>
        <v>2.3894821979817054</v>
      </c>
      <c r="N98" s="46"/>
      <c r="O98" s="5"/>
      <c r="P98" s="49">
        <v>152.22999999999999</v>
      </c>
      <c r="Q98" s="49"/>
      <c r="R98" s="52">
        <f>IF(P98="","",T98*M98*LOOKUP(RIGHT($D$2,3),定数!$A$6:$A$13,定数!$B$6:$B$13))</f>
        <v>61170.744268331713</v>
      </c>
      <c r="S98" s="52"/>
      <c r="T98" s="53">
        <f t="shared" si="12"/>
        <v>256.00000000000023</v>
      </c>
      <c r="U98" s="53"/>
      <c r="V98" t="str">
        <f t="shared" si="15"/>
        <v/>
      </c>
      <c r="W98">
        <f t="shared" si="15"/>
        <v>0</v>
      </c>
      <c r="X98" s="29">
        <f t="shared" si="13"/>
        <v>1019512.4044721943</v>
      </c>
      <c r="Y98" s="30">
        <f t="shared" si="14"/>
        <v>0</v>
      </c>
    </row>
    <row r="99" spans="2:25" ht="15">
      <c r="B99" s="46">
        <v>91</v>
      </c>
      <c r="C99" s="48">
        <f t="shared" si="9"/>
        <v>1080683.1487405261</v>
      </c>
      <c r="D99" s="48"/>
      <c r="E99" s="46"/>
      <c r="F99" s="5">
        <v>43561</v>
      </c>
      <c r="G99" s="46" t="s">
        <v>46</v>
      </c>
      <c r="H99" s="49">
        <v>150.38999999999999</v>
      </c>
      <c r="I99" s="49"/>
      <c r="J99" s="46">
        <v>56</v>
      </c>
      <c r="K99" s="50">
        <f t="shared" si="10"/>
        <v>32420.494462215782</v>
      </c>
      <c r="L99" s="51"/>
      <c r="M99" s="4">
        <f>IF(J99="","",(K99/J99)/LOOKUP(RIGHT($D$2,3),定数!$A$6:$A$13,定数!$B$6:$B$13))</f>
        <v>5.7893740111099614</v>
      </c>
      <c r="N99" s="46"/>
      <c r="O99" s="5"/>
      <c r="P99" s="49">
        <v>150.38999999999999</v>
      </c>
      <c r="Q99" s="49"/>
      <c r="R99" s="52">
        <f>IF(P99="","",T99*M99*LOOKUP(RIGHT($D$2,3),定数!$A$6:$A$13,定数!$B$6:$B$13))</f>
        <v>0</v>
      </c>
      <c r="S99" s="52"/>
      <c r="T99" s="53">
        <f t="shared" si="12"/>
        <v>0</v>
      </c>
      <c r="U99" s="53"/>
      <c r="V99" t="str">
        <f t="shared" si="15"/>
        <v/>
      </c>
      <c r="W99">
        <f t="shared" si="15"/>
        <v>0</v>
      </c>
      <c r="X99" s="29">
        <f t="shared" si="13"/>
        <v>1080683.1487405261</v>
      </c>
      <c r="Y99" s="30">
        <f t="shared" si="14"/>
        <v>0</v>
      </c>
    </row>
    <row r="100" spans="2:25" ht="15">
      <c r="B100" s="46">
        <v>92</v>
      </c>
      <c r="C100" s="48">
        <f t="shared" si="9"/>
        <v>1080683.1487405261</v>
      </c>
      <c r="D100" s="48"/>
      <c r="E100" s="46"/>
      <c r="F100" s="5">
        <v>43567</v>
      </c>
      <c r="G100" s="46" t="s">
        <v>46</v>
      </c>
      <c r="H100" s="49">
        <v>151.74</v>
      </c>
      <c r="I100" s="49"/>
      <c r="J100" s="46">
        <v>58</v>
      </c>
      <c r="K100" s="50">
        <f t="shared" si="10"/>
        <v>32420.494462215782</v>
      </c>
      <c r="L100" s="51"/>
      <c r="M100" s="4">
        <f>IF(J100="","",(K100/J100)/LOOKUP(RIGHT($D$2,3),定数!$A$6:$A$13,定数!$B$6:$B$13))</f>
        <v>5.5897404245199622</v>
      </c>
      <c r="N100" s="46"/>
      <c r="O100" s="5"/>
      <c r="P100" s="49">
        <v>152.88</v>
      </c>
      <c r="Q100" s="49"/>
      <c r="R100" s="52">
        <f>IF(P100="","",T100*M100*LOOKUP(RIGHT($D$2,3),定数!$A$6:$A$13,定数!$B$6:$B$13))</f>
        <v>63723.04083952681</v>
      </c>
      <c r="S100" s="52"/>
      <c r="T100" s="53">
        <f t="shared" si="12"/>
        <v>113.99999999999864</v>
      </c>
      <c r="U100" s="53"/>
      <c r="V100" t="str">
        <f t="shared" si="15"/>
        <v/>
      </c>
      <c r="W100">
        <f t="shared" si="15"/>
        <v>0</v>
      </c>
      <c r="X100" s="29">
        <f t="shared" si="13"/>
        <v>1080683.1487405261</v>
      </c>
      <c r="Y100" s="30">
        <f t="shared" si="14"/>
        <v>0</v>
      </c>
    </row>
    <row r="101" spans="2:25" ht="15">
      <c r="B101" s="46">
        <v>93</v>
      </c>
      <c r="C101" s="48">
        <f t="shared" si="9"/>
        <v>1144406.1895800529</v>
      </c>
      <c r="D101" s="48"/>
      <c r="E101" s="46"/>
      <c r="F101" s="5">
        <v>43587</v>
      </c>
      <c r="G101" s="46" t="s">
        <v>45</v>
      </c>
      <c r="H101" s="49">
        <v>149.15</v>
      </c>
      <c r="I101" s="49"/>
      <c r="J101" s="46">
        <v>96</v>
      </c>
      <c r="K101" s="50">
        <f t="shared" si="10"/>
        <v>34332.185687401587</v>
      </c>
      <c r="L101" s="51"/>
      <c r="M101" s="4">
        <f>IF(J101="","",(K101/J101)/LOOKUP(RIGHT($D$2,3),定数!$A$6:$A$13,定数!$B$6:$B$13))</f>
        <v>3.5762693424376653</v>
      </c>
      <c r="N101" s="46"/>
      <c r="O101" s="5"/>
      <c r="P101" s="49">
        <v>147.26</v>
      </c>
      <c r="Q101" s="49"/>
      <c r="R101" s="52">
        <f>IF(P101="","",T101*M101*LOOKUP(RIGHT($D$2,3),定数!$A$6:$A$13,定数!$B$6:$B$13))</f>
        <v>67591.490572072405</v>
      </c>
      <c r="S101" s="52"/>
      <c r="T101" s="53">
        <f t="shared" si="12"/>
        <v>189.00000000000148</v>
      </c>
      <c r="U101" s="53"/>
      <c r="V101" t="str">
        <f t="shared" si="15"/>
        <v/>
      </c>
      <c r="W101">
        <f t="shared" si="15"/>
        <v>0</v>
      </c>
      <c r="X101" s="29">
        <f t="shared" si="13"/>
        <v>1144406.1895800529</v>
      </c>
      <c r="Y101" s="30">
        <f t="shared" si="14"/>
        <v>0</v>
      </c>
    </row>
    <row r="102" spans="2:25" ht="15">
      <c r="B102" s="46">
        <v>94</v>
      </c>
      <c r="C102" s="48">
        <f t="shared" si="9"/>
        <v>1211997.6801521252</v>
      </c>
      <c r="D102" s="48"/>
      <c r="E102" s="46"/>
      <c r="F102" s="5">
        <v>43592</v>
      </c>
      <c r="G102" s="46" t="s">
        <v>45</v>
      </c>
      <c r="H102" s="49">
        <v>147.78</v>
      </c>
      <c r="I102" s="49"/>
      <c r="J102" s="46">
        <v>46</v>
      </c>
      <c r="K102" s="50">
        <f t="shared" si="10"/>
        <v>36359.930404563755</v>
      </c>
      <c r="L102" s="51"/>
      <c r="M102" s="4">
        <f>IF(J102="","",(K102/J102)/LOOKUP(RIGHT($D$2,3),定数!$A$6:$A$13,定数!$B$6:$B$13))</f>
        <v>7.9043326966442944</v>
      </c>
      <c r="N102" s="46"/>
      <c r="O102" s="5"/>
      <c r="P102" s="49">
        <v>147.78</v>
      </c>
      <c r="Q102" s="49"/>
      <c r="R102" s="52">
        <f>IF(P102="","",T102*M102*LOOKUP(RIGHT($D$2,3),定数!$A$6:$A$13,定数!$B$6:$B$13))</f>
        <v>0</v>
      </c>
      <c r="S102" s="52"/>
      <c r="T102" s="53">
        <f t="shared" si="12"/>
        <v>0</v>
      </c>
      <c r="U102" s="53"/>
      <c r="V102" t="str">
        <f t="shared" si="15"/>
        <v/>
      </c>
      <c r="W102">
        <f t="shared" si="15"/>
        <v>0</v>
      </c>
      <c r="X102" s="29">
        <f t="shared" si="13"/>
        <v>1211997.6801521252</v>
      </c>
      <c r="Y102" s="30">
        <f t="shared" si="14"/>
        <v>0</v>
      </c>
    </row>
    <row r="103" spans="2:25" ht="15">
      <c r="B103" s="46">
        <v>95</v>
      </c>
      <c r="C103" s="48">
        <f t="shared" si="9"/>
        <v>1211997.6801521252</v>
      </c>
      <c r="D103" s="48"/>
      <c r="E103" s="46"/>
      <c r="F103" s="5">
        <v>43615</v>
      </c>
      <c r="G103" s="46" t="s">
        <v>45</v>
      </c>
      <c r="H103" s="49">
        <v>144.41</v>
      </c>
      <c r="I103" s="49"/>
      <c r="J103" s="46">
        <v>62</v>
      </c>
      <c r="K103" s="50">
        <f t="shared" si="10"/>
        <v>36359.930404563755</v>
      </c>
      <c r="L103" s="51"/>
      <c r="M103" s="4">
        <f>IF(J103="","",(K103/J103)/LOOKUP(RIGHT($D$2,3),定数!$A$6:$A$13,定数!$B$6:$B$13))</f>
        <v>5.8645049039618957</v>
      </c>
      <c r="N103" s="46"/>
      <c r="O103" s="5"/>
      <c r="P103" s="49">
        <v>145.05000000000001</v>
      </c>
      <c r="Q103" s="49"/>
      <c r="R103" s="52">
        <f>IF(P103="","",T103*M103*LOOKUP(RIGHT($D$2,3),定数!$A$6:$A$13,定数!$B$6:$B$13))</f>
        <v>-37532.831385357</v>
      </c>
      <c r="S103" s="52"/>
      <c r="T103" s="53">
        <f t="shared" si="12"/>
        <v>-64.000000000001478</v>
      </c>
      <c r="U103" s="53"/>
      <c r="V103" t="str">
        <f t="shared" si="15"/>
        <v/>
      </c>
      <c r="W103">
        <f t="shared" si="15"/>
        <v>1</v>
      </c>
      <c r="X103" s="29">
        <f t="shared" si="13"/>
        <v>1211997.6801521252</v>
      </c>
      <c r="Y103" s="30">
        <f t="shared" si="14"/>
        <v>0</v>
      </c>
    </row>
    <row r="104" spans="2:25" ht="15">
      <c r="B104" s="46">
        <v>96</v>
      </c>
      <c r="C104" s="48">
        <f t="shared" si="9"/>
        <v>1174464.8487667681</v>
      </c>
      <c r="D104" s="48"/>
      <c r="E104" s="46"/>
      <c r="F104" s="5">
        <v>43657</v>
      </c>
      <c r="G104" s="46" t="s">
        <v>46</v>
      </c>
      <c r="H104" s="49">
        <v>147.34</v>
      </c>
      <c r="I104" s="49"/>
      <c r="J104" s="46">
        <v>55</v>
      </c>
      <c r="K104" s="50">
        <f t="shared" si="10"/>
        <v>35233.945463003045</v>
      </c>
      <c r="L104" s="51"/>
      <c r="M104" s="4">
        <f>IF(J104="","",(K104/J104)/LOOKUP(RIGHT($D$2,3),定数!$A$6:$A$13,定数!$B$6:$B$13))</f>
        <v>6.4061719023641901</v>
      </c>
      <c r="N104" s="46"/>
      <c r="O104" s="5"/>
      <c r="P104" s="49">
        <v>148.44999999999999</v>
      </c>
      <c r="Q104" s="49"/>
      <c r="R104" s="52">
        <f>IF(P104="","",T104*M104*LOOKUP(RIGHT($D$2,3),定数!$A$6:$A$13,定数!$B$6:$B$13))</f>
        <v>71108.508116241559</v>
      </c>
      <c r="S104" s="52"/>
      <c r="T104" s="53">
        <f t="shared" si="12"/>
        <v>110.99999999999852</v>
      </c>
      <c r="U104" s="53"/>
      <c r="V104" t="str">
        <f t="shared" si="15"/>
        <v/>
      </c>
      <c r="W104">
        <f t="shared" si="15"/>
        <v>0</v>
      </c>
      <c r="X104" s="29">
        <f t="shared" si="13"/>
        <v>1211997.6801521252</v>
      </c>
      <c r="Y104" s="30">
        <f t="shared" si="14"/>
        <v>3.0967741935484683E-2</v>
      </c>
    </row>
    <row r="105" spans="2:25" ht="15">
      <c r="B105" s="46">
        <v>97</v>
      </c>
      <c r="C105" s="48">
        <f t="shared" si="9"/>
        <v>1245573.3568830097</v>
      </c>
      <c r="D105" s="48"/>
      <c r="E105" s="46"/>
      <c r="F105" s="5">
        <v>43659</v>
      </c>
      <c r="G105" s="46" t="s">
        <v>46</v>
      </c>
      <c r="H105" s="49">
        <v>148.59</v>
      </c>
      <c r="I105" s="49"/>
      <c r="J105" s="46">
        <v>95</v>
      </c>
      <c r="K105" s="50">
        <f t="shared" si="10"/>
        <v>37367.200706490286</v>
      </c>
      <c r="L105" s="51"/>
      <c r="M105" s="4">
        <f>IF(J105="","",(K105/J105)/LOOKUP(RIGHT($D$2,3),定数!$A$6:$A$13,定数!$B$6:$B$13))</f>
        <v>3.933389548051609</v>
      </c>
      <c r="N105" s="46"/>
      <c r="O105" s="5"/>
      <c r="P105" s="49">
        <v>148.59</v>
      </c>
      <c r="Q105" s="49"/>
      <c r="R105" s="52">
        <f>IF(P105="","",T105*M105*LOOKUP(RIGHT($D$2,3),定数!$A$6:$A$13,定数!$B$6:$B$13))</f>
        <v>0</v>
      </c>
      <c r="S105" s="52"/>
      <c r="T105" s="53">
        <f t="shared" si="12"/>
        <v>0</v>
      </c>
      <c r="U105" s="53"/>
      <c r="V105" t="str">
        <f t="shared" si="15"/>
        <v/>
      </c>
      <c r="W105">
        <f t="shared" si="15"/>
        <v>0</v>
      </c>
      <c r="X105" s="29">
        <f t="shared" si="13"/>
        <v>1245573.3568830097</v>
      </c>
      <c r="Y105" s="30">
        <f t="shared" si="14"/>
        <v>0</v>
      </c>
    </row>
    <row r="106" spans="2:25" ht="15">
      <c r="B106" s="46">
        <v>98</v>
      </c>
      <c r="C106" s="48">
        <f t="shared" si="9"/>
        <v>1245573.3568830097</v>
      </c>
      <c r="D106" s="48"/>
      <c r="E106" s="46"/>
      <c r="F106" s="5">
        <v>43691</v>
      </c>
      <c r="G106" s="46" t="s">
        <v>45</v>
      </c>
      <c r="H106" s="49">
        <v>141.35</v>
      </c>
      <c r="I106" s="49"/>
      <c r="J106" s="46">
        <v>110</v>
      </c>
      <c r="K106" s="50">
        <f t="shared" si="10"/>
        <v>37367.200706490286</v>
      </c>
      <c r="L106" s="51"/>
      <c r="M106" s="4">
        <f>IF(J106="","",(K106/J106)/LOOKUP(RIGHT($D$2,3),定数!$A$6:$A$13,定数!$B$6:$B$13))</f>
        <v>3.3970182460445715</v>
      </c>
      <c r="N106" s="46"/>
      <c r="O106" s="5"/>
      <c r="P106" s="49">
        <v>141.35</v>
      </c>
      <c r="Q106" s="49"/>
      <c r="R106" s="52">
        <f>IF(P106="","",T106*M106*LOOKUP(RIGHT($D$2,3),定数!$A$6:$A$13,定数!$B$6:$B$13))</f>
        <v>0</v>
      </c>
      <c r="S106" s="52"/>
      <c r="T106" s="53">
        <f t="shared" si="12"/>
        <v>0</v>
      </c>
      <c r="U106" s="53"/>
      <c r="V106" t="str">
        <f t="shared" si="15"/>
        <v/>
      </c>
      <c r="W106">
        <f t="shared" si="15"/>
        <v>0</v>
      </c>
      <c r="X106" s="29">
        <f t="shared" si="13"/>
        <v>1245573.3568830097</v>
      </c>
      <c r="Y106" s="30">
        <f t="shared" si="14"/>
        <v>0</v>
      </c>
    </row>
    <row r="107" spans="2:25" ht="15">
      <c r="B107" s="46">
        <v>99</v>
      </c>
      <c r="C107" s="48">
        <f t="shared" si="9"/>
        <v>1245573.3568830097</v>
      </c>
      <c r="D107" s="48"/>
      <c r="E107" s="46"/>
      <c r="F107" s="5">
        <v>43760</v>
      </c>
      <c r="G107" s="46" t="s">
        <v>45</v>
      </c>
      <c r="H107" s="49">
        <v>146.63999999999999</v>
      </c>
      <c r="I107" s="49"/>
      <c r="J107" s="46">
        <v>92</v>
      </c>
      <c r="K107" s="50">
        <f t="shared" si="10"/>
        <v>37367.200706490286</v>
      </c>
      <c r="L107" s="51"/>
      <c r="M107" s="4">
        <f>IF(J107="","",(K107/J107)/LOOKUP(RIGHT($D$2,3),定数!$A$6:$A$13,定数!$B$6:$B$13))</f>
        <v>4.0616522507054658</v>
      </c>
      <c r="N107" s="46"/>
      <c r="O107" s="5"/>
      <c r="P107" s="49">
        <v>144.84</v>
      </c>
      <c r="Q107" s="49"/>
      <c r="R107" s="52">
        <f>IF(P107="","",T107*M107*LOOKUP(RIGHT($D$2,3),定数!$A$6:$A$13,定数!$B$6:$B$13))</f>
        <v>73109.740512697696</v>
      </c>
      <c r="S107" s="52"/>
      <c r="T107" s="53">
        <f t="shared" si="12"/>
        <v>179.99999999999829</v>
      </c>
      <c r="U107" s="53"/>
      <c r="V107" t="str">
        <f>IF(S107&lt;&gt;"",IF(S107&lt;0,1+V106,0),"")</f>
        <v/>
      </c>
      <c r="W107">
        <f>IF(T107&lt;&gt;"",IF(T107&lt;0,1+W106,0),"")</f>
        <v>0</v>
      </c>
      <c r="X107" s="29">
        <f t="shared" si="13"/>
        <v>1245573.3568830097</v>
      </c>
      <c r="Y107" s="30">
        <f t="shared" si="14"/>
        <v>0</v>
      </c>
    </row>
    <row r="108" spans="2:25" ht="15">
      <c r="B108" s="46">
        <v>100</v>
      </c>
      <c r="C108" s="48">
        <f t="shared" si="9"/>
        <v>1318683.0973957074</v>
      </c>
      <c r="D108" s="48"/>
      <c r="E108" s="46"/>
      <c r="F108" s="5">
        <v>43803</v>
      </c>
      <c r="G108" s="46" t="s">
        <v>45</v>
      </c>
      <c r="H108" s="49">
        <v>143.91</v>
      </c>
      <c r="I108" s="49"/>
      <c r="J108" s="46">
        <v>84</v>
      </c>
      <c r="K108" s="50">
        <f t="shared" si="10"/>
        <v>39560.49292187122</v>
      </c>
      <c r="L108" s="51"/>
      <c r="M108" s="4">
        <f>IF(J108="","",(K108/J108)/LOOKUP(RIGHT($D$2,3),定数!$A$6:$A$13,定数!$B$6:$B$13))</f>
        <v>4.7095824906989545</v>
      </c>
      <c r="N108" s="46"/>
      <c r="O108" s="5"/>
      <c r="P108" s="49">
        <v>143.91</v>
      </c>
      <c r="Q108" s="49"/>
      <c r="R108" s="52">
        <f>IF(P108="","",T108*M108*LOOKUP(RIGHT($D$2,3),定数!$A$6:$A$13,定数!$B$6:$B$13))</f>
        <v>0</v>
      </c>
      <c r="S108" s="52"/>
      <c r="T108" s="53">
        <f t="shared" si="12"/>
        <v>0</v>
      </c>
      <c r="U108" s="53"/>
      <c r="V108" t="str">
        <f>IF(S108&lt;&gt;"",IF(S108&lt;0,1+V107,0),"")</f>
        <v/>
      </c>
      <c r="W108">
        <f>IF(T108&lt;&gt;"",IF(T108&lt;0,1+W107,0),"")</f>
        <v>0</v>
      </c>
      <c r="X108" s="29">
        <f t="shared" si="13"/>
        <v>1318683.0973957074</v>
      </c>
      <c r="Y108" s="30">
        <f t="shared" si="14"/>
        <v>0</v>
      </c>
    </row>
    <row r="109" spans="2:2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E109"/>
  <sheetViews>
    <sheetView zoomScale="115" zoomScaleNormal="115" workbookViewId="0">
      <pane ySplit="8" topLeftCell="A101" activePane="bottomLeft" state="frozen"/>
      <selection pane="bottomLeft" activeCell="J115" sqref="J115"/>
    </sheetView>
  </sheetViews>
  <sheetFormatPr defaultRowHeight="13.5"/>
  <cols>
    <col min="1" max="1" width="2.875" customWidth="1"/>
    <col min="2" max="19" width="6.625" customWidth="1"/>
    <col min="20" max="20" width="14.5" customWidth="1"/>
    <col min="21" max="21" width="6.625" customWidth="1"/>
    <col min="23" max="23" width="12.375" customWidth="1"/>
    <col min="24" max="24" width="14.625" customWidth="1"/>
    <col min="26" max="26" width="5.75" customWidth="1"/>
    <col min="27" max="27" width="10.875" style="16" hidden="1" customWidth="1"/>
    <col min="28" max="28" width="0" hidden="1" customWidth="1"/>
    <col min="29" max="29" width="11.125" customWidth="1"/>
  </cols>
  <sheetData>
    <row r="2" spans="2:31">
      <c r="B2" s="71" t="s">
        <v>10</v>
      </c>
      <c r="C2" s="71"/>
      <c r="D2" s="82" t="s">
        <v>11</v>
      </c>
      <c r="E2" s="82"/>
      <c r="F2" s="71" t="s">
        <v>12</v>
      </c>
      <c r="G2" s="71"/>
      <c r="H2" s="74" t="s">
        <v>13</v>
      </c>
      <c r="I2" s="74"/>
      <c r="J2" s="71" t="s">
        <v>14</v>
      </c>
      <c r="K2" s="71"/>
      <c r="L2" s="81">
        <v>100000</v>
      </c>
      <c r="M2" s="82"/>
      <c r="N2" s="71" t="s">
        <v>15</v>
      </c>
      <c r="O2" s="71"/>
      <c r="P2" s="83">
        <f>SUM(L2,D4)</f>
        <v>1052102.3941650991</v>
      </c>
      <c r="Q2" s="74"/>
      <c r="R2" s="31"/>
      <c r="S2" s="31"/>
      <c r="T2" s="31"/>
      <c r="U2" s="1"/>
      <c r="V2" s="1"/>
      <c r="W2" s="1"/>
      <c r="X2" s="1"/>
      <c r="Y2" s="1"/>
    </row>
    <row r="3" spans="2:31" ht="108.75" customHeight="1">
      <c r="B3" s="71" t="s">
        <v>16</v>
      </c>
      <c r="C3" s="71"/>
      <c r="D3" s="84" t="s">
        <v>47</v>
      </c>
      <c r="E3" s="84"/>
      <c r="F3" s="84"/>
      <c r="G3" s="84"/>
      <c r="H3" s="84"/>
      <c r="I3" s="84"/>
      <c r="J3" s="71" t="s">
        <v>18</v>
      </c>
      <c r="K3" s="71"/>
      <c r="L3" s="84" t="s">
        <v>48</v>
      </c>
      <c r="M3" s="85"/>
      <c r="N3" s="85"/>
      <c r="O3" s="85"/>
      <c r="P3" s="85"/>
      <c r="Q3" s="85"/>
      <c r="R3" s="32"/>
      <c r="S3" s="32"/>
      <c r="T3" s="32"/>
      <c r="U3" s="1"/>
      <c r="V3" s="1"/>
      <c r="W3" s="1"/>
      <c r="X3" s="1"/>
    </row>
    <row r="4" spans="2:31">
      <c r="B4" s="71" t="s">
        <v>20</v>
      </c>
      <c r="C4" s="71"/>
      <c r="D4" s="79">
        <f>SUM($AC$9:$AC$993)</f>
        <v>952102.39416509925</v>
      </c>
      <c r="E4" s="79"/>
      <c r="F4" s="71" t="s">
        <v>21</v>
      </c>
      <c r="G4" s="71"/>
      <c r="H4" s="80">
        <f>SUM($Y$9:$Z$108)</f>
        <v>8891.9999999999873</v>
      </c>
      <c r="I4" s="74"/>
      <c r="J4" s="86" t="s">
        <v>22</v>
      </c>
      <c r="K4" s="86"/>
      <c r="L4" s="83">
        <f>MAX($C$9:$D$990)-C9</f>
        <v>926139.28261604882</v>
      </c>
      <c r="M4" s="83"/>
      <c r="N4" s="86" t="s">
        <v>23</v>
      </c>
      <c r="O4" s="86"/>
      <c r="P4" s="87">
        <f>MAX(AE:AE)</f>
        <v>6.0216339522546791E-2</v>
      </c>
      <c r="Q4" s="87"/>
      <c r="R4" s="33"/>
      <c r="S4" s="33"/>
      <c r="T4" s="33"/>
      <c r="U4" s="1"/>
      <c r="V4" s="1"/>
      <c r="W4" s="1"/>
      <c r="X4" s="1"/>
      <c r="Y4" s="1"/>
    </row>
    <row r="5" spans="2:31">
      <c r="B5" s="42" t="s">
        <v>24</v>
      </c>
      <c r="C5" s="40">
        <f>COUNTIF($U$9:$U$990,"&gt;0")</f>
        <v>63</v>
      </c>
      <c r="D5" s="39" t="s">
        <v>25</v>
      </c>
      <c r="E5" s="12">
        <f>COUNTIF($U$9:$U$990,"&lt;0")</f>
        <v>8</v>
      </c>
      <c r="F5" s="39" t="s">
        <v>26</v>
      </c>
      <c r="G5" s="40">
        <f>COUNTIF($U$9:$U$990,"=0")</f>
        <v>29</v>
      </c>
      <c r="H5" s="39" t="s">
        <v>27</v>
      </c>
      <c r="I5" s="41">
        <f>C5/SUM(C5,E5,G5)</f>
        <v>0.63</v>
      </c>
      <c r="J5" s="70" t="s">
        <v>28</v>
      </c>
      <c r="K5" s="71"/>
      <c r="L5" s="72">
        <f>MAX(AA9:AA993)</f>
        <v>6</v>
      </c>
      <c r="M5" s="73"/>
      <c r="N5" s="14" t="s">
        <v>29</v>
      </c>
      <c r="O5" s="6"/>
      <c r="P5" s="72">
        <f>MAX(AB9:AB993)</f>
        <v>2</v>
      </c>
      <c r="Q5" s="73"/>
      <c r="R5" s="31"/>
      <c r="S5" s="31"/>
      <c r="T5" s="31"/>
      <c r="U5" s="1"/>
      <c r="V5" s="1"/>
      <c r="W5" s="1"/>
      <c r="X5" s="1"/>
      <c r="Y5" s="1"/>
    </row>
    <row r="6" spans="2:31">
      <c r="B6" s="8"/>
      <c r="C6" s="10"/>
      <c r="D6" s="11"/>
      <c r="E6" s="7"/>
      <c r="F6" s="8"/>
      <c r="G6" s="7"/>
      <c r="H6" s="8"/>
      <c r="I6" s="13"/>
      <c r="J6" s="8"/>
      <c r="K6" s="8"/>
      <c r="L6" s="7"/>
      <c r="M6" s="7"/>
      <c r="N6" s="9"/>
      <c r="O6" s="9"/>
      <c r="P6" s="7"/>
      <c r="Q6" s="43"/>
      <c r="R6" s="31"/>
      <c r="S6" s="31"/>
      <c r="T6" s="31"/>
      <c r="U6" s="1"/>
      <c r="V6" s="1"/>
      <c r="W6" s="1"/>
      <c r="X6" s="1"/>
      <c r="Y6" s="1"/>
    </row>
    <row r="7" spans="2:31">
      <c r="B7" s="54" t="s">
        <v>30</v>
      </c>
      <c r="C7" s="56" t="s">
        <v>31</v>
      </c>
      <c r="D7" s="57"/>
      <c r="E7" s="60" t="s">
        <v>32</v>
      </c>
      <c r="F7" s="61"/>
      <c r="G7" s="61"/>
      <c r="H7" s="61"/>
      <c r="I7" s="62"/>
      <c r="J7" s="63"/>
      <c r="K7" s="64"/>
      <c r="L7" s="65"/>
      <c r="M7" s="66" t="s">
        <v>34</v>
      </c>
      <c r="N7" s="67" t="s">
        <v>49</v>
      </c>
      <c r="O7" s="68"/>
      <c r="P7" s="68"/>
      <c r="Q7" s="69"/>
      <c r="R7" s="78" t="s">
        <v>50</v>
      </c>
      <c r="S7" s="68"/>
      <c r="T7" s="69"/>
      <c r="U7" s="88" t="s">
        <v>51</v>
      </c>
      <c r="V7" s="89"/>
      <c r="W7" s="90"/>
      <c r="X7" s="88" t="s">
        <v>52</v>
      </c>
      <c r="Y7" s="89"/>
      <c r="Z7" s="90"/>
      <c r="AC7" s="35" t="s">
        <v>53</v>
      </c>
    </row>
    <row r="8" spans="2:31">
      <c r="B8" s="55"/>
      <c r="C8" s="58"/>
      <c r="D8" s="59"/>
      <c r="E8" s="15" t="s">
        <v>37</v>
      </c>
      <c r="F8" s="15" t="s">
        <v>38</v>
      </c>
      <c r="G8" s="15" t="s">
        <v>39</v>
      </c>
      <c r="H8" s="76" t="s">
        <v>40</v>
      </c>
      <c r="I8" s="62"/>
      <c r="J8" s="2" t="s">
        <v>41</v>
      </c>
      <c r="K8" s="77" t="s">
        <v>42</v>
      </c>
      <c r="L8" s="65"/>
      <c r="M8" s="66"/>
      <c r="N8" s="3" t="s">
        <v>37</v>
      </c>
      <c r="O8" s="3" t="s">
        <v>38</v>
      </c>
      <c r="P8" s="78" t="s">
        <v>40</v>
      </c>
      <c r="Q8" s="69"/>
      <c r="R8" s="45" t="s">
        <v>54</v>
      </c>
      <c r="S8" s="45" t="s">
        <v>55</v>
      </c>
      <c r="T8" s="45" t="s">
        <v>56</v>
      </c>
      <c r="U8" s="75" t="s">
        <v>43</v>
      </c>
      <c r="V8" s="75"/>
      <c r="W8" s="44" t="s">
        <v>57</v>
      </c>
      <c r="X8" s="44" t="s">
        <v>58</v>
      </c>
      <c r="Y8" s="75" t="s">
        <v>41</v>
      </c>
      <c r="Z8" s="75"/>
      <c r="AC8" s="35" t="s">
        <v>58</v>
      </c>
      <c r="AE8" t="s">
        <v>44</v>
      </c>
    </row>
    <row r="9" spans="2:31">
      <c r="B9" s="46">
        <v>1</v>
      </c>
      <c r="C9" s="48">
        <f>L2</f>
        <v>100000</v>
      </c>
      <c r="D9" s="48"/>
      <c r="E9" s="46">
        <v>2012</v>
      </c>
      <c r="F9" s="5">
        <v>43468</v>
      </c>
      <c r="G9" s="46" t="s">
        <v>45</v>
      </c>
      <c r="H9" s="49">
        <v>119.87</v>
      </c>
      <c r="I9" s="49"/>
      <c r="J9" s="46">
        <v>15</v>
      </c>
      <c r="K9" s="48">
        <f>IF(J9="","",C9*0.03)</f>
        <v>3000</v>
      </c>
      <c r="L9" s="48"/>
      <c r="M9" s="4">
        <f>IF(J9="","",(K9/J9)/LOOKUP(RIGHT($D$2,3),定数!$A$6:$A$13,定数!$B$6:$B$13))</f>
        <v>2</v>
      </c>
      <c r="N9" s="46">
        <v>2001</v>
      </c>
      <c r="O9" s="5">
        <v>42111</v>
      </c>
      <c r="P9" s="49">
        <v>119.87</v>
      </c>
      <c r="Q9" s="49"/>
      <c r="R9" s="46"/>
      <c r="S9" s="46"/>
      <c r="T9" s="46">
        <v>119.87</v>
      </c>
      <c r="U9" s="52">
        <f>IF(P9="","",W9*M9*LOOKUP(RIGHT($D$2,3),定数!$A$6:$A$13,定数!$B$6:$B$13))</f>
        <v>0</v>
      </c>
      <c r="V9" s="52"/>
      <c r="W9" s="34">
        <f>IF(P9="","",IF(G9="買",(P9-H9),(H9-P9))*IF(RIGHT($D$2,3)="JPY",100,10000))</f>
        <v>0</v>
      </c>
      <c r="X9" s="47">
        <f>IF(T9="","",Y9*M9*LOOKUP(RIGHT($D$2,3),定数!$A$6:$A$13,定数!$B$6:$B$13))</f>
        <v>0</v>
      </c>
      <c r="Y9" s="53">
        <f>IF(T9="","",IF(G9="買",(T9-H9),(H9-T9))*IF(RIGHT($D$2,3)="JPY",100,10000))</f>
        <v>0</v>
      </c>
      <c r="Z9" s="53"/>
      <c r="AA9" s="1">
        <f>IF(Y9&lt;&gt;"",IF(Y9&gt;0,1+AA8,0),"")</f>
        <v>0</v>
      </c>
      <c r="AB9">
        <f>IF(Y9&lt;&gt;"",IF(Y9&lt;0,1+AB8,0),"")</f>
        <v>0</v>
      </c>
      <c r="AC9" s="36">
        <f>SUM(U9,X9)</f>
        <v>0</v>
      </c>
    </row>
    <row r="10" spans="2:31">
      <c r="B10" s="46">
        <v>2</v>
      </c>
      <c r="C10" s="48">
        <f>IF(U9="","",C9+U9)</f>
        <v>100000</v>
      </c>
      <c r="D10" s="48"/>
      <c r="E10" s="46"/>
      <c r="F10" s="5">
        <v>43502</v>
      </c>
      <c r="G10" s="46" t="s">
        <v>46</v>
      </c>
      <c r="H10" s="49">
        <v>121.16</v>
      </c>
      <c r="I10" s="49"/>
      <c r="J10" s="46">
        <v>67</v>
      </c>
      <c r="K10" s="50">
        <f>IF(J10="","",C10*0.03)</f>
        <v>3000</v>
      </c>
      <c r="L10" s="51"/>
      <c r="M10" s="4">
        <f>IF(J10="","",(K10/J10)/LOOKUP(RIGHT($D$2,3),定数!$A$6:$A$13,定数!$B$6:$B$13))</f>
        <v>0.44776119402985076</v>
      </c>
      <c r="N10" s="46"/>
      <c r="O10" s="5"/>
      <c r="P10" s="49">
        <v>122</v>
      </c>
      <c r="Q10" s="49"/>
      <c r="R10" s="46"/>
      <c r="S10" s="46"/>
      <c r="T10" s="46">
        <v>122.49</v>
      </c>
      <c r="U10" s="52">
        <f>IF(P10="","",W10*(M10*0.5)*LOOKUP(RIGHT($D$2,3),定数!$A$6:$A$13,定数!$B$6:$B$13))</f>
        <v>1880.597014925381</v>
      </c>
      <c r="V10" s="52"/>
      <c r="W10" s="47">
        <f t="shared" ref="W10:W73" si="0">IF(P10="","",IF(G10="買",(P10-H10),(H10-P10))*IF(RIGHT($D$2,3)="JPY",100,10000))</f>
        <v>84.000000000000341</v>
      </c>
      <c r="X10" s="47">
        <f>IF(T10="","",Y10*(M10*0.5)*LOOKUP(RIGHT($D$2,3),定数!$A$6:$A$13,定数!$B$6:$B$13))</f>
        <v>2977.6119402985037</v>
      </c>
      <c r="Y10" s="53">
        <f t="shared" ref="Y10:Y73" si="1">IF(T10="","",IF(G10="買",(T10-H10),(H10-T10))*IF(RIGHT($D$2,3)="JPY",100,10000))</f>
        <v>132.99999999999983</v>
      </c>
      <c r="Z10" s="53"/>
      <c r="AA10" s="16">
        <f t="shared" ref="AA10:AA22" si="2">IF(Y10&lt;&gt;"",IF(Y10&gt;0,1+AA9,0),"")</f>
        <v>1</v>
      </c>
      <c r="AB10">
        <f t="shared" ref="AB10:AB73" si="3">IF(Y10&lt;&gt;"",IF(Y10&lt;0,1+AB9,0),"")</f>
        <v>0</v>
      </c>
      <c r="AC10" s="38">
        <f>SUM(U10:X10)</f>
        <v>4942.2089552238849</v>
      </c>
      <c r="AD10" s="29">
        <f>IF(C10&lt;&gt;"",MAX(C10,C9),"")</f>
        <v>100000</v>
      </c>
    </row>
    <row r="11" spans="2:31">
      <c r="B11" s="46">
        <v>3</v>
      </c>
      <c r="C11" s="48">
        <f>IF(U10="","",C10+U10+X10)</f>
        <v>104858.20895522389</v>
      </c>
      <c r="D11" s="48"/>
      <c r="E11" s="46"/>
      <c r="F11" s="5">
        <v>43504</v>
      </c>
      <c r="G11" s="46" t="s">
        <v>46</v>
      </c>
      <c r="H11" s="49">
        <v>122.32</v>
      </c>
      <c r="I11" s="49"/>
      <c r="J11" s="46">
        <v>92</v>
      </c>
      <c r="K11" s="50">
        <f t="shared" ref="K11:K74" si="4">IF(J11="","",C11*0.03)</f>
        <v>3145.7462686567164</v>
      </c>
      <c r="L11" s="51"/>
      <c r="M11" s="4">
        <f>IF(J11="","",(K11/J11)/LOOKUP(RIGHT($D$2,3),定数!$A$6:$A$13,定数!$B$6:$B$13))</f>
        <v>0.34192894224529524</v>
      </c>
      <c r="N11" s="46"/>
      <c r="O11" s="5"/>
      <c r="P11" s="49">
        <v>122.32</v>
      </c>
      <c r="Q11" s="49"/>
      <c r="R11" s="46"/>
      <c r="S11" s="46"/>
      <c r="T11" s="46">
        <v>122.32</v>
      </c>
      <c r="U11" s="52">
        <f>IF(P11="","",W11*(M11*0.5)*LOOKUP(RIGHT($D$2,3),定数!$A$6:$A$13,定数!$B$6:$B$13))</f>
        <v>0</v>
      </c>
      <c r="V11" s="52"/>
      <c r="W11" s="47">
        <f t="shared" si="0"/>
        <v>0</v>
      </c>
      <c r="X11" s="47">
        <f>IF(T11="","",Y11*(M11*0.5)*LOOKUP(RIGHT($D$2,3),定数!$A$6:$A$13,定数!$B$6:$B$13))</f>
        <v>0</v>
      </c>
      <c r="Y11" s="53">
        <f t="shared" si="1"/>
        <v>0</v>
      </c>
      <c r="Z11" s="53"/>
      <c r="AA11" s="16">
        <f t="shared" si="2"/>
        <v>0</v>
      </c>
      <c r="AB11">
        <f t="shared" si="3"/>
        <v>0</v>
      </c>
      <c r="AC11" s="37">
        <f t="shared" ref="AC11:AC74" si="5">SUM(U11:X11)</f>
        <v>0</v>
      </c>
      <c r="AD11" s="29">
        <f>IF(C11&lt;&gt;"",MAX(AD10,C11),"")</f>
        <v>104858.20895522389</v>
      </c>
      <c r="AE11" s="30">
        <f>IF(AD11&lt;&gt;"",1-(C11/AD11),"")</f>
        <v>0</v>
      </c>
    </row>
    <row r="12" spans="2:31">
      <c r="B12" s="46">
        <v>4</v>
      </c>
      <c r="C12" s="48">
        <f t="shared" ref="C12:C75" si="6">IF(U11="","",C11+U11+X11)</f>
        <v>104858.20895522389</v>
      </c>
      <c r="D12" s="48"/>
      <c r="E12" s="46"/>
      <c r="F12" s="5">
        <v>43511</v>
      </c>
      <c r="G12" s="46" t="s">
        <v>46</v>
      </c>
      <c r="H12" s="49">
        <v>123.49</v>
      </c>
      <c r="I12" s="49"/>
      <c r="J12" s="46">
        <v>89</v>
      </c>
      <c r="K12" s="50">
        <f t="shared" si="4"/>
        <v>3145.7462686567164</v>
      </c>
      <c r="L12" s="51"/>
      <c r="M12" s="4">
        <f>IF(J12="","",(K12/J12)/LOOKUP(RIGHT($D$2,3),定数!$A$6:$A$13,定数!$B$6:$B$13))</f>
        <v>0.35345463692772094</v>
      </c>
      <c r="N12" s="46"/>
      <c r="O12" s="5"/>
      <c r="P12" s="49">
        <v>124.62</v>
      </c>
      <c r="Q12" s="49"/>
      <c r="R12" s="46"/>
      <c r="S12" s="46"/>
      <c r="T12" s="46">
        <v>125.27</v>
      </c>
      <c r="U12" s="52">
        <f>IF(P12="","",W12*(M12*0.5)*LOOKUP(RIGHT($D$2,3),定数!$A$6:$A$13,定数!$B$6:$B$13))</f>
        <v>1997.0186986416404</v>
      </c>
      <c r="V12" s="52"/>
      <c r="W12" s="47">
        <f t="shared" si="0"/>
        <v>113.00000000000097</v>
      </c>
      <c r="X12" s="47">
        <f>IF(T12="","",Y12*(M12*0.5)*LOOKUP(RIGHT($D$2,3),定数!$A$6:$A$13,定数!$B$6:$B$13))</f>
        <v>3145.7462686567183</v>
      </c>
      <c r="Y12" s="53">
        <f t="shared" si="1"/>
        <v>178.00000000000011</v>
      </c>
      <c r="Z12" s="53"/>
      <c r="AA12" s="16">
        <f t="shared" si="2"/>
        <v>1</v>
      </c>
      <c r="AB12">
        <f t="shared" si="3"/>
        <v>0</v>
      </c>
      <c r="AC12" s="37">
        <f t="shared" si="5"/>
        <v>5255.7649672983598</v>
      </c>
      <c r="AD12" s="29">
        <f>IF(C12&lt;&gt;"",MAX(AD11,C12),"")</f>
        <v>104858.20895522389</v>
      </c>
      <c r="AE12" s="30">
        <f>IF(AD12&lt;&gt;"",1-(C12/AD12),"")</f>
        <v>0</v>
      </c>
    </row>
    <row r="13" spans="2:31">
      <c r="B13" s="46">
        <v>5</v>
      </c>
      <c r="C13" s="48">
        <f t="shared" si="6"/>
        <v>110000.97392252224</v>
      </c>
      <c r="D13" s="48"/>
      <c r="E13" s="46"/>
      <c r="F13" s="5">
        <v>43517</v>
      </c>
      <c r="G13" s="46" t="s">
        <v>46</v>
      </c>
      <c r="H13" s="49">
        <v>126.18</v>
      </c>
      <c r="I13" s="49"/>
      <c r="J13" s="46">
        <v>55</v>
      </c>
      <c r="K13" s="50">
        <f t="shared" si="4"/>
        <v>3300.029217675667</v>
      </c>
      <c r="L13" s="51"/>
      <c r="M13" s="4">
        <f>IF(J13="","",(K13/J13)/LOOKUP(RIGHT($D$2,3),定数!$A$6:$A$13,定数!$B$6:$B$13))</f>
        <v>0.60000531230466669</v>
      </c>
      <c r="N13" s="46"/>
      <c r="O13" s="5"/>
      <c r="P13" s="49">
        <v>126.18</v>
      </c>
      <c r="Q13" s="49"/>
      <c r="R13" s="46"/>
      <c r="S13" s="46"/>
      <c r="T13" s="46">
        <v>126.18</v>
      </c>
      <c r="U13" s="52">
        <f>IF(P13="","",W13*(M13*0.5)*LOOKUP(RIGHT($D$2,3),定数!$A$6:$A$13,定数!$B$6:$B$13))</f>
        <v>0</v>
      </c>
      <c r="V13" s="52"/>
      <c r="W13" s="47">
        <f t="shared" si="0"/>
        <v>0</v>
      </c>
      <c r="X13" s="47">
        <f>IF(T13="","",Y13*(M13*0.5)*LOOKUP(RIGHT($D$2,3),定数!$A$6:$A$13,定数!$B$6:$B$13))</f>
        <v>0</v>
      </c>
      <c r="Y13" s="53">
        <f t="shared" si="1"/>
        <v>0</v>
      </c>
      <c r="Z13" s="53"/>
      <c r="AA13" s="16">
        <f t="shared" si="2"/>
        <v>0</v>
      </c>
      <c r="AB13">
        <f t="shared" si="3"/>
        <v>0</v>
      </c>
      <c r="AC13" s="37">
        <f t="shared" si="5"/>
        <v>0</v>
      </c>
      <c r="AD13" s="29">
        <f>IF(C13&lt;&gt;"",MAX(AD12,C13),"")</f>
        <v>110000.97392252224</v>
      </c>
      <c r="AE13" s="30">
        <f>IF(AD13&lt;&gt;"",1-(C13/AD13),"")</f>
        <v>0</v>
      </c>
    </row>
    <row r="14" spans="2:31">
      <c r="B14" s="46">
        <v>6</v>
      </c>
      <c r="C14" s="48">
        <f t="shared" si="6"/>
        <v>110000.97392252224</v>
      </c>
      <c r="D14" s="48"/>
      <c r="E14" s="46"/>
      <c r="F14" s="5">
        <v>43539</v>
      </c>
      <c r="G14" s="46" t="s">
        <v>46</v>
      </c>
      <c r="H14" s="49">
        <v>131.08000000000001</v>
      </c>
      <c r="I14" s="49"/>
      <c r="J14" s="46">
        <v>87</v>
      </c>
      <c r="K14" s="50">
        <f t="shared" si="4"/>
        <v>3300.029217675667</v>
      </c>
      <c r="L14" s="51"/>
      <c r="M14" s="4">
        <f>IF(J14="","",(K14/J14)/LOOKUP(RIGHT($D$2,3),定数!$A$6:$A$13,定数!$B$6:$B$13))</f>
        <v>0.37931370318111113</v>
      </c>
      <c r="N14" s="46"/>
      <c r="O14" s="5"/>
      <c r="P14" s="49">
        <v>132.18</v>
      </c>
      <c r="Q14" s="49"/>
      <c r="R14" s="46"/>
      <c r="S14" s="46"/>
      <c r="T14" s="46">
        <v>132.82</v>
      </c>
      <c r="U14" s="52">
        <f>IF(P14="","",W14*(M14*0.5)*LOOKUP(RIGHT($D$2,3),定数!$A$6:$A$13,定数!$B$6:$B$13))</f>
        <v>2086.2253674961003</v>
      </c>
      <c r="V14" s="52"/>
      <c r="W14" s="47">
        <f t="shared" si="0"/>
        <v>109.99999999999943</v>
      </c>
      <c r="X14" s="47">
        <f>IF(T14="","",Y14*(M14*0.5)*LOOKUP(RIGHT($D$2,3),定数!$A$6:$A$13,定数!$B$6:$B$13))</f>
        <v>3300.0292176756302</v>
      </c>
      <c r="Y14" s="53">
        <f t="shared" si="1"/>
        <v>173.99999999999807</v>
      </c>
      <c r="Z14" s="53"/>
      <c r="AA14" s="16">
        <f t="shared" si="2"/>
        <v>1</v>
      </c>
      <c r="AB14">
        <f t="shared" si="3"/>
        <v>0</v>
      </c>
      <c r="AC14" s="37">
        <f t="shared" si="5"/>
        <v>5496.2545851717296</v>
      </c>
      <c r="AD14" s="29">
        <f>IF(C14&lt;&gt;"",MAX(AD13,C14),"")</f>
        <v>110000.97392252224</v>
      </c>
      <c r="AE14" s="30">
        <f>IF(AD14&lt;&gt;"",1-(C14/AD14),"")</f>
        <v>0</v>
      </c>
    </row>
    <row r="15" spans="2:31">
      <c r="B15" s="46">
        <v>7</v>
      </c>
      <c r="C15" s="48">
        <f t="shared" si="6"/>
        <v>115387.22850769397</v>
      </c>
      <c r="D15" s="48"/>
      <c r="E15" s="46"/>
      <c r="F15" s="5">
        <v>43564</v>
      </c>
      <c r="G15" s="46" t="s">
        <v>45</v>
      </c>
      <c r="H15" s="49">
        <v>129.44</v>
      </c>
      <c r="I15" s="49"/>
      <c r="J15" s="46">
        <v>76</v>
      </c>
      <c r="K15" s="50">
        <f t="shared" si="4"/>
        <v>3461.6168552308191</v>
      </c>
      <c r="L15" s="51"/>
      <c r="M15" s="4">
        <f>IF(J15="","",(K15/J15)/LOOKUP(RIGHT($D$2,3),定数!$A$6:$A$13,定数!$B$6:$B$13))</f>
        <v>0.45547590200405513</v>
      </c>
      <c r="N15" s="46"/>
      <c r="O15" s="5"/>
      <c r="P15" s="49">
        <v>128.47999999999999</v>
      </c>
      <c r="Q15" s="49"/>
      <c r="R15" s="46"/>
      <c r="S15" s="46"/>
      <c r="T15" s="46">
        <v>127.93</v>
      </c>
      <c r="U15" s="52">
        <f>IF(P15="","",W15*(M15*0.5)*LOOKUP(RIGHT($D$2,3),定数!$A$6:$A$13,定数!$B$6:$B$13))</f>
        <v>2186.2843296194828</v>
      </c>
      <c r="V15" s="52"/>
      <c r="W15" s="47">
        <f t="shared" si="0"/>
        <v>96.000000000000796</v>
      </c>
      <c r="X15" s="47">
        <f>IF(T15="","",Y15*(M15*0.5)*LOOKUP(RIGHT($D$2,3),定数!$A$6:$A$13,定数!$B$6:$B$13))</f>
        <v>3438.8430601305954</v>
      </c>
      <c r="Y15" s="53">
        <f t="shared" si="1"/>
        <v>150.99999999999909</v>
      </c>
      <c r="Z15" s="53"/>
      <c r="AA15" s="16">
        <f t="shared" si="2"/>
        <v>2</v>
      </c>
      <c r="AB15">
        <f t="shared" si="3"/>
        <v>0</v>
      </c>
      <c r="AC15" s="37">
        <f t="shared" si="5"/>
        <v>5721.1273897500796</v>
      </c>
      <c r="AD15" s="29">
        <f>IF(C15&lt;&gt;"",MAX(AD14,C15),"")</f>
        <v>115387.22850769397</v>
      </c>
      <c r="AE15" s="30">
        <f>IF(AD15&lt;&gt;"",1-(C15/AD15),"")</f>
        <v>0</v>
      </c>
    </row>
    <row r="16" spans="2:31">
      <c r="B16" s="46">
        <v>8</v>
      </c>
      <c r="C16" s="48">
        <f t="shared" si="6"/>
        <v>121012.35589744404</v>
      </c>
      <c r="D16" s="48"/>
      <c r="E16" s="46"/>
      <c r="F16" s="5">
        <v>43607</v>
      </c>
      <c r="G16" s="46" t="s">
        <v>45</v>
      </c>
      <c r="H16" s="49">
        <v>125.44</v>
      </c>
      <c r="I16" s="49"/>
      <c r="J16" s="46">
        <v>99</v>
      </c>
      <c r="K16" s="50">
        <f t="shared" si="4"/>
        <v>3630.3706769233208</v>
      </c>
      <c r="L16" s="51"/>
      <c r="M16" s="4">
        <f>IF(J16="","",(K16/J16)/LOOKUP(RIGHT($D$2,3),定数!$A$6:$A$13,定数!$B$6:$B$13))</f>
        <v>0.36670410878013343</v>
      </c>
      <c r="N16" s="46"/>
      <c r="O16" s="5"/>
      <c r="P16" s="49">
        <v>124.2</v>
      </c>
      <c r="Q16" s="49"/>
      <c r="R16" s="46"/>
      <c r="S16" s="46"/>
      <c r="T16" s="46">
        <v>123.48</v>
      </c>
      <c r="U16" s="52">
        <f>IF(P16="","",W16*(M16*0.5)*LOOKUP(RIGHT($D$2,3),定数!$A$6:$A$13,定数!$B$6:$B$13))</f>
        <v>2273.565474436818</v>
      </c>
      <c r="V16" s="52"/>
      <c r="W16" s="47">
        <f t="shared" si="0"/>
        <v>123.99999999999949</v>
      </c>
      <c r="X16" s="47">
        <f>IF(T16="","",Y16*(M16*0.5)*LOOKUP(RIGHT($D$2,3),定数!$A$6:$A$13,定数!$B$6:$B$13))</f>
        <v>3593.7002660452963</v>
      </c>
      <c r="Y16" s="53">
        <f t="shared" si="1"/>
        <v>195.99999999999937</v>
      </c>
      <c r="Z16" s="53"/>
      <c r="AA16" s="16">
        <f t="shared" si="2"/>
        <v>3</v>
      </c>
      <c r="AB16">
        <f t="shared" si="3"/>
        <v>0</v>
      </c>
      <c r="AC16" s="37">
        <f t="shared" si="5"/>
        <v>5991.2657404821139</v>
      </c>
      <c r="AD16" s="29">
        <f>IF(C16&lt;&gt;"",MAX(AD15,C16),"")</f>
        <v>121012.35589744404</v>
      </c>
      <c r="AE16" s="30">
        <f>IF(AD16&lt;&gt;"",1-(C16/AD16),"")</f>
        <v>0</v>
      </c>
    </row>
    <row r="17" spans="2:31">
      <c r="B17" s="46">
        <v>9</v>
      </c>
      <c r="C17" s="48">
        <f t="shared" si="6"/>
        <v>126879.62163792616</v>
      </c>
      <c r="D17" s="48"/>
      <c r="E17" s="46"/>
      <c r="F17" s="5">
        <v>43697</v>
      </c>
      <c r="G17" s="46" t="s">
        <v>46</v>
      </c>
      <c r="H17" s="49">
        <v>124.77</v>
      </c>
      <c r="I17" s="49"/>
      <c r="J17" s="46">
        <v>16</v>
      </c>
      <c r="K17" s="50">
        <f t="shared" si="4"/>
        <v>3806.3886491377848</v>
      </c>
      <c r="L17" s="51"/>
      <c r="M17" s="4">
        <f>IF(J17="","",(K17/J17)/LOOKUP(RIGHT($D$2,3),定数!$A$6:$A$13,定数!$B$6:$B$13))</f>
        <v>2.3789929057111157</v>
      </c>
      <c r="N17" s="46"/>
      <c r="O17" s="5"/>
      <c r="P17" s="49">
        <v>124.96</v>
      </c>
      <c r="Q17" s="49"/>
      <c r="R17" s="46"/>
      <c r="S17" s="46"/>
      <c r="T17" s="46">
        <v>125.08</v>
      </c>
      <c r="U17" s="52">
        <f>IF(P17="","",W17*(M17*0.5)*LOOKUP(RIGHT($D$2,3),定数!$A$6:$A$13,定数!$B$6:$B$13))</f>
        <v>2260.0432604255329</v>
      </c>
      <c r="V17" s="52"/>
      <c r="W17" s="47">
        <f t="shared" si="0"/>
        <v>18.999999999999773</v>
      </c>
      <c r="X17" s="47">
        <f>IF(T17="","",Y17*(M17*0.5)*LOOKUP(RIGHT($D$2,3),定数!$A$6:$A$13,定数!$B$6:$B$13))</f>
        <v>3687.4390038522561</v>
      </c>
      <c r="Y17" s="53">
        <f t="shared" si="1"/>
        <v>31.000000000000227</v>
      </c>
      <c r="Z17" s="53"/>
      <c r="AA17" s="16">
        <f t="shared" si="2"/>
        <v>4</v>
      </c>
      <c r="AB17">
        <f t="shared" si="3"/>
        <v>0</v>
      </c>
      <c r="AC17" s="37">
        <f t="shared" si="5"/>
        <v>5966.482264277789</v>
      </c>
      <c r="AD17" s="29">
        <f>IF(C17&lt;&gt;"",MAX(AD16,C17),"")</f>
        <v>126879.62163792616</v>
      </c>
      <c r="AE17" s="30">
        <f>IF(AD17&lt;&gt;"",1-(C17/AD17),"")</f>
        <v>0</v>
      </c>
    </row>
    <row r="18" spans="2:31">
      <c r="B18" s="46">
        <v>10</v>
      </c>
      <c r="C18" s="48">
        <f t="shared" si="6"/>
        <v>132827.10390220396</v>
      </c>
      <c r="D18" s="48"/>
      <c r="E18" s="46"/>
      <c r="F18" s="5">
        <v>43721</v>
      </c>
      <c r="G18" s="46" t="s">
        <v>46</v>
      </c>
      <c r="H18" s="49">
        <v>125.28</v>
      </c>
      <c r="I18" s="49"/>
      <c r="J18" s="46">
        <v>98</v>
      </c>
      <c r="K18" s="50">
        <f t="shared" si="4"/>
        <v>3984.8131170661186</v>
      </c>
      <c r="L18" s="51"/>
      <c r="M18" s="4">
        <f>IF(J18="","",(K18/J18)/LOOKUP(RIGHT($D$2,3),定数!$A$6:$A$13,定数!$B$6:$B$13))</f>
        <v>0.40661358337409376</v>
      </c>
      <c r="N18" s="46"/>
      <c r="O18" s="5"/>
      <c r="P18" s="49">
        <v>126.52</v>
      </c>
      <c r="Q18" s="49"/>
      <c r="R18" s="46"/>
      <c r="S18" s="46"/>
      <c r="T18" s="46">
        <v>127.24</v>
      </c>
      <c r="U18" s="52">
        <f>IF(P18="","",W18*(M18*0.5)*LOOKUP(RIGHT($D$2,3),定数!$A$6:$A$13,定数!$B$6:$B$13))</f>
        <v>2521.0042169193707</v>
      </c>
      <c r="V18" s="52"/>
      <c r="W18" s="47">
        <f t="shared" si="0"/>
        <v>123.99999999999949</v>
      </c>
      <c r="X18" s="47">
        <f>IF(T18="","",Y18*(M18*0.5)*LOOKUP(RIGHT($D$2,3),定数!$A$6:$A$13,定数!$B$6:$B$13))</f>
        <v>3984.8131170661063</v>
      </c>
      <c r="Y18" s="53">
        <f t="shared" si="1"/>
        <v>195.99999999999937</v>
      </c>
      <c r="Z18" s="53"/>
      <c r="AA18" s="16">
        <f t="shared" si="2"/>
        <v>5</v>
      </c>
      <c r="AB18">
        <f t="shared" si="3"/>
        <v>0</v>
      </c>
      <c r="AC18" s="37">
        <f t="shared" si="5"/>
        <v>6629.8173339854766</v>
      </c>
      <c r="AD18" s="29">
        <f>IF(C18&lt;&gt;"",MAX(AD17,C18),"")</f>
        <v>132827.10390220396</v>
      </c>
      <c r="AE18" s="30">
        <f>IF(AD18&lt;&gt;"",1-(C18/AD18),"")</f>
        <v>0</v>
      </c>
    </row>
    <row r="19" spans="2:31">
      <c r="B19" s="46">
        <v>11</v>
      </c>
      <c r="C19" s="48">
        <f t="shared" si="6"/>
        <v>139332.92123618943</v>
      </c>
      <c r="D19" s="48"/>
      <c r="E19" s="46"/>
      <c r="F19" s="5">
        <v>43756</v>
      </c>
      <c r="G19" s="46" t="s">
        <v>46</v>
      </c>
      <c r="H19" s="49">
        <v>127.02</v>
      </c>
      <c r="I19" s="49"/>
      <c r="J19" s="46">
        <v>32</v>
      </c>
      <c r="K19" s="50">
        <f t="shared" si="4"/>
        <v>4179.9876370856828</v>
      </c>
      <c r="L19" s="51"/>
      <c r="M19" s="4">
        <f>IF(J19="","",(K19/J19)/LOOKUP(RIGHT($D$2,3),定数!$A$6:$A$13,定数!$B$6:$B$13))</f>
        <v>1.3062461365892759</v>
      </c>
      <c r="N19" s="46"/>
      <c r="O19" s="5"/>
      <c r="P19" s="49">
        <v>127.42</v>
      </c>
      <c r="Q19" s="49"/>
      <c r="R19" s="46"/>
      <c r="S19" s="46"/>
      <c r="T19" s="46">
        <v>127.65</v>
      </c>
      <c r="U19" s="52">
        <f>IF(P19="","",W19*(M19*0.5)*LOOKUP(RIGHT($D$2,3),定数!$A$6:$A$13,定数!$B$6:$B$13))</f>
        <v>2612.4922731785891</v>
      </c>
      <c r="V19" s="52"/>
      <c r="W19" s="47">
        <f t="shared" si="0"/>
        <v>40.000000000000568</v>
      </c>
      <c r="X19" s="47">
        <f>IF(T19="","",Y19*(M19*0.5)*LOOKUP(RIGHT($D$2,3),定数!$A$6:$A$13,定数!$B$6:$B$13))</f>
        <v>4114.675330256282</v>
      </c>
      <c r="Y19" s="53">
        <f t="shared" si="1"/>
        <v>63.000000000000966</v>
      </c>
      <c r="Z19" s="53"/>
      <c r="AA19" s="16">
        <f t="shared" si="2"/>
        <v>6</v>
      </c>
      <c r="AB19">
        <f t="shared" si="3"/>
        <v>0</v>
      </c>
      <c r="AC19" s="37">
        <f t="shared" si="5"/>
        <v>6767.1676034348711</v>
      </c>
      <c r="AD19" s="29">
        <f>IF(C19&lt;&gt;"",MAX(AD18,C19),"")</f>
        <v>139332.92123618943</v>
      </c>
      <c r="AE19" s="30">
        <f>IF(AD19&lt;&gt;"",1-(C19/AD19),"")</f>
        <v>0</v>
      </c>
    </row>
    <row r="20" spans="2:31">
      <c r="B20" s="46">
        <v>12</v>
      </c>
      <c r="C20" s="48">
        <f t="shared" si="6"/>
        <v>146060.08883962431</v>
      </c>
      <c r="D20" s="48"/>
      <c r="E20" s="46"/>
      <c r="F20" s="5">
        <v>43768</v>
      </c>
      <c r="G20" s="46" t="s">
        <v>46</v>
      </c>
      <c r="H20" s="49">
        <v>128.41999999999999</v>
      </c>
      <c r="I20" s="49"/>
      <c r="J20" s="46">
        <v>119</v>
      </c>
      <c r="K20" s="50">
        <f t="shared" si="4"/>
        <v>4381.8026651887294</v>
      </c>
      <c r="L20" s="51"/>
      <c r="M20" s="4">
        <f>IF(J20="","",(K20/J20)/LOOKUP(RIGHT($D$2,3),定数!$A$6:$A$13,定数!$B$6:$B$13))</f>
        <v>0.36821871136039747</v>
      </c>
      <c r="N20" s="46"/>
      <c r="O20" s="5"/>
      <c r="P20" s="49">
        <v>128.41999999999999</v>
      </c>
      <c r="Q20" s="49"/>
      <c r="R20" s="46"/>
      <c r="S20" s="46"/>
      <c r="T20" s="46">
        <v>128.41999999999999</v>
      </c>
      <c r="U20" s="52">
        <f>IF(P20="","",W20*(M20*0.5)*LOOKUP(RIGHT($D$2,3),定数!$A$6:$A$13,定数!$B$6:$B$13))</f>
        <v>0</v>
      </c>
      <c r="V20" s="52"/>
      <c r="W20" s="47">
        <f t="shared" si="0"/>
        <v>0</v>
      </c>
      <c r="X20" s="47">
        <f>IF(T20="","",Y20*(M20*0.5)*LOOKUP(RIGHT($D$2,3),定数!$A$6:$A$13,定数!$B$6:$B$13))</f>
        <v>0</v>
      </c>
      <c r="Y20" s="53">
        <f t="shared" si="1"/>
        <v>0</v>
      </c>
      <c r="Z20" s="53"/>
      <c r="AA20" s="16">
        <f t="shared" si="2"/>
        <v>0</v>
      </c>
      <c r="AB20">
        <f t="shared" si="3"/>
        <v>0</v>
      </c>
      <c r="AC20" s="37">
        <f t="shared" si="5"/>
        <v>0</v>
      </c>
      <c r="AD20" s="29">
        <f>IF(C20&lt;&gt;"",MAX(AD19,C20),"")</f>
        <v>146060.08883962431</v>
      </c>
      <c r="AE20" s="30">
        <f>IF(AD20&lt;&gt;"",1-(C20/AD20),"")</f>
        <v>0</v>
      </c>
    </row>
    <row r="21" spans="2:31">
      <c r="B21" s="46">
        <v>13</v>
      </c>
      <c r="C21" s="48">
        <f t="shared" si="6"/>
        <v>146060.08883962431</v>
      </c>
      <c r="D21" s="48"/>
      <c r="E21" s="46"/>
      <c r="F21" s="5">
        <v>43781</v>
      </c>
      <c r="G21" s="46" t="s">
        <v>46</v>
      </c>
      <c r="H21" s="49">
        <v>131.47</v>
      </c>
      <c r="I21" s="49"/>
      <c r="J21" s="46">
        <v>50</v>
      </c>
      <c r="K21" s="50">
        <f t="shared" si="4"/>
        <v>4381.8026651887294</v>
      </c>
      <c r="L21" s="51"/>
      <c r="M21" s="4">
        <f>IF(J21="","",(K21/J21)/LOOKUP(RIGHT($D$2,3),定数!$A$6:$A$13,定数!$B$6:$B$13))</f>
        <v>0.87636053303774586</v>
      </c>
      <c r="N21" s="46"/>
      <c r="O21" s="5"/>
      <c r="P21" s="49">
        <v>132.1</v>
      </c>
      <c r="Q21" s="49"/>
      <c r="R21" s="46"/>
      <c r="S21" s="46"/>
      <c r="T21" s="46">
        <v>131.47</v>
      </c>
      <c r="U21" s="52">
        <f>IF(P21="","",W21*(M21*0.5)*LOOKUP(RIGHT($D$2,3),定数!$A$6:$A$13,定数!$B$6:$B$13))</f>
        <v>2760.5356790688793</v>
      </c>
      <c r="V21" s="52"/>
      <c r="W21" s="47">
        <f t="shared" si="0"/>
        <v>62.999999999999545</v>
      </c>
      <c r="X21" s="47">
        <f>IF(T21="","",Y21*(M21*0.5)*LOOKUP(RIGHT($D$2,3),定数!$A$6:$A$13,定数!$B$6:$B$13))</f>
        <v>0</v>
      </c>
      <c r="Y21" s="53">
        <f t="shared" si="1"/>
        <v>0</v>
      </c>
      <c r="Z21" s="53"/>
      <c r="AA21" s="16">
        <f t="shared" si="2"/>
        <v>0</v>
      </c>
      <c r="AB21">
        <f t="shared" si="3"/>
        <v>0</v>
      </c>
      <c r="AC21" s="37">
        <f t="shared" si="5"/>
        <v>2823.5356790688788</v>
      </c>
      <c r="AD21" s="29">
        <f>IF(C21&lt;&gt;"",MAX(AD20,C21),"")</f>
        <v>146060.08883962431</v>
      </c>
      <c r="AE21" s="30">
        <f>IF(AD21&lt;&gt;"",1-(C21/AD21),"")</f>
        <v>0</v>
      </c>
    </row>
    <row r="22" spans="2:31">
      <c r="B22" s="46">
        <v>14</v>
      </c>
      <c r="C22" s="48">
        <f t="shared" si="6"/>
        <v>148820.62451869319</v>
      </c>
      <c r="D22" s="48"/>
      <c r="E22" s="46"/>
      <c r="F22" s="5">
        <v>43803</v>
      </c>
      <c r="G22" s="46" t="s">
        <v>46</v>
      </c>
      <c r="H22" s="49">
        <v>132.30000000000001</v>
      </c>
      <c r="I22" s="49"/>
      <c r="J22" s="46">
        <v>76</v>
      </c>
      <c r="K22" s="50">
        <f t="shared" si="4"/>
        <v>4464.6187355607954</v>
      </c>
      <c r="L22" s="51"/>
      <c r="M22" s="4">
        <f>IF(J22="","",(K22/J22)/LOOKUP(RIGHT($D$2,3),定数!$A$6:$A$13,定数!$B$6:$B$13))</f>
        <v>0.58744983362642045</v>
      </c>
      <c r="N22" s="46"/>
      <c r="O22" s="5"/>
      <c r="P22" s="49">
        <v>132.30000000000001</v>
      </c>
      <c r="Q22" s="49"/>
      <c r="R22" s="46"/>
      <c r="S22" s="46"/>
      <c r="T22" s="46">
        <v>132.30000000000001</v>
      </c>
      <c r="U22" s="52">
        <f>IF(P22="","",W22*(M22*0.5)*LOOKUP(RIGHT($D$2,3),定数!$A$6:$A$13,定数!$B$6:$B$13))</f>
        <v>0</v>
      </c>
      <c r="V22" s="52"/>
      <c r="W22" s="47">
        <f t="shared" si="0"/>
        <v>0</v>
      </c>
      <c r="X22" s="47">
        <f>IF(T22="","",Y22*(M22*0.5)*LOOKUP(RIGHT($D$2,3),定数!$A$6:$A$13,定数!$B$6:$B$13))</f>
        <v>0</v>
      </c>
      <c r="Y22" s="53">
        <f t="shared" si="1"/>
        <v>0</v>
      </c>
      <c r="Z22" s="53"/>
      <c r="AA22" s="16">
        <f t="shared" si="2"/>
        <v>0</v>
      </c>
      <c r="AB22">
        <f t="shared" si="3"/>
        <v>0</v>
      </c>
      <c r="AC22" s="37">
        <f t="shared" si="5"/>
        <v>0</v>
      </c>
      <c r="AD22" s="29">
        <f>IF(C22&lt;&gt;"",MAX(AD21,C22),"")</f>
        <v>148820.62451869319</v>
      </c>
      <c r="AE22" s="30">
        <f>IF(AD22&lt;&gt;"",1-(C22/AD22),"")</f>
        <v>0</v>
      </c>
    </row>
    <row r="23" spans="2:31">
      <c r="B23" s="46">
        <v>15</v>
      </c>
      <c r="C23" s="48">
        <f t="shared" si="6"/>
        <v>148820.62451869319</v>
      </c>
      <c r="D23" s="48"/>
      <c r="E23" s="46"/>
      <c r="F23" s="5">
        <v>43820</v>
      </c>
      <c r="G23" s="46" t="s">
        <v>46</v>
      </c>
      <c r="H23" s="49">
        <v>136.63999999999999</v>
      </c>
      <c r="I23" s="49"/>
      <c r="J23" s="46">
        <v>77</v>
      </c>
      <c r="K23" s="50">
        <f t="shared" si="4"/>
        <v>4464.6187355607954</v>
      </c>
      <c r="L23" s="51"/>
      <c r="M23" s="4">
        <f>IF(J23="","",(K23/J23)/LOOKUP(RIGHT($D$2,3),定数!$A$6:$A$13,定数!$B$6:$B$13))</f>
        <v>0.5798206150078955</v>
      </c>
      <c r="N23" s="46"/>
      <c r="O23" s="5"/>
      <c r="P23" s="49">
        <v>137.61000000000001</v>
      </c>
      <c r="Q23" s="49"/>
      <c r="R23" s="46"/>
      <c r="S23" s="46"/>
      <c r="T23" s="46">
        <v>138.16999999999999</v>
      </c>
      <c r="U23" s="52">
        <f>IF(P23="","",W23*(M23*0.5)*LOOKUP(RIGHT($D$2,3),定数!$A$6:$A$13,定数!$B$6:$B$13))</f>
        <v>2812.1299827883722</v>
      </c>
      <c r="V23" s="52"/>
      <c r="W23" s="47">
        <f t="shared" si="0"/>
        <v>97.000000000002728</v>
      </c>
      <c r="X23" s="47">
        <f>IF(T23="","",Y23*(M23*0.5)*LOOKUP(RIGHT($D$2,3),定数!$A$6:$A$13,定数!$B$6:$B$13))</f>
        <v>4435.6277048104039</v>
      </c>
      <c r="Y23" s="53">
        <f t="shared" si="1"/>
        <v>153.00000000000011</v>
      </c>
      <c r="Z23" s="53"/>
      <c r="AA23" t="str">
        <f>IF(V23&lt;&gt;"",IF(V23&lt;0,1+AA22,0),"")</f>
        <v/>
      </c>
      <c r="AB23">
        <f t="shared" si="3"/>
        <v>0</v>
      </c>
      <c r="AC23" s="37">
        <f t="shared" si="5"/>
        <v>7344.7576875987788</v>
      </c>
      <c r="AD23" s="29">
        <f>IF(C23&lt;&gt;"",MAX(AD22,C23),"")</f>
        <v>148820.62451869319</v>
      </c>
      <c r="AE23" s="30">
        <f>IF(AD23&lt;&gt;"",1-(C23/AD23),"")</f>
        <v>0</v>
      </c>
    </row>
    <row r="24" spans="2:31">
      <c r="B24" s="46">
        <v>16</v>
      </c>
      <c r="C24" s="48">
        <f t="shared" si="6"/>
        <v>156068.38220629198</v>
      </c>
      <c r="D24" s="48"/>
      <c r="E24" s="46">
        <v>2013</v>
      </c>
      <c r="F24" s="5">
        <v>43468</v>
      </c>
      <c r="G24" s="46" t="s">
        <v>46</v>
      </c>
      <c r="H24" s="49">
        <v>140.68</v>
      </c>
      <c r="I24" s="49"/>
      <c r="J24" s="46">
        <v>46</v>
      </c>
      <c r="K24" s="50">
        <f t="shared" si="4"/>
        <v>4682.0514661887592</v>
      </c>
      <c r="L24" s="51"/>
      <c r="M24" s="4">
        <f>IF(J24="","",(K24/J24)/LOOKUP(RIGHT($D$2,3),定数!$A$6:$A$13,定数!$B$6:$B$13))</f>
        <v>1.0178372752584259</v>
      </c>
      <c r="N24" s="46"/>
      <c r="O24" s="5"/>
      <c r="P24" s="49">
        <v>141.25</v>
      </c>
      <c r="Q24" s="49"/>
      <c r="R24" s="46"/>
      <c r="S24" s="46"/>
      <c r="T24" s="46">
        <v>141.69999999999999</v>
      </c>
      <c r="U24" s="52">
        <f>IF(P24="","",W24*(M24*0.5)*LOOKUP(RIGHT($D$2,3),定数!$A$6:$A$13,定数!$B$6:$B$13))</f>
        <v>2900.836234486479</v>
      </c>
      <c r="V24" s="52"/>
      <c r="W24" s="47">
        <f t="shared" si="0"/>
        <v>56.999999999999318</v>
      </c>
      <c r="X24" s="47">
        <f>IF(T24="","",Y24*(M24*0.5)*LOOKUP(RIGHT($D$2,3),定数!$A$6:$A$13,定数!$B$6:$B$13))</f>
        <v>5190.9701038178791</v>
      </c>
      <c r="Y24" s="53">
        <f t="shared" si="1"/>
        <v>101.99999999999818</v>
      </c>
      <c r="Z24" s="53"/>
      <c r="AA24" t="str">
        <f>IF(V24&lt;&gt;"",IF(V24&lt;0,1+AA23,0),"")</f>
        <v/>
      </c>
      <c r="AB24">
        <f t="shared" si="3"/>
        <v>0</v>
      </c>
      <c r="AC24" s="37">
        <f t="shared" si="5"/>
        <v>8148.8063383043573</v>
      </c>
      <c r="AD24" s="29">
        <f>IF(C24&lt;&gt;"",MAX(AD23,C24),"")</f>
        <v>156068.38220629198</v>
      </c>
      <c r="AE24" s="30">
        <f>IF(AD24&lt;&gt;"",1-(C24/AD24),"")</f>
        <v>0</v>
      </c>
    </row>
    <row r="25" spans="2:31">
      <c r="B25" s="46">
        <v>17</v>
      </c>
      <c r="C25" s="48">
        <f t="shared" si="6"/>
        <v>164160.18854459634</v>
      </c>
      <c r="D25" s="48"/>
      <c r="E25" s="46"/>
      <c r="F25" s="5">
        <v>43481</v>
      </c>
      <c r="G25" s="46" t="s">
        <v>46</v>
      </c>
      <c r="H25" s="49">
        <v>141.72</v>
      </c>
      <c r="I25" s="49"/>
      <c r="J25" s="46">
        <v>123</v>
      </c>
      <c r="K25" s="50">
        <f t="shared" si="4"/>
        <v>4924.8056563378905</v>
      </c>
      <c r="L25" s="51"/>
      <c r="M25" s="4">
        <f>IF(J25="","",(K25/J25)/LOOKUP(RIGHT($D$2,3),定数!$A$6:$A$13,定数!$B$6:$B$13))</f>
        <v>0.40039070376730818</v>
      </c>
      <c r="N25" s="46"/>
      <c r="O25" s="5"/>
      <c r="P25" s="49">
        <v>143.26</v>
      </c>
      <c r="Q25" s="49"/>
      <c r="R25" s="46"/>
      <c r="S25" s="46"/>
      <c r="T25" s="46">
        <v>144.15</v>
      </c>
      <c r="U25" s="52">
        <f>IF(P25="","",W25*(M25*0.5)*LOOKUP(RIGHT($D$2,3),定数!$A$6:$A$13,定数!$B$6:$B$13))</f>
        <v>3083.0084190082571</v>
      </c>
      <c r="V25" s="52"/>
      <c r="W25" s="47">
        <f t="shared" si="0"/>
        <v>153.9999999999992</v>
      </c>
      <c r="X25" s="47">
        <f>IF(T25="","",Y25*(M25*0.5)*LOOKUP(RIGHT($D$2,3),定数!$A$6:$A$13,定数!$B$6:$B$13))</f>
        <v>4864.7470507728076</v>
      </c>
      <c r="Y25" s="53">
        <f t="shared" si="1"/>
        <v>243.00000000000068</v>
      </c>
      <c r="Z25" s="53"/>
      <c r="AA25" t="str">
        <f>IF(V25&lt;&gt;"",IF(V25&lt;0,1+AA24,0),"")</f>
        <v/>
      </c>
      <c r="AB25">
        <f t="shared" si="3"/>
        <v>0</v>
      </c>
      <c r="AC25" s="37">
        <f t="shared" si="5"/>
        <v>8101.7554697810638</v>
      </c>
      <c r="AD25" s="29">
        <f>IF(C25&lt;&gt;"",MAX(AD24,C25),"")</f>
        <v>164160.18854459634</v>
      </c>
      <c r="AE25" s="30">
        <f>IF(AD25&lt;&gt;"",1-(C25/AD25),"")</f>
        <v>0</v>
      </c>
    </row>
    <row r="26" spans="2:31">
      <c r="B26" s="46">
        <v>18</v>
      </c>
      <c r="C26" s="48">
        <f t="shared" si="6"/>
        <v>172107.9440143774</v>
      </c>
      <c r="D26" s="48"/>
      <c r="E26" s="46"/>
      <c r="F26" s="5">
        <v>43521</v>
      </c>
      <c r="G26" s="46" t="s">
        <v>45</v>
      </c>
      <c r="H26" s="49">
        <v>141.82</v>
      </c>
      <c r="I26" s="49"/>
      <c r="J26" s="46">
        <v>95</v>
      </c>
      <c r="K26" s="50">
        <f t="shared" si="4"/>
        <v>5163.2383204313219</v>
      </c>
      <c r="L26" s="51"/>
      <c r="M26" s="4">
        <f>IF(J26="","",(K26/J26)/LOOKUP(RIGHT($D$2,3),定数!$A$6:$A$13,定数!$B$6:$B$13))</f>
        <v>0.54349877057171814</v>
      </c>
      <c r="N26" s="46"/>
      <c r="O26" s="5"/>
      <c r="P26" s="49">
        <v>140.63999999999999</v>
      </c>
      <c r="Q26" s="49"/>
      <c r="R26" s="46"/>
      <c r="S26" s="46"/>
      <c r="T26" s="46">
        <v>139.94999999999999</v>
      </c>
      <c r="U26" s="52">
        <f>IF(P26="","",W26*(M26*0.5)*LOOKUP(RIGHT($D$2,3),定数!$A$6:$A$13,定数!$B$6:$B$13))</f>
        <v>3206.6427463731557</v>
      </c>
      <c r="V26" s="52"/>
      <c r="W26" s="47">
        <f t="shared" si="0"/>
        <v>118.00000000000068</v>
      </c>
      <c r="X26" s="47">
        <f>IF(T26="","",Y26*(M26*0.5)*LOOKUP(RIGHT($D$2,3),定数!$A$6:$A$13,定数!$B$6:$B$13))</f>
        <v>5081.7135048455766</v>
      </c>
      <c r="Y26" s="53">
        <f t="shared" si="1"/>
        <v>187.00000000000045</v>
      </c>
      <c r="Z26" s="53"/>
      <c r="AA26" t="str">
        <f>IF(V26&lt;&gt;"",IF(V26&lt;0,1+AA25,0),"")</f>
        <v/>
      </c>
      <c r="AB26">
        <f t="shared" si="3"/>
        <v>0</v>
      </c>
      <c r="AC26" s="37">
        <f t="shared" si="5"/>
        <v>8406.3562512187327</v>
      </c>
      <c r="AD26" s="29">
        <f>IF(C26&lt;&gt;"",MAX(AD25,C26),"")</f>
        <v>172107.9440143774</v>
      </c>
      <c r="AE26" s="30">
        <f>IF(AD26&lt;&gt;"",1-(C26/AD26),"")</f>
        <v>0</v>
      </c>
    </row>
    <row r="27" spans="2:31">
      <c r="B27" s="46">
        <v>19</v>
      </c>
      <c r="C27" s="48">
        <f t="shared" si="6"/>
        <v>180396.30026559613</v>
      </c>
      <c r="D27" s="48"/>
      <c r="E27" s="46"/>
      <c r="F27" s="5">
        <v>43524</v>
      </c>
      <c r="G27" s="46" t="s">
        <v>45</v>
      </c>
      <c r="H27" s="49">
        <v>139.77000000000001</v>
      </c>
      <c r="I27" s="49"/>
      <c r="J27" s="46">
        <v>110</v>
      </c>
      <c r="K27" s="50">
        <f t="shared" si="4"/>
        <v>5411.889007967884</v>
      </c>
      <c r="L27" s="51"/>
      <c r="M27" s="4">
        <f>IF(J27="","",(K27/J27)/LOOKUP(RIGHT($D$2,3),定数!$A$6:$A$13,定数!$B$6:$B$13))</f>
        <v>0.49198990981526214</v>
      </c>
      <c r="N27" s="46"/>
      <c r="O27" s="5"/>
      <c r="P27" s="49">
        <v>139.77000000000001</v>
      </c>
      <c r="Q27" s="49"/>
      <c r="R27" s="46"/>
      <c r="S27" s="46"/>
      <c r="T27" s="46">
        <v>139.77000000000001</v>
      </c>
      <c r="U27" s="52">
        <f>IF(P27="","",W27*(M27*0.5)*LOOKUP(RIGHT($D$2,3),定数!$A$6:$A$13,定数!$B$6:$B$13))</f>
        <v>0</v>
      </c>
      <c r="V27" s="52"/>
      <c r="W27" s="47">
        <f t="shared" si="0"/>
        <v>0</v>
      </c>
      <c r="X27" s="47">
        <f>IF(T27="","",Y27*(M27*0.5)*LOOKUP(RIGHT($D$2,3),定数!$A$6:$A$13,定数!$B$6:$B$13))</f>
        <v>0</v>
      </c>
      <c r="Y27" s="53">
        <f t="shared" si="1"/>
        <v>0</v>
      </c>
      <c r="Z27" s="53"/>
      <c r="AA27" t="str">
        <f>IF(V27&lt;&gt;"",IF(V27&lt;0,1+AA26,0),"")</f>
        <v/>
      </c>
      <c r="AB27">
        <f t="shared" si="3"/>
        <v>0</v>
      </c>
      <c r="AC27" s="37">
        <f t="shared" si="5"/>
        <v>0</v>
      </c>
      <c r="AD27" s="29">
        <f>IF(C27&lt;&gt;"",MAX(AD26,C27),"")</f>
        <v>180396.30026559613</v>
      </c>
      <c r="AE27" s="30">
        <f>IF(AD27&lt;&gt;"",1-(C27/AD27),"")</f>
        <v>0</v>
      </c>
    </row>
    <row r="28" spans="2:31">
      <c r="B28" s="46">
        <v>20</v>
      </c>
      <c r="C28" s="48">
        <f t="shared" si="6"/>
        <v>180396.30026559613</v>
      </c>
      <c r="D28" s="48"/>
      <c r="E28" s="46"/>
      <c r="F28" s="5">
        <v>43580</v>
      </c>
      <c r="G28" s="46" t="s">
        <v>46</v>
      </c>
      <c r="H28" s="49">
        <v>152.49</v>
      </c>
      <c r="I28" s="49"/>
      <c r="J28" s="46">
        <v>107</v>
      </c>
      <c r="K28" s="50">
        <f t="shared" si="4"/>
        <v>5411.889007967884</v>
      </c>
      <c r="L28" s="51"/>
      <c r="M28" s="4">
        <f>IF(J28="","",(K28/J28)/LOOKUP(RIGHT($D$2,3),定数!$A$6:$A$13,定数!$B$6:$B$13))</f>
        <v>0.50578401943625084</v>
      </c>
      <c r="N28" s="46"/>
      <c r="O28" s="5"/>
      <c r="P28" s="49">
        <v>152.49</v>
      </c>
      <c r="Q28" s="49"/>
      <c r="R28" s="46"/>
      <c r="S28" s="46"/>
      <c r="T28" s="46">
        <v>152.49</v>
      </c>
      <c r="U28" s="52">
        <f>IF(P28="","",W28*(M28*0.5)*LOOKUP(RIGHT($D$2,3),定数!$A$6:$A$13,定数!$B$6:$B$13))</f>
        <v>0</v>
      </c>
      <c r="V28" s="52"/>
      <c r="W28" s="47">
        <f t="shared" si="0"/>
        <v>0</v>
      </c>
      <c r="X28" s="47">
        <f>IF(T28="","",Y28*(M28*0.5)*LOOKUP(RIGHT($D$2,3),定数!$A$6:$A$13,定数!$B$6:$B$13))</f>
        <v>0</v>
      </c>
      <c r="Y28" s="53">
        <f t="shared" si="1"/>
        <v>0</v>
      </c>
      <c r="Z28" s="53"/>
      <c r="AA28" t="str">
        <f>IF(V28&lt;&gt;"",IF(V28&lt;0,1+AA27,0),"")</f>
        <v/>
      </c>
      <c r="AB28">
        <f t="shared" si="3"/>
        <v>0</v>
      </c>
      <c r="AC28" s="37">
        <f t="shared" si="5"/>
        <v>0</v>
      </c>
      <c r="AD28" s="29">
        <f>IF(C28&lt;&gt;"",MAX(AD27,C28),"")</f>
        <v>180396.30026559613</v>
      </c>
      <c r="AE28" s="30">
        <f>IF(AD28&lt;&gt;"",1-(C28/AD28),"")</f>
        <v>0</v>
      </c>
    </row>
    <row r="29" spans="2:31">
      <c r="B29" s="46">
        <v>21</v>
      </c>
      <c r="C29" s="48">
        <f t="shared" si="6"/>
        <v>180396.30026559613</v>
      </c>
      <c r="D29" s="48"/>
      <c r="E29" s="46"/>
      <c r="F29" s="5">
        <v>43592</v>
      </c>
      <c r="G29" s="46" t="s">
        <v>46</v>
      </c>
      <c r="H29" s="49">
        <v>153.4</v>
      </c>
      <c r="I29" s="49"/>
      <c r="J29" s="46">
        <v>67</v>
      </c>
      <c r="K29" s="50">
        <f t="shared" si="4"/>
        <v>5411.889007967884</v>
      </c>
      <c r="L29" s="51"/>
      <c r="M29" s="4">
        <f>IF(J29="","",(K29/J29)/LOOKUP(RIGHT($D$2,3),定数!$A$6:$A$13,定数!$B$6:$B$13))</f>
        <v>0.8077446280549081</v>
      </c>
      <c r="N29" s="46"/>
      <c r="O29" s="5"/>
      <c r="P29" s="49">
        <v>153.4</v>
      </c>
      <c r="Q29" s="49"/>
      <c r="R29" s="46"/>
      <c r="S29" s="46"/>
      <c r="T29" s="46">
        <v>153.4</v>
      </c>
      <c r="U29" s="52">
        <f>IF(P29="","",W29*(M29*0.5)*LOOKUP(RIGHT($D$2,3),定数!$A$6:$A$13,定数!$B$6:$B$13))</f>
        <v>0</v>
      </c>
      <c r="V29" s="52"/>
      <c r="W29" s="47">
        <f t="shared" si="0"/>
        <v>0</v>
      </c>
      <c r="X29" s="47">
        <f>IF(T29="","",Y29*(M29*0.5)*LOOKUP(RIGHT($D$2,3),定数!$A$6:$A$13,定数!$B$6:$B$13))</f>
        <v>0</v>
      </c>
      <c r="Y29" s="53">
        <f t="shared" si="1"/>
        <v>0</v>
      </c>
      <c r="Z29" s="53"/>
      <c r="AA29" t="str">
        <f>IF(V29&lt;&gt;"",IF(V29&lt;0,1+AA28,0),"")</f>
        <v/>
      </c>
      <c r="AB29">
        <f t="shared" si="3"/>
        <v>0</v>
      </c>
      <c r="AC29" s="37">
        <f t="shared" si="5"/>
        <v>0</v>
      </c>
      <c r="AD29" s="29">
        <f>IF(C29&lt;&gt;"",MAX(AD28,C29),"")</f>
        <v>180396.30026559613</v>
      </c>
      <c r="AE29" s="30">
        <f>IF(AD29&lt;&gt;"",1-(C29/AD29),"")</f>
        <v>0</v>
      </c>
    </row>
    <row r="30" spans="2:31">
      <c r="B30" s="46">
        <v>22</v>
      </c>
      <c r="C30" s="48">
        <f t="shared" si="6"/>
        <v>180396.30026559613</v>
      </c>
      <c r="D30" s="48"/>
      <c r="E30" s="46"/>
      <c r="F30" s="5">
        <v>43599</v>
      </c>
      <c r="G30" s="46" t="s">
        <v>46</v>
      </c>
      <c r="H30" s="49">
        <v>155.6</v>
      </c>
      <c r="I30" s="49"/>
      <c r="J30" s="46">
        <v>65</v>
      </c>
      <c r="K30" s="50">
        <f t="shared" si="4"/>
        <v>5411.889007967884</v>
      </c>
      <c r="L30" s="51"/>
      <c r="M30" s="4">
        <f>IF(J30="","",(K30/J30)/LOOKUP(RIGHT($D$2,3),定数!$A$6:$A$13,定数!$B$6:$B$13))</f>
        <v>0.83259830891813602</v>
      </c>
      <c r="N30" s="46"/>
      <c r="O30" s="5"/>
      <c r="P30" s="49">
        <v>155.6</v>
      </c>
      <c r="Q30" s="49"/>
      <c r="R30" s="46"/>
      <c r="S30" s="46"/>
      <c r="T30" s="46">
        <v>155.6</v>
      </c>
      <c r="U30" s="52">
        <f>IF(P30="","",W30*(M30*0.5)*LOOKUP(RIGHT($D$2,3),定数!$A$6:$A$13,定数!$B$6:$B$13))</f>
        <v>0</v>
      </c>
      <c r="V30" s="52"/>
      <c r="W30" s="47">
        <f t="shared" si="0"/>
        <v>0</v>
      </c>
      <c r="X30" s="47">
        <f>IF(T30="","",Y30*(M30*0.5)*LOOKUP(RIGHT($D$2,3),定数!$A$6:$A$13,定数!$B$6:$B$13))</f>
        <v>0</v>
      </c>
      <c r="Y30" s="53">
        <f t="shared" si="1"/>
        <v>0</v>
      </c>
      <c r="Z30" s="53"/>
      <c r="AA30" t="str">
        <f>IF(V30&lt;&gt;"",IF(V30&lt;0,1+AA29,0),"")</f>
        <v/>
      </c>
      <c r="AB30">
        <f t="shared" si="3"/>
        <v>0</v>
      </c>
      <c r="AC30" s="37">
        <f t="shared" si="5"/>
        <v>0</v>
      </c>
      <c r="AD30" s="29">
        <f>IF(C30&lt;&gt;"",MAX(AD29,C30),"")</f>
        <v>180396.30026559613</v>
      </c>
      <c r="AE30" s="30">
        <f>IF(AD30&lt;&gt;"",1-(C30/AD30),"")</f>
        <v>0</v>
      </c>
    </row>
    <row r="31" spans="2:31">
      <c r="B31" s="46">
        <v>23</v>
      </c>
      <c r="C31" s="48">
        <f t="shared" si="6"/>
        <v>180396.30026559613</v>
      </c>
      <c r="D31" s="48"/>
      <c r="E31" s="46"/>
      <c r="F31" s="5">
        <v>43626</v>
      </c>
      <c r="G31" s="46" t="s">
        <v>45</v>
      </c>
      <c r="H31" s="49">
        <v>153.47</v>
      </c>
      <c r="I31" s="49"/>
      <c r="J31" s="46">
        <v>74</v>
      </c>
      <c r="K31" s="50">
        <f t="shared" si="4"/>
        <v>5411.889007967884</v>
      </c>
      <c r="L31" s="51"/>
      <c r="M31" s="4">
        <f>IF(J31="","",(K31/J31)/LOOKUP(RIGHT($D$2,3),定数!$A$6:$A$13,定数!$B$6:$B$13))</f>
        <v>0.73133635242809247</v>
      </c>
      <c r="N31" s="46"/>
      <c r="O31" s="5"/>
      <c r="P31" s="49">
        <v>152.55000000000001</v>
      </c>
      <c r="Q31" s="49"/>
      <c r="R31" s="46"/>
      <c r="S31" s="46"/>
      <c r="T31" s="46">
        <v>152.02000000000001</v>
      </c>
      <c r="U31" s="52">
        <f>IF(P31="","",W31*(M31*0.5)*LOOKUP(RIGHT($D$2,3),定数!$A$6:$A$13,定数!$B$6:$B$13))</f>
        <v>3364.1472211691798</v>
      </c>
      <c r="V31" s="52"/>
      <c r="W31" s="47">
        <f t="shared" si="0"/>
        <v>91.999999999998749</v>
      </c>
      <c r="X31" s="47">
        <f>IF(T31="","",Y31*(M31*0.5)*LOOKUP(RIGHT($D$2,3),定数!$A$6:$A$13,定数!$B$6:$B$13))</f>
        <v>5302.1885551036294</v>
      </c>
      <c r="Y31" s="53">
        <f t="shared" si="1"/>
        <v>144.99999999999886</v>
      </c>
      <c r="Z31" s="53"/>
      <c r="AA31" t="str">
        <f>IF(V31&lt;&gt;"",IF(V31&lt;0,1+AA30,0),"")</f>
        <v/>
      </c>
      <c r="AB31">
        <f t="shared" si="3"/>
        <v>0</v>
      </c>
      <c r="AC31" s="37">
        <f t="shared" si="5"/>
        <v>8758.3357762728083</v>
      </c>
      <c r="AD31" s="29">
        <f>IF(C31&lt;&gt;"",MAX(AD30,C31),"")</f>
        <v>180396.30026559613</v>
      </c>
      <c r="AE31" s="30">
        <f>IF(AD31&lt;&gt;"",1-(C31/AD31),"")</f>
        <v>0</v>
      </c>
    </row>
    <row r="32" spans="2:31">
      <c r="B32" s="46">
        <v>24</v>
      </c>
      <c r="C32" s="48">
        <f t="shared" si="6"/>
        <v>189062.63604186894</v>
      </c>
      <c r="D32" s="48"/>
      <c r="E32" s="46"/>
      <c r="F32" s="5">
        <v>43628</v>
      </c>
      <c r="G32" s="46" t="s">
        <v>45</v>
      </c>
      <c r="H32" s="49">
        <v>150.52000000000001</v>
      </c>
      <c r="I32" s="49"/>
      <c r="J32" s="46">
        <v>146</v>
      </c>
      <c r="K32" s="50">
        <f t="shared" si="4"/>
        <v>5671.8790812560683</v>
      </c>
      <c r="L32" s="51"/>
      <c r="M32" s="4">
        <f>IF(J32="","",(K32/J32)/LOOKUP(RIGHT($D$2,3),定数!$A$6:$A$13,定数!$B$6:$B$13))</f>
        <v>0.38848486857918274</v>
      </c>
      <c r="N32" s="46"/>
      <c r="O32" s="5"/>
      <c r="P32" s="49">
        <v>148.68</v>
      </c>
      <c r="Q32" s="49"/>
      <c r="R32" s="46"/>
      <c r="S32" s="46"/>
      <c r="T32" s="46">
        <v>147.61000000000001</v>
      </c>
      <c r="U32" s="52">
        <f>IF(P32="","",W32*(M32*0.5)*LOOKUP(RIGHT($D$2,3),定数!$A$6:$A$13,定数!$B$6:$B$13))</f>
        <v>3574.0607909284877</v>
      </c>
      <c r="V32" s="52"/>
      <c r="W32" s="47">
        <f t="shared" si="0"/>
        <v>184.00000000000034</v>
      </c>
      <c r="X32" s="47">
        <f>IF(T32="","",Y32*(M32*0.5)*LOOKUP(RIGHT($D$2,3),定数!$A$6:$A$13,定数!$B$6:$B$13))</f>
        <v>5652.454837827102</v>
      </c>
      <c r="Y32" s="53">
        <f t="shared" si="1"/>
        <v>290.99999999999966</v>
      </c>
      <c r="Z32" s="53"/>
      <c r="AA32" t="str">
        <f>IF(V32&lt;&gt;"",IF(V32&lt;0,1+AA31,0),"")</f>
        <v/>
      </c>
      <c r="AB32">
        <f t="shared" si="3"/>
        <v>0</v>
      </c>
      <c r="AC32" s="37">
        <f t="shared" si="5"/>
        <v>9410.515628755591</v>
      </c>
      <c r="AD32" s="29">
        <f>IF(C32&lt;&gt;"",MAX(AD31,C32),"")</f>
        <v>189062.63604186894</v>
      </c>
      <c r="AE32" s="30">
        <f>IF(AD32&lt;&gt;"",1-(C32/AD32),"")</f>
        <v>0</v>
      </c>
    </row>
    <row r="33" spans="2:31">
      <c r="B33" s="46">
        <v>25</v>
      </c>
      <c r="C33" s="48">
        <f t="shared" si="6"/>
        <v>198289.15167062453</v>
      </c>
      <c r="D33" s="48"/>
      <c r="E33" s="46"/>
      <c r="F33" s="5">
        <v>43685</v>
      </c>
      <c r="G33" s="46" t="s">
        <v>45</v>
      </c>
      <c r="H33" s="49">
        <v>149.97999999999999</v>
      </c>
      <c r="I33" s="49"/>
      <c r="J33" s="46">
        <v>64</v>
      </c>
      <c r="K33" s="50">
        <f t="shared" si="4"/>
        <v>5948.6745501187361</v>
      </c>
      <c r="L33" s="51"/>
      <c r="M33" s="4">
        <f>IF(J33="","",(K33/J33)/LOOKUP(RIGHT($D$2,3),定数!$A$6:$A$13,定数!$B$6:$B$13))</f>
        <v>0.92948039845605246</v>
      </c>
      <c r="N33" s="46"/>
      <c r="O33" s="5"/>
      <c r="P33" s="49">
        <v>149.16999999999999</v>
      </c>
      <c r="Q33" s="49"/>
      <c r="R33" s="46"/>
      <c r="S33" s="46"/>
      <c r="T33" s="46">
        <v>149.97999999999999</v>
      </c>
      <c r="U33" s="52">
        <f>IF(P33="","",W33*(M33*0.5)*LOOKUP(RIGHT($D$2,3),定数!$A$6:$A$13,定数!$B$6:$B$13))</f>
        <v>3764.3956137470232</v>
      </c>
      <c r="V33" s="52"/>
      <c r="W33" s="47">
        <f t="shared" si="0"/>
        <v>81.000000000000227</v>
      </c>
      <c r="X33" s="47">
        <f>IF(T33="","",Y33*(M33*0.5)*LOOKUP(RIGHT($D$2,3),定数!$A$6:$A$13,定数!$B$6:$B$13))</f>
        <v>0</v>
      </c>
      <c r="Y33" s="53">
        <f t="shared" si="1"/>
        <v>0</v>
      </c>
      <c r="Z33" s="53"/>
      <c r="AA33" t="str">
        <f>IF(V33&lt;&gt;"",IF(V33&lt;0,1+AA32,0),"")</f>
        <v/>
      </c>
      <c r="AB33">
        <f t="shared" si="3"/>
        <v>0</v>
      </c>
      <c r="AC33" s="37">
        <f t="shared" si="5"/>
        <v>3845.3956137470232</v>
      </c>
      <c r="AD33" s="29">
        <f>IF(C33&lt;&gt;"",MAX(AD32,C33),"")</f>
        <v>198289.15167062453</v>
      </c>
      <c r="AE33" s="30">
        <f>IF(AD33&lt;&gt;"",1-(C33/AD33),"")</f>
        <v>0</v>
      </c>
    </row>
    <row r="34" spans="2:31">
      <c r="B34" s="46">
        <v>26</v>
      </c>
      <c r="C34" s="48">
        <f t="shared" si="6"/>
        <v>202053.54728437157</v>
      </c>
      <c r="D34" s="48"/>
      <c r="E34" s="46"/>
      <c r="F34" s="5">
        <v>43699</v>
      </c>
      <c r="G34" s="46" t="s">
        <v>46</v>
      </c>
      <c r="H34" s="49">
        <v>153.63999999999999</v>
      </c>
      <c r="I34" s="49"/>
      <c r="J34" s="46">
        <v>101</v>
      </c>
      <c r="K34" s="50">
        <f t="shared" si="4"/>
        <v>6061.606418531147</v>
      </c>
      <c r="L34" s="51"/>
      <c r="M34" s="4">
        <f>IF(J34="","",(K34/J34)/LOOKUP(RIGHT($D$2,3),定数!$A$6:$A$13,定数!$B$6:$B$13))</f>
        <v>0.60015905133971748</v>
      </c>
      <c r="N34" s="46"/>
      <c r="O34" s="5"/>
      <c r="P34" s="49">
        <v>153.63999999999999</v>
      </c>
      <c r="Q34" s="49"/>
      <c r="R34" s="46"/>
      <c r="S34" s="46"/>
      <c r="T34" s="46">
        <v>153.63999999999999</v>
      </c>
      <c r="U34" s="52">
        <f>IF(P34="","",W34*(M34*0.5)*LOOKUP(RIGHT($D$2,3),定数!$A$6:$A$13,定数!$B$6:$B$13))</f>
        <v>0</v>
      </c>
      <c r="V34" s="52"/>
      <c r="W34" s="47">
        <f t="shared" si="0"/>
        <v>0</v>
      </c>
      <c r="X34" s="47">
        <f>IF(T34="","",Y34*(M34*0.5)*LOOKUP(RIGHT($D$2,3),定数!$A$6:$A$13,定数!$B$6:$B$13))</f>
        <v>0</v>
      </c>
      <c r="Y34" s="53">
        <f t="shared" si="1"/>
        <v>0</v>
      </c>
      <c r="Z34" s="53"/>
      <c r="AA34" t="str">
        <f>IF(V34&lt;&gt;"",IF(V34&lt;0,1+AA33,0),"")</f>
        <v/>
      </c>
      <c r="AB34">
        <f t="shared" si="3"/>
        <v>0</v>
      </c>
      <c r="AC34" s="37">
        <f t="shared" si="5"/>
        <v>0</v>
      </c>
      <c r="AD34" s="29">
        <f>IF(C34&lt;&gt;"",MAX(AD33,C34),"")</f>
        <v>202053.54728437157</v>
      </c>
      <c r="AE34" s="30">
        <f>IF(AD34&lt;&gt;"",1-(C34/AD34),"")</f>
        <v>0</v>
      </c>
    </row>
    <row r="35" spans="2:31">
      <c r="B35" s="46">
        <v>27</v>
      </c>
      <c r="C35" s="48">
        <f t="shared" si="6"/>
        <v>202053.54728437157</v>
      </c>
      <c r="D35" s="48"/>
      <c r="E35" s="46"/>
      <c r="F35" s="5">
        <v>43714</v>
      </c>
      <c r="G35" s="46" t="s">
        <v>46</v>
      </c>
      <c r="H35" s="49">
        <v>155.49</v>
      </c>
      <c r="I35" s="49"/>
      <c r="J35" s="46">
        <v>136</v>
      </c>
      <c r="K35" s="50">
        <f t="shared" si="4"/>
        <v>6061.606418531147</v>
      </c>
      <c r="L35" s="51"/>
      <c r="M35" s="4">
        <f>IF(J35="","",(K35/J35)/LOOKUP(RIGHT($D$2,3),定数!$A$6:$A$13,定数!$B$6:$B$13))</f>
        <v>0.44570635430376077</v>
      </c>
      <c r="N35" s="46"/>
      <c r="O35" s="5"/>
      <c r="P35" s="49">
        <v>157.19999999999999</v>
      </c>
      <c r="Q35" s="49"/>
      <c r="R35" s="46"/>
      <c r="S35" s="46"/>
      <c r="T35" s="46">
        <v>158.19</v>
      </c>
      <c r="U35" s="52">
        <f>IF(P35="","",W35*(M35*0.5)*LOOKUP(RIGHT($D$2,3),定数!$A$6:$A$13,定数!$B$6:$B$13))</f>
        <v>3810.7893292971094</v>
      </c>
      <c r="V35" s="52"/>
      <c r="W35" s="47">
        <f t="shared" si="0"/>
        <v>170.99999999999795</v>
      </c>
      <c r="X35" s="47">
        <f>IF(T35="","",Y35*(M35*0.5)*LOOKUP(RIGHT($D$2,3),定数!$A$6:$A$13,定数!$B$6:$B$13))</f>
        <v>6017.035783100745</v>
      </c>
      <c r="Y35" s="53">
        <f t="shared" si="1"/>
        <v>269.99999999999886</v>
      </c>
      <c r="Z35" s="53"/>
      <c r="AA35" t="str">
        <f>IF(V35&lt;&gt;"",IF(V35&lt;0,1+AA34,0),"")</f>
        <v/>
      </c>
      <c r="AB35">
        <f t="shared" si="3"/>
        <v>0</v>
      </c>
      <c r="AC35" s="37">
        <f t="shared" si="5"/>
        <v>9998.8251123978516</v>
      </c>
      <c r="AD35" s="29">
        <f>IF(C35&lt;&gt;"",MAX(AD34,C35),"")</f>
        <v>202053.54728437157</v>
      </c>
      <c r="AE35" s="30">
        <f>IF(AD35&lt;&gt;"",1-(C35/AD35),"")</f>
        <v>0</v>
      </c>
    </row>
    <row r="36" spans="2:31">
      <c r="B36" s="46">
        <v>28</v>
      </c>
      <c r="C36" s="48">
        <f t="shared" si="6"/>
        <v>211881.37239676944</v>
      </c>
      <c r="D36" s="48"/>
      <c r="E36" s="46"/>
      <c r="F36" s="5">
        <v>43720</v>
      </c>
      <c r="G36" s="46" t="s">
        <v>46</v>
      </c>
      <c r="H36" s="49">
        <v>157.41</v>
      </c>
      <c r="I36" s="49"/>
      <c r="J36" s="46">
        <v>73</v>
      </c>
      <c r="K36" s="50">
        <f t="shared" si="4"/>
        <v>6356.4411719030832</v>
      </c>
      <c r="L36" s="51"/>
      <c r="M36" s="4">
        <f>IF(J36="","",(K36/J36)/LOOKUP(RIGHT($D$2,3),定数!$A$6:$A$13,定数!$B$6:$B$13))</f>
        <v>0.87074536601412089</v>
      </c>
      <c r="N36" s="46"/>
      <c r="O36" s="5"/>
      <c r="P36" s="49">
        <v>157.41</v>
      </c>
      <c r="Q36" s="49"/>
      <c r="R36" s="46"/>
      <c r="S36" s="46"/>
      <c r="T36" s="46">
        <v>157.41</v>
      </c>
      <c r="U36" s="52">
        <f>IF(P36="","",W36*(M36*0.5)*LOOKUP(RIGHT($D$2,3),定数!$A$6:$A$13,定数!$B$6:$B$13))</f>
        <v>0</v>
      </c>
      <c r="V36" s="52"/>
      <c r="W36" s="47">
        <f t="shared" si="0"/>
        <v>0</v>
      </c>
      <c r="X36" s="47">
        <f>IF(T36="","",Y36*(M36*0.5)*LOOKUP(RIGHT($D$2,3),定数!$A$6:$A$13,定数!$B$6:$B$13))</f>
        <v>0</v>
      </c>
      <c r="Y36" s="53">
        <f t="shared" si="1"/>
        <v>0</v>
      </c>
      <c r="Z36" s="53"/>
      <c r="AA36" t="str">
        <f>IF(V36&lt;&gt;"",IF(V36&lt;0,1+AA35,0),"")</f>
        <v/>
      </c>
      <c r="AB36">
        <f t="shared" si="3"/>
        <v>0</v>
      </c>
      <c r="AC36" s="37">
        <f t="shared" si="5"/>
        <v>0</v>
      </c>
      <c r="AD36" s="29">
        <f>IF(C36&lt;&gt;"",MAX(AD35,C36),"")</f>
        <v>211881.37239676944</v>
      </c>
      <c r="AE36" s="30">
        <f>IF(AD36&lt;&gt;"",1-(C36/AD36),"")</f>
        <v>0</v>
      </c>
    </row>
    <row r="37" spans="2:31">
      <c r="B37" s="46">
        <v>29</v>
      </c>
      <c r="C37" s="48">
        <f t="shared" si="6"/>
        <v>211881.37239676944</v>
      </c>
      <c r="D37" s="48"/>
      <c r="E37" s="46"/>
      <c r="F37" s="5">
        <v>43776</v>
      </c>
      <c r="G37" s="46" t="s">
        <v>46</v>
      </c>
      <c r="H37" s="49">
        <v>159.27000000000001</v>
      </c>
      <c r="I37" s="49"/>
      <c r="J37" s="46">
        <v>197</v>
      </c>
      <c r="K37" s="50">
        <f t="shared" si="4"/>
        <v>6356.4411719030832</v>
      </c>
      <c r="L37" s="51"/>
      <c r="M37" s="4">
        <f>IF(J37="","",(K37/J37)/LOOKUP(RIGHT($D$2,3),定数!$A$6:$A$13,定数!$B$6:$B$13))</f>
        <v>0.32266198842147631</v>
      </c>
      <c r="N37" s="46"/>
      <c r="O37" s="5"/>
      <c r="P37" s="49">
        <v>161.75</v>
      </c>
      <c r="Q37" s="49"/>
      <c r="R37" s="46"/>
      <c r="S37" s="46"/>
      <c r="T37" s="46">
        <v>163.19</v>
      </c>
      <c r="U37" s="52">
        <f>IF(P37="","",W37*(M37*0.5)*LOOKUP(RIGHT($D$2,3),定数!$A$6:$A$13,定数!$B$6:$B$13))</f>
        <v>4001.0086564262897</v>
      </c>
      <c r="V37" s="52"/>
      <c r="W37" s="47">
        <f t="shared" si="0"/>
        <v>247.99999999999898</v>
      </c>
      <c r="X37" s="47">
        <f>IF(T37="","",Y37*(M37*0.5)*LOOKUP(RIGHT($D$2,3),定数!$A$6:$A$13,定数!$B$6:$B$13))</f>
        <v>6324.1749730609154</v>
      </c>
      <c r="Y37" s="53">
        <f t="shared" si="1"/>
        <v>391.99999999999875</v>
      </c>
      <c r="Z37" s="53"/>
      <c r="AA37" t="str">
        <f>IF(V37&lt;&gt;"",IF(V37&lt;0,1+AA36,0),"")</f>
        <v/>
      </c>
      <c r="AB37">
        <f t="shared" si="3"/>
        <v>0</v>
      </c>
      <c r="AC37" s="37">
        <f t="shared" si="5"/>
        <v>10573.183629487205</v>
      </c>
      <c r="AD37" s="29">
        <f>IF(C37&lt;&gt;"",MAX(AD36,C37),"")</f>
        <v>211881.37239676944</v>
      </c>
      <c r="AE37" s="30">
        <f>IF(AD37&lt;&gt;"",1-(C37/AD37),"")</f>
        <v>0</v>
      </c>
    </row>
    <row r="38" spans="2:31">
      <c r="B38" s="46">
        <v>30</v>
      </c>
      <c r="C38" s="48">
        <f t="shared" si="6"/>
        <v>222206.55602625664</v>
      </c>
      <c r="D38" s="48"/>
      <c r="E38" s="46"/>
      <c r="F38" s="5">
        <v>43788</v>
      </c>
      <c r="G38" s="46" t="s">
        <v>46</v>
      </c>
      <c r="H38" s="49">
        <v>161.31</v>
      </c>
      <c r="I38" s="49"/>
      <c r="J38" s="46">
        <v>92</v>
      </c>
      <c r="K38" s="50">
        <f t="shared" si="4"/>
        <v>6666.1966807876988</v>
      </c>
      <c r="L38" s="51"/>
      <c r="M38" s="4">
        <f>IF(J38="","",(K38/J38)/LOOKUP(RIGHT($D$2,3),定数!$A$6:$A$13,定数!$B$6:$B$13))</f>
        <v>0.72458659573779327</v>
      </c>
      <c r="N38" s="46"/>
      <c r="O38" s="5"/>
      <c r="P38" s="49">
        <v>162.47</v>
      </c>
      <c r="Q38" s="49"/>
      <c r="R38" s="46"/>
      <c r="S38" s="46"/>
      <c r="T38" s="46">
        <v>163.13999999999999</v>
      </c>
      <c r="U38" s="52">
        <f>IF(P38="","",W38*(M38*0.5)*LOOKUP(RIGHT($D$2,3),定数!$A$6:$A$13,定数!$B$6:$B$13))</f>
        <v>4202.6022552791883</v>
      </c>
      <c r="V38" s="52"/>
      <c r="W38" s="47">
        <f t="shared" si="0"/>
        <v>115.99999999999966</v>
      </c>
      <c r="X38" s="47">
        <f>IF(T38="","",Y38*(M38*0.5)*LOOKUP(RIGHT($D$2,3),定数!$A$6:$A$13,定数!$B$6:$B$13))</f>
        <v>6629.9673510007506</v>
      </c>
      <c r="Y38" s="53">
        <f t="shared" si="1"/>
        <v>182.99999999999841</v>
      </c>
      <c r="Z38" s="53"/>
      <c r="AA38" t="str">
        <f>IF(V38&lt;&gt;"",IF(V38&lt;0,1+AA37,0),"")</f>
        <v/>
      </c>
      <c r="AB38">
        <f t="shared" si="3"/>
        <v>0</v>
      </c>
      <c r="AC38" s="37">
        <f t="shared" si="5"/>
        <v>10948.56960627994</v>
      </c>
      <c r="AD38" s="29">
        <f>IF(C38&lt;&gt;"",MAX(AD37,C38),"")</f>
        <v>222206.55602625664</v>
      </c>
      <c r="AE38" s="30">
        <f>IF(AD38&lt;&gt;"",1-(C38/AD38),"")</f>
        <v>0</v>
      </c>
    </row>
    <row r="39" spans="2:31">
      <c r="B39" s="46">
        <v>31</v>
      </c>
      <c r="C39" s="48">
        <f t="shared" si="6"/>
        <v>233039.1256325366</v>
      </c>
      <c r="D39" s="48"/>
      <c r="E39" s="46"/>
      <c r="F39" s="5">
        <v>43795</v>
      </c>
      <c r="G39" s="46" t="s">
        <v>46</v>
      </c>
      <c r="H39" s="49">
        <v>164.38</v>
      </c>
      <c r="I39" s="49"/>
      <c r="J39" s="46">
        <v>74</v>
      </c>
      <c r="K39" s="50">
        <f t="shared" si="4"/>
        <v>6991.1737689760976</v>
      </c>
      <c r="L39" s="51"/>
      <c r="M39" s="4">
        <f>IF(J39="","",(K39/J39)/LOOKUP(RIGHT($D$2,3),定数!$A$6:$A$13,定数!$B$6:$B$13))</f>
        <v>0.94475321202379703</v>
      </c>
      <c r="N39" s="46"/>
      <c r="O39" s="5"/>
      <c r="P39" s="49">
        <v>165.29</v>
      </c>
      <c r="Q39" s="49"/>
      <c r="R39" s="46"/>
      <c r="S39" s="46"/>
      <c r="T39" s="46">
        <v>165.82</v>
      </c>
      <c r="U39" s="52">
        <f>IF(P39="","",W39*(M39*0.5)*LOOKUP(RIGHT($D$2,3),定数!$A$6:$A$13,定数!$B$6:$B$13))</f>
        <v>4298.6271147082607</v>
      </c>
      <c r="V39" s="52"/>
      <c r="W39" s="47">
        <f t="shared" si="0"/>
        <v>90.999999999999659</v>
      </c>
      <c r="X39" s="47">
        <f>IF(T39="","",Y39*(M39*0.5)*LOOKUP(RIGHT($D$2,3),定数!$A$6:$A$13,定数!$B$6:$B$13))</f>
        <v>6802.2231265713272</v>
      </c>
      <c r="Y39" s="53">
        <f t="shared" si="1"/>
        <v>143.99999999999977</v>
      </c>
      <c r="Z39" s="53"/>
      <c r="AA39" t="str">
        <f>IF(V39&lt;&gt;"",IF(V39&lt;0,1+AA38,0),"")</f>
        <v/>
      </c>
      <c r="AB39">
        <f t="shared" si="3"/>
        <v>0</v>
      </c>
      <c r="AC39" s="37">
        <f t="shared" si="5"/>
        <v>11191.850241279588</v>
      </c>
      <c r="AD39" s="29">
        <f>IF(C39&lt;&gt;"",MAX(AD38,C39),"")</f>
        <v>233039.1256325366</v>
      </c>
      <c r="AE39" s="30">
        <f>IF(AD39&lt;&gt;"",1-(C39/AD39),"")</f>
        <v>0</v>
      </c>
    </row>
    <row r="40" spans="2:31">
      <c r="B40" s="46">
        <v>32</v>
      </c>
      <c r="C40" s="48">
        <f t="shared" si="6"/>
        <v>244139.97587381621</v>
      </c>
      <c r="D40" s="48"/>
      <c r="E40" s="46"/>
      <c r="F40" s="5">
        <v>43804</v>
      </c>
      <c r="G40" s="46" t="s">
        <v>46</v>
      </c>
      <c r="H40" s="49">
        <v>167.09</v>
      </c>
      <c r="I40" s="49"/>
      <c r="J40" s="46">
        <v>124</v>
      </c>
      <c r="K40" s="50">
        <f t="shared" si="4"/>
        <v>7324.1992762144855</v>
      </c>
      <c r="L40" s="51"/>
      <c r="M40" s="4">
        <f>IF(J40="","",(K40/J40)/LOOKUP(RIGHT($D$2,3),定数!$A$6:$A$13,定数!$B$6:$B$13))</f>
        <v>0.59066123195278109</v>
      </c>
      <c r="N40" s="46"/>
      <c r="O40" s="5"/>
      <c r="P40" s="49">
        <v>168.65</v>
      </c>
      <c r="Q40" s="49"/>
      <c r="R40" s="46"/>
      <c r="S40" s="46"/>
      <c r="T40" s="46">
        <v>169.55</v>
      </c>
      <c r="U40" s="52">
        <f>IF(P40="","",W40*(M40*0.5)*LOOKUP(RIGHT($D$2,3),定数!$A$6:$A$13,定数!$B$6:$B$13))</f>
        <v>4607.1576092316991</v>
      </c>
      <c r="V40" s="52"/>
      <c r="W40" s="47">
        <f t="shared" si="0"/>
        <v>156.00000000000023</v>
      </c>
      <c r="X40" s="47">
        <f>IF(T40="","",Y40*(M40*0.5)*LOOKUP(RIGHT($D$2,3),定数!$A$6:$A$13,定数!$B$6:$B$13))</f>
        <v>7265.133153019231</v>
      </c>
      <c r="Y40" s="53">
        <f t="shared" si="1"/>
        <v>246.0000000000008</v>
      </c>
      <c r="Z40" s="53"/>
      <c r="AA40" t="str">
        <f>IF(V40&lt;&gt;"",IF(V40&lt;0,1+AA39,0),"")</f>
        <v/>
      </c>
      <c r="AB40">
        <f t="shared" si="3"/>
        <v>0</v>
      </c>
      <c r="AC40" s="37">
        <f t="shared" si="5"/>
        <v>12028.29076225093</v>
      </c>
      <c r="AD40" s="29">
        <f>IF(C40&lt;&gt;"",MAX(AD39,C40),"")</f>
        <v>244139.97587381621</v>
      </c>
      <c r="AE40" s="30">
        <f>IF(AD40&lt;&gt;"",1-(C40/AD40),"")</f>
        <v>0</v>
      </c>
    </row>
    <row r="41" spans="2:31">
      <c r="B41" s="46">
        <v>33</v>
      </c>
      <c r="C41" s="48">
        <f t="shared" si="6"/>
        <v>256012.26663606716</v>
      </c>
      <c r="D41" s="48"/>
      <c r="E41" s="46"/>
      <c r="F41" s="5">
        <v>43822</v>
      </c>
      <c r="G41" s="46" t="s">
        <v>46</v>
      </c>
      <c r="H41" s="49">
        <v>170.24</v>
      </c>
      <c r="I41" s="49"/>
      <c r="J41" s="46">
        <v>48</v>
      </c>
      <c r="K41" s="50">
        <f t="shared" si="4"/>
        <v>7680.3679990820146</v>
      </c>
      <c r="L41" s="51"/>
      <c r="M41" s="4">
        <f>IF(J41="","",(K41/J41)/LOOKUP(RIGHT($D$2,3),定数!$A$6:$A$13,定数!$B$6:$B$13))</f>
        <v>1.6000766664754198</v>
      </c>
      <c r="N41" s="46"/>
      <c r="O41" s="5"/>
      <c r="P41" s="49">
        <v>170.85</v>
      </c>
      <c r="Q41" s="49"/>
      <c r="R41" s="46"/>
      <c r="S41" s="46"/>
      <c r="T41" s="46">
        <v>171.2</v>
      </c>
      <c r="U41" s="52">
        <f>IF(P41="","",W41*(M41*0.5)*LOOKUP(RIGHT($D$2,3),定数!$A$6:$A$13,定数!$B$6:$B$13))</f>
        <v>4880.2338327499119</v>
      </c>
      <c r="V41" s="52"/>
      <c r="W41" s="47">
        <f t="shared" si="0"/>
        <v>60.999999999998522</v>
      </c>
      <c r="X41" s="47">
        <f>IF(T41="","",Y41*(M41*0.5)*LOOKUP(RIGHT($D$2,3),定数!$A$6:$A$13,定数!$B$6:$B$13))</f>
        <v>7680.3679990818509</v>
      </c>
      <c r="Y41" s="53">
        <f t="shared" si="1"/>
        <v>95.999999999997954</v>
      </c>
      <c r="Z41" s="53"/>
      <c r="AA41" t="str">
        <f>IF(V41&lt;&gt;"",IF(V41&lt;0,1+AA40,0),"")</f>
        <v/>
      </c>
      <c r="AB41">
        <f t="shared" si="3"/>
        <v>0</v>
      </c>
      <c r="AC41" s="37">
        <f t="shared" si="5"/>
        <v>12621.601831831762</v>
      </c>
      <c r="AD41" s="29">
        <f>IF(C41&lt;&gt;"",MAX(AD40,C41),"")</f>
        <v>256012.26663606716</v>
      </c>
      <c r="AE41" s="30">
        <f>IF(AD41&lt;&gt;"",1-(C41/AD41),"")</f>
        <v>0</v>
      </c>
    </row>
    <row r="42" spans="2:31">
      <c r="B42" s="46">
        <v>34</v>
      </c>
      <c r="C42" s="48">
        <f t="shared" si="6"/>
        <v>268572.86846789892</v>
      </c>
      <c r="D42" s="48"/>
      <c r="E42" s="46">
        <v>2014</v>
      </c>
      <c r="F42" s="5">
        <v>43494</v>
      </c>
      <c r="G42" s="46" t="s">
        <v>45</v>
      </c>
      <c r="H42" s="49">
        <v>170.37</v>
      </c>
      <c r="I42" s="49"/>
      <c r="J42" s="46">
        <v>110</v>
      </c>
      <c r="K42" s="50">
        <f t="shared" si="4"/>
        <v>8057.1860540369671</v>
      </c>
      <c r="L42" s="51"/>
      <c r="M42" s="4">
        <f>IF(J42="","",(K42/J42)/LOOKUP(RIGHT($D$2,3),定数!$A$6:$A$13,定数!$B$6:$B$13))</f>
        <v>0.73247145945790604</v>
      </c>
      <c r="N42" s="46"/>
      <c r="O42" s="5"/>
      <c r="P42" s="49">
        <v>168.96</v>
      </c>
      <c r="Q42" s="49"/>
      <c r="R42" s="46"/>
      <c r="S42" s="46"/>
      <c r="T42" s="46">
        <v>168.16</v>
      </c>
      <c r="U42" s="52">
        <f>IF(P42="","",W42*(M42*0.5)*LOOKUP(RIGHT($D$2,3),定数!$A$6:$A$13,定数!$B$6:$B$13))</f>
        <v>5163.923789178225</v>
      </c>
      <c r="V42" s="52"/>
      <c r="W42" s="47">
        <f t="shared" si="0"/>
        <v>140.99999999999966</v>
      </c>
      <c r="X42" s="47">
        <f>IF(T42="","",Y42*(M42*0.5)*LOOKUP(RIGHT($D$2,3),定数!$A$6:$A$13,定数!$B$6:$B$13))</f>
        <v>8093.8096270098913</v>
      </c>
      <c r="Y42" s="53">
        <f t="shared" si="1"/>
        <v>221.0000000000008</v>
      </c>
      <c r="Z42" s="53"/>
      <c r="AA42" t="str">
        <f>IF(V42&lt;&gt;"",IF(V42&lt;0,1+AA41,0),"")</f>
        <v/>
      </c>
      <c r="AB42">
        <f t="shared" si="3"/>
        <v>0</v>
      </c>
      <c r="AC42" s="37">
        <f t="shared" si="5"/>
        <v>13398.733416188115</v>
      </c>
      <c r="AD42" s="29">
        <f>IF(C42&lt;&gt;"",MAX(AD41,C42),"")</f>
        <v>268572.86846789892</v>
      </c>
      <c r="AE42" s="30">
        <f>IF(AD42&lt;&gt;"",1-(C42/AD42),"")</f>
        <v>0</v>
      </c>
    </row>
    <row r="43" spans="2:31">
      <c r="B43" s="46">
        <v>35</v>
      </c>
      <c r="C43" s="48">
        <f t="shared" si="6"/>
        <v>281830.60188408708</v>
      </c>
      <c r="D43" s="48"/>
      <c r="E43" s="46"/>
      <c r="F43" s="5">
        <v>43577</v>
      </c>
      <c r="G43" s="46" t="s">
        <v>46</v>
      </c>
      <c r="H43" s="49">
        <v>172.44</v>
      </c>
      <c r="I43" s="49"/>
      <c r="J43" s="46">
        <v>44</v>
      </c>
      <c r="K43" s="50">
        <f t="shared" si="4"/>
        <v>8454.9180565226125</v>
      </c>
      <c r="L43" s="51"/>
      <c r="M43" s="4">
        <f>IF(J43="","",(K43/J43)/LOOKUP(RIGHT($D$2,3),定数!$A$6:$A$13,定数!$B$6:$B$13))</f>
        <v>1.921572285573321</v>
      </c>
      <c r="N43" s="46"/>
      <c r="O43" s="5"/>
      <c r="P43" s="49">
        <v>172.44</v>
      </c>
      <c r="Q43" s="49"/>
      <c r="R43" s="46"/>
      <c r="S43" s="46"/>
      <c r="T43" s="46">
        <v>172.44</v>
      </c>
      <c r="U43" s="52">
        <f>IF(P43="","",W43*(M43*0.5)*LOOKUP(RIGHT($D$2,3),定数!$A$6:$A$13,定数!$B$6:$B$13))</f>
        <v>0</v>
      </c>
      <c r="V43" s="52"/>
      <c r="W43" s="47">
        <f t="shared" si="0"/>
        <v>0</v>
      </c>
      <c r="X43" s="47">
        <f>IF(T43="","",Y43*(M43*0.5)*LOOKUP(RIGHT($D$2,3),定数!$A$6:$A$13,定数!$B$6:$B$13))</f>
        <v>0</v>
      </c>
      <c r="Y43" s="53">
        <f t="shared" si="1"/>
        <v>0</v>
      </c>
      <c r="Z43" s="53"/>
      <c r="AA43" t="str">
        <f>IF(V43&lt;&gt;"",IF(V43&lt;0,1+AA42,0),"")</f>
        <v/>
      </c>
      <c r="AB43">
        <f t="shared" si="3"/>
        <v>0</v>
      </c>
      <c r="AC43" s="37">
        <f t="shared" si="5"/>
        <v>0</v>
      </c>
      <c r="AD43" s="29">
        <f>IF(C43&lt;&gt;"",MAX(AD42,C43),"")</f>
        <v>281830.60188408708</v>
      </c>
      <c r="AE43" s="30">
        <f>IF(AD43&lt;&gt;"",1-(C43/AD43),"")</f>
        <v>0</v>
      </c>
    </row>
    <row r="44" spans="2:31">
      <c r="B44" s="46">
        <v>36</v>
      </c>
      <c r="C44" s="48">
        <f t="shared" si="6"/>
        <v>281830.60188408708</v>
      </c>
      <c r="D44" s="48"/>
      <c r="E44" s="46"/>
      <c r="F44" s="5">
        <v>43585</v>
      </c>
      <c r="G44" s="46" t="s">
        <v>46</v>
      </c>
      <c r="H44" s="49">
        <v>172.45</v>
      </c>
      <c r="I44" s="49"/>
      <c r="J44" s="46">
        <v>52</v>
      </c>
      <c r="K44" s="50">
        <f t="shared" si="4"/>
        <v>8454.9180565226125</v>
      </c>
      <c r="L44" s="51"/>
      <c r="M44" s="4">
        <f>IF(J44="","",(K44/J44)/LOOKUP(RIGHT($D$2,3),定数!$A$6:$A$13,定数!$B$6:$B$13))</f>
        <v>1.6259457801005024</v>
      </c>
      <c r="N44" s="46"/>
      <c r="O44" s="5"/>
      <c r="P44" s="49">
        <v>173.1</v>
      </c>
      <c r="Q44" s="49"/>
      <c r="R44" s="46"/>
      <c r="S44" s="46"/>
      <c r="T44" s="46">
        <v>172.45</v>
      </c>
      <c r="U44" s="52">
        <f>IF(P44="","",W44*(M44*0.5)*LOOKUP(RIGHT($D$2,3),定数!$A$6:$A$13,定数!$B$6:$B$13))</f>
        <v>5284.3237853266792</v>
      </c>
      <c r="V44" s="52"/>
      <c r="W44" s="47">
        <f t="shared" si="0"/>
        <v>65.000000000000568</v>
      </c>
      <c r="X44" s="47">
        <f>IF(T44="","",Y44*(M44*0.5)*LOOKUP(RIGHT($D$2,3),定数!$A$6:$A$13,定数!$B$6:$B$13))</f>
        <v>0</v>
      </c>
      <c r="Y44" s="53">
        <f t="shared" si="1"/>
        <v>0</v>
      </c>
      <c r="Z44" s="53"/>
      <c r="AA44" t="str">
        <f>IF(V44&lt;&gt;"",IF(V44&lt;0,1+AA43,0),"")</f>
        <v/>
      </c>
      <c r="AB44">
        <f t="shared" si="3"/>
        <v>0</v>
      </c>
      <c r="AC44" s="37">
        <f t="shared" si="5"/>
        <v>5349.3237853266801</v>
      </c>
      <c r="AD44" s="29">
        <f>IF(C44&lt;&gt;"",MAX(AD43,C44),"")</f>
        <v>281830.60188408708</v>
      </c>
      <c r="AE44" s="30">
        <f>IF(AD44&lt;&gt;"",1-(C44/AD44),"")</f>
        <v>0</v>
      </c>
    </row>
    <row r="45" spans="2:31">
      <c r="B45" s="46">
        <v>37</v>
      </c>
      <c r="C45" s="48">
        <f t="shared" si="6"/>
        <v>287114.92566941376</v>
      </c>
      <c r="D45" s="48"/>
      <c r="E45" s="46"/>
      <c r="F45" s="5">
        <v>43590</v>
      </c>
      <c r="G45" s="46" t="s">
        <v>46</v>
      </c>
      <c r="H45" s="49">
        <v>172.26</v>
      </c>
      <c r="I45" s="49"/>
      <c r="J45" s="46">
        <v>49</v>
      </c>
      <c r="K45" s="50">
        <f t="shared" si="4"/>
        <v>8613.4477700824118</v>
      </c>
      <c r="L45" s="51"/>
      <c r="M45" s="4">
        <f>IF(J45="","",(K45/J45)/LOOKUP(RIGHT($D$2,3),定数!$A$6:$A$13,定数!$B$6:$B$13))</f>
        <v>1.7578464836902881</v>
      </c>
      <c r="N45" s="46"/>
      <c r="O45" s="5"/>
      <c r="P45" s="49">
        <v>172.88</v>
      </c>
      <c r="Q45" s="49"/>
      <c r="R45" s="46"/>
      <c r="S45" s="46"/>
      <c r="T45" s="46">
        <v>172.26</v>
      </c>
      <c r="U45" s="52">
        <f>IF(P45="","",W45*(M45*0.5)*LOOKUP(RIGHT($D$2,3),定数!$A$6:$A$13,定数!$B$6:$B$13))</f>
        <v>5449.324099439933</v>
      </c>
      <c r="V45" s="52"/>
      <c r="W45" s="47">
        <f t="shared" si="0"/>
        <v>62.000000000000455</v>
      </c>
      <c r="X45" s="47">
        <f>IF(T45="","",Y45*(M45*0.5)*LOOKUP(RIGHT($D$2,3),定数!$A$6:$A$13,定数!$B$6:$B$13))</f>
        <v>0</v>
      </c>
      <c r="Y45" s="53">
        <f t="shared" si="1"/>
        <v>0</v>
      </c>
      <c r="Z45" s="53"/>
      <c r="AA45" t="str">
        <f>IF(V45&lt;&gt;"",IF(V45&lt;0,1+AA44,0),"")</f>
        <v/>
      </c>
      <c r="AB45">
        <f t="shared" si="3"/>
        <v>0</v>
      </c>
      <c r="AC45" s="37">
        <f t="shared" si="5"/>
        <v>5511.324099439933</v>
      </c>
      <c r="AD45" s="29">
        <f>IF(C45&lt;&gt;"",MAX(AD44,C45),"")</f>
        <v>287114.92566941376</v>
      </c>
      <c r="AE45" s="30">
        <f>IF(AD45&lt;&gt;"",1-(C45/AD45),"")</f>
        <v>0</v>
      </c>
    </row>
    <row r="46" spans="2:31">
      <c r="B46" s="46">
        <v>38</v>
      </c>
      <c r="C46" s="48">
        <f t="shared" si="6"/>
        <v>292564.24976885371</v>
      </c>
      <c r="D46" s="48"/>
      <c r="E46" s="46"/>
      <c r="F46" s="5">
        <v>43604</v>
      </c>
      <c r="G46" s="46" t="s">
        <v>45</v>
      </c>
      <c r="H46" s="49">
        <v>170.6</v>
      </c>
      <c r="I46" s="49"/>
      <c r="J46" s="46">
        <v>35</v>
      </c>
      <c r="K46" s="50">
        <f t="shared" si="4"/>
        <v>8776.9274930656102</v>
      </c>
      <c r="L46" s="51"/>
      <c r="M46" s="4">
        <f>IF(J46="","",(K46/J46)/LOOKUP(RIGHT($D$2,3),定数!$A$6:$A$13,定数!$B$6:$B$13))</f>
        <v>2.5076935694473175</v>
      </c>
      <c r="N46" s="46"/>
      <c r="O46" s="5"/>
      <c r="P46" s="49">
        <v>170.17</v>
      </c>
      <c r="Q46" s="49"/>
      <c r="R46" s="46"/>
      <c r="S46" s="46"/>
      <c r="T46" s="46">
        <v>170.6</v>
      </c>
      <c r="U46" s="52">
        <f>IF(P46="","",W46*(M46*0.5)*LOOKUP(RIGHT($D$2,3),定数!$A$6:$A$13,定数!$B$6:$B$13))</f>
        <v>5391.5411743118175</v>
      </c>
      <c r="V46" s="52"/>
      <c r="W46" s="47">
        <f t="shared" si="0"/>
        <v>43.000000000000682</v>
      </c>
      <c r="X46" s="47">
        <f>IF(T46="","",Y46*(M46*0.5)*LOOKUP(RIGHT($D$2,3),定数!$A$6:$A$13,定数!$B$6:$B$13))</f>
        <v>0</v>
      </c>
      <c r="Y46" s="53">
        <f t="shared" si="1"/>
        <v>0</v>
      </c>
      <c r="Z46" s="53"/>
      <c r="AA46" t="str">
        <f>IF(V46&lt;&gt;"",IF(V46&lt;0,1+AA45,0),"")</f>
        <v/>
      </c>
      <c r="AB46">
        <f t="shared" si="3"/>
        <v>0</v>
      </c>
      <c r="AC46" s="37">
        <f t="shared" si="5"/>
        <v>5434.5411743118184</v>
      </c>
      <c r="AD46" s="29">
        <f>IF(C46&lt;&gt;"",MAX(AD45,C46),"")</f>
        <v>292564.24976885371</v>
      </c>
      <c r="AE46" s="30">
        <f>IF(AD46&lt;&gt;"",1-(C46/AD46),"")</f>
        <v>0</v>
      </c>
    </row>
    <row r="47" spans="2:31">
      <c r="B47" s="46">
        <v>39</v>
      </c>
      <c r="C47" s="48">
        <f t="shared" si="6"/>
        <v>297955.79094316554</v>
      </c>
      <c r="D47" s="48"/>
      <c r="E47" s="46"/>
      <c r="F47" s="5">
        <v>43690</v>
      </c>
      <c r="G47" s="46" t="s">
        <v>45</v>
      </c>
      <c r="H47" s="49">
        <v>171.76</v>
      </c>
      <c r="I47" s="49"/>
      <c r="J47" s="46">
        <v>67</v>
      </c>
      <c r="K47" s="50">
        <f t="shared" si="4"/>
        <v>8938.6737282949653</v>
      </c>
      <c r="L47" s="51"/>
      <c r="M47" s="4">
        <f>IF(J47="","",(K47/J47)/LOOKUP(RIGHT($D$2,3),定数!$A$6:$A$13,定数!$B$6:$B$13))</f>
        <v>1.3341304072082039</v>
      </c>
      <c r="N47" s="46"/>
      <c r="O47" s="5"/>
      <c r="P47" s="49">
        <v>170.93</v>
      </c>
      <c r="Q47" s="49"/>
      <c r="R47" s="46"/>
      <c r="S47" s="46"/>
      <c r="T47" s="46">
        <v>170.45</v>
      </c>
      <c r="U47" s="52">
        <f>IF(P47="","",W47*(M47*0.5)*LOOKUP(RIGHT($D$2,3),定数!$A$6:$A$13,定数!$B$6:$B$13))</f>
        <v>5536.6411899139403</v>
      </c>
      <c r="V47" s="52"/>
      <c r="W47" s="47">
        <f t="shared" si="0"/>
        <v>82.999999999998408</v>
      </c>
      <c r="X47" s="47">
        <f>IF(T47="","",Y47*(M47*0.5)*LOOKUP(RIGHT($D$2,3),定数!$A$6:$A$13,定数!$B$6:$B$13))</f>
        <v>8738.5541672137515</v>
      </c>
      <c r="Y47" s="53">
        <f t="shared" si="1"/>
        <v>131.00000000000023</v>
      </c>
      <c r="Z47" s="53"/>
      <c r="AA47" t="str">
        <f>IF(V47&lt;&gt;"",IF(V47&lt;0,1+AA46,0),"")</f>
        <v/>
      </c>
      <c r="AB47">
        <f t="shared" si="3"/>
        <v>0</v>
      </c>
      <c r="AC47" s="37">
        <f t="shared" si="5"/>
        <v>14358.19535712769</v>
      </c>
      <c r="AD47" s="29">
        <f>IF(C47&lt;&gt;"",MAX(AD46,C47),"")</f>
        <v>297955.79094316554</v>
      </c>
      <c r="AE47" s="30">
        <f>IF(AD47&lt;&gt;"",1-(C47/AD47),"")</f>
        <v>0</v>
      </c>
    </row>
    <row r="48" spans="2:31">
      <c r="B48" s="46">
        <v>40</v>
      </c>
      <c r="C48" s="48">
        <f t="shared" si="6"/>
        <v>312230.98630029324</v>
      </c>
      <c r="D48" s="48"/>
      <c r="E48" s="46"/>
      <c r="F48" s="5">
        <v>43724</v>
      </c>
      <c r="G48" s="46" t="s">
        <v>46</v>
      </c>
      <c r="H48" s="49">
        <v>173.99</v>
      </c>
      <c r="I48" s="49"/>
      <c r="J48" s="46">
        <v>101</v>
      </c>
      <c r="K48" s="50">
        <f t="shared" si="4"/>
        <v>9366.929589008796</v>
      </c>
      <c r="L48" s="51"/>
      <c r="M48" s="4">
        <f>IF(J48="","",(K48/J48)/LOOKUP(RIGHT($D$2,3),定数!$A$6:$A$13,定数!$B$6:$B$13))</f>
        <v>0.92741877118898974</v>
      </c>
      <c r="N48" s="46"/>
      <c r="O48" s="5"/>
      <c r="P48" s="49">
        <v>175.27</v>
      </c>
      <c r="Q48" s="49"/>
      <c r="R48" s="46"/>
      <c r="S48" s="46"/>
      <c r="T48" s="46">
        <v>176.01</v>
      </c>
      <c r="U48" s="52">
        <f>IF(P48="","",W48*(M48*0.5)*LOOKUP(RIGHT($D$2,3),定数!$A$6:$A$13,定数!$B$6:$B$13))</f>
        <v>5935.4801356095395</v>
      </c>
      <c r="V48" s="52"/>
      <c r="W48" s="47">
        <f t="shared" si="0"/>
        <v>128.00000000000011</v>
      </c>
      <c r="X48" s="47">
        <f>IF(T48="","",Y48*(M48*0.5)*LOOKUP(RIGHT($D$2,3),定数!$A$6:$A$13,定数!$B$6:$B$13))</f>
        <v>9366.9295890087124</v>
      </c>
      <c r="Y48" s="53">
        <f t="shared" si="1"/>
        <v>201.99999999999818</v>
      </c>
      <c r="Z48" s="53"/>
      <c r="AA48" t="str">
        <f>IF(V48&lt;&gt;"",IF(V48&lt;0,1+AA47,0),"")</f>
        <v/>
      </c>
      <c r="AB48">
        <f t="shared" si="3"/>
        <v>0</v>
      </c>
      <c r="AC48" s="37">
        <f t="shared" si="5"/>
        <v>15430.409724618252</v>
      </c>
      <c r="AD48" s="29">
        <f>IF(C48&lt;&gt;"",MAX(AD47,C48),"")</f>
        <v>312230.98630029324</v>
      </c>
      <c r="AE48" s="30">
        <f>IF(AD48&lt;&gt;"",1-(C48/AD48),"")</f>
        <v>0</v>
      </c>
    </row>
    <row r="49" spans="2:31">
      <c r="B49" s="46">
        <v>41</v>
      </c>
      <c r="C49" s="48">
        <f t="shared" si="6"/>
        <v>327533.39602491149</v>
      </c>
      <c r="D49" s="48"/>
      <c r="E49" s="46"/>
      <c r="F49" s="5">
        <v>43731</v>
      </c>
      <c r="G49" s="46" t="s">
        <v>46</v>
      </c>
      <c r="H49" s="49">
        <v>178.28</v>
      </c>
      <c r="I49" s="49"/>
      <c r="J49" s="46">
        <v>165</v>
      </c>
      <c r="K49" s="50">
        <f t="shared" si="4"/>
        <v>9826.0018807473443</v>
      </c>
      <c r="L49" s="51"/>
      <c r="M49" s="4">
        <f>IF(J49="","",(K49/J49)/LOOKUP(RIGHT($D$2,3),定数!$A$6:$A$13,定数!$B$6:$B$13))</f>
        <v>0.59551526549983902</v>
      </c>
      <c r="N49" s="46"/>
      <c r="O49" s="5"/>
      <c r="P49" s="49">
        <v>176.62</v>
      </c>
      <c r="Q49" s="49"/>
      <c r="R49" s="46"/>
      <c r="S49" s="46"/>
      <c r="T49" s="46">
        <v>176.62</v>
      </c>
      <c r="U49" s="52">
        <f>IF(P49="","",W49*(M49*0.5)*LOOKUP(RIGHT($D$2,3),定数!$A$6:$A$13,定数!$B$6:$B$13))</f>
        <v>-4942.7767036486539</v>
      </c>
      <c r="V49" s="52"/>
      <c r="W49" s="47">
        <f t="shared" si="0"/>
        <v>-165.99999999999966</v>
      </c>
      <c r="X49" s="47">
        <f>IF(T49="","",Y49*(M49*0.5)*LOOKUP(RIGHT($D$2,3),定数!$A$6:$A$13,定数!$B$6:$B$13))</f>
        <v>-4942.7767036486539</v>
      </c>
      <c r="Y49" s="53">
        <f t="shared" si="1"/>
        <v>-165.99999999999966</v>
      </c>
      <c r="Z49" s="53"/>
      <c r="AA49" t="str">
        <f>IF(V49&lt;&gt;"",IF(V49&lt;0,1+AA48,0),"")</f>
        <v/>
      </c>
      <c r="AB49">
        <f t="shared" si="3"/>
        <v>1</v>
      </c>
      <c r="AC49" s="37">
        <f t="shared" si="5"/>
        <v>-10051.553407297308</v>
      </c>
      <c r="AD49" s="29">
        <f>IF(C49&lt;&gt;"",MAX(AD48,C49),"")</f>
        <v>327533.39602491149</v>
      </c>
      <c r="AE49" s="30">
        <f>IF(AD49&lt;&gt;"",1-(C49/AD49),"")</f>
        <v>0</v>
      </c>
    </row>
    <row r="50" spans="2:31">
      <c r="B50" s="46">
        <v>42</v>
      </c>
      <c r="C50" s="48">
        <f t="shared" si="6"/>
        <v>317647.84261761414</v>
      </c>
      <c r="D50" s="48"/>
      <c r="E50" s="46"/>
      <c r="F50" s="5">
        <v>43779</v>
      </c>
      <c r="G50" s="46" t="s">
        <v>46</v>
      </c>
      <c r="H50" s="49">
        <v>181.98</v>
      </c>
      <c r="I50" s="49"/>
      <c r="J50" s="46">
        <v>90</v>
      </c>
      <c r="K50" s="50">
        <f t="shared" si="4"/>
        <v>9529.4352785284245</v>
      </c>
      <c r="L50" s="51"/>
      <c r="M50" s="4">
        <f>IF(J50="","",(K50/J50)/LOOKUP(RIGHT($D$2,3),定数!$A$6:$A$13,定数!$B$6:$B$13))</f>
        <v>1.0588261420587137</v>
      </c>
      <c r="N50" s="46"/>
      <c r="O50" s="5"/>
      <c r="P50" s="49">
        <v>183.1</v>
      </c>
      <c r="Q50" s="49"/>
      <c r="R50" s="46"/>
      <c r="S50" s="46"/>
      <c r="T50" s="46">
        <v>183.75</v>
      </c>
      <c r="U50" s="52">
        <f>IF(P50="","",W50*(M50*0.5)*LOOKUP(RIGHT($D$2,3),定数!$A$6:$A$13,定数!$B$6:$B$13))</f>
        <v>5929.4263955288206</v>
      </c>
      <c r="V50" s="52"/>
      <c r="W50" s="47">
        <f t="shared" si="0"/>
        <v>112.00000000000045</v>
      </c>
      <c r="X50" s="47">
        <f>IF(T50="","",Y50*(M50*0.5)*LOOKUP(RIGHT($D$2,3),定数!$A$6:$A$13,定数!$B$6:$B$13))</f>
        <v>9370.6113572196718</v>
      </c>
      <c r="Y50" s="53">
        <f t="shared" si="1"/>
        <v>177.00000000000102</v>
      </c>
      <c r="Z50" s="53"/>
      <c r="AA50" t="str">
        <f>IF(V50&lt;&gt;"",IF(V50&lt;0,1+AA49,0),"")</f>
        <v/>
      </c>
      <c r="AB50">
        <f t="shared" si="3"/>
        <v>0</v>
      </c>
      <c r="AC50" s="37">
        <f t="shared" si="5"/>
        <v>15412.037752748492</v>
      </c>
      <c r="AD50" s="29">
        <f>IF(C50&lt;&gt;"",MAX(AD49,C50),"")</f>
        <v>327533.39602491149</v>
      </c>
      <c r="AE50" s="30">
        <f>IF(AD50&lt;&gt;"",1-(C50/AD50),"")</f>
        <v>3.018181818181831E-2</v>
      </c>
    </row>
    <row r="51" spans="2:31">
      <c r="B51" s="46">
        <v>43</v>
      </c>
      <c r="C51" s="48">
        <f t="shared" si="6"/>
        <v>332947.88037036266</v>
      </c>
      <c r="D51" s="48"/>
      <c r="E51" s="46"/>
      <c r="F51" s="5">
        <v>43790</v>
      </c>
      <c r="G51" s="46" t="s">
        <v>46</v>
      </c>
      <c r="H51" s="49">
        <v>185.12</v>
      </c>
      <c r="I51" s="49"/>
      <c r="J51" s="46">
        <v>115</v>
      </c>
      <c r="K51" s="50">
        <f t="shared" si="4"/>
        <v>9988.4364111108789</v>
      </c>
      <c r="L51" s="51"/>
      <c r="M51" s="4">
        <f>IF(J51="","",(K51/J51)/LOOKUP(RIGHT($D$2,3),定数!$A$6:$A$13,定数!$B$6:$B$13))</f>
        <v>0.86855968792268512</v>
      </c>
      <c r="N51" s="46"/>
      <c r="O51" s="5"/>
      <c r="P51" s="49">
        <v>185.12</v>
      </c>
      <c r="Q51" s="49"/>
      <c r="R51" s="46"/>
      <c r="S51" s="46"/>
      <c r="T51" s="46">
        <v>185.12</v>
      </c>
      <c r="U51" s="52">
        <f>IF(P51="","",W51*(M51*0.5)*LOOKUP(RIGHT($D$2,3),定数!$A$6:$A$13,定数!$B$6:$B$13))</f>
        <v>0</v>
      </c>
      <c r="V51" s="52"/>
      <c r="W51" s="47">
        <f t="shared" si="0"/>
        <v>0</v>
      </c>
      <c r="X51" s="47">
        <f>IF(T51="","",Y51*(M51*0.5)*LOOKUP(RIGHT($D$2,3),定数!$A$6:$A$13,定数!$B$6:$B$13))</f>
        <v>0</v>
      </c>
      <c r="Y51" s="53">
        <f t="shared" si="1"/>
        <v>0</v>
      </c>
      <c r="Z51" s="53"/>
      <c r="AA51" t="str">
        <f>IF(V51&lt;&gt;"",IF(V51&lt;0,1+AA50,0),"")</f>
        <v/>
      </c>
      <c r="AB51">
        <f t="shared" si="3"/>
        <v>0</v>
      </c>
      <c r="AC51" s="37">
        <f t="shared" si="5"/>
        <v>0</v>
      </c>
      <c r="AD51" s="29">
        <f>IF(C51&lt;&gt;"",MAX(AD50,C51),"")</f>
        <v>332947.88037036266</v>
      </c>
      <c r="AE51" s="30">
        <f>IF(AD51&lt;&gt;"",1-(C51/AD51),"")</f>
        <v>0</v>
      </c>
    </row>
    <row r="52" spans="2:31">
      <c r="B52" s="46">
        <v>44</v>
      </c>
      <c r="C52" s="48">
        <f t="shared" si="6"/>
        <v>332947.88037036266</v>
      </c>
      <c r="D52" s="48"/>
      <c r="E52" s="46"/>
      <c r="F52" s="5">
        <v>43809</v>
      </c>
      <c r="G52" s="46" t="s">
        <v>46</v>
      </c>
      <c r="H52" s="49">
        <v>187.31</v>
      </c>
      <c r="I52" s="49"/>
      <c r="J52" s="46">
        <v>232</v>
      </c>
      <c r="K52" s="50">
        <f t="shared" si="4"/>
        <v>9988.4364111108789</v>
      </c>
      <c r="L52" s="51"/>
      <c r="M52" s="4">
        <f>IF(J52="","",(K52/J52)/LOOKUP(RIGHT($D$2,3),定数!$A$6:$A$13,定数!$B$6:$B$13))</f>
        <v>0.43053605220305513</v>
      </c>
      <c r="N52" s="46"/>
      <c r="O52" s="5"/>
      <c r="P52" s="49">
        <v>184.94</v>
      </c>
      <c r="Q52" s="49"/>
      <c r="R52" s="46"/>
      <c r="S52" s="46"/>
      <c r="T52" s="46">
        <v>184.94</v>
      </c>
      <c r="U52" s="52">
        <f>IF(P52="","",W52*(M52*0.5)*LOOKUP(RIGHT($D$2,3),定数!$A$6:$A$13,定数!$B$6:$B$13))</f>
        <v>-5101.8522186062128</v>
      </c>
      <c r="V52" s="52"/>
      <c r="W52" s="47">
        <f t="shared" si="0"/>
        <v>-237.00000000000045</v>
      </c>
      <c r="X52" s="47">
        <f>IF(T52="","",Y52*(M52*0.5)*LOOKUP(RIGHT($D$2,3),定数!$A$6:$A$13,定数!$B$6:$B$13))</f>
        <v>-5101.8522186062128</v>
      </c>
      <c r="Y52" s="53">
        <f t="shared" si="1"/>
        <v>-237.00000000000045</v>
      </c>
      <c r="Z52" s="53"/>
      <c r="AA52" t="str">
        <f>IF(V52&lt;&gt;"",IF(V52&lt;0,1+AA51,0),"")</f>
        <v/>
      </c>
      <c r="AB52">
        <f t="shared" si="3"/>
        <v>1</v>
      </c>
      <c r="AC52" s="37">
        <f t="shared" si="5"/>
        <v>-10440.704437212426</v>
      </c>
      <c r="AD52" s="29">
        <f>IF(C52&lt;&gt;"",MAX(AD51,C52),"")</f>
        <v>332947.88037036266</v>
      </c>
      <c r="AE52" s="30">
        <f>IF(AD52&lt;&gt;"",1-(C52/AD52),"")</f>
        <v>0</v>
      </c>
    </row>
    <row r="53" spans="2:31">
      <c r="B53" s="46">
        <v>45</v>
      </c>
      <c r="C53" s="48">
        <f t="shared" si="6"/>
        <v>322744.17593315023</v>
      </c>
      <c r="D53" s="48"/>
      <c r="E53" s="46">
        <v>2015</v>
      </c>
      <c r="F53" s="5">
        <v>43474</v>
      </c>
      <c r="G53" s="46" t="s">
        <v>45</v>
      </c>
      <c r="H53" s="49">
        <v>179.92</v>
      </c>
      <c r="I53" s="49"/>
      <c r="J53" s="46">
        <v>98</v>
      </c>
      <c r="K53" s="50">
        <f t="shared" si="4"/>
        <v>9682.3252779945069</v>
      </c>
      <c r="L53" s="51"/>
      <c r="M53" s="4">
        <f>IF(J53="","",(K53/J53)/LOOKUP(RIGHT($D$2,3),定数!$A$6:$A$13,定数!$B$6:$B$13))</f>
        <v>0.98799237530556194</v>
      </c>
      <c r="N53" s="46"/>
      <c r="O53" s="5"/>
      <c r="P53" s="49">
        <v>179.92</v>
      </c>
      <c r="Q53" s="49"/>
      <c r="R53" s="46"/>
      <c r="S53" s="46"/>
      <c r="T53" s="46">
        <v>179.92</v>
      </c>
      <c r="U53" s="52">
        <f>IF(P53="","",W53*(M53*0.5)*LOOKUP(RIGHT($D$2,3),定数!$A$6:$A$13,定数!$B$6:$B$13))</f>
        <v>0</v>
      </c>
      <c r="V53" s="52"/>
      <c r="W53" s="47">
        <f t="shared" si="0"/>
        <v>0</v>
      </c>
      <c r="X53" s="47">
        <f>IF(T53="","",Y53*(M53*0.5)*LOOKUP(RIGHT($D$2,3),定数!$A$6:$A$13,定数!$B$6:$B$13))</f>
        <v>0</v>
      </c>
      <c r="Y53" s="53">
        <f t="shared" si="1"/>
        <v>0</v>
      </c>
      <c r="Z53" s="53"/>
      <c r="AA53" t="str">
        <f>IF(V53&lt;&gt;"",IF(V53&lt;0,1+AA52,0),"")</f>
        <v/>
      </c>
      <c r="AB53">
        <f t="shared" si="3"/>
        <v>0</v>
      </c>
      <c r="AC53" s="37">
        <f t="shared" si="5"/>
        <v>0</v>
      </c>
      <c r="AD53" s="29">
        <f>IF(C53&lt;&gt;"",MAX(AD52,C53),"")</f>
        <v>332947.88037036266</v>
      </c>
      <c r="AE53" s="30">
        <f>IF(AD53&lt;&gt;"",1-(C53/AD53),"")</f>
        <v>3.0646551724137994E-2</v>
      </c>
    </row>
    <row r="54" spans="2:31">
      <c r="B54" s="46">
        <v>46</v>
      </c>
      <c r="C54" s="48">
        <f t="shared" si="6"/>
        <v>322744.17593315023</v>
      </c>
      <c r="D54" s="48"/>
      <c r="E54" s="46"/>
      <c r="F54" s="5">
        <v>43477</v>
      </c>
      <c r="G54" s="46" t="s">
        <v>45</v>
      </c>
      <c r="H54" s="49">
        <v>179</v>
      </c>
      <c r="I54" s="49"/>
      <c r="J54" s="46">
        <v>153</v>
      </c>
      <c r="K54" s="50">
        <f t="shared" si="4"/>
        <v>9682.3252779945069</v>
      </c>
      <c r="L54" s="51"/>
      <c r="M54" s="4">
        <f>IF(J54="","",(K54/J54)/LOOKUP(RIGHT($D$2,3),定数!$A$6:$A$13,定数!$B$6:$B$13))</f>
        <v>0.63283171751598077</v>
      </c>
      <c r="N54" s="46"/>
      <c r="O54" s="5"/>
      <c r="P54" s="49">
        <v>177.07</v>
      </c>
      <c r="Q54" s="49"/>
      <c r="R54" s="46"/>
      <c r="S54" s="46"/>
      <c r="T54" s="46">
        <v>179</v>
      </c>
      <c r="U54" s="52">
        <f>IF(P54="","",W54*(M54*0.5)*LOOKUP(RIGHT($D$2,3),定数!$A$6:$A$13,定数!$B$6:$B$13))</f>
        <v>6106.8260740292362</v>
      </c>
      <c r="V54" s="52"/>
      <c r="W54" s="47">
        <f t="shared" si="0"/>
        <v>193.00000000000068</v>
      </c>
      <c r="X54" s="47">
        <f>IF(T54="","",Y54*(M54*0.5)*LOOKUP(RIGHT($D$2,3),定数!$A$6:$A$13,定数!$B$6:$B$13))</f>
        <v>0</v>
      </c>
      <c r="Y54" s="53">
        <f t="shared" si="1"/>
        <v>0</v>
      </c>
      <c r="Z54" s="53"/>
      <c r="AA54" t="str">
        <f>IF(V54&lt;&gt;"",IF(V54&lt;0,1+AA53,0),"")</f>
        <v/>
      </c>
      <c r="AB54">
        <f t="shared" si="3"/>
        <v>0</v>
      </c>
      <c r="AC54" s="37">
        <f t="shared" si="5"/>
        <v>6299.8260740292371</v>
      </c>
      <c r="AD54" s="29">
        <f>IF(C54&lt;&gt;"",MAX(AD53,C54),"")</f>
        <v>332947.88037036266</v>
      </c>
      <c r="AE54" s="30">
        <f>IF(AD54&lt;&gt;"",1-(C54/AD54),"")</f>
        <v>3.0646551724137994E-2</v>
      </c>
    </row>
    <row r="55" spans="2:31">
      <c r="B55" s="46">
        <v>47</v>
      </c>
      <c r="C55" s="48">
        <f t="shared" si="6"/>
        <v>328851.00200717949</v>
      </c>
      <c r="D55" s="48"/>
      <c r="E55" s="46"/>
      <c r="F55" s="5">
        <v>43508</v>
      </c>
      <c r="G55" s="46" t="s">
        <v>46</v>
      </c>
      <c r="H55" s="49">
        <v>183.43</v>
      </c>
      <c r="I55" s="49"/>
      <c r="J55" s="46">
        <v>234</v>
      </c>
      <c r="K55" s="50">
        <f t="shared" si="4"/>
        <v>9865.5300602153839</v>
      </c>
      <c r="L55" s="51"/>
      <c r="M55" s="4">
        <f>IF(J55="","",(K55/J55)/LOOKUP(RIGHT($D$2,3),定数!$A$6:$A$13,定数!$B$6:$B$13))</f>
        <v>0.42160384872715312</v>
      </c>
      <c r="N55" s="46"/>
      <c r="O55" s="5"/>
      <c r="P55" s="49">
        <v>183.43</v>
      </c>
      <c r="Q55" s="49"/>
      <c r="R55" s="46"/>
      <c r="S55" s="46"/>
      <c r="T55" s="46">
        <v>183.43</v>
      </c>
      <c r="U55" s="52">
        <f>IF(P55="","",W55*(M55*0.5)*LOOKUP(RIGHT($D$2,3),定数!$A$6:$A$13,定数!$B$6:$B$13))</f>
        <v>0</v>
      </c>
      <c r="V55" s="52"/>
      <c r="W55" s="47">
        <f t="shared" si="0"/>
        <v>0</v>
      </c>
      <c r="X55" s="47">
        <f>IF(T55="","",Y55*(M55*0.5)*LOOKUP(RIGHT($D$2,3),定数!$A$6:$A$13,定数!$B$6:$B$13))</f>
        <v>0</v>
      </c>
      <c r="Y55" s="53">
        <f t="shared" si="1"/>
        <v>0</v>
      </c>
      <c r="Z55" s="53"/>
      <c r="AA55" t="str">
        <f>IF(V55&lt;&gt;"",IF(V55&lt;0,1+AA54,0),"")</f>
        <v/>
      </c>
      <c r="AB55">
        <f t="shared" si="3"/>
        <v>0</v>
      </c>
      <c r="AC55" s="37">
        <f t="shared" si="5"/>
        <v>0</v>
      </c>
      <c r="AD55" s="29">
        <f>IF(C55&lt;&gt;"",MAX(AD54,C55),"")</f>
        <v>332947.88037036266</v>
      </c>
      <c r="AE55" s="30">
        <f>IF(AD55&lt;&gt;"",1-(C55/AD55),"")</f>
        <v>1.2304863928329857E-2</v>
      </c>
    </row>
    <row r="56" spans="2:31">
      <c r="B56" s="46">
        <v>48</v>
      </c>
      <c r="C56" s="48">
        <f t="shared" si="6"/>
        <v>328851.00200717949</v>
      </c>
      <c r="D56" s="48"/>
      <c r="E56" s="46"/>
      <c r="F56" s="5">
        <v>43512</v>
      </c>
      <c r="G56" s="46" t="s">
        <v>46</v>
      </c>
      <c r="H56" s="49">
        <v>183.21</v>
      </c>
      <c r="I56" s="49"/>
      <c r="J56" s="46">
        <v>170</v>
      </c>
      <c r="K56" s="50">
        <f t="shared" si="4"/>
        <v>9865.5300602153839</v>
      </c>
      <c r="L56" s="51"/>
      <c r="M56" s="4">
        <f>IF(J56="","",(K56/J56)/LOOKUP(RIGHT($D$2,3),定数!$A$6:$A$13,定数!$B$6:$B$13))</f>
        <v>0.58032529765972851</v>
      </c>
      <c r="N56" s="46"/>
      <c r="O56" s="5"/>
      <c r="P56" s="49">
        <v>183.21</v>
      </c>
      <c r="Q56" s="49"/>
      <c r="R56" s="46"/>
      <c r="S56" s="46"/>
      <c r="T56" s="46">
        <v>183.21</v>
      </c>
      <c r="U56" s="52">
        <f>IF(P56="","",W56*(M56*0.5)*LOOKUP(RIGHT($D$2,3),定数!$A$6:$A$13,定数!$B$6:$B$13))</f>
        <v>0</v>
      </c>
      <c r="V56" s="52"/>
      <c r="W56" s="47">
        <f t="shared" si="0"/>
        <v>0</v>
      </c>
      <c r="X56" s="47">
        <f>IF(T56="","",Y56*(M56*0.5)*LOOKUP(RIGHT($D$2,3),定数!$A$6:$A$13,定数!$B$6:$B$13))</f>
        <v>0</v>
      </c>
      <c r="Y56" s="53">
        <f t="shared" si="1"/>
        <v>0</v>
      </c>
      <c r="Z56" s="53"/>
      <c r="AA56" t="str">
        <f>IF(V56&lt;&gt;"",IF(V56&lt;0,1+AA55,0),"")</f>
        <v/>
      </c>
      <c r="AB56">
        <f t="shared" si="3"/>
        <v>0</v>
      </c>
      <c r="AC56" s="37">
        <f t="shared" si="5"/>
        <v>0</v>
      </c>
      <c r="AD56" s="29">
        <f>IF(C56&lt;&gt;"",MAX(AD55,C56),"")</f>
        <v>332947.88037036266</v>
      </c>
      <c r="AE56" s="30">
        <f>IF(AD56&lt;&gt;"",1-(C56/AD56),"")</f>
        <v>1.2304863928329857E-2</v>
      </c>
    </row>
    <row r="57" spans="2:31">
      <c r="B57" s="46">
        <v>49</v>
      </c>
      <c r="C57" s="48">
        <f t="shared" si="6"/>
        <v>328851.00200717949</v>
      </c>
      <c r="D57" s="48"/>
      <c r="E57" s="46"/>
      <c r="F57" s="5">
        <v>43541</v>
      </c>
      <c r="G57" s="46" t="s">
        <v>45</v>
      </c>
      <c r="H57" s="49">
        <v>179.11</v>
      </c>
      <c r="I57" s="49"/>
      <c r="J57" s="46">
        <v>94</v>
      </c>
      <c r="K57" s="50">
        <f t="shared" si="4"/>
        <v>9865.5300602153839</v>
      </c>
      <c r="L57" s="51"/>
      <c r="M57" s="4">
        <f>IF(J57="","",(K57/J57)/LOOKUP(RIGHT($D$2,3),定数!$A$6:$A$13,定数!$B$6:$B$13))</f>
        <v>1.0495244744909982</v>
      </c>
      <c r="N57" s="46"/>
      <c r="O57" s="5"/>
      <c r="P57" s="49">
        <v>177.94</v>
      </c>
      <c r="Q57" s="49"/>
      <c r="R57" s="46"/>
      <c r="S57" s="46"/>
      <c r="T57" s="46">
        <v>177.26</v>
      </c>
      <c r="U57" s="52">
        <f>IF(P57="","",W57*(M57*0.5)*LOOKUP(RIGHT($D$2,3),定数!$A$6:$A$13,定数!$B$6:$B$13))</f>
        <v>6139.7181757724229</v>
      </c>
      <c r="V57" s="52"/>
      <c r="W57" s="47">
        <f t="shared" si="0"/>
        <v>117.00000000000159</v>
      </c>
      <c r="X57" s="47">
        <f>IF(T57="","",Y57*(M57*0.5)*LOOKUP(RIGHT($D$2,3),定数!$A$6:$A$13,定数!$B$6:$B$13))</f>
        <v>9708.1013890418526</v>
      </c>
      <c r="Y57" s="53">
        <f t="shared" si="1"/>
        <v>185.00000000000227</v>
      </c>
      <c r="Z57" s="53"/>
      <c r="AA57" t="str">
        <f>IF(V57&lt;&gt;"",IF(V57&lt;0,1+AA56,0),"")</f>
        <v/>
      </c>
      <c r="AB57">
        <f t="shared" si="3"/>
        <v>0</v>
      </c>
      <c r="AC57" s="37">
        <f t="shared" si="5"/>
        <v>15964.819564814277</v>
      </c>
      <c r="AD57" s="29">
        <f>IF(C57&lt;&gt;"",MAX(AD56,C57),"")</f>
        <v>332947.88037036266</v>
      </c>
      <c r="AE57" s="30">
        <f>IF(AD57&lt;&gt;"",1-(C57/AD57),"")</f>
        <v>1.2304863928329857E-2</v>
      </c>
    </row>
    <row r="58" spans="2:31">
      <c r="B58" s="46">
        <v>50</v>
      </c>
      <c r="C58" s="48">
        <f t="shared" si="6"/>
        <v>344698.82157199376</v>
      </c>
      <c r="D58" s="48"/>
      <c r="E58" s="46"/>
      <c r="F58" s="5">
        <v>43556</v>
      </c>
      <c r="G58" s="46" t="s">
        <v>45</v>
      </c>
      <c r="H58" s="49">
        <v>177.41</v>
      </c>
      <c r="I58" s="49"/>
      <c r="J58" s="46">
        <v>101</v>
      </c>
      <c r="K58" s="50">
        <f t="shared" si="4"/>
        <v>10340.964647159812</v>
      </c>
      <c r="L58" s="51"/>
      <c r="M58" s="4">
        <f>IF(J58="","",(K58/J58)/LOOKUP(RIGHT($D$2,3),定数!$A$6:$A$13,定数!$B$6:$B$13))</f>
        <v>1.0238578858574072</v>
      </c>
      <c r="N58" s="46"/>
      <c r="O58" s="5"/>
      <c r="P58" s="49">
        <v>177.41</v>
      </c>
      <c r="Q58" s="49"/>
      <c r="R58" s="46"/>
      <c r="S58" s="46"/>
      <c r="T58" s="46">
        <v>177.41</v>
      </c>
      <c r="U58" s="52">
        <f>IF(P58="","",W58*(M58*0.5)*LOOKUP(RIGHT($D$2,3),定数!$A$6:$A$13,定数!$B$6:$B$13))</f>
        <v>0</v>
      </c>
      <c r="V58" s="52"/>
      <c r="W58" s="47">
        <f t="shared" si="0"/>
        <v>0</v>
      </c>
      <c r="X58" s="47">
        <f>IF(T58="","",Y58*(M58*0.5)*LOOKUP(RIGHT($D$2,3),定数!$A$6:$A$13,定数!$B$6:$B$13))</f>
        <v>0</v>
      </c>
      <c r="Y58" s="53">
        <f t="shared" si="1"/>
        <v>0</v>
      </c>
      <c r="Z58" s="53"/>
      <c r="AA58" t="str">
        <f>IF(V58&lt;&gt;"",IF(V58&lt;0,1+AA57,0),"")</f>
        <v/>
      </c>
      <c r="AB58">
        <f t="shared" si="3"/>
        <v>0</v>
      </c>
      <c r="AC58" s="37">
        <f t="shared" si="5"/>
        <v>0</v>
      </c>
      <c r="AD58" s="29">
        <f>IF(C58&lt;&gt;"",MAX(AD57,C58),"")</f>
        <v>344698.82157199376</v>
      </c>
      <c r="AE58" s="30">
        <f>IF(AD58&lt;&gt;"",1-(C58/AD58),"")</f>
        <v>0</v>
      </c>
    </row>
    <row r="59" spans="2:31">
      <c r="B59" s="46">
        <v>51</v>
      </c>
      <c r="C59" s="48">
        <f t="shared" si="6"/>
        <v>344698.82157199376</v>
      </c>
      <c r="D59" s="48"/>
      <c r="E59" s="46"/>
      <c r="F59" s="5">
        <v>43592</v>
      </c>
      <c r="G59" s="46" t="s">
        <v>46</v>
      </c>
      <c r="H59" s="49">
        <v>182.26</v>
      </c>
      <c r="I59" s="49"/>
      <c r="J59" s="46">
        <v>135</v>
      </c>
      <c r="K59" s="50">
        <f t="shared" si="4"/>
        <v>10340.964647159812</v>
      </c>
      <c r="L59" s="51"/>
      <c r="M59" s="4">
        <f>IF(J59="","",(K59/J59)/LOOKUP(RIGHT($D$2,3),定数!$A$6:$A$13,定数!$B$6:$B$13))</f>
        <v>0.76599738127109718</v>
      </c>
      <c r="N59" s="46"/>
      <c r="O59" s="5"/>
      <c r="P59" s="49">
        <v>183.94</v>
      </c>
      <c r="Q59" s="49"/>
      <c r="R59" s="46"/>
      <c r="S59" s="46"/>
      <c r="T59" s="46">
        <v>184.91</v>
      </c>
      <c r="U59" s="52">
        <f>IF(P59="","",W59*(M59*0.5)*LOOKUP(RIGHT($D$2,3),定数!$A$6:$A$13,定数!$B$6:$B$13))</f>
        <v>6434.378002677242</v>
      </c>
      <c r="V59" s="52"/>
      <c r="W59" s="47">
        <f t="shared" si="0"/>
        <v>168.00000000000068</v>
      </c>
      <c r="X59" s="47">
        <f>IF(T59="","",Y59*(M59*0.5)*LOOKUP(RIGHT($D$2,3),定数!$A$6:$A$13,定数!$B$6:$B$13))</f>
        <v>10149.465301842059</v>
      </c>
      <c r="Y59" s="53">
        <f t="shared" si="1"/>
        <v>265.00000000000057</v>
      </c>
      <c r="Z59" s="53"/>
      <c r="AA59" t="str">
        <f>IF(V59&lt;&gt;"",IF(V59&lt;0,1+AA58,0),"")</f>
        <v/>
      </c>
      <c r="AB59">
        <f t="shared" si="3"/>
        <v>0</v>
      </c>
      <c r="AC59" s="37">
        <f t="shared" si="5"/>
        <v>16751.843304519301</v>
      </c>
      <c r="AD59" s="29">
        <f>IF(C59&lt;&gt;"",MAX(AD58,C59),"")</f>
        <v>344698.82157199376</v>
      </c>
      <c r="AE59" s="30">
        <f>IF(AD59&lt;&gt;"",1-(C59/AD59),"")</f>
        <v>0</v>
      </c>
    </row>
    <row r="60" spans="2:31">
      <c r="B60" s="46">
        <v>52</v>
      </c>
      <c r="C60" s="48">
        <f t="shared" si="6"/>
        <v>361282.66487651307</v>
      </c>
      <c r="D60" s="48"/>
      <c r="E60" s="46"/>
      <c r="F60" s="5">
        <v>43599</v>
      </c>
      <c r="G60" s="46" t="s">
        <v>46</v>
      </c>
      <c r="H60" s="49">
        <v>188.52</v>
      </c>
      <c r="I60" s="49"/>
      <c r="J60" s="46">
        <v>87</v>
      </c>
      <c r="K60" s="50">
        <f t="shared" si="4"/>
        <v>10838.479946295392</v>
      </c>
      <c r="L60" s="51"/>
      <c r="M60" s="4">
        <f>IF(J60="","",(K60/J60)/LOOKUP(RIGHT($D$2,3),定数!$A$6:$A$13,定数!$B$6:$B$13))</f>
        <v>1.2458022926776313</v>
      </c>
      <c r="N60" s="46"/>
      <c r="O60" s="5"/>
      <c r="P60" s="49">
        <v>187.63</v>
      </c>
      <c r="Q60" s="49"/>
      <c r="R60" s="46"/>
      <c r="S60" s="46"/>
      <c r="T60" s="46">
        <v>187.63</v>
      </c>
      <c r="U60" s="52">
        <f>IF(P60="","",W60*(M60*0.5)*LOOKUP(RIGHT($D$2,3),定数!$A$6:$A$13,定数!$B$6:$B$13))</f>
        <v>-5543.8202024155516</v>
      </c>
      <c r="V60" s="52"/>
      <c r="W60" s="47">
        <f t="shared" si="0"/>
        <v>-89.000000000001478</v>
      </c>
      <c r="X60" s="47">
        <f>IF(T60="","",Y60*(M60*0.5)*LOOKUP(RIGHT($D$2,3),定数!$A$6:$A$13,定数!$B$6:$B$13))</f>
        <v>-5543.8202024155516</v>
      </c>
      <c r="Y60" s="53">
        <f t="shared" si="1"/>
        <v>-89.000000000001478</v>
      </c>
      <c r="Z60" s="53"/>
      <c r="AA60" t="str">
        <f>IF(V60&lt;&gt;"",IF(V60&lt;0,1+AA59,0),"")</f>
        <v/>
      </c>
      <c r="AB60">
        <f t="shared" si="3"/>
        <v>1</v>
      </c>
      <c r="AC60" s="37">
        <f t="shared" si="5"/>
        <v>-11176.640404831105</v>
      </c>
      <c r="AD60" s="29">
        <f>IF(C60&lt;&gt;"",MAX(AD59,C60),"")</f>
        <v>361282.66487651307</v>
      </c>
      <c r="AE60" s="30">
        <f>IF(AD60&lt;&gt;"",1-(C60/AD60),"")</f>
        <v>0</v>
      </c>
    </row>
    <row r="61" spans="2:31">
      <c r="B61" s="46">
        <v>53</v>
      </c>
      <c r="C61" s="48">
        <f t="shared" si="6"/>
        <v>350195.02447168191</v>
      </c>
      <c r="D61" s="48"/>
      <c r="E61" s="46"/>
      <c r="F61" s="5">
        <v>43625</v>
      </c>
      <c r="G61" s="46" t="s">
        <v>46</v>
      </c>
      <c r="H61" s="49">
        <v>191.48</v>
      </c>
      <c r="I61" s="49"/>
      <c r="J61" s="46">
        <v>195</v>
      </c>
      <c r="K61" s="50">
        <f t="shared" si="4"/>
        <v>10505.850734150457</v>
      </c>
      <c r="L61" s="51"/>
      <c r="M61" s="4">
        <f>IF(J61="","",(K61/J61)/LOOKUP(RIGHT($D$2,3),定数!$A$6:$A$13,定数!$B$6:$B$13))</f>
        <v>0.53876157611027986</v>
      </c>
      <c r="N61" s="46"/>
      <c r="O61" s="5"/>
      <c r="P61" s="49">
        <v>189.5</v>
      </c>
      <c r="Q61" s="49"/>
      <c r="R61" s="46"/>
      <c r="S61" s="46"/>
      <c r="T61" s="46">
        <v>189.5</v>
      </c>
      <c r="U61" s="52">
        <f>IF(P61="","",W61*(M61*0.5)*LOOKUP(RIGHT($D$2,3),定数!$A$6:$A$13,定数!$B$6:$B$13))</f>
        <v>-5333.7396034917429</v>
      </c>
      <c r="V61" s="52"/>
      <c r="W61" s="47">
        <f t="shared" si="0"/>
        <v>-197.99999999999898</v>
      </c>
      <c r="X61" s="47">
        <f>IF(T61="","",Y61*(M61*0.5)*LOOKUP(RIGHT($D$2,3),定数!$A$6:$A$13,定数!$B$6:$B$13))</f>
        <v>-5333.7396034917429</v>
      </c>
      <c r="Y61" s="53">
        <f t="shared" si="1"/>
        <v>-197.99999999999898</v>
      </c>
      <c r="Z61" s="53"/>
      <c r="AA61" t="str">
        <f>IF(V61&lt;&gt;"",IF(V61&lt;0,1+AA60,0),"")</f>
        <v/>
      </c>
      <c r="AB61">
        <f t="shared" si="3"/>
        <v>2</v>
      </c>
      <c r="AC61" s="37">
        <f t="shared" si="5"/>
        <v>-10865.479206983484</v>
      </c>
      <c r="AD61" s="29">
        <f>IF(C61&lt;&gt;"",MAX(AD60,C61),"")</f>
        <v>361282.66487651307</v>
      </c>
      <c r="AE61" s="30">
        <f>IF(AD61&lt;&gt;"",1-(C61/AD61),"")</f>
        <v>3.0689655172414398E-2</v>
      </c>
    </row>
    <row r="62" spans="2:31">
      <c r="B62" s="46">
        <v>54</v>
      </c>
      <c r="C62" s="48">
        <f t="shared" si="6"/>
        <v>339527.54526469845</v>
      </c>
      <c r="D62" s="48"/>
      <c r="E62" s="46"/>
      <c r="F62" s="5">
        <v>43631</v>
      </c>
      <c r="G62" s="46" t="s">
        <v>46</v>
      </c>
      <c r="H62" s="49">
        <v>192.04</v>
      </c>
      <c r="I62" s="49"/>
      <c r="J62" s="46">
        <v>63</v>
      </c>
      <c r="K62" s="50">
        <f t="shared" si="4"/>
        <v>10185.826357940952</v>
      </c>
      <c r="L62" s="51"/>
      <c r="M62" s="4">
        <f>IF(J62="","",(K62/J62)/LOOKUP(RIGHT($D$2,3),定数!$A$6:$A$13,定数!$B$6:$B$13))</f>
        <v>1.6167978345938019</v>
      </c>
      <c r="N62" s="46"/>
      <c r="O62" s="5"/>
      <c r="P62" s="49">
        <v>192.82</v>
      </c>
      <c r="Q62" s="49"/>
      <c r="R62" s="46"/>
      <c r="S62" s="46"/>
      <c r="T62" s="46">
        <v>193.28</v>
      </c>
      <c r="U62" s="52">
        <f>IF(P62="","",W62*(M62*0.5)*LOOKUP(RIGHT($D$2,3),定数!$A$6:$A$13,定数!$B$6:$B$13))</f>
        <v>6305.5115549158363</v>
      </c>
      <c r="V62" s="52"/>
      <c r="W62" s="47">
        <f t="shared" si="0"/>
        <v>78.000000000000114</v>
      </c>
      <c r="X62" s="47">
        <f>IF(T62="","",Y62*(M62*0.5)*LOOKUP(RIGHT($D$2,3),定数!$A$6:$A$13,定数!$B$6:$B$13))</f>
        <v>10024.146574481645</v>
      </c>
      <c r="Y62" s="53">
        <f t="shared" si="1"/>
        <v>124.00000000000091</v>
      </c>
      <c r="Z62" s="53"/>
      <c r="AA62" t="str">
        <f>IF(V62&lt;&gt;"",IF(V62&lt;0,1+AA61,0),"")</f>
        <v/>
      </c>
      <c r="AB62">
        <f t="shared" si="3"/>
        <v>0</v>
      </c>
      <c r="AC62" s="37">
        <f t="shared" si="5"/>
        <v>16407.658129397481</v>
      </c>
      <c r="AD62" s="29">
        <f>IF(C62&lt;&gt;"",MAX(AD61,C62),"")</f>
        <v>361282.66487651307</v>
      </c>
      <c r="AE62" s="30">
        <f>IF(AD62&lt;&gt;"",1-(C62/AD62),"")</f>
        <v>6.0216339522546791E-2</v>
      </c>
    </row>
    <row r="63" spans="2:31">
      <c r="B63" s="46">
        <v>55</v>
      </c>
      <c r="C63" s="48">
        <f t="shared" si="6"/>
        <v>355857.20339409588</v>
      </c>
      <c r="D63" s="48"/>
      <c r="E63" s="46"/>
      <c r="F63" s="5">
        <v>43705</v>
      </c>
      <c r="G63" s="46" t="s">
        <v>45</v>
      </c>
      <c r="H63" s="49">
        <v>185.87</v>
      </c>
      <c r="I63" s="49"/>
      <c r="J63" s="46">
        <v>109</v>
      </c>
      <c r="K63" s="50">
        <f t="shared" si="4"/>
        <v>10675.716101822876</v>
      </c>
      <c r="L63" s="51"/>
      <c r="M63" s="4">
        <f>IF(J63="","",(K63/J63)/LOOKUP(RIGHT($D$2,3),定数!$A$6:$A$13,定数!$B$6:$B$13))</f>
        <v>0.97942349558008035</v>
      </c>
      <c r="N63" s="46"/>
      <c r="O63" s="5"/>
      <c r="P63" s="49">
        <v>186.98</v>
      </c>
      <c r="Q63" s="49"/>
      <c r="R63" s="46"/>
      <c r="S63" s="46"/>
      <c r="T63" s="46">
        <v>186.98</v>
      </c>
      <c r="U63" s="52">
        <f>IF(P63="","",W63*(M63*0.5)*LOOKUP(RIGHT($D$2,3),定数!$A$6:$A$13,定数!$B$6:$B$13))</f>
        <v>-5435.800400469373</v>
      </c>
      <c r="V63" s="52"/>
      <c r="W63" s="47">
        <f t="shared" si="0"/>
        <v>-110.99999999999852</v>
      </c>
      <c r="X63" s="47">
        <f>IF(T63="","",Y63*(M63*0.5)*LOOKUP(RIGHT($D$2,3),定数!$A$6:$A$13,定数!$B$6:$B$13))</f>
        <v>-5435.800400469373</v>
      </c>
      <c r="Y63" s="53">
        <f t="shared" si="1"/>
        <v>-110.99999999999852</v>
      </c>
      <c r="Z63" s="53"/>
      <c r="AA63" t="str">
        <f>IF(V63&lt;&gt;"",IF(V63&lt;0,1+AA62,0),"")</f>
        <v/>
      </c>
      <c r="AB63">
        <f t="shared" si="3"/>
        <v>1</v>
      </c>
      <c r="AC63" s="37">
        <f t="shared" si="5"/>
        <v>-10982.600800938744</v>
      </c>
      <c r="AD63" s="29">
        <f>IF(C63&lt;&gt;"",MAX(AD62,C63),"")</f>
        <v>361282.66487651307</v>
      </c>
      <c r="AE63" s="30">
        <f>IF(AD63&lt;&gt;"",1-(C63/AD63),"")</f>
        <v>1.5017220613869231E-2</v>
      </c>
    </row>
    <row r="64" spans="2:31">
      <c r="B64" s="46">
        <v>56</v>
      </c>
      <c r="C64" s="48">
        <f t="shared" si="6"/>
        <v>344985.60259315709</v>
      </c>
      <c r="D64" s="48"/>
      <c r="E64" s="46"/>
      <c r="F64" s="5">
        <v>43760</v>
      </c>
      <c r="G64" s="46" t="s">
        <v>46</v>
      </c>
      <c r="H64" s="49">
        <v>185.05</v>
      </c>
      <c r="I64" s="49"/>
      <c r="J64" s="46">
        <v>57</v>
      </c>
      <c r="K64" s="50">
        <f t="shared" si="4"/>
        <v>10349.568077794713</v>
      </c>
      <c r="L64" s="51"/>
      <c r="M64" s="4">
        <f>IF(J64="","",(K64/J64)/LOOKUP(RIGHT($D$2,3),定数!$A$6:$A$13,定数!$B$6:$B$13))</f>
        <v>1.8157136978587216</v>
      </c>
      <c r="N64" s="46"/>
      <c r="O64" s="5"/>
      <c r="P64" s="49">
        <v>185.78</v>
      </c>
      <c r="Q64" s="49"/>
      <c r="R64" s="46"/>
      <c r="S64" s="46"/>
      <c r="T64" s="46">
        <v>186.2</v>
      </c>
      <c r="U64" s="52">
        <f>IF(P64="","",W64*(M64*0.5)*LOOKUP(RIGHT($D$2,3),定数!$A$6:$A$13,定数!$B$6:$B$13))</f>
        <v>6627.3549971842413</v>
      </c>
      <c r="V64" s="52"/>
      <c r="W64" s="47">
        <f t="shared" si="0"/>
        <v>72.999999999998977</v>
      </c>
      <c r="X64" s="47">
        <f>IF(T64="","",Y64*(M64*0.5)*LOOKUP(RIGHT($D$2,3),定数!$A$6:$A$13,定数!$B$6:$B$13))</f>
        <v>10440.353762687442</v>
      </c>
      <c r="Y64" s="53">
        <f t="shared" si="1"/>
        <v>114.99999999999773</v>
      </c>
      <c r="Z64" s="53"/>
      <c r="AA64" t="str">
        <f>IF(V64&lt;&gt;"",IF(V64&lt;0,1+AA63,0),"")</f>
        <v/>
      </c>
      <c r="AB64">
        <f t="shared" si="3"/>
        <v>0</v>
      </c>
      <c r="AC64" s="37">
        <f t="shared" si="5"/>
        <v>17140.708759871683</v>
      </c>
      <c r="AD64" s="29">
        <f>IF(C64&lt;&gt;"",MAX(AD63,C64),"")</f>
        <v>361282.66487651307</v>
      </c>
      <c r="AE64" s="30">
        <f>IF(AD64&lt;&gt;"",1-(C64/AD64),"")</f>
        <v>4.5108896351078287E-2</v>
      </c>
    </row>
    <row r="65" spans="2:31">
      <c r="B65" s="46">
        <v>57</v>
      </c>
      <c r="C65" s="48">
        <f t="shared" si="6"/>
        <v>362053.31135302875</v>
      </c>
      <c r="D65" s="48"/>
      <c r="E65" s="46"/>
      <c r="F65" s="5">
        <v>43775</v>
      </c>
      <c r="G65" s="46" t="s">
        <v>46</v>
      </c>
      <c r="H65" s="49">
        <v>185.28</v>
      </c>
      <c r="I65" s="49"/>
      <c r="J65" s="46">
        <v>97</v>
      </c>
      <c r="K65" s="50">
        <f t="shared" si="4"/>
        <v>10861.599340590863</v>
      </c>
      <c r="L65" s="51"/>
      <c r="M65" s="4">
        <f>IF(J65="","",(K65/J65)/LOOKUP(RIGHT($D$2,3),定数!$A$6:$A$13,定数!$B$6:$B$13))</f>
        <v>1.1197525093392642</v>
      </c>
      <c r="N65" s="46"/>
      <c r="O65" s="5"/>
      <c r="P65" s="49">
        <v>186.51</v>
      </c>
      <c r="Q65" s="49"/>
      <c r="R65" s="46"/>
      <c r="S65" s="46"/>
      <c r="T65" s="46">
        <v>187.22</v>
      </c>
      <c r="U65" s="52">
        <f>IF(P65="","",W65*(M65*0.5)*LOOKUP(RIGHT($D$2,3),定数!$A$6:$A$13,定数!$B$6:$B$13))</f>
        <v>6886.4779324364181</v>
      </c>
      <c r="V65" s="52"/>
      <c r="W65" s="47">
        <f t="shared" si="0"/>
        <v>122.99999999999898</v>
      </c>
      <c r="X65" s="47">
        <f>IF(T65="","",Y65*(M65*0.5)*LOOKUP(RIGHT($D$2,3),定数!$A$6:$A$13,定数!$B$6:$B$13))</f>
        <v>10861.59934059085</v>
      </c>
      <c r="Y65" s="53">
        <f t="shared" si="1"/>
        <v>193.99999999999977</v>
      </c>
      <c r="Z65" s="53"/>
      <c r="AA65" t="str">
        <f>IF(V65&lt;&gt;"",IF(V65&lt;0,1+AA64,0),"")</f>
        <v/>
      </c>
      <c r="AB65">
        <f t="shared" si="3"/>
        <v>0</v>
      </c>
      <c r="AC65" s="37">
        <f t="shared" si="5"/>
        <v>17871.077273027266</v>
      </c>
      <c r="AD65" s="29">
        <f>IF(C65&lt;&gt;"",MAX(AD64,C65),"")</f>
        <v>362053.31135302875</v>
      </c>
      <c r="AE65" s="30">
        <f>IF(AD65&lt;&gt;"",1-(C65/AD65),"")</f>
        <v>0</v>
      </c>
    </row>
    <row r="66" spans="2:31">
      <c r="B66" s="46">
        <v>58</v>
      </c>
      <c r="C66" s="48">
        <f t="shared" si="6"/>
        <v>379801.38862605597</v>
      </c>
      <c r="D66" s="48"/>
      <c r="E66" s="46"/>
      <c r="F66" s="5">
        <v>43782</v>
      </c>
      <c r="G66" s="46" t="s">
        <v>46</v>
      </c>
      <c r="H66" s="49">
        <v>186.99</v>
      </c>
      <c r="I66" s="49"/>
      <c r="J66" s="46">
        <v>99</v>
      </c>
      <c r="K66" s="50">
        <f t="shared" si="4"/>
        <v>11394.041658781678</v>
      </c>
      <c r="L66" s="51"/>
      <c r="M66" s="4">
        <f>IF(J66="","",(K66/J66)/LOOKUP(RIGHT($D$2,3),定数!$A$6:$A$13,定数!$B$6:$B$13))</f>
        <v>1.150913298866836</v>
      </c>
      <c r="N66" s="46"/>
      <c r="O66" s="5"/>
      <c r="P66" s="49">
        <v>188.24</v>
      </c>
      <c r="Q66" s="49"/>
      <c r="R66" s="46"/>
      <c r="S66" s="46"/>
      <c r="T66" s="46">
        <v>186.99</v>
      </c>
      <c r="U66" s="52">
        <f>IF(P66="","",W66*(M66*0.5)*LOOKUP(RIGHT($D$2,3),定数!$A$6:$A$13,定数!$B$6:$B$13))</f>
        <v>7193.2081179177248</v>
      </c>
      <c r="V66" s="52"/>
      <c r="W66" s="47">
        <f t="shared" si="0"/>
        <v>125</v>
      </c>
      <c r="X66" s="47">
        <f>IF(T66="","",Y66*(M66*0.5)*LOOKUP(RIGHT($D$2,3),定数!$A$6:$A$13,定数!$B$6:$B$13))</f>
        <v>0</v>
      </c>
      <c r="Y66" s="53">
        <f t="shared" si="1"/>
        <v>0</v>
      </c>
      <c r="Z66" s="53"/>
      <c r="AA66" t="str">
        <f>IF(V66&lt;&gt;"",IF(V66&lt;0,1+AA65,0),"")</f>
        <v/>
      </c>
      <c r="AB66">
        <f t="shared" si="3"/>
        <v>0</v>
      </c>
      <c r="AC66" s="37">
        <f t="shared" si="5"/>
        <v>7318.2081179177248</v>
      </c>
      <c r="AD66" s="29">
        <f>IF(C66&lt;&gt;"",MAX(AD65,C66),"")</f>
        <v>379801.38862605597</v>
      </c>
      <c r="AE66" s="30">
        <f>IF(AD66&lt;&gt;"",1-(C66/AD66),"")</f>
        <v>0</v>
      </c>
    </row>
    <row r="67" spans="2:31">
      <c r="B67" s="46">
        <v>59</v>
      </c>
      <c r="C67" s="48">
        <f t="shared" si="6"/>
        <v>386994.59674397367</v>
      </c>
      <c r="D67" s="48"/>
      <c r="E67" s="46"/>
      <c r="F67" s="5">
        <v>43786</v>
      </c>
      <c r="G67" s="46" t="s">
        <v>46</v>
      </c>
      <c r="H67" s="49">
        <v>187.48</v>
      </c>
      <c r="I67" s="49"/>
      <c r="J67" s="46">
        <v>62</v>
      </c>
      <c r="K67" s="50">
        <f t="shared" si="4"/>
        <v>11609.83790231921</v>
      </c>
      <c r="L67" s="51"/>
      <c r="M67" s="4">
        <f>IF(J67="","",(K67/J67)/LOOKUP(RIGHT($D$2,3),定数!$A$6:$A$13,定数!$B$6:$B$13))</f>
        <v>1.872554500374066</v>
      </c>
      <c r="N67" s="46"/>
      <c r="O67" s="5"/>
      <c r="P67" s="49">
        <v>187.48</v>
      </c>
      <c r="Q67" s="49"/>
      <c r="R67" s="46"/>
      <c r="S67" s="46"/>
      <c r="T67" s="46">
        <v>187.48</v>
      </c>
      <c r="U67" s="52">
        <f>IF(P67="","",W67*(M67*0.5)*LOOKUP(RIGHT($D$2,3),定数!$A$6:$A$13,定数!$B$6:$B$13))</f>
        <v>0</v>
      </c>
      <c r="V67" s="52"/>
      <c r="W67" s="47">
        <f t="shared" si="0"/>
        <v>0</v>
      </c>
      <c r="X67" s="47">
        <f>IF(T67="","",Y67*(M67*0.5)*LOOKUP(RIGHT($D$2,3),定数!$A$6:$A$13,定数!$B$6:$B$13))</f>
        <v>0</v>
      </c>
      <c r="Y67" s="53">
        <f t="shared" si="1"/>
        <v>0</v>
      </c>
      <c r="Z67" s="53"/>
      <c r="AA67" t="str">
        <f>IF(V67&lt;&gt;"",IF(V67&lt;0,1+AA66,0),"")</f>
        <v/>
      </c>
      <c r="AB67">
        <f t="shared" si="3"/>
        <v>0</v>
      </c>
      <c r="AC67" s="37">
        <f t="shared" si="5"/>
        <v>0</v>
      </c>
      <c r="AD67" s="29">
        <f>IF(C67&lt;&gt;"",MAX(AD66,C67),"")</f>
        <v>386994.59674397367</v>
      </c>
      <c r="AE67" s="30">
        <f>IF(AD67&lt;&gt;"",1-(C67/AD67),"")</f>
        <v>0</v>
      </c>
    </row>
    <row r="68" spans="2:31">
      <c r="B68" s="46">
        <v>60</v>
      </c>
      <c r="C68" s="48">
        <f t="shared" si="6"/>
        <v>386994.59674397367</v>
      </c>
      <c r="D68" s="48"/>
      <c r="E68" s="46"/>
      <c r="F68" s="5">
        <v>43790</v>
      </c>
      <c r="G68" s="46" t="s">
        <v>45</v>
      </c>
      <c r="H68" s="49">
        <v>184.1</v>
      </c>
      <c r="I68" s="49"/>
      <c r="J68" s="46">
        <v>94</v>
      </c>
      <c r="K68" s="50">
        <f t="shared" si="4"/>
        <v>11609.83790231921</v>
      </c>
      <c r="L68" s="51"/>
      <c r="M68" s="4">
        <f>IF(J68="","",(K68/J68)/LOOKUP(RIGHT($D$2,3),定数!$A$6:$A$13,定数!$B$6:$B$13))</f>
        <v>1.2350891385445968</v>
      </c>
      <c r="N68" s="46"/>
      <c r="O68" s="5"/>
      <c r="P68" s="49">
        <v>184.1</v>
      </c>
      <c r="Q68" s="49"/>
      <c r="R68" s="46"/>
      <c r="S68" s="46"/>
      <c r="T68" s="46">
        <v>184.1</v>
      </c>
      <c r="U68" s="52">
        <f>IF(P68="","",W68*(M68*0.5)*LOOKUP(RIGHT($D$2,3),定数!$A$6:$A$13,定数!$B$6:$B$13))</f>
        <v>0</v>
      </c>
      <c r="V68" s="52"/>
      <c r="W68" s="47">
        <f t="shared" si="0"/>
        <v>0</v>
      </c>
      <c r="X68" s="47">
        <f>IF(T68="","",Y68*(M68*0.5)*LOOKUP(RIGHT($D$2,3),定数!$A$6:$A$13,定数!$B$6:$B$13))</f>
        <v>0</v>
      </c>
      <c r="Y68" s="53">
        <f t="shared" si="1"/>
        <v>0</v>
      </c>
      <c r="Z68" s="53"/>
      <c r="AA68" t="str">
        <f>IF(V68&lt;&gt;"",IF(V68&lt;0,1+AA67,0),"")</f>
        <v/>
      </c>
      <c r="AB68">
        <f t="shared" si="3"/>
        <v>0</v>
      </c>
      <c r="AC68" s="37">
        <f t="shared" si="5"/>
        <v>0</v>
      </c>
      <c r="AD68" s="29">
        <f>IF(C68&lt;&gt;"",MAX(AD67,C68),"")</f>
        <v>386994.59674397367</v>
      </c>
      <c r="AE68" s="30">
        <f>IF(AD68&lt;&gt;"",1-(C68/AD68),"")</f>
        <v>0</v>
      </c>
    </row>
    <row r="69" spans="2:31">
      <c r="B69" s="46">
        <v>61</v>
      </c>
      <c r="C69" s="48">
        <f t="shared" si="6"/>
        <v>386994.59674397367</v>
      </c>
      <c r="D69" s="48"/>
      <c r="E69" s="46"/>
      <c r="F69" s="5">
        <v>43814</v>
      </c>
      <c r="G69" s="46" t="s">
        <v>45</v>
      </c>
      <c r="H69" s="49">
        <v>182.56</v>
      </c>
      <c r="I69" s="49"/>
      <c r="J69" s="46">
        <v>164</v>
      </c>
      <c r="K69" s="50">
        <f t="shared" si="4"/>
        <v>11609.83790231921</v>
      </c>
      <c r="L69" s="51"/>
      <c r="M69" s="4">
        <f>IF(J69="","",(K69/J69)/LOOKUP(RIGHT($D$2,3),定数!$A$6:$A$13,定数!$B$6:$B$13))</f>
        <v>0.70791694526336646</v>
      </c>
      <c r="N69" s="46"/>
      <c r="O69" s="5"/>
      <c r="P69" s="49">
        <v>180.48</v>
      </c>
      <c r="Q69" s="49"/>
      <c r="R69" s="46"/>
      <c r="S69" s="46"/>
      <c r="T69" s="46">
        <v>179.28</v>
      </c>
      <c r="U69" s="52">
        <f>IF(P69="","",W69*(M69*0.5)*LOOKUP(RIGHT($D$2,3),定数!$A$6:$A$13,定数!$B$6:$B$13))</f>
        <v>7362.3362307390553</v>
      </c>
      <c r="V69" s="52"/>
      <c r="W69" s="47">
        <f t="shared" si="0"/>
        <v>208.00000000000125</v>
      </c>
      <c r="X69" s="47">
        <f>IF(T69="","",Y69*(M69*0.5)*LOOKUP(RIGHT($D$2,3),定数!$A$6:$A$13,定数!$B$6:$B$13))</f>
        <v>11609.837902319214</v>
      </c>
      <c r="Y69" s="53">
        <f t="shared" si="1"/>
        <v>328.00000000000011</v>
      </c>
      <c r="Z69" s="53"/>
      <c r="AA69" t="str">
        <f>IF(V69&lt;&gt;"",IF(V69&lt;0,1+AA68,0),"")</f>
        <v/>
      </c>
      <c r="AB69">
        <f t="shared" si="3"/>
        <v>0</v>
      </c>
      <c r="AC69" s="37">
        <f t="shared" si="5"/>
        <v>19180.17413305827</v>
      </c>
      <c r="AD69" s="29">
        <f>IF(C69&lt;&gt;"",MAX(AD68,C69),"")</f>
        <v>386994.59674397367</v>
      </c>
      <c r="AE69" s="30">
        <f>IF(AD69&lt;&gt;"",1-(C69/AD69),"")</f>
        <v>0</v>
      </c>
    </row>
    <row r="70" spans="2:31">
      <c r="B70" s="46">
        <v>62</v>
      </c>
      <c r="C70" s="48">
        <f t="shared" si="6"/>
        <v>405966.77087703196</v>
      </c>
      <c r="D70" s="48"/>
      <c r="E70" s="46"/>
      <c r="F70" s="5">
        <v>43823</v>
      </c>
      <c r="G70" s="46" t="s">
        <v>45</v>
      </c>
      <c r="H70" s="49">
        <v>179.08</v>
      </c>
      <c r="I70" s="49"/>
      <c r="J70" s="46">
        <v>95</v>
      </c>
      <c r="K70" s="50">
        <f t="shared" si="4"/>
        <v>12179.003126310958</v>
      </c>
      <c r="L70" s="51"/>
      <c r="M70" s="4">
        <f>IF(J70="","",(K70/J70)/LOOKUP(RIGHT($D$2,3),定数!$A$6:$A$13,定数!$B$6:$B$13))</f>
        <v>1.2820003290853641</v>
      </c>
      <c r="N70" s="46"/>
      <c r="O70" s="5"/>
      <c r="P70" s="49">
        <v>177.89</v>
      </c>
      <c r="Q70" s="49"/>
      <c r="R70" s="46"/>
      <c r="S70" s="46"/>
      <c r="T70" s="46">
        <v>177.2</v>
      </c>
      <c r="U70" s="52">
        <f>IF(P70="","",W70*(M70*0.5)*LOOKUP(RIGHT($D$2,3),定数!$A$6:$A$13,定数!$B$6:$B$13))</f>
        <v>7627.9019580580834</v>
      </c>
      <c r="V70" s="52"/>
      <c r="W70" s="47">
        <f t="shared" si="0"/>
        <v>119.00000000000261</v>
      </c>
      <c r="X70" s="47">
        <f>IF(T70="","",Y70*(M70*0.5)*LOOKUP(RIGHT($D$2,3),定数!$A$6:$A$13,定数!$B$6:$B$13))</f>
        <v>12050.803093402576</v>
      </c>
      <c r="Y70" s="53">
        <f t="shared" si="1"/>
        <v>188.00000000000239</v>
      </c>
      <c r="Z70" s="53"/>
      <c r="AA70" t="str">
        <f>IF(V70&lt;&gt;"",IF(V70&lt;0,1+AA69,0),"")</f>
        <v/>
      </c>
      <c r="AB70">
        <f t="shared" si="3"/>
        <v>0</v>
      </c>
      <c r="AC70" s="37">
        <f t="shared" si="5"/>
        <v>19797.70505146066</v>
      </c>
      <c r="AD70" s="29">
        <f>IF(C70&lt;&gt;"",MAX(AD69,C70),"")</f>
        <v>405966.77087703196</v>
      </c>
      <c r="AE70" s="30">
        <f>IF(AD70&lt;&gt;"",1-(C70/AD70),"")</f>
        <v>0</v>
      </c>
    </row>
    <row r="71" spans="2:31">
      <c r="B71" s="46">
        <v>63</v>
      </c>
      <c r="C71" s="48">
        <f t="shared" si="6"/>
        <v>425645.47592849261</v>
      </c>
      <c r="D71" s="48"/>
      <c r="E71" s="46">
        <v>2016</v>
      </c>
      <c r="F71" s="5">
        <v>43631</v>
      </c>
      <c r="G71" s="46" t="s">
        <v>45</v>
      </c>
      <c r="H71" s="49">
        <v>149.21</v>
      </c>
      <c r="I71" s="49"/>
      <c r="J71" s="46">
        <v>197</v>
      </c>
      <c r="K71" s="50">
        <f t="shared" si="4"/>
        <v>12769.364277854778</v>
      </c>
      <c r="L71" s="51"/>
      <c r="M71" s="4">
        <f>IF(J71="","",(K71/J71)/LOOKUP(RIGHT($D$2,3),定数!$A$6:$A$13,定数!$B$6:$B$13))</f>
        <v>0.64819108009415116</v>
      </c>
      <c r="N71" s="46"/>
      <c r="O71" s="5"/>
      <c r="P71" s="49">
        <v>146.74</v>
      </c>
      <c r="Q71" s="49"/>
      <c r="R71" s="46"/>
      <c r="S71" s="46"/>
      <c r="T71" s="46">
        <v>149.21</v>
      </c>
      <c r="U71" s="52">
        <f>IF(P71="","",W71*(M71*0.5)*LOOKUP(RIGHT($D$2,3),定数!$A$6:$A$13,定数!$B$6:$B$13))</f>
        <v>8005.1598391627631</v>
      </c>
      <c r="V71" s="52"/>
      <c r="W71" s="47">
        <f t="shared" si="0"/>
        <v>246.99999999999989</v>
      </c>
      <c r="X71" s="47">
        <f>IF(T71="","",Y71*(M71*0.5)*LOOKUP(RIGHT($D$2,3),定数!$A$6:$A$13,定数!$B$6:$B$13))</f>
        <v>0</v>
      </c>
      <c r="Y71" s="53">
        <f t="shared" si="1"/>
        <v>0</v>
      </c>
      <c r="Z71" s="53"/>
      <c r="AA71" t="str">
        <f>IF(V71&lt;&gt;"",IF(V71&lt;0,1+AA70,0),"")</f>
        <v/>
      </c>
      <c r="AB71">
        <f t="shared" si="3"/>
        <v>0</v>
      </c>
      <c r="AC71" s="37">
        <f t="shared" si="5"/>
        <v>8252.1598391627631</v>
      </c>
      <c r="AD71" s="29">
        <f>IF(C71&lt;&gt;"",MAX(AD70,C71),"")</f>
        <v>425645.47592849261</v>
      </c>
      <c r="AE71" s="30">
        <f>IF(AD71&lt;&gt;"",1-(C71/AD71),"")</f>
        <v>0</v>
      </c>
    </row>
    <row r="72" spans="2:31">
      <c r="B72" s="46">
        <v>64</v>
      </c>
      <c r="C72" s="48">
        <f t="shared" si="6"/>
        <v>433650.63576765539</v>
      </c>
      <c r="D72" s="48"/>
      <c r="E72" s="46"/>
      <c r="F72" s="5">
        <v>43645</v>
      </c>
      <c r="G72" s="46" t="s">
        <v>45</v>
      </c>
      <c r="H72" s="49">
        <v>135.84</v>
      </c>
      <c r="I72" s="49"/>
      <c r="J72" s="46">
        <v>317</v>
      </c>
      <c r="K72" s="50">
        <f t="shared" si="4"/>
        <v>13009.519073029662</v>
      </c>
      <c r="L72" s="51"/>
      <c r="M72" s="4">
        <f>IF(J72="","",(K72/J72)/LOOKUP(RIGHT($D$2,3),定数!$A$6:$A$13,定数!$B$6:$B$13))</f>
        <v>0.41039492343942152</v>
      </c>
      <c r="N72" s="46"/>
      <c r="O72" s="5"/>
      <c r="P72" s="49">
        <v>131.83000000000001</v>
      </c>
      <c r="Q72" s="49"/>
      <c r="R72" s="46"/>
      <c r="S72" s="46"/>
      <c r="T72" s="46">
        <v>129.52000000000001</v>
      </c>
      <c r="U72" s="52">
        <f>IF(P72="","",W72*(M72*0.5)*LOOKUP(RIGHT($D$2,3),定数!$A$6:$A$13,定数!$B$6:$B$13))</f>
        <v>8228.4182149603821</v>
      </c>
      <c r="V72" s="52"/>
      <c r="W72" s="47">
        <f t="shared" si="0"/>
        <v>400.99999999999909</v>
      </c>
      <c r="X72" s="47">
        <f>IF(T72="","",Y72*(M72*0.5)*LOOKUP(RIGHT($D$2,3),定数!$A$6:$A$13,定数!$B$6:$B$13))</f>
        <v>12968.479580685707</v>
      </c>
      <c r="Y72" s="53">
        <f t="shared" si="1"/>
        <v>631.99999999999932</v>
      </c>
      <c r="Z72" s="53"/>
      <c r="AA72" t="str">
        <f>IF(V72&lt;&gt;"",IF(V72&lt;0,1+AA71,0),"")</f>
        <v/>
      </c>
      <c r="AB72">
        <f t="shared" si="3"/>
        <v>0</v>
      </c>
      <c r="AC72" s="37">
        <f t="shared" si="5"/>
        <v>21597.897795646088</v>
      </c>
      <c r="AD72" s="29">
        <f>IF(C72&lt;&gt;"",MAX(AD71,C72),"")</f>
        <v>433650.63576765539</v>
      </c>
      <c r="AE72" s="30">
        <f>IF(AD72&lt;&gt;"",1-(C72/AD72),"")</f>
        <v>0</v>
      </c>
    </row>
    <row r="73" spans="2:31">
      <c r="B73" s="46">
        <v>65</v>
      </c>
      <c r="C73" s="48">
        <f t="shared" si="6"/>
        <v>454847.53356330149</v>
      </c>
      <c r="D73" s="48"/>
      <c r="E73" s="46"/>
      <c r="F73" s="5">
        <v>43731</v>
      </c>
      <c r="G73" s="46" t="s">
        <v>45</v>
      </c>
      <c r="H73" s="49">
        <v>131.63999999999999</v>
      </c>
      <c r="I73" s="49"/>
      <c r="J73" s="46">
        <v>62</v>
      </c>
      <c r="K73" s="50">
        <f t="shared" si="4"/>
        <v>13645.426006899044</v>
      </c>
      <c r="L73" s="51"/>
      <c r="M73" s="4">
        <f>IF(J73="","",(K73/J73)/LOOKUP(RIGHT($D$2,3),定数!$A$6:$A$13,定数!$B$6:$B$13))</f>
        <v>2.2008751624030718</v>
      </c>
      <c r="N73" s="46"/>
      <c r="O73" s="5"/>
      <c r="P73" s="49">
        <v>130.86000000000001</v>
      </c>
      <c r="Q73" s="49"/>
      <c r="R73" s="46"/>
      <c r="S73" s="46"/>
      <c r="T73" s="46">
        <v>130.41</v>
      </c>
      <c r="U73" s="52">
        <f>IF(P73="","",W73*(M73*0.5)*LOOKUP(RIGHT($D$2,3),定数!$A$6:$A$13,定数!$B$6:$B$13))</f>
        <v>8583.4131333716796</v>
      </c>
      <c r="V73" s="52"/>
      <c r="W73" s="47">
        <f t="shared" si="0"/>
        <v>77.999999999997272</v>
      </c>
      <c r="X73" s="47">
        <f>IF(T73="","",Y73*(M73*0.5)*LOOKUP(RIGHT($D$2,3),定数!$A$6:$A$13,定数!$B$6:$B$13))</f>
        <v>13535.38224877878</v>
      </c>
      <c r="Y73" s="53">
        <f t="shared" si="1"/>
        <v>122.99999999999898</v>
      </c>
      <c r="Z73" s="53"/>
      <c r="AA73" t="str">
        <f>IF(V73&lt;&gt;"",IF(V73&lt;0,1+AA72,0),"")</f>
        <v/>
      </c>
      <c r="AB73">
        <f t="shared" si="3"/>
        <v>0</v>
      </c>
      <c r="AC73" s="37">
        <f t="shared" si="5"/>
        <v>22196.795382150456</v>
      </c>
      <c r="AD73" s="29">
        <f>IF(C73&lt;&gt;"",MAX(AD72,C73),"")</f>
        <v>454847.53356330149</v>
      </c>
      <c r="AE73" s="30">
        <f>IF(AD73&lt;&gt;"",1-(C73/AD73),"")</f>
        <v>0</v>
      </c>
    </row>
    <row r="74" spans="2:31">
      <c r="B74" s="46">
        <v>66</v>
      </c>
      <c r="C74" s="48">
        <f t="shared" si="6"/>
        <v>476966.32894545194</v>
      </c>
      <c r="D74" s="48"/>
      <c r="E74" s="46"/>
      <c r="F74" s="5">
        <v>43750</v>
      </c>
      <c r="G74" s="46" t="s">
        <v>45</v>
      </c>
      <c r="H74" s="49">
        <v>126.57</v>
      </c>
      <c r="I74" s="49"/>
      <c r="J74" s="46">
        <v>111</v>
      </c>
      <c r="K74" s="50">
        <f t="shared" si="4"/>
        <v>14308.989868363558</v>
      </c>
      <c r="L74" s="51"/>
      <c r="M74" s="4">
        <f>IF(J74="","",(K74/J74)/LOOKUP(RIGHT($D$2,3),定数!$A$6:$A$13,定数!$B$6:$B$13))</f>
        <v>1.2890981863390594</v>
      </c>
      <c r="N74" s="46"/>
      <c r="O74" s="5"/>
      <c r="P74" s="49">
        <v>126.57</v>
      </c>
      <c r="Q74" s="49"/>
      <c r="R74" s="46"/>
      <c r="S74" s="46"/>
      <c r="T74" s="46">
        <v>126.57</v>
      </c>
      <c r="U74" s="52">
        <f>IF(P74="","",W74*(M74*0.5)*LOOKUP(RIGHT($D$2,3),定数!$A$6:$A$13,定数!$B$6:$B$13))</f>
        <v>0</v>
      </c>
      <c r="V74" s="52"/>
      <c r="W74" s="47">
        <f t="shared" ref="W74:W108" si="7">IF(P74="","",IF(G74="買",(P74-H74),(H74-P74))*IF(RIGHT($D$2,3)="JPY",100,10000))</f>
        <v>0</v>
      </c>
      <c r="X74" s="47">
        <f>IF(T74="","",Y74*(M74*0.5)*LOOKUP(RIGHT($D$2,3),定数!$A$6:$A$13,定数!$B$6:$B$13))</f>
        <v>0</v>
      </c>
      <c r="Y74" s="53">
        <f t="shared" ref="Y74:Y108" si="8">IF(T74="","",IF(G74="買",(T74-H74),(H74-T74))*IF(RIGHT($D$2,3)="JPY",100,10000))</f>
        <v>0</v>
      </c>
      <c r="Z74" s="53"/>
      <c r="AA74" t="str">
        <f>IF(V74&lt;&gt;"",IF(V74&lt;0,1+AA73,0),"")</f>
        <v/>
      </c>
      <c r="AB74">
        <f t="shared" ref="AB74" si="9">IF(Y74&lt;&gt;"",IF(Y74&lt;0,1+AB73,0),"")</f>
        <v>0</v>
      </c>
      <c r="AC74" s="37">
        <f t="shared" si="5"/>
        <v>0</v>
      </c>
      <c r="AD74" s="29">
        <f>IF(C74&lt;&gt;"",MAX(AD73,C74),"")</f>
        <v>476966.32894545194</v>
      </c>
      <c r="AE74" s="30">
        <f>IF(AD74&lt;&gt;"",1-(C74/AD74),"")</f>
        <v>0</v>
      </c>
    </row>
    <row r="75" spans="2:31">
      <c r="B75" s="46">
        <v>67</v>
      </c>
      <c r="C75" s="48">
        <f t="shared" si="6"/>
        <v>476966.32894545194</v>
      </c>
      <c r="D75" s="48"/>
      <c r="E75" s="46"/>
      <c r="F75" s="5">
        <v>43778</v>
      </c>
      <c r="G75" s="46" t="s">
        <v>46</v>
      </c>
      <c r="H75" s="49">
        <v>129.83000000000001</v>
      </c>
      <c r="I75" s="49"/>
      <c r="J75" s="46">
        <v>364</v>
      </c>
      <c r="K75" s="50">
        <f t="shared" ref="K75:K108" si="10">IF(J75="","",C75*0.03)</f>
        <v>14308.989868363558</v>
      </c>
      <c r="L75" s="51"/>
      <c r="M75" s="4">
        <f>IF(J75="","",(K75/J75)/LOOKUP(RIGHT($D$2,3),定数!$A$6:$A$13,定数!$B$6:$B$13))</f>
        <v>0.39310411726273514</v>
      </c>
      <c r="N75" s="46"/>
      <c r="O75" s="5"/>
      <c r="P75" s="49">
        <v>135.04</v>
      </c>
      <c r="Q75" s="49"/>
      <c r="R75" s="46"/>
      <c r="S75" s="46"/>
      <c r="T75" s="46">
        <v>137.69999999999999</v>
      </c>
      <c r="U75" s="52">
        <f>IF(P75="","",W75*(M75*0.5)*LOOKUP(RIGHT($D$2,3),定数!$A$6:$A$13,定数!$B$6:$B$13))</f>
        <v>10240.36225469421</v>
      </c>
      <c r="V75" s="52"/>
      <c r="W75" s="47">
        <f t="shared" si="7"/>
        <v>520.99999999999795</v>
      </c>
      <c r="X75" s="47">
        <f>IF(T75="","",Y75*(M75*0.5)*LOOKUP(RIGHT($D$2,3),定数!$A$6:$A$13,定数!$B$6:$B$13))</f>
        <v>15468.647014288581</v>
      </c>
      <c r="Y75" s="53">
        <f t="shared" si="8"/>
        <v>786.99999999999761</v>
      </c>
      <c r="Z75" s="53"/>
      <c r="AA75" t="str">
        <f>IF(V75&lt;&gt;"",IF(V75&lt;0,1+AA74,0),"")</f>
        <v/>
      </c>
      <c r="AB75">
        <f t="shared" ref="AB75:AB90" si="11">IF(Y75&lt;&gt;"",IF(Y75&lt;0,1+AB74,0),"")</f>
        <v>0</v>
      </c>
      <c r="AC75" s="37">
        <f t="shared" ref="AC75:AC108" si="12">SUM(U75:X75)</f>
        <v>26230.009268982787</v>
      </c>
      <c r="AD75" s="29">
        <f>IF(C75&lt;&gt;"",MAX(AD74,C75),"")</f>
        <v>476966.32894545194</v>
      </c>
      <c r="AE75" s="30">
        <f>IF(AD75&lt;&gt;"",1-(C75/AD75),"")</f>
        <v>0</v>
      </c>
    </row>
    <row r="76" spans="2:31">
      <c r="B76" s="46">
        <v>68</v>
      </c>
      <c r="C76" s="48">
        <f t="shared" ref="C76:C108" si="13">IF(U75="","",C75+U75+X75)</f>
        <v>502675.33821443474</v>
      </c>
      <c r="D76" s="48"/>
      <c r="E76" s="46"/>
      <c r="F76" s="5">
        <v>43784</v>
      </c>
      <c r="G76" s="46" t="s">
        <v>46</v>
      </c>
      <c r="H76" s="49">
        <v>135.62</v>
      </c>
      <c r="I76" s="49"/>
      <c r="J76" s="46">
        <v>146</v>
      </c>
      <c r="K76" s="50">
        <f t="shared" si="10"/>
        <v>15080.260146433042</v>
      </c>
      <c r="L76" s="51"/>
      <c r="M76" s="4">
        <f>IF(J76="","",(K76/J76)/LOOKUP(RIGHT($D$2,3),定数!$A$6:$A$13,定数!$B$6:$B$13))</f>
        <v>1.0328945305776056</v>
      </c>
      <c r="N76" s="46"/>
      <c r="O76" s="5"/>
      <c r="P76" s="49">
        <v>135.62</v>
      </c>
      <c r="Q76" s="49"/>
      <c r="R76" s="46"/>
      <c r="S76" s="46"/>
      <c r="T76" s="46">
        <v>135.62</v>
      </c>
      <c r="U76" s="52">
        <f>IF(P76="","",W76*(M76*0.5)*LOOKUP(RIGHT($D$2,3),定数!$A$6:$A$13,定数!$B$6:$B$13))</f>
        <v>0</v>
      </c>
      <c r="V76" s="52"/>
      <c r="W76" s="47">
        <f t="shared" si="7"/>
        <v>0</v>
      </c>
      <c r="X76" s="47">
        <f>IF(T76="","",Y76*(M76*0.5)*LOOKUP(RIGHT($D$2,3),定数!$A$6:$A$13,定数!$B$6:$B$13))</f>
        <v>0</v>
      </c>
      <c r="Y76" s="53">
        <f t="shared" si="8"/>
        <v>0</v>
      </c>
      <c r="Z76" s="53"/>
      <c r="AA76" t="str">
        <f>IF(V76&lt;&gt;"",IF(V76&lt;0,1+AA75,0),"")</f>
        <v/>
      </c>
      <c r="AB76">
        <f t="shared" si="11"/>
        <v>0</v>
      </c>
      <c r="AC76" s="37">
        <f t="shared" si="12"/>
        <v>0</v>
      </c>
      <c r="AD76" s="29">
        <f>IF(C76&lt;&gt;"",MAX(AD75,C76),"")</f>
        <v>502675.33821443474</v>
      </c>
      <c r="AE76" s="30">
        <f>IF(AD76&lt;&gt;"",1-(C76/AD76),"")</f>
        <v>0</v>
      </c>
    </row>
    <row r="77" spans="2:31">
      <c r="B77" s="46">
        <v>69</v>
      </c>
      <c r="C77" s="48">
        <f t="shared" si="13"/>
        <v>502675.33821443474</v>
      </c>
      <c r="D77" s="48"/>
      <c r="E77" s="46"/>
      <c r="F77" s="5">
        <v>43792</v>
      </c>
      <c r="G77" s="46" t="s">
        <v>46</v>
      </c>
      <c r="H77" s="49">
        <v>138.37</v>
      </c>
      <c r="I77" s="49"/>
      <c r="J77" s="46">
        <v>110</v>
      </c>
      <c r="K77" s="50">
        <f t="shared" si="10"/>
        <v>15080.260146433042</v>
      </c>
      <c r="L77" s="51"/>
      <c r="M77" s="4">
        <f>IF(J77="","",(K77/J77)/LOOKUP(RIGHT($D$2,3),定数!$A$6:$A$13,定数!$B$6:$B$13))</f>
        <v>1.370932740584822</v>
      </c>
      <c r="N77" s="46"/>
      <c r="O77" s="5"/>
      <c r="P77" s="49">
        <v>139.77000000000001</v>
      </c>
      <c r="Q77" s="49"/>
      <c r="R77" s="46"/>
      <c r="S77" s="46"/>
      <c r="T77" s="46">
        <v>140.59</v>
      </c>
      <c r="U77" s="52">
        <f>IF(P77="","",W77*(M77*0.5)*LOOKUP(RIGHT($D$2,3),定数!$A$6:$A$13,定数!$B$6:$B$13))</f>
        <v>9596.5291840937916</v>
      </c>
      <c r="V77" s="52"/>
      <c r="W77" s="47">
        <f t="shared" si="7"/>
        <v>140.00000000000057</v>
      </c>
      <c r="X77" s="47">
        <f>IF(T77="","",Y77*(M77*0.5)*LOOKUP(RIGHT($D$2,3),定数!$A$6:$A$13,定数!$B$6:$B$13))</f>
        <v>15217.353420491518</v>
      </c>
      <c r="Y77" s="53">
        <f t="shared" si="8"/>
        <v>221.99999999999989</v>
      </c>
      <c r="Z77" s="53"/>
      <c r="AA77" t="str">
        <f>IF(V77&lt;&gt;"",IF(V77&lt;0,1+AA76,0),"")</f>
        <v/>
      </c>
      <c r="AB77">
        <f t="shared" si="11"/>
        <v>0</v>
      </c>
      <c r="AC77" s="37">
        <f t="shared" si="12"/>
        <v>24953.882604585309</v>
      </c>
      <c r="AD77" s="29">
        <f>IF(C77&lt;&gt;"",MAX(AD76,C77),"")</f>
        <v>502675.33821443474</v>
      </c>
      <c r="AE77" s="30">
        <f>IF(AD77&lt;&gt;"",1-(C77/AD77),"")</f>
        <v>0</v>
      </c>
    </row>
    <row r="78" spans="2:31">
      <c r="B78" s="46">
        <v>70</v>
      </c>
      <c r="C78" s="48">
        <f t="shared" si="13"/>
        <v>527489.22081902006</v>
      </c>
      <c r="D78" s="48"/>
      <c r="E78" s="46"/>
      <c r="F78" s="5">
        <v>43797</v>
      </c>
      <c r="G78" s="46" t="s">
        <v>46</v>
      </c>
      <c r="H78" s="49">
        <v>140.07</v>
      </c>
      <c r="I78" s="49"/>
      <c r="J78" s="46">
        <v>156</v>
      </c>
      <c r="K78" s="50">
        <f t="shared" si="10"/>
        <v>15824.676624570602</v>
      </c>
      <c r="L78" s="51"/>
      <c r="M78" s="4">
        <f>IF(J78="","",(K78/J78)/LOOKUP(RIGHT($D$2,3),定数!$A$6:$A$13,定数!$B$6:$B$13))</f>
        <v>1.0144023477288848</v>
      </c>
      <c r="N78" s="46"/>
      <c r="O78" s="5"/>
      <c r="P78" s="49">
        <v>140.07</v>
      </c>
      <c r="Q78" s="49"/>
      <c r="R78" s="46"/>
      <c r="S78" s="46"/>
      <c r="T78" s="46">
        <v>140.07</v>
      </c>
      <c r="U78" s="52">
        <f>IF(P78="","",W78*(M78*0.5)*LOOKUP(RIGHT($D$2,3),定数!$A$6:$A$13,定数!$B$6:$B$13))</f>
        <v>0</v>
      </c>
      <c r="V78" s="52"/>
      <c r="W78" s="47">
        <f t="shared" si="7"/>
        <v>0</v>
      </c>
      <c r="X78" s="47">
        <f>IF(T78="","",Y78*(M78*0.5)*LOOKUP(RIGHT($D$2,3),定数!$A$6:$A$13,定数!$B$6:$B$13))</f>
        <v>0</v>
      </c>
      <c r="Y78" s="53">
        <f t="shared" si="8"/>
        <v>0</v>
      </c>
      <c r="Z78" s="53"/>
      <c r="AA78" t="str">
        <f>IF(V78&lt;&gt;"",IF(V78&lt;0,1+AA77,0),"")</f>
        <v/>
      </c>
      <c r="AB78">
        <f t="shared" si="11"/>
        <v>0</v>
      </c>
      <c r="AC78" s="37">
        <f t="shared" si="12"/>
        <v>0</v>
      </c>
      <c r="AD78" s="29">
        <f>IF(C78&lt;&gt;"",MAX(AD77,C78),"")</f>
        <v>527489.22081902006</v>
      </c>
      <c r="AE78" s="30">
        <f>IF(AD78&lt;&gt;"",1-(C78/AD78),"")</f>
        <v>0</v>
      </c>
    </row>
    <row r="79" spans="2:31">
      <c r="B79" s="46">
        <v>71</v>
      </c>
      <c r="C79" s="48">
        <f t="shared" si="13"/>
        <v>527489.22081902006</v>
      </c>
      <c r="D79" s="48"/>
      <c r="E79" s="46"/>
      <c r="F79" s="5">
        <v>43798</v>
      </c>
      <c r="G79" s="46" t="s">
        <v>46</v>
      </c>
      <c r="H79" s="49">
        <v>141.37</v>
      </c>
      <c r="I79" s="49"/>
      <c r="J79" s="46">
        <v>140</v>
      </c>
      <c r="K79" s="50">
        <f t="shared" si="10"/>
        <v>15824.676624570602</v>
      </c>
      <c r="L79" s="51"/>
      <c r="M79" s="4">
        <f>IF(J79="","",(K79/J79)/LOOKUP(RIGHT($D$2,3),定数!$A$6:$A$13,定数!$B$6:$B$13))</f>
        <v>1.1303340446121859</v>
      </c>
      <c r="N79" s="46"/>
      <c r="O79" s="5"/>
      <c r="P79" s="49">
        <v>143.13999999999999</v>
      </c>
      <c r="Q79" s="49"/>
      <c r="R79" s="46"/>
      <c r="S79" s="46"/>
      <c r="T79" s="46">
        <v>144.16</v>
      </c>
      <c r="U79" s="52">
        <f>IF(P79="","",W79*(M79*0.5)*LOOKUP(RIGHT($D$2,3),定数!$A$6:$A$13,定数!$B$6:$B$13))</f>
        <v>10003.456294817743</v>
      </c>
      <c r="V79" s="52"/>
      <c r="W79" s="47">
        <f t="shared" si="7"/>
        <v>176.99999999999818</v>
      </c>
      <c r="X79" s="47">
        <f>IF(T79="","",Y79*(M79*0.5)*LOOKUP(RIGHT($D$2,3),定数!$A$6:$A$13,定数!$B$6:$B$13))</f>
        <v>15768.159922339948</v>
      </c>
      <c r="Y79" s="53">
        <f t="shared" si="8"/>
        <v>278.9999999999992</v>
      </c>
      <c r="Z79" s="53"/>
      <c r="AA79" t="str">
        <f>IF(V79&lt;&gt;"",IF(V79&lt;0,1+AA78,0),"")</f>
        <v/>
      </c>
      <c r="AB79">
        <f t="shared" si="11"/>
        <v>0</v>
      </c>
      <c r="AC79" s="37">
        <f t="shared" si="12"/>
        <v>25948.616217157687</v>
      </c>
      <c r="AD79" s="29">
        <f>IF(C79&lt;&gt;"",MAX(AD78,C79),"")</f>
        <v>527489.22081902006</v>
      </c>
      <c r="AE79" s="30">
        <f>IF(AD79&lt;&gt;"",1-(C79/AD79),"")</f>
        <v>0</v>
      </c>
    </row>
    <row r="80" spans="2:31">
      <c r="B80" s="46">
        <v>72</v>
      </c>
      <c r="C80" s="48">
        <f t="shared" si="13"/>
        <v>553260.83703617775</v>
      </c>
      <c r="D80" s="48"/>
      <c r="E80" s="46"/>
      <c r="F80" s="5">
        <v>43804</v>
      </c>
      <c r="G80" s="46" t="s">
        <v>46</v>
      </c>
      <c r="H80" s="49">
        <v>144.66</v>
      </c>
      <c r="I80" s="49"/>
      <c r="J80" s="46">
        <v>213</v>
      </c>
      <c r="K80" s="50">
        <f t="shared" si="10"/>
        <v>16597.825111085331</v>
      </c>
      <c r="L80" s="51"/>
      <c r="M80" s="4">
        <f>IF(J80="","",(K80/J80)/LOOKUP(RIGHT($D$2,3),定数!$A$6:$A$13,定数!$B$6:$B$13))</f>
        <v>0.77924061554391233</v>
      </c>
      <c r="N80" s="46"/>
      <c r="O80" s="5"/>
      <c r="P80" s="49">
        <v>144.66</v>
      </c>
      <c r="Q80" s="49"/>
      <c r="R80" s="46"/>
      <c r="S80" s="46"/>
      <c r="T80" s="46">
        <v>144.66</v>
      </c>
      <c r="U80" s="52">
        <f>IF(P80="","",W80*(M80*0.5)*LOOKUP(RIGHT($D$2,3),定数!$A$6:$A$13,定数!$B$6:$B$13))</f>
        <v>0</v>
      </c>
      <c r="V80" s="52"/>
      <c r="W80" s="47">
        <f t="shared" si="7"/>
        <v>0</v>
      </c>
      <c r="X80" s="47">
        <f>IF(T80="","",Y80*(M80*0.5)*LOOKUP(RIGHT($D$2,3),定数!$A$6:$A$13,定数!$B$6:$B$13))</f>
        <v>0</v>
      </c>
      <c r="Y80" s="53">
        <f t="shared" si="8"/>
        <v>0</v>
      </c>
      <c r="Z80" s="53"/>
      <c r="AA80" t="str">
        <f>IF(V80&lt;&gt;"",IF(V80&lt;0,1+AA79,0),"")</f>
        <v/>
      </c>
      <c r="AB80">
        <f t="shared" si="11"/>
        <v>0</v>
      </c>
      <c r="AC80" s="37">
        <f t="shared" si="12"/>
        <v>0</v>
      </c>
      <c r="AD80" s="29">
        <f>IF(C80&lt;&gt;"",MAX(AD79,C80),"")</f>
        <v>553260.83703617775</v>
      </c>
      <c r="AE80" s="30">
        <f>IF(AD80&lt;&gt;"",1-(C80/AD80),"")</f>
        <v>0</v>
      </c>
    </row>
    <row r="81" spans="2:31">
      <c r="B81" s="46">
        <v>73</v>
      </c>
      <c r="C81" s="48">
        <f t="shared" si="13"/>
        <v>553260.83703617775</v>
      </c>
      <c r="D81" s="48"/>
      <c r="E81" s="46">
        <v>2017</v>
      </c>
      <c r="F81" s="5">
        <v>43471</v>
      </c>
      <c r="G81" s="46" t="s">
        <v>45</v>
      </c>
      <c r="H81" s="49">
        <v>143.25</v>
      </c>
      <c r="I81" s="49"/>
      <c r="J81" s="46">
        <v>78</v>
      </c>
      <c r="K81" s="50">
        <f t="shared" si="10"/>
        <v>16597.825111085331</v>
      </c>
      <c r="L81" s="51"/>
      <c r="M81" s="4">
        <f>IF(J81="","",(K81/J81)/LOOKUP(RIGHT($D$2,3),定数!$A$6:$A$13,定数!$B$6:$B$13))</f>
        <v>2.127926296292991</v>
      </c>
      <c r="N81" s="46"/>
      <c r="O81" s="5"/>
      <c r="P81" s="49">
        <v>142.27000000000001</v>
      </c>
      <c r="Q81" s="49"/>
      <c r="R81" s="46"/>
      <c r="S81" s="46"/>
      <c r="T81" s="46">
        <v>141.69999999999999</v>
      </c>
      <c r="U81" s="52">
        <f>IF(P81="","",W81*(M81*0.5)*LOOKUP(RIGHT($D$2,3),定数!$A$6:$A$13,定数!$B$6:$B$13))</f>
        <v>10426.838851835546</v>
      </c>
      <c r="V81" s="52"/>
      <c r="W81" s="47">
        <f t="shared" si="7"/>
        <v>97.999999999998977</v>
      </c>
      <c r="X81" s="47">
        <f>IF(T81="","",Y81*(M81*0.5)*LOOKUP(RIGHT($D$2,3),定数!$A$6:$A$13,定数!$B$6:$B$13))</f>
        <v>16491.4287962708</v>
      </c>
      <c r="Y81" s="53">
        <f t="shared" si="8"/>
        <v>155.00000000000114</v>
      </c>
      <c r="Z81" s="53"/>
      <c r="AA81" t="str">
        <f>IF(V81&lt;&gt;"",IF(V81&lt;0,1+AA80,0),"")</f>
        <v/>
      </c>
      <c r="AB81">
        <f t="shared" si="11"/>
        <v>0</v>
      </c>
      <c r="AC81" s="37">
        <f t="shared" si="12"/>
        <v>27016.267648106346</v>
      </c>
      <c r="AD81" s="29">
        <f>IF(C81&lt;&gt;"",MAX(AD80,C81),"")</f>
        <v>553260.83703617775</v>
      </c>
      <c r="AE81" s="30">
        <f>IF(AD81&lt;&gt;"",1-(C81/AD81),"")</f>
        <v>0</v>
      </c>
    </row>
    <row r="82" spans="2:31">
      <c r="B82" s="46">
        <v>74</v>
      </c>
      <c r="C82" s="48">
        <f t="shared" si="13"/>
        <v>580179.10468428407</v>
      </c>
      <c r="D82" s="48"/>
      <c r="E82" s="46"/>
      <c r="F82" s="5">
        <v>43547</v>
      </c>
      <c r="G82" s="46" t="s">
        <v>45</v>
      </c>
      <c r="H82" s="49">
        <v>138.28</v>
      </c>
      <c r="I82" s="49"/>
      <c r="J82" s="46">
        <v>102</v>
      </c>
      <c r="K82" s="50">
        <f t="shared" si="10"/>
        <v>17405.373140528522</v>
      </c>
      <c r="L82" s="51"/>
      <c r="M82" s="4">
        <f>IF(J82="","",(K82/J82)/LOOKUP(RIGHT($D$2,3),定数!$A$6:$A$13,定数!$B$6:$B$13))</f>
        <v>1.7064091314243648</v>
      </c>
      <c r="N82" s="46"/>
      <c r="O82" s="5"/>
      <c r="P82" s="49">
        <v>139.32</v>
      </c>
      <c r="Q82" s="49"/>
      <c r="R82" s="46"/>
      <c r="S82" s="46"/>
      <c r="T82" s="46">
        <v>139.32</v>
      </c>
      <c r="U82" s="52">
        <f>IF(P82="","",W82*(M82*0.5)*LOOKUP(RIGHT($D$2,3),定数!$A$6:$A$13,定数!$B$6:$B$13))</f>
        <v>-8873.3274834066287</v>
      </c>
      <c r="V82" s="52"/>
      <c r="W82" s="47">
        <f t="shared" si="7"/>
        <v>-103.9999999999992</v>
      </c>
      <c r="X82" s="47">
        <f>IF(T82="","",Y82*(M82*0.5)*LOOKUP(RIGHT($D$2,3),定数!$A$6:$A$13,定数!$B$6:$B$13))</f>
        <v>-8873.3274834066287</v>
      </c>
      <c r="Y82" s="53">
        <f t="shared" si="8"/>
        <v>-103.9999999999992</v>
      </c>
      <c r="Z82" s="53"/>
      <c r="AA82" t="str">
        <f>IF(V82&lt;&gt;"",IF(V82&lt;0,1+AA81,0),"")</f>
        <v/>
      </c>
      <c r="AB82">
        <f t="shared" si="11"/>
        <v>1</v>
      </c>
      <c r="AC82" s="37">
        <f t="shared" si="12"/>
        <v>-17850.654966813257</v>
      </c>
      <c r="AD82" s="29">
        <f>IF(C82&lt;&gt;"",MAX(AD81,C82),"")</f>
        <v>580179.10468428407</v>
      </c>
      <c r="AE82" s="30">
        <f>IF(AD82&lt;&gt;"",1-(C82/AD82),"")</f>
        <v>0</v>
      </c>
    </row>
    <row r="83" spans="2:31">
      <c r="B83" s="46">
        <v>75</v>
      </c>
      <c r="C83" s="48">
        <f t="shared" si="13"/>
        <v>562432.44971747079</v>
      </c>
      <c r="D83" s="48"/>
      <c r="E83" s="46"/>
      <c r="F83" s="5">
        <v>43560</v>
      </c>
      <c r="G83" s="46" t="s">
        <v>45</v>
      </c>
      <c r="H83" s="49">
        <v>137.43</v>
      </c>
      <c r="I83" s="49"/>
      <c r="J83" s="46">
        <v>159</v>
      </c>
      <c r="K83" s="50">
        <f t="shared" si="10"/>
        <v>16872.973491524124</v>
      </c>
      <c r="L83" s="51"/>
      <c r="M83" s="4">
        <f>IF(J83="","",(K83/J83)/LOOKUP(RIGHT($D$2,3),定数!$A$6:$A$13,定数!$B$6:$B$13))</f>
        <v>1.0611933013537185</v>
      </c>
      <c r="N83" s="46"/>
      <c r="O83" s="5"/>
      <c r="P83" s="49">
        <v>137.43</v>
      </c>
      <c r="Q83" s="49"/>
      <c r="R83" s="46"/>
      <c r="S83" s="46"/>
      <c r="T83" s="46">
        <v>137.43</v>
      </c>
      <c r="U83" s="52">
        <f>IF(P83="","",W83*(M83*0.5)*LOOKUP(RIGHT($D$2,3),定数!$A$6:$A$13,定数!$B$6:$B$13))</f>
        <v>0</v>
      </c>
      <c r="V83" s="52"/>
      <c r="W83" s="47">
        <f t="shared" si="7"/>
        <v>0</v>
      </c>
      <c r="X83" s="47">
        <f>IF(T83="","",Y83*(M83*0.5)*LOOKUP(RIGHT($D$2,3),定数!$A$6:$A$13,定数!$B$6:$B$13))</f>
        <v>0</v>
      </c>
      <c r="Y83" s="53">
        <f t="shared" si="8"/>
        <v>0</v>
      </c>
      <c r="Z83" s="53"/>
      <c r="AA83" t="str">
        <f>IF(V83&lt;&gt;"",IF(V83&lt;0,1+AA82,0),"")</f>
        <v/>
      </c>
      <c r="AB83">
        <f t="shared" si="11"/>
        <v>0</v>
      </c>
      <c r="AC83" s="37">
        <f t="shared" si="12"/>
        <v>0</v>
      </c>
      <c r="AD83" s="29">
        <f>IF(C83&lt;&gt;"",MAX(AD82,C83),"")</f>
        <v>580179.10468428407</v>
      </c>
      <c r="AE83" s="30">
        <f>IF(AD83&lt;&gt;"",1-(C83/AD83),"")</f>
        <v>3.0588235294117472E-2</v>
      </c>
    </row>
    <row r="84" spans="2:31">
      <c r="B84" s="46">
        <v>76</v>
      </c>
      <c r="C84" s="48">
        <f t="shared" si="13"/>
        <v>562432.44971747079</v>
      </c>
      <c r="D84" s="48"/>
      <c r="E84" s="46"/>
      <c r="F84" s="5">
        <v>43615</v>
      </c>
      <c r="G84" s="46" t="s">
        <v>45</v>
      </c>
      <c r="H84" s="49">
        <v>141.81</v>
      </c>
      <c r="I84" s="49"/>
      <c r="J84" s="46">
        <v>127</v>
      </c>
      <c r="K84" s="50">
        <f t="shared" si="10"/>
        <v>16872.973491524124</v>
      </c>
      <c r="L84" s="51"/>
      <c r="M84" s="4">
        <f>IF(J84="","",(K84/J84)/LOOKUP(RIGHT($D$2,3),定数!$A$6:$A$13,定数!$B$6:$B$13))</f>
        <v>1.3285805898837892</v>
      </c>
      <c r="N84" s="46"/>
      <c r="O84" s="5"/>
      <c r="P84" s="49">
        <v>143.09</v>
      </c>
      <c r="Q84" s="49"/>
      <c r="R84" s="46"/>
      <c r="S84" s="46"/>
      <c r="T84" s="46">
        <v>143.09</v>
      </c>
      <c r="U84" s="52">
        <f>IF(P84="","",W84*(M84*0.5)*LOOKUP(RIGHT($D$2,3),定数!$A$6:$A$13,定数!$B$6:$B$13))</f>
        <v>-8502.9157752562587</v>
      </c>
      <c r="V84" s="52"/>
      <c r="W84" s="47">
        <f t="shared" si="7"/>
        <v>-128.00000000000011</v>
      </c>
      <c r="X84" s="47">
        <f>IF(T84="","",Y84*(M84*0.5)*LOOKUP(RIGHT($D$2,3),定数!$A$6:$A$13,定数!$B$6:$B$13))</f>
        <v>-8502.9157752562587</v>
      </c>
      <c r="Y84" s="53">
        <f t="shared" si="8"/>
        <v>-128.00000000000011</v>
      </c>
      <c r="Z84" s="53"/>
      <c r="AA84" t="str">
        <f>IF(V84&lt;&gt;"",IF(V84&lt;0,1+AA83,0),"")</f>
        <v/>
      </c>
      <c r="AB84">
        <f t="shared" si="11"/>
        <v>1</v>
      </c>
      <c r="AC84" s="37">
        <f t="shared" si="12"/>
        <v>-17133.831550512517</v>
      </c>
      <c r="AD84" s="29">
        <f>IF(C84&lt;&gt;"",MAX(AD83,C84),"")</f>
        <v>580179.10468428407</v>
      </c>
      <c r="AE84" s="30">
        <f>IF(AD84&lt;&gt;"",1-(C84/AD84),"")</f>
        <v>3.0588235294117472E-2</v>
      </c>
    </row>
    <row r="85" spans="2:31">
      <c r="B85" s="46">
        <v>77</v>
      </c>
      <c r="C85" s="48">
        <f t="shared" si="13"/>
        <v>545426.61816695833</v>
      </c>
      <c r="D85" s="48"/>
      <c r="E85" s="46"/>
      <c r="F85" s="5">
        <v>43621</v>
      </c>
      <c r="G85" s="46" t="s">
        <v>45</v>
      </c>
      <c r="H85" s="49">
        <v>142.09</v>
      </c>
      <c r="I85" s="49"/>
      <c r="J85" s="46">
        <v>95</v>
      </c>
      <c r="K85" s="50">
        <f t="shared" si="10"/>
        <v>16362.798545008749</v>
      </c>
      <c r="L85" s="51"/>
      <c r="M85" s="4">
        <f>IF(J85="","",(K85/J85)/LOOKUP(RIGHT($D$2,3),定数!$A$6:$A$13,定数!$B$6:$B$13))</f>
        <v>1.7223998468430262</v>
      </c>
      <c r="N85" s="46"/>
      <c r="O85" s="5"/>
      <c r="P85" s="49">
        <v>140.88</v>
      </c>
      <c r="Q85" s="49"/>
      <c r="R85" s="46"/>
      <c r="S85" s="46"/>
      <c r="T85" s="46">
        <v>142.09</v>
      </c>
      <c r="U85" s="52">
        <f>IF(P85="","",W85*(M85*0.5)*LOOKUP(RIGHT($D$2,3),定数!$A$6:$A$13,定数!$B$6:$B$13))</f>
        <v>10420.519073400377</v>
      </c>
      <c r="V85" s="52"/>
      <c r="W85" s="47">
        <f t="shared" si="7"/>
        <v>121.0000000000008</v>
      </c>
      <c r="X85" s="47">
        <f>IF(T85="","",Y85*(M85*0.5)*LOOKUP(RIGHT($D$2,3),定数!$A$6:$A$13,定数!$B$6:$B$13))</f>
        <v>0</v>
      </c>
      <c r="Y85" s="53">
        <f t="shared" si="8"/>
        <v>0</v>
      </c>
      <c r="Z85" s="53"/>
      <c r="AA85" t="str">
        <f>IF(V85&lt;&gt;"",IF(V85&lt;0,1+AA84,0),"")</f>
        <v/>
      </c>
      <c r="AB85">
        <f t="shared" si="11"/>
        <v>0</v>
      </c>
      <c r="AC85" s="37">
        <f t="shared" si="12"/>
        <v>10541.519073400377</v>
      </c>
      <c r="AD85" s="29">
        <f>IF(C85&lt;&gt;"",MAX(AD84,C85),"")</f>
        <v>580179.10468428407</v>
      </c>
      <c r="AE85" s="30">
        <f>IF(AD85&lt;&gt;"",1-(C85/AD85),"")</f>
        <v>5.9899583140342494E-2</v>
      </c>
    </row>
    <row r="86" spans="2:31">
      <c r="B86" s="46">
        <v>78</v>
      </c>
      <c r="C86" s="48">
        <f t="shared" si="13"/>
        <v>555847.13724035874</v>
      </c>
      <c r="D86" s="48"/>
      <c r="E86" s="46"/>
      <c r="F86" s="5">
        <v>43624</v>
      </c>
      <c r="G86" s="46" t="s">
        <v>45</v>
      </c>
      <c r="H86" s="49">
        <v>141.72</v>
      </c>
      <c r="I86" s="49"/>
      <c r="J86" s="46">
        <v>104</v>
      </c>
      <c r="K86" s="50">
        <f t="shared" si="10"/>
        <v>16675.414117210763</v>
      </c>
      <c r="L86" s="51"/>
      <c r="M86" s="4">
        <f>IF(J86="","",(K86/J86)/LOOKUP(RIGHT($D$2,3),定数!$A$6:$A$13,定数!$B$6:$B$13))</f>
        <v>1.603405203577958</v>
      </c>
      <c r="N86" s="46"/>
      <c r="O86" s="5"/>
      <c r="P86" s="49">
        <v>140.41999999999999</v>
      </c>
      <c r="Q86" s="49"/>
      <c r="R86" s="46"/>
      <c r="S86" s="46"/>
      <c r="T86" s="46">
        <v>139.66999999999999</v>
      </c>
      <c r="U86" s="52">
        <f>IF(P86="","",W86*(M86*0.5)*LOOKUP(RIGHT($D$2,3),定数!$A$6:$A$13,定数!$B$6:$B$13))</f>
        <v>10422.133823256818</v>
      </c>
      <c r="V86" s="52"/>
      <c r="W86" s="47">
        <f t="shared" si="7"/>
        <v>130.00000000000114</v>
      </c>
      <c r="X86" s="47">
        <f>IF(T86="","",Y86*(M86*0.5)*LOOKUP(RIGHT($D$2,3),定数!$A$6:$A$13,定数!$B$6:$B$13))</f>
        <v>16434.903336674161</v>
      </c>
      <c r="Y86" s="53">
        <f t="shared" si="8"/>
        <v>205.00000000000114</v>
      </c>
      <c r="Z86" s="53"/>
      <c r="AA86" t="str">
        <f>IF(V86&lt;&gt;"",IF(V86&lt;0,1+AA85,0),"")</f>
        <v/>
      </c>
      <c r="AB86">
        <f t="shared" si="11"/>
        <v>0</v>
      </c>
      <c r="AC86" s="37">
        <f t="shared" si="12"/>
        <v>26987.03715993098</v>
      </c>
      <c r="AD86" s="29">
        <f>IF(C86&lt;&gt;"",MAX(AD85,C86),"")</f>
        <v>580179.10468428407</v>
      </c>
      <c r="AE86" s="30">
        <f>IF(AD86&lt;&gt;"",1-(C86/AD86),"")</f>
        <v>4.193871728139198E-2</v>
      </c>
    </row>
    <row r="87" spans="2:31">
      <c r="B87" s="46">
        <v>79</v>
      </c>
      <c r="C87" s="48">
        <f t="shared" si="13"/>
        <v>582704.17440028978</v>
      </c>
      <c r="D87" s="48"/>
      <c r="E87" s="46"/>
      <c r="F87" s="5">
        <v>43630</v>
      </c>
      <c r="G87" s="46" t="s">
        <v>45</v>
      </c>
      <c r="H87" s="49">
        <v>140.31</v>
      </c>
      <c r="I87" s="49"/>
      <c r="J87" s="46">
        <v>72</v>
      </c>
      <c r="K87" s="50">
        <f t="shared" si="10"/>
        <v>17481.125232008693</v>
      </c>
      <c r="L87" s="51"/>
      <c r="M87" s="4">
        <f>IF(J87="","",(K87/J87)/LOOKUP(RIGHT($D$2,3),定数!$A$6:$A$13,定数!$B$6:$B$13))</f>
        <v>2.4279340600012076</v>
      </c>
      <c r="N87" s="46"/>
      <c r="O87" s="5"/>
      <c r="P87" s="49">
        <v>139.25</v>
      </c>
      <c r="Q87" s="49"/>
      <c r="R87" s="46"/>
      <c r="S87" s="46"/>
      <c r="T87" s="46">
        <v>140.31</v>
      </c>
      <c r="U87" s="52">
        <f>IF(P87="","",W87*(M87*0.5)*LOOKUP(RIGHT($D$2,3),定数!$A$6:$A$13,定数!$B$6:$B$13))</f>
        <v>12868.050518006427</v>
      </c>
      <c r="V87" s="52"/>
      <c r="W87" s="47">
        <f t="shared" si="7"/>
        <v>106.00000000000023</v>
      </c>
      <c r="X87" s="47">
        <f>IF(T87="","",Y87*(M87*0.5)*LOOKUP(RIGHT($D$2,3),定数!$A$6:$A$13,定数!$B$6:$B$13))</f>
        <v>0</v>
      </c>
      <c r="Y87" s="53">
        <f t="shared" si="8"/>
        <v>0</v>
      </c>
      <c r="Z87" s="53"/>
      <c r="AA87" t="str">
        <f>IF(V87&lt;&gt;"",IF(V87&lt;0,1+AA86,0),"")</f>
        <v/>
      </c>
      <c r="AB87">
        <f t="shared" si="11"/>
        <v>0</v>
      </c>
      <c r="AC87" s="37">
        <f t="shared" si="12"/>
        <v>12974.050518006427</v>
      </c>
      <c r="AD87" s="29">
        <f>IF(C87&lt;&gt;"",MAX(AD86,C87),"")</f>
        <v>582704.17440028978</v>
      </c>
      <c r="AE87" s="30">
        <f>IF(AD87&lt;&gt;"",1-(C87/AD87),"")</f>
        <v>0</v>
      </c>
    </row>
    <row r="88" spans="2:31">
      <c r="B88" s="46">
        <v>80</v>
      </c>
      <c r="C88" s="48">
        <f t="shared" si="13"/>
        <v>595572.22491829621</v>
      </c>
      <c r="D88" s="48"/>
      <c r="E88" s="46"/>
      <c r="F88" s="5">
        <v>43692</v>
      </c>
      <c r="G88" s="46" t="s">
        <v>45</v>
      </c>
      <c r="H88" s="49">
        <v>141.9</v>
      </c>
      <c r="I88" s="49"/>
      <c r="J88" s="46">
        <v>126</v>
      </c>
      <c r="K88" s="50">
        <f t="shared" si="10"/>
        <v>17867.166747548887</v>
      </c>
      <c r="L88" s="51"/>
      <c r="M88" s="4">
        <f>IF(J88="","",(K88/J88)/LOOKUP(RIGHT($D$2,3),定数!$A$6:$A$13,定数!$B$6:$B$13))</f>
        <v>1.4180291069483244</v>
      </c>
      <c r="N88" s="46"/>
      <c r="O88" s="5"/>
      <c r="P88" s="49">
        <v>140.32</v>
      </c>
      <c r="Q88" s="49"/>
      <c r="R88" s="46"/>
      <c r="S88" s="46"/>
      <c r="T88" s="46">
        <v>139.4</v>
      </c>
      <c r="U88" s="52">
        <f>IF(P88="","",W88*(M88*0.5)*LOOKUP(RIGHT($D$2,3),定数!$A$6:$A$13,定数!$B$6:$B$13))</f>
        <v>11202.429944891852</v>
      </c>
      <c r="V88" s="52"/>
      <c r="W88" s="47">
        <f t="shared" si="7"/>
        <v>158.00000000000125</v>
      </c>
      <c r="X88" s="47">
        <f>IF(T88="","",Y88*(M88*0.5)*LOOKUP(RIGHT($D$2,3),定数!$A$6:$A$13,定数!$B$6:$B$13))</f>
        <v>17725.363836854056</v>
      </c>
      <c r="Y88" s="53">
        <f t="shared" si="8"/>
        <v>250</v>
      </c>
      <c r="Z88" s="53"/>
      <c r="AA88" t="str">
        <f>IF(V88&lt;&gt;"",IF(V88&lt;0,1+AA87,0),"")</f>
        <v/>
      </c>
      <c r="AB88">
        <f t="shared" si="11"/>
        <v>0</v>
      </c>
      <c r="AC88" s="37">
        <f t="shared" si="12"/>
        <v>29085.79378174591</v>
      </c>
      <c r="AD88" s="29">
        <f>IF(C88&lt;&gt;"",MAX(AD87,C88),"")</f>
        <v>595572.22491829621</v>
      </c>
      <c r="AE88" s="30">
        <f>IF(AD88&lt;&gt;"",1-(C88/AD88),"")</f>
        <v>0</v>
      </c>
    </row>
    <row r="89" spans="2:31">
      <c r="B89" s="46">
        <v>81</v>
      </c>
      <c r="C89" s="48">
        <f t="shared" si="13"/>
        <v>624500.01870004204</v>
      </c>
      <c r="D89" s="48"/>
      <c r="E89" s="46"/>
      <c r="F89" s="5">
        <v>43699</v>
      </c>
      <c r="G89" s="46" t="s">
        <v>45</v>
      </c>
      <c r="H89" s="49">
        <v>140.19999999999999</v>
      </c>
      <c r="I89" s="49"/>
      <c r="J89" s="46">
        <v>82</v>
      </c>
      <c r="K89" s="50">
        <f t="shared" si="10"/>
        <v>18735.000561001259</v>
      </c>
      <c r="L89" s="51"/>
      <c r="M89" s="4">
        <f>IF(J89="","",(K89/J89)/LOOKUP(RIGHT($D$2,3),定数!$A$6:$A$13,定数!$B$6:$B$13))</f>
        <v>2.2847561659757631</v>
      </c>
      <c r="N89" s="46"/>
      <c r="O89" s="5"/>
      <c r="P89" s="49">
        <v>140.19999999999999</v>
      </c>
      <c r="Q89" s="49"/>
      <c r="R89" s="46"/>
      <c r="S89" s="46"/>
      <c r="T89" s="46">
        <v>140.19999999999999</v>
      </c>
      <c r="U89" s="52">
        <f>IF(P89="","",W89*(M89*0.5)*LOOKUP(RIGHT($D$2,3),定数!$A$6:$A$13,定数!$B$6:$B$13))</f>
        <v>0</v>
      </c>
      <c r="V89" s="52"/>
      <c r="W89" s="47">
        <f t="shared" si="7"/>
        <v>0</v>
      </c>
      <c r="X89" s="47">
        <f>IF(T89="","",Y89*(M89*0.5)*LOOKUP(RIGHT($D$2,3),定数!$A$6:$A$13,定数!$B$6:$B$13))</f>
        <v>0</v>
      </c>
      <c r="Y89" s="53">
        <f t="shared" si="8"/>
        <v>0</v>
      </c>
      <c r="Z89" s="53"/>
      <c r="AA89" t="str">
        <f>IF(V89&lt;&gt;"",IF(V89&lt;0,1+AA88,0),"")</f>
        <v/>
      </c>
      <c r="AB89">
        <f t="shared" si="11"/>
        <v>0</v>
      </c>
      <c r="AC89" s="37">
        <f t="shared" si="12"/>
        <v>0</v>
      </c>
      <c r="AD89" s="29">
        <f>IF(C89&lt;&gt;"",MAX(AD88,C89),"")</f>
        <v>624500.01870004204</v>
      </c>
      <c r="AE89" s="30">
        <f>IF(AD89&lt;&gt;"",1-(C89/AD89),"")</f>
        <v>0</v>
      </c>
    </row>
    <row r="90" spans="2:31">
      <c r="B90" s="46">
        <v>82</v>
      </c>
      <c r="C90" s="48">
        <f t="shared" si="13"/>
        <v>624500.01870004204</v>
      </c>
      <c r="D90" s="48"/>
      <c r="E90" s="46"/>
      <c r="F90" s="5">
        <v>43722</v>
      </c>
      <c r="G90" s="46" t="s">
        <v>46</v>
      </c>
      <c r="H90" s="49">
        <v>146.46</v>
      </c>
      <c r="I90" s="49"/>
      <c r="J90" s="46">
        <v>130</v>
      </c>
      <c r="K90" s="50">
        <f t="shared" si="10"/>
        <v>18735.000561001259</v>
      </c>
      <c r="L90" s="51"/>
      <c r="M90" s="4">
        <f>IF(J90="","",(K90/J90)/LOOKUP(RIGHT($D$2,3),定数!$A$6:$A$13,定数!$B$6:$B$13))</f>
        <v>1.4411538893077891</v>
      </c>
      <c r="N90" s="46"/>
      <c r="O90" s="5"/>
      <c r="P90" s="49">
        <v>148.08000000000001</v>
      </c>
      <c r="Q90" s="49"/>
      <c r="R90" s="46"/>
      <c r="S90" s="46"/>
      <c r="T90" s="46">
        <v>149.02000000000001</v>
      </c>
      <c r="U90" s="52">
        <f>IF(P90="","",W90*(M90*0.5)*LOOKUP(RIGHT($D$2,3),定数!$A$6:$A$13,定数!$B$6:$B$13))</f>
        <v>11673.346503393124</v>
      </c>
      <c r="V90" s="52"/>
      <c r="W90" s="47">
        <f t="shared" si="7"/>
        <v>162.00000000000045</v>
      </c>
      <c r="X90" s="47">
        <f>IF(T90="","",Y90*(M90*0.5)*LOOKUP(RIGHT($D$2,3),定数!$A$6:$A$13,定数!$B$6:$B$13))</f>
        <v>18446.769783139716</v>
      </c>
      <c r="Y90" s="53">
        <f t="shared" si="8"/>
        <v>256.00000000000023</v>
      </c>
      <c r="Z90" s="53"/>
      <c r="AA90" t="str">
        <f>IF(V90&lt;&gt;"",IF(V90&lt;0,1+AA89,0),"")</f>
        <v/>
      </c>
      <c r="AB90">
        <f t="shared" si="11"/>
        <v>0</v>
      </c>
      <c r="AC90" s="37">
        <f t="shared" si="12"/>
        <v>30282.116286532841</v>
      </c>
      <c r="AD90" s="29">
        <f>IF(C90&lt;&gt;"",MAX(AD89,C90),"")</f>
        <v>624500.01870004204</v>
      </c>
      <c r="AE90" s="30">
        <f>IF(AD90&lt;&gt;"",1-(C90/AD90),"")</f>
        <v>0</v>
      </c>
    </row>
    <row r="91" spans="2:31">
      <c r="B91" s="46">
        <v>83</v>
      </c>
      <c r="C91" s="48">
        <f t="shared" si="13"/>
        <v>654620.13498657488</v>
      </c>
      <c r="D91" s="48"/>
      <c r="E91" s="46"/>
      <c r="F91" s="5">
        <v>43727</v>
      </c>
      <c r="G91" s="46" t="s">
        <v>46</v>
      </c>
      <c r="H91" s="49">
        <v>151</v>
      </c>
      <c r="I91" s="49"/>
      <c r="J91" s="46">
        <v>87</v>
      </c>
      <c r="K91" s="50">
        <f t="shared" si="10"/>
        <v>19638.604049597245</v>
      </c>
      <c r="L91" s="51"/>
      <c r="M91" s="4">
        <f>IF(J91="","",(K91/J91)/LOOKUP(RIGHT($D$2,3),定数!$A$6:$A$13,定数!$B$6:$B$13))</f>
        <v>2.257310810298534</v>
      </c>
      <c r="N91" s="46"/>
      <c r="O91" s="5"/>
      <c r="P91" s="49">
        <v>152.09</v>
      </c>
      <c r="Q91" s="49"/>
      <c r="R91" s="46"/>
      <c r="S91" s="46"/>
      <c r="T91" s="46">
        <v>152.72999999999999</v>
      </c>
      <c r="U91" s="52">
        <f>IF(P91="","",W91*(M91*0.5)*LOOKUP(RIGHT($D$2,3),定数!$A$6:$A$13,定数!$B$6:$B$13))</f>
        <v>12302.343916127049</v>
      </c>
      <c r="V91" s="52"/>
      <c r="W91" s="47">
        <f t="shared" si="7"/>
        <v>109.00000000000034</v>
      </c>
      <c r="X91" s="47">
        <f>IF(T91="","",Y91*(M91*0.5)*LOOKUP(RIGHT($D$2,3),定数!$A$6:$A$13,定数!$B$6:$B$13))</f>
        <v>19525.738509082203</v>
      </c>
      <c r="Y91" s="53">
        <f t="shared" si="8"/>
        <v>172.99999999999898</v>
      </c>
      <c r="Z91" s="53"/>
      <c r="AA91" t="str">
        <f>IF(V91&lt;&gt;"",IF(V91&lt;0,1+AA90,0),"")</f>
        <v/>
      </c>
      <c r="AB91">
        <f t="shared" ref="AB91:AB106" si="14">IF(Y91&lt;&gt;"",IF(Y91&lt;0,1+AB90,0),"")</f>
        <v>0</v>
      </c>
      <c r="AC91" s="37">
        <f t="shared" si="12"/>
        <v>31937.08242520925</v>
      </c>
      <c r="AD91" s="29">
        <f>IF(C91&lt;&gt;"",MAX(AD90,C91),"")</f>
        <v>654620.13498657488</v>
      </c>
      <c r="AE91" s="30">
        <f>IF(AD91&lt;&gt;"",1-(C91/AD91),"")</f>
        <v>0</v>
      </c>
    </row>
    <row r="92" spans="2:31">
      <c r="B92" s="46">
        <v>84</v>
      </c>
      <c r="C92" s="48">
        <f t="shared" si="13"/>
        <v>686448.21741178411</v>
      </c>
      <c r="D92" s="48"/>
      <c r="E92" s="46">
        <v>2018</v>
      </c>
      <c r="F92" s="5">
        <v>43467</v>
      </c>
      <c r="G92" s="46" t="s">
        <v>46</v>
      </c>
      <c r="H92" s="49">
        <v>152.19</v>
      </c>
      <c r="I92" s="49"/>
      <c r="J92" s="46">
        <v>28</v>
      </c>
      <c r="K92" s="50">
        <f t="shared" si="10"/>
        <v>20593.446522353523</v>
      </c>
      <c r="L92" s="51"/>
      <c r="M92" s="4">
        <f>IF(J92="","",(K92/J92)/LOOKUP(RIGHT($D$2,3),定数!$A$6:$A$13,定数!$B$6:$B$13))</f>
        <v>7.3548023294119718</v>
      </c>
      <c r="N92" s="46"/>
      <c r="O92" s="5"/>
      <c r="P92" s="49">
        <v>152.53</v>
      </c>
      <c r="Q92" s="49"/>
      <c r="R92" s="46"/>
      <c r="S92" s="46"/>
      <c r="T92" s="46">
        <v>152.72999999999999</v>
      </c>
      <c r="U92" s="52">
        <f>IF(P92="","",W92*(M92*0.5)*LOOKUP(RIGHT($D$2,3),定数!$A$6:$A$13,定数!$B$6:$B$13))</f>
        <v>12503.163960000478</v>
      </c>
      <c r="V92" s="52"/>
      <c r="W92" s="47">
        <f t="shared" si="7"/>
        <v>34.000000000000341</v>
      </c>
      <c r="X92" s="47">
        <f>IF(T92="","",Y92*(M92*0.5)*LOOKUP(RIGHT($D$2,3),定数!$A$6:$A$13,定数!$B$6:$B$13))</f>
        <v>19857.96628941203</v>
      </c>
      <c r="Y92" s="53">
        <f t="shared" si="8"/>
        <v>53.999999999999204</v>
      </c>
      <c r="Z92" s="53"/>
      <c r="AA92" t="str">
        <f>IF(V92&lt;&gt;"",IF(V92&lt;0,1+AA91,0),"")</f>
        <v/>
      </c>
      <c r="AB92">
        <f t="shared" si="14"/>
        <v>0</v>
      </c>
      <c r="AC92" s="37">
        <f t="shared" si="12"/>
        <v>32395.130249412508</v>
      </c>
      <c r="AD92" s="29">
        <f>IF(C92&lt;&gt;"",MAX(AD91,C92),"")</f>
        <v>686448.21741178411</v>
      </c>
      <c r="AE92" s="30">
        <f>IF(AD92&lt;&gt;"",1-(C92/AD92),"")</f>
        <v>0</v>
      </c>
    </row>
    <row r="93" spans="2:31">
      <c r="B93" s="46">
        <v>85</v>
      </c>
      <c r="C93" s="48">
        <f t="shared" si="13"/>
        <v>718809.3476611966</v>
      </c>
      <c r="D93" s="48"/>
      <c r="E93" s="46"/>
      <c r="F93" s="5">
        <v>43468</v>
      </c>
      <c r="G93" s="46" t="s">
        <v>46</v>
      </c>
      <c r="H93" s="49">
        <v>152.82</v>
      </c>
      <c r="I93" s="49"/>
      <c r="J93" s="46">
        <v>108</v>
      </c>
      <c r="K93" s="50">
        <f t="shared" si="10"/>
        <v>21564.280429835897</v>
      </c>
      <c r="L93" s="51"/>
      <c r="M93" s="4">
        <f>IF(J93="","",(K93/J93)/LOOKUP(RIGHT($D$2,3),定数!$A$6:$A$13,定数!$B$6:$B$13))</f>
        <v>1.9966926323922127</v>
      </c>
      <c r="N93" s="46"/>
      <c r="O93" s="5"/>
      <c r="P93" s="49">
        <v>152.82</v>
      </c>
      <c r="Q93" s="49"/>
      <c r="R93" s="46"/>
      <c r="S93" s="46"/>
      <c r="T93" s="46">
        <v>152.82</v>
      </c>
      <c r="U93" s="52">
        <f>IF(P93="","",W93*(M93*0.5)*LOOKUP(RIGHT($D$2,3),定数!$A$6:$A$13,定数!$B$6:$B$13))</f>
        <v>0</v>
      </c>
      <c r="V93" s="52"/>
      <c r="W93" s="47">
        <f t="shared" si="7"/>
        <v>0</v>
      </c>
      <c r="X93" s="47">
        <f>IF(T93="","",Y93*(M93*0.5)*LOOKUP(RIGHT($D$2,3),定数!$A$6:$A$13,定数!$B$6:$B$13))</f>
        <v>0</v>
      </c>
      <c r="Y93" s="53">
        <f t="shared" si="8"/>
        <v>0</v>
      </c>
      <c r="Z93" s="53"/>
      <c r="AA93" t="str">
        <f>IF(V93&lt;&gt;"",IF(V93&lt;0,1+AA92,0),"")</f>
        <v/>
      </c>
      <c r="AB93">
        <f t="shared" si="14"/>
        <v>0</v>
      </c>
      <c r="AC93" s="37">
        <f t="shared" si="12"/>
        <v>0</v>
      </c>
      <c r="AD93" s="29">
        <f>IF(C93&lt;&gt;"",MAX(AD92,C93),"")</f>
        <v>718809.3476611966</v>
      </c>
      <c r="AE93" s="30">
        <f>IF(AD93&lt;&gt;"",1-(C93/AD93),"")</f>
        <v>0</v>
      </c>
    </row>
    <row r="94" spans="2:31">
      <c r="B94" s="46">
        <v>86</v>
      </c>
      <c r="C94" s="48">
        <f t="shared" si="13"/>
        <v>718809.3476611966</v>
      </c>
      <c r="D94" s="48"/>
      <c r="E94" s="46"/>
      <c r="F94" s="5">
        <v>43484</v>
      </c>
      <c r="G94" s="46" t="s">
        <v>46</v>
      </c>
      <c r="H94" s="49">
        <v>153.65</v>
      </c>
      <c r="I94" s="49"/>
      <c r="J94" s="46">
        <v>55</v>
      </c>
      <c r="K94" s="50">
        <f t="shared" si="10"/>
        <v>21564.280429835897</v>
      </c>
      <c r="L94" s="51"/>
      <c r="M94" s="4">
        <f>IF(J94="","",(K94/J94)/LOOKUP(RIGHT($D$2,3),定数!$A$6:$A$13,定数!$B$6:$B$13))</f>
        <v>3.920778259970163</v>
      </c>
      <c r="N94" s="46"/>
      <c r="O94" s="5"/>
      <c r="P94" s="49">
        <v>154.33000000000001</v>
      </c>
      <c r="Q94" s="49"/>
      <c r="R94" s="46"/>
      <c r="S94" s="46"/>
      <c r="T94" s="46">
        <v>154.72</v>
      </c>
      <c r="U94" s="52">
        <f>IF(P94="","",W94*(M94*0.5)*LOOKUP(RIGHT($D$2,3),定数!$A$6:$A$13,定数!$B$6:$B$13))</f>
        <v>13330.646083898688</v>
      </c>
      <c r="V94" s="52"/>
      <c r="W94" s="47">
        <f t="shared" si="7"/>
        <v>68.000000000000682</v>
      </c>
      <c r="X94" s="47">
        <f>IF(T94="","",Y94*(M94*0.5)*LOOKUP(RIGHT($D$2,3),定数!$A$6:$A$13,定数!$B$6:$B$13))</f>
        <v>20976.16369084024</v>
      </c>
      <c r="Y94" s="53">
        <f t="shared" si="8"/>
        <v>106.99999999999932</v>
      </c>
      <c r="Z94" s="53"/>
      <c r="AA94" t="str">
        <f>IF(V94&lt;&gt;"",IF(V94&lt;0,1+AA93,0),"")</f>
        <v/>
      </c>
      <c r="AB94">
        <f t="shared" si="14"/>
        <v>0</v>
      </c>
      <c r="AC94" s="37">
        <f t="shared" si="12"/>
        <v>34374.809774738926</v>
      </c>
      <c r="AD94" s="29">
        <f>IF(C94&lt;&gt;"",MAX(AD93,C94),"")</f>
        <v>718809.3476611966</v>
      </c>
      <c r="AE94" s="30">
        <f>IF(AD94&lt;&gt;"",1-(C94/AD94),"")</f>
        <v>0</v>
      </c>
    </row>
    <row r="95" spans="2:31">
      <c r="B95" s="46">
        <v>87</v>
      </c>
      <c r="C95" s="48">
        <f t="shared" si="13"/>
        <v>753116.15743593557</v>
      </c>
      <c r="D95" s="48"/>
      <c r="E95" s="46"/>
      <c r="F95" s="5">
        <v>43522</v>
      </c>
      <c r="G95" s="46" t="s">
        <v>45</v>
      </c>
      <c r="H95" s="49">
        <v>149.02000000000001</v>
      </c>
      <c r="I95" s="49"/>
      <c r="J95" s="46">
        <v>97</v>
      </c>
      <c r="K95" s="50">
        <f t="shared" si="10"/>
        <v>22593.484723078065</v>
      </c>
      <c r="L95" s="51"/>
      <c r="M95" s="4">
        <f>IF(J95="","",(K95/J95)/LOOKUP(RIGHT($D$2,3),定数!$A$6:$A$13,定数!$B$6:$B$13))</f>
        <v>2.3292252291833058</v>
      </c>
      <c r="N95" s="46"/>
      <c r="O95" s="5"/>
      <c r="P95" s="49">
        <v>147.81</v>
      </c>
      <c r="Q95" s="49"/>
      <c r="R95" s="46"/>
      <c r="S95" s="46"/>
      <c r="T95" s="46">
        <v>147.1</v>
      </c>
      <c r="U95" s="52">
        <f>IF(P95="","",W95*(M95*0.5)*LOOKUP(RIGHT($D$2,3),定数!$A$6:$A$13,定数!$B$6:$B$13))</f>
        <v>14091.812636559092</v>
      </c>
      <c r="V95" s="52"/>
      <c r="W95" s="47">
        <f t="shared" si="7"/>
        <v>121.0000000000008</v>
      </c>
      <c r="X95" s="47">
        <f>IF(T95="","",Y95*(M95*0.5)*LOOKUP(RIGHT($D$2,3),定数!$A$6:$A$13,定数!$B$6:$B$13))</f>
        <v>22360.562200159922</v>
      </c>
      <c r="Y95" s="53">
        <f t="shared" si="8"/>
        <v>192.00000000000159</v>
      </c>
      <c r="Z95" s="53"/>
      <c r="AA95" t="str">
        <f>IF(V95&lt;&gt;"",IF(V95&lt;0,1+AA94,0),"")</f>
        <v/>
      </c>
      <c r="AB95">
        <f t="shared" si="14"/>
        <v>0</v>
      </c>
      <c r="AC95" s="37">
        <f t="shared" si="12"/>
        <v>36573.374836719013</v>
      </c>
      <c r="AD95" s="29">
        <f>IF(C95&lt;&gt;"",MAX(AD94,C95),"")</f>
        <v>753116.15743593557</v>
      </c>
      <c r="AE95" s="30">
        <f>IF(AD95&lt;&gt;"",1-(C95/AD95),"")</f>
        <v>0</v>
      </c>
    </row>
    <row r="96" spans="2:31">
      <c r="B96" s="46">
        <v>88</v>
      </c>
      <c r="C96" s="48">
        <f t="shared" si="13"/>
        <v>789568.53227265459</v>
      </c>
      <c r="D96" s="48"/>
      <c r="E96" s="46"/>
      <c r="F96" s="5">
        <v>43547</v>
      </c>
      <c r="G96" s="46" t="s">
        <v>46</v>
      </c>
      <c r="H96" s="49">
        <v>149.33000000000001</v>
      </c>
      <c r="I96" s="49"/>
      <c r="J96" s="46">
        <v>166</v>
      </c>
      <c r="K96" s="50">
        <f t="shared" si="10"/>
        <v>23687.055968179637</v>
      </c>
      <c r="L96" s="51"/>
      <c r="M96" s="4">
        <f>IF(J96="","",(K96/J96)/LOOKUP(RIGHT($D$2,3),定数!$A$6:$A$13,定数!$B$6:$B$13))</f>
        <v>1.4269310824204602</v>
      </c>
      <c r="N96" s="46"/>
      <c r="O96" s="5"/>
      <c r="P96" s="49">
        <v>149.33000000000001</v>
      </c>
      <c r="Q96" s="49"/>
      <c r="R96" s="46"/>
      <c r="S96" s="46"/>
      <c r="T96" s="46">
        <v>149.33000000000001</v>
      </c>
      <c r="U96" s="52">
        <f>IF(P96="","",W96*(M96*0.5)*LOOKUP(RIGHT($D$2,3),定数!$A$6:$A$13,定数!$B$6:$B$13))</f>
        <v>0</v>
      </c>
      <c r="V96" s="52"/>
      <c r="W96" s="47">
        <f t="shared" si="7"/>
        <v>0</v>
      </c>
      <c r="X96" s="47">
        <f>IF(T96="","",Y96*(M96*0.5)*LOOKUP(RIGHT($D$2,3),定数!$A$6:$A$13,定数!$B$6:$B$13))</f>
        <v>0</v>
      </c>
      <c r="Y96" s="53">
        <f t="shared" si="8"/>
        <v>0</v>
      </c>
      <c r="Z96" s="53"/>
      <c r="AA96" t="str">
        <f>IF(V96&lt;&gt;"",IF(V96&lt;0,1+AA95,0),"")</f>
        <v/>
      </c>
      <c r="AB96">
        <f t="shared" si="14"/>
        <v>0</v>
      </c>
      <c r="AC96" s="37">
        <f t="shared" si="12"/>
        <v>0</v>
      </c>
      <c r="AD96" s="29">
        <f>IF(C96&lt;&gt;"",MAX(AD95,C96),"")</f>
        <v>789568.53227265459</v>
      </c>
      <c r="AE96" s="30">
        <f>IF(AD96&lt;&gt;"",1-(C96/AD96),"")</f>
        <v>0</v>
      </c>
    </row>
    <row r="97" spans="2:31">
      <c r="B97" s="46">
        <v>89</v>
      </c>
      <c r="C97" s="48">
        <f t="shared" si="13"/>
        <v>789568.53227265459</v>
      </c>
      <c r="D97" s="48"/>
      <c r="E97" s="46"/>
      <c r="F97" s="5">
        <v>43551</v>
      </c>
      <c r="G97" s="46" t="s">
        <v>46</v>
      </c>
      <c r="H97" s="49">
        <v>149.87</v>
      </c>
      <c r="I97" s="49"/>
      <c r="J97" s="46">
        <v>96</v>
      </c>
      <c r="K97" s="50">
        <f t="shared" si="10"/>
        <v>23687.055968179637</v>
      </c>
      <c r="L97" s="51"/>
      <c r="M97" s="4">
        <f>IF(J97="","",(K97/J97)/LOOKUP(RIGHT($D$2,3),定数!$A$6:$A$13,定数!$B$6:$B$13))</f>
        <v>2.4674016633520455</v>
      </c>
      <c r="N97" s="46"/>
      <c r="O97" s="5"/>
      <c r="P97" s="49">
        <v>149.87</v>
      </c>
      <c r="Q97" s="49"/>
      <c r="R97" s="46"/>
      <c r="S97" s="46"/>
      <c r="T97" s="46">
        <v>149.87</v>
      </c>
      <c r="U97" s="52">
        <f>IF(P97="","",W97*(M97*0.5)*LOOKUP(RIGHT($D$2,3),定数!$A$6:$A$13,定数!$B$6:$B$13))</f>
        <v>0</v>
      </c>
      <c r="V97" s="52"/>
      <c r="W97" s="47">
        <f t="shared" si="7"/>
        <v>0</v>
      </c>
      <c r="X97" s="47">
        <f>IF(T97="","",Y97*(M97*0.5)*LOOKUP(RIGHT($D$2,3),定数!$A$6:$A$13,定数!$B$6:$B$13))</f>
        <v>0</v>
      </c>
      <c r="Y97" s="53">
        <f t="shared" si="8"/>
        <v>0</v>
      </c>
      <c r="Z97" s="53"/>
      <c r="AA97" t="str">
        <f>IF(V97&lt;&gt;"",IF(V97&lt;0,1+AA96,0),"")</f>
        <v/>
      </c>
      <c r="AB97">
        <f t="shared" si="14"/>
        <v>0</v>
      </c>
      <c r="AC97" s="37">
        <f t="shared" si="12"/>
        <v>0</v>
      </c>
      <c r="AD97" s="29">
        <f>IF(C97&lt;&gt;"",MAX(AD96,C97),"")</f>
        <v>789568.53227265459</v>
      </c>
      <c r="AE97" s="30">
        <f>IF(AD97&lt;&gt;"",1-(C97/AD97),"")</f>
        <v>0</v>
      </c>
    </row>
    <row r="98" spans="2:31">
      <c r="B98" s="46">
        <v>90</v>
      </c>
      <c r="C98" s="48">
        <f t="shared" si="13"/>
        <v>789568.53227265459</v>
      </c>
      <c r="D98" s="48"/>
      <c r="E98" s="46"/>
      <c r="F98" s="5">
        <v>43557</v>
      </c>
      <c r="G98" s="46" t="s">
        <v>46</v>
      </c>
      <c r="H98" s="49">
        <v>149.66999999999999</v>
      </c>
      <c r="I98" s="49"/>
      <c r="J98" s="46">
        <v>128</v>
      </c>
      <c r="K98" s="50">
        <f t="shared" si="10"/>
        <v>23687.055968179637</v>
      </c>
      <c r="L98" s="51"/>
      <c r="M98" s="4">
        <f>IF(J98="","",(K98/J98)/LOOKUP(RIGHT($D$2,3),定数!$A$6:$A$13,定数!$B$6:$B$13))</f>
        <v>1.8505512475140342</v>
      </c>
      <c r="N98" s="46"/>
      <c r="O98" s="5"/>
      <c r="P98" s="49">
        <v>151.29</v>
      </c>
      <c r="Q98" s="49"/>
      <c r="R98" s="46"/>
      <c r="S98" s="46"/>
      <c r="T98" s="46">
        <v>152.22999999999999</v>
      </c>
      <c r="U98" s="52">
        <f>IF(P98="","",W98*(M98*0.5)*LOOKUP(RIGHT($D$2,3),定数!$A$6:$A$13,定数!$B$6:$B$13))</f>
        <v>14989.465104863721</v>
      </c>
      <c r="V98" s="52"/>
      <c r="W98" s="47">
        <f t="shared" si="7"/>
        <v>162.00000000000045</v>
      </c>
      <c r="X98" s="47">
        <f>IF(T98="","",Y98*(M98*0.5)*LOOKUP(RIGHT($D$2,3),定数!$A$6:$A$13,定数!$B$6:$B$13))</f>
        <v>23687.055968179659</v>
      </c>
      <c r="Y98" s="53">
        <f t="shared" si="8"/>
        <v>256.00000000000023</v>
      </c>
      <c r="Z98" s="53"/>
      <c r="AA98" t="str">
        <f>IF(V98&lt;&gt;"",IF(V98&lt;0,1+AA97,0),"")</f>
        <v/>
      </c>
      <c r="AB98">
        <f t="shared" si="14"/>
        <v>0</v>
      </c>
      <c r="AC98" s="37">
        <f t="shared" si="12"/>
        <v>38838.521073043376</v>
      </c>
      <c r="AD98" s="29">
        <f>IF(C98&lt;&gt;"",MAX(AD97,C98),"")</f>
        <v>789568.53227265459</v>
      </c>
      <c r="AE98" s="30">
        <f>IF(AD98&lt;&gt;"",1-(C98/AD98),"")</f>
        <v>0</v>
      </c>
    </row>
    <row r="99" spans="2:31">
      <c r="B99" s="46">
        <v>91</v>
      </c>
      <c r="C99" s="48">
        <f t="shared" si="13"/>
        <v>828245.05334569793</v>
      </c>
      <c r="D99" s="48"/>
      <c r="E99" s="46"/>
      <c r="F99" s="5">
        <v>43561</v>
      </c>
      <c r="G99" s="46" t="s">
        <v>46</v>
      </c>
      <c r="H99" s="49">
        <v>150.38999999999999</v>
      </c>
      <c r="I99" s="49"/>
      <c r="J99" s="46">
        <v>56</v>
      </c>
      <c r="K99" s="50">
        <f t="shared" si="10"/>
        <v>24847.351600370937</v>
      </c>
      <c r="L99" s="51"/>
      <c r="M99" s="4">
        <f>IF(J99="","",(K99/J99)/LOOKUP(RIGHT($D$2,3),定数!$A$6:$A$13,定数!$B$6:$B$13))</f>
        <v>4.4370270714948097</v>
      </c>
      <c r="N99" s="46"/>
      <c r="O99" s="5"/>
      <c r="P99" s="49">
        <v>151.13</v>
      </c>
      <c r="Q99" s="49"/>
      <c r="R99" s="46"/>
      <c r="S99" s="46"/>
      <c r="T99" s="46">
        <v>150.38999999999999</v>
      </c>
      <c r="U99" s="52">
        <f>IF(P99="","",W99*(M99*0.5)*LOOKUP(RIGHT($D$2,3),定数!$A$6:$A$13,定数!$B$6:$B$13))</f>
        <v>16417.000164530997</v>
      </c>
      <c r="V99" s="52"/>
      <c r="W99" s="47">
        <f t="shared" si="7"/>
        <v>74.000000000000909</v>
      </c>
      <c r="X99" s="47">
        <f>IF(T99="","",Y99*(M99*0.5)*LOOKUP(RIGHT($D$2,3),定数!$A$6:$A$13,定数!$B$6:$B$13))</f>
        <v>0</v>
      </c>
      <c r="Y99" s="53">
        <f t="shared" si="8"/>
        <v>0</v>
      </c>
      <c r="Z99" s="53"/>
      <c r="AA99" t="str">
        <f>IF(V99&lt;&gt;"",IF(V99&lt;0,1+AA98,0),"")</f>
        <v/>
      </c>
      <c r="AB99">
        <f t="shared" si="14"/>
        <v>0</v>
      </c>
      <c r="AC99" s="37">
        <f t="shared" si="12"/>
        <v>16491.000164530997</v>
      </c>
      <c r="AD99" s="29">
        <f>IF(C99&lt;&gt;"",MAX(AD98,C99),"")</f>
        <v>828245.05334569793</v>
      </c>
      <c r="AE99" s="30">
        <f>IF(AD99&lt;&gt;"",1-(C99/AD99),"")</f>
        <v>0</v>
      </c>
    </row>
    <row r="100" spans="2:31">
      <c r="B100" s="46">
        <v>92</v>
      </c>
      <c r="C100" s="48">
        <f t="shared" si="13"/>
        <v>844662.05351022887</v>
      </c>
      <c r="D100" s="48"/>
      <c r="E100" s="46"/>
      <c r="F100" s="5">
        <v>43567</v>
      </c>
      <c r="G100" s="46" t="s">
        <v>46</v>
      </c>
      <c r="H100" s="49">
        <v>151.74</v>
      </c>
      <c r="I100" s="49"/>
      <c r="J100" s="46">
        <v>58</v>
      </c>
      <c r="K100" s="50">
        <f t="shared" si="10"/>
        <v>25339.861605306865</v>
      </c>
      <c r="L100" s="51"/>
      <c r="M100" s="4">
        <f>IF(J100="","",(K100/J100)/LOOKUP(RIGHT($D$2,3),定数!$A$6:$A$13,定数!$B$6:$B$13))</f>
        <v>4.3689416560873902</v>
      </c>
      <c r="N100" s="46"/>
      <c r="O100" s="5"/>
      <c r="P100" s="49">
        <v>152.46</v>
      </c>
      <c r="Q100" s="49"/>
      <c r="R100" s="46"/>
      <c r="S100" s="46"/>
      <c r="T100" s="46">
        <v>152.88</v>
      </c>
      <c r="U100" s="52">
        <f>IF(P100="","",W100*(M100*0.5)*LOOKUP(RIGHT($D$2,3),定数!$A$6:$A$13,定数!$B$6:$B$13))</f>
        <v>15728.189961914581</v>
      </c>
      <c r="V100" s="52"/>
      <c r="W100" s="47">
        <f t="shared" si="7"/>
        <v>71.999999999999886</v>
      </c>
      <c r="X100" s="47">
        <f>IF(T100="","",Y100*(M100*0.5)*LOOKUP(RIGHT($D$2,3),定数!$A$6:$A$13,定数!$B$6:$B$13))</f>
        <v>24902.967439697826</v>
      </c>
      <c r="Y100" s="53">
        <f t="shared" si="8"/>
        <v>113.99999999999864</v>
      </c>
      <c r="Z100" s="53"/>
      <c r="AA100" t="str">
        <f>IF(V100&lt;&gt;"",IF(V100&lt;0,1+AA99,0),"")</f>
        <v/>
      </c>
      <c r="AB100">
        <f t="shared" si="14"/>
        <v>0</v>
      </c>
      <c r="AC100" s="37">
        <f t="shared" si="12"/>
        <v>40703.157401612407</v>
      </c>
      <c r="AD100" s="29">
        <f>IF(C100&lt;&gt;"",MAX(AD99,C100),"")</f>
        <v>844662.05351022887</v>
      </c>
      <c r="AE100" s="30">
        <f>IF(AD100&lt;&gt;"",1-(C100/AD100),"")</f>
        <v>0</v>
      </c>
    </row>
    <row r="101" spans="2:31">
      <c r="B101" s="46">
        <v>93</v>
      </c>
      <c r="C101" s="48">
        <f t="shared" si="13"/>
        <v>885293.21091184125</v>
      </c>
      <c r="D101" s="48"/>
      <c r="E101" s="46"/>
      <c r="F101" s="5">
        <v>43587</v>
      </c>
      <c r="G101" s="46" t="s">
        <v>45</v>
      </c>
      <c r="H101" s="49">
        <v>149.15</v>
      </c>
      <c r="I101" s="49"/>
      <c r="J101" s="46">
        <v>96</v>
      </c>
      <c r="K101" s="50">
        <f t="shared" si="10"/>
        <v>26558.796327355238</v>
      </c>
      <c r="L101" s="51"/>
      <c r="M101" s="4">
        <f>IF(J101="","",(K101/J101)/LOOKUP(RIGHT($D$2,3),定数!$A$6:$A$13,定数!$B$6:$B$13))</f>
        <v>2.7665412840995036</v>
      </c>
      <c r="N101" s="46"/>
      <c r="O101" s="5"/>
      <c r="P101" s="49">
        <v>147.96</v>
      </c>
      <c r="Q101" s="49"/>
      <c r="R101" s="46"/>
      <c r="S101" s="46"/>
      <c r="T101" s="46">
        <v>147.26</v>
      </c>
      <c r="U101" s="52">
        <f>IF(P101="","",W101*(M101*0.5)*LOOKUP(RIGHT($D$2,3),定数!$A$6:$A$13,定数!$B$6:$B$13))</f>
        <v>16460.920640392014</v>
      </c>
      <c r="V101" s="52"/>
      <c r="W101" s="47">
        <f t="shared" si="7"/>
        <v>118.99999999999977</v>
      </c>
      <c r="X101" s="47">
        <f>IF(T101="","",Y101*(M101*0.5)*LOOKUP(RIGHT($D$2,3),定数!$A$6:$A$13,定数!$B$6:$B$13))</f>
        <v>26143.815134740515</v>
      </c>
      <c r="Y101" s="53">
        <f t="shared" si="8"/>
        <v>189.00000000000148</v>
      </c>
      <c r="Z101" s="53"/>
      <c r="AA101" t="str">
        <f>IF(V101&lt;&gt;"",IF(V101&lt;0,1+AA100,0),"")</f>
        <v/>
      </c>
      <c r="AB101">
        <f t="shared" si="14"/>
        <v>0</v>
      </c>
      <c r="AC101" s="37">
        <f t="shared" si="12"/>
        <v>42723.735775132533</v>
      </c>
      <c r="AD101" s="29">
        <f>IF(C101&lt;&gt;"",MAX(AD100,C101),"")</f>
        <v>885293.21091184125</v>
      </c>
      <c r="AE101" s="30">
        <f>IF(AD101&lt;&gt;"",1-(C101/AD101),"")</f>
        <v>0</v>
      </c>
    </row>
    <row r="102" spans="2:31">
      <c r="B102" s="46">
        <v>94</v>
      </c>
      <c r="C102" s="48">
        <f t="shared" si="13"/>
        <v>927897.9466869738</v>
      </c>
      <c r="D102" s="48"/>
      <c r="E102" s="46"/>
      <c r="F102" s="5">
        <v>43592</v>
      </c>
      <c r="G102" s="46" t="s">
        <v>45</v>
      </c>
      <c r="H102" s="49">
        <v>147.78</v>
      </c>
      <c r="I102" s="49"/>
      <c r="J102" s="46">
        <v>46</v>
      </c>
      <c r="K102" s="50">
        <f t="shared" si="10"/>
        <v>27836.938400609211</v>
      </c>
      <c r="L102" s="51"/>
      <c r="M102" s="4">
        <f>IF(J102="","",(K102/J102)/LOOKUP(RIGHT($D$2,3),定数!$A$6:$A$13,定数!$B$6:$B$13))</f>
        <v>6.0515083479585243</v>
      </c>
      <c r="N102" s="46"/>
      <c r="O102" s="5"/>
      <c r="P102" s="49">
        <v>147.21</v>
      </c>
      <c r="Q102" s="49"/>
      <c r="R102" s="46"/>
      <c r="S102" s="46"/>
      <c r="T102" s="46">
        <v>147.78</v>
      </c>
      <c r="U102" s="52">
        <f>IF(P102="","",W102*(M102*0.5)*LOOKUP(RIGHT($D$2,3),定数!$A$6:$A$13,定数!$B$6:$B$13))</f>
        <v>17246.798791681587</v>
      </c>
      <c r="V102" s="52"/>
      <c r="W102" s="47">
        <f t="shared" si="7"/>
        <v>56.999999999999318</v>
      </c>
      <c r="X102" s="47">
        <f>IF(T102="","",Y102*(M102*0.5)*LOOKUP(RIGHT($D$2,3),定数!$A$6:$A$13,定数!$B$6:$B$13))</f>
        <v>0</v>
      </c>
      <c r="Y102" s="53">
        <f t="shared" si="8"/>
        <v>0</v>
      </c>
      <c r="Z102" s="53"/>
      <c r="AA102" t="str">
        <f>IF(V102&lt;&gt;"",IF(V102&lt;0,1+AA101,0),"")</f>
        <v/>
      </c>
      <c r="AB102">
        <f t="shared" si="14"/>
        <v>0</v>
      </c>
      <c r="AC102" s="37">
        <f t="shared" si="12"/>
        <v>17303.798791681587</v>
      </c>
      <c r="AD102" s="29">
        <f>IF(C102&lt;&gt;"",MAX(AD101,C102),"")</f>
        <v>927897.9466869738</v>
      </c>
      <c r="AE102" s="30">
        <f>IF(AD102&lt;&gt;"",1-(C102/AD102),"")</f>
        <v>0</v>
      </c>
    </row>
    <row r="103" spans="2:31">
      <c r="B103" s="46">
        <v>95</v>
      </c>
      <c r="C103" s="48">
        <f t="shared" si="13"/>
        <v>945144.74547865533</v>
      </c>
      <c r="D103" s="48"/>
      <c r="E103" s="46"/>
      <c r="F103" s="5">
        <v>43615</v>
      </c>
      <c r="G103" s="46" t="s">
        <v>45</v>
      </c>
      <c r="H103" s="49">
        <v>144.41</v>
      </c>
      <c r="I103" s="49"/>
      <c r="J103" s="46">
        <v>62</v>
      </c>
      <c r="K103" s="50">
        <f t="shared" si="10"/>
        <v>28354.342364359658</v>
      </c>
      <c r="L103" s="51"/>
      <c r="M103" s="4">
        <f>IF(J103="","",(K103/J103)/LOOKUP(RIGHT($D$2,3),定数!$A$6:$A$13,定数!$B$6:$B$13))</f>
        <v>4.5732810265096226</v>
      </c>
      <c r="N103" s="46"/>
      <c r="O103" s="5"/>
      <c r="P103" s="49">
        <v>145.05000000000001</v>
      </c>
      <c r="Q103" s="49"/>
      <c r="R103" s="46"/>
      <c r="S103" s="46"/>
      <c r="T103" s="46">
        <v>145.05000000000001</v>
      </c>
      <c r="U103" s="52">
        <f>IF(P103="","",W103*(M103*0.5)*LOOKUP(RIGHT($D$2,3),定数!$A$6:$A$13,定数!$B$6:$B$13))</f>
        <v>-14634.49928483113</v>
      </c>
      <c r="V103" s="52"/>
      <c r="W103" s="47">
        <f t="shared" si="7"/>
        <v>-64.000000000001478</v>
      </c>
      <c r="X103" s="47">
        <f>IF(T103="","",Y103*(M103*0.5)*LOOKUP(RIGHT($D$2,3),定数!$A$6:$A$13,定数!$B$6:$B$13))</f>
        <v>-14634.49928483113</v>
      </c>
      <c r="Y103" s="53">
        <f t="shared" si="8"/>
        <v>-64.000000000001478</v>
      </c>
      <c r="Z103" s="53"/>
      <c r="AA103" t="str">
        <f>IF(V103&lt;&gt;"",IF(V103&lt;0,1+AA102,0),"")</f>
        <v/>
      </c>
      <c r="AB103">
        <f t="shared" si="14"/>
        <v>1</v>
      </c>
      <c r="AC103" s="37">
        <f t="shared" si="12"/>
        <v>-29332.998569662261</v>
      </c>
      <c r="AD103" s="29">
        <f>IF(C103&lt;&gt;"",MAX(AD102,C103),"")</f>
        <v>945144.74547865533</v>
      </c>
      <c r="AE103" s="30">
        <f>IF(AD103&lt;&gt;"",1-(C103/AD103),"")</f>
        <v>0</v>
      </c>
    </row>
    <row r="104" spans="2:31">
      <c r="B104" s="46">
        <v>96</v>
      </c>
      <c r="C104" s="48">
        <f t="shared" si="13"/>
        <v>915875.74690899311</v>
      </c>
      <c r="D104" s="48"/>
      <c r="E104" s="46"/>
      <c r="F104" s="5">
        <v>43657</v>
      </c>
      <c r="G104" s="46" t="s">
        <v>46</v>
      </c>
      <c r="H104" s="49">
        <v>147.34</v>
      </c>
      <c r="I104" s="49"/>
      <c r="J104" s="46">
        <v>55</v>
      </c>
      <c r="K104" s="50">
        <f t="shared" si="10"/>
        <v>27476.272407269793</v>
      </c>
      <c r="L104" s="51"/>
      <c r="M104" s="4">
        <f>IF(J104="","",(K104/J104)/LOOKUP(RIGHT($D$2,3),定数!$A$6:$A$13,定数!$B$6:$B$13))</f>
        <v>4.9956858922308713</v>
      </c>
      <c r="N104" s="46"/>
      <c r="O104" s="5"/>
      <c r="P104" s="49">
        <v>148.03</v>
      </c>
      <c r="Q104" s="49"/>
      <c r="R104" s="46"/>
      <c r="S104" s="46"/>
      <c r="T104" s="46">
        <v>148.44999999999999</v>
      </c>
      <c r="U104" s="52">
        <f>IF(P104="","",W104*(M104*0.5)*LOOKUP(RIGHT($D$2,3),定数!$A$6:$A$13,定数!$B$6:$B$13))</f>
        <v>17235.116328196447</v>
      </c>
      <c r="V104" s="52"/>
      <c r="W104" s="47">
        <f t="shared" si="7"/>
        <v>68.999999999999773</v>
      </c>
      <c r="X104" s="47">
        <f>IF(T104="","",Y104*(M104*0.5)*LOOKUP(RIGHT($D$2,3),定数!$A$6:$A$13,定数!$B$6:$B$13))</f>
        <v>27726.056701880971</v>
      </c>
      <c r="Y104" s="53">
        <f t="shared" si="8"/>
        <v>110.99999999999852</v>
      </c>
      <c r="Z104" s="53"/>
      <c r="AA104" t="str">
        <f>IF(V104&lt;&gt;"",IF(V104&lt;0,1+AA103,0),"")</f>
        <v/>
      </c>
      <c r="AB104">
        <f t="shared" si="14"/>
        <v>0</v>
      </c>
      <c r="AC104" s="37">
        <f t="shared" si="12"/>
        <v>45030.173030077422</v>
      </c>
      <c r="AD104" s="29">
        <f>IF(C104&lt;&gt;"",MAX(AD103,C104),"")</f>
        <v>945144.74547865533</v>
      </c>
      <c r="AE104" s="30">
        <f>IF(AD104&lt;&gt;"",1-(C104/AD104),"")</f>
        <v>3.0967741935484572E-2</v>
      </c>
    </row>
    <row r="105" spans="2:31">
      <c r="B105" s="46">
        <v>97</v>
      </c>
      <c r="C105" s="48">
        <f t="shared" si="13"/>
        <v>960836.91993907059</v>
      </c>
      <c r="D105" s="48"/>
      <c r="E105" s="46"/>
      <c r="F105" s="5">
        <v>43659</v>
      </c>
      <c r="G105" s="46" t="s">
        <v>46</v>
      </c>
      <c r="H105" s="49">
        <v>148.59</v>
      </c>
      <c r="I105" s="49"/>
      <c r="J105" s="46">
        <v>95</v>
      </c>
      <c r="K105" s="50">
        <f t="shared" si="10"/>
        <v>28825.107598172115</v>
      </c>
      <c r="L105" s="51"/>
      <c r="M105" s="4">
        <f>IF(J105="","",(K105/J105)/LOOKUP(RIGHT($D$2,3),定数!$A$6:$A$13,定数!$B$6:$B$13))</f>
        <v>3.03422185243917</v>
      </c>
      <c r="N105" s="46"/>
      <c r="O105" s="5"/>
      <c r="P105" s="49">
        <v>148.59</v>
      </c>
      <c r="Q105" s="49"/>
      <c r="R105" s="46"/>
      <c r="S105" s="46"/>
      <c r="T105" s="46">
        <v>148.59</v>
      </c>
      <c r="U105" s="52">
        <f>IF(P105="","",W105*(M105*0.5)*LOOKUP(RIGHT($D$2,3),定数!$A$6:$A$13,定数!$B$6:$B$13))</f>
        <v>0</v>
      </c>
      <c r="V105" s="52"/>
      <c r="W105" s="47">
        <f t="shared" si="7"/>
        <v>0</v>
      </c>
      <c r="X105" s="47">
        <f>IF(T105="","",Y105*(M105*0.5)*LOOKUP(RIGHT($D$2,3),定数!$A$6:$A$13,定数!$B$6:$B$13))</f>
        <v>0</v>
      </c>
      <c r="Y105" s="53">
        <f t="shared" si="8"/>
        <v>0</v>
      </c>
      <c r="Z105" s="53"/>
      <c r="AA105" t="str">
        <f>IF(V105&lt;&gt;"",IF(V105&lt;0,1+AA104,0),"")</f>
        <v/>
      </c>
      <c r="AB105">
        <f t="shared" si="14"/>
        <v>0</v>
      </c>
      <c r="AC105" s="37">
        <f t="shared" si="12"/>
        <v>0</v>
      </c>
      <c r="AD105" s="29">
        <f>IF(C105&lt;&gt;"",MAX(AD104,C105),"")</f>
        <v>960836.91993907059</v>
      </c>
      <c r="AE105" s="30">
        <f>IF(AD105&lt;&gt;"",1-(C105/AD105),"")</f>
        <v>0</v>
      </c>
    </row>
    <row r="106" spans="2:31">
      <c r="B106" s="46">
        <v>98</v>
      </c>
      <c r="C106" s="48">
        <f t="shared" si="13"/>
        <v>960836.91993907059</v>
      </c>
      <c r="D106" s="48"/>
      <c r="E106" s="46"/>
      <c r="F106" s="5">
        <v>43691</v>
      </c>
      <c r="G106" s="46" t="s">
        <v>45</v>
      </c>
      <c r="H106" s="49">
        <v>141.35</v>
      </c>
      <c r="I106" s="49"/>
      <c r="J106" s="46">
        <v>110</v>
      </c>
      <c r="K106" s="50">
        <f t="shared" si="10"/>
        <v>28825.107598172115</v>
      </c>
      <c r="L106" s="51"/>
      <c r="M106" s="4">
        <f>IF(J106="","",(K106/J106)/LOOKUP(RIGHT($D$2,3),定数!$A$6:$A$13,定数!$B$6:$B$13))</f>
        <v>2.6204643271065562</v>
      </c>
      <c r="N106" s="46"/>
      <c r="O106" s="5"/>
      <c r="P106" s="49">
        <v>139.96</v>
      </c>
      <c r="Q106" s="49"/>
      <c r="R106" s="46"/>
      <c r="S106" s="46"/>
      <c r="T106" s="46">
        <v>141.35</v>
      </c>
      <c r="U106" s="52">
        <f>IF(P106="","",W106*(M106*0.5)*LOOKUP(RIGHT($D$2,3),定数!$A$6:$A$13,定数!$B$6:$B$13))</f>
        <v>18212.227073390386</v>
      </c>
      <c r="V106" s="52"/>
      <c r="W106" s="47">
        <f t="shared" si="7"/>
        <v>138.99999999999864</v>
      </c>
      <c r="X106" s="47">
        <f>IF(T106="","",Y106*(M106*0.5)*LOOKUP(RIGHT($D$2,3),定数!$A$6:$A$13,定数!$B$6:$B$13))</f>
        <v>0</v>
      </c>
      <c r="Y106" s="53">
        <f t="shared" si="8"/>
        <v>0</v>
      </c>
      <c r="Z106" s="53"/>
      <c r="AA106" t="str">
        <f>IF(V106&lt;&gt;"",IF(V106&lt;0,1+AA105,0),"")</f>
        <v/>
      </c>
      <c r="AB106">
        <f t="shared" si="14"/>
        <v>0</v>
      </c>
      <c r="AC106" s="37">
        <f t="shared" si="12"/>
        <v>18351.227073390386</v>
      </c>
      <c r="AD106" s="29">
        <f>IF(C106&lt;&gt;"",MAX(AD105,C106),"")</f>
        <v>960836.91993907059</v>
      </c>
      <c r="AE106" s="30">
        <f>IF(AD106&lt;&gt;"",1-(C106/AD106),"")</f>
        <v>0</v>
      </c>
    </row>
    <row r="107" spans="2:31">
      <c r="B107" s="46">
        <v>99</v>
      </c>
      <c r="C107" s="48">
        <f t="shared" si="13"/>
        <v>979049.14701246098</v>
      </c>
      <c r="D107" s="48"/>
      <c r="E107" s="46"/>
      <c r="F107" s="5">
        <v>43760</v>
      </c>
      <c r="G107" s="46" t="s">
        <v>45</v>
      </c>
      <c r="H107" s="49">
        <v>146.63999999999999</v>
      </c>
      <c r="I107" s="49"/>
      <c r="J107" s="46">
        <v>92</v>
      </c>
      <c r="K107" s="50">
        <f t="shared" si="10"/>
        <v>29371.474410373827</v>
      </c>
      <c r="L107" s="51"/>
      <c r="M107" s="4">
        <f>IF(J107="","",(K107/J107)/LOOKUP(RIGHT($D$2,3),定数!$A$6:$A$13,定数!$B$6:$B$13))</f>
        <v>3.1925515663449811</v>
      </c>
      <c r="N107" s="46"/>
      <c r="O107" s="5"/>
      <c r="P107" s="49">
        <v>145.49</v>
      </c>
      <c r="Q107" s="49"/>
      <c r="R107" s="46"/>
      <c r="S107" s="46"/>
      <c r="T107" s="46">
        <v>144.84</v>
      </c>
      <c r="U107" s="52">
        <f>IF(P107="","",W107*(M107*0.5)*LOOKUP(RIGHT($D$2,3),定数!$A$6:$A$13,定数!$B$6:$B$13))</f>
        <v>18357.171506483279</v>
      </c>
      <c r="V107" s="52"/>
      <c r="W107" s="47">
        <f t="shared" si="7"/>
        <v>114.99999999999773</v>
      </c>
      <c r="X107" s="47">
        <f>IF(T107="","",Y107*(M107*0.5)*LOOKUP(RIGHT($D$2,3),定数!$A$6:$A$13,定数!$B$6:$B$13))</f>
        <v>28732.964097104559</v>
      </c>
      <c r="Y107" s="53">
        <f t="shared" si="8"/>
        <v>179.99999999999829</v>
      </c>
      <c r="Z107" s="53"/>
      <c r="AA107" t="str">
        <f>IF(V107&lt;&gt;"",IF(V107&lt;0,1+AA106,0),"")</f>
        <v/>
      </c>
      <c r="AB107">
        <f>IF(Y107&lt;&gt;"",IF(Y107&lt;0,1+AB106,0),"")</f>
        <v>0</v>
      </c>
      <c r="AC107" s="37">
        <f t="shared" si="12"/>
        <v>47205.135603587834</v>
      </c>
      <c r="AD107" s="29">
        <f>IF(C107&lt;&gt;"",MAX(AD106,C107),"")</f>
        <v>979049.14701246098</v>
      </c>
      <c r="AE107" s="30">
        <f>IF(AD107&lt;&gt;"",1-(C107/AD107),"")</f>
        <v>0</v>
      </c>
    </row>
    <row r="108" spans="2:31">
      <c r="B108" s="46">
        <v>100</v>
      </c>
      <c r="C108" s="48">
        <f t="shared" si="13"/>
        <v>1026139.2826160488</v>
      </c>
      <c r="D108" s="48"/>
      <c r="E108" s="46"/>
      <c r="F108" s="5">
        <v>43803</v>
      </c>
      <c r="G108" s="46" t="s">
        <v>45</v>
      </c>
      <c r="H108" s="49">
        <v>143.91</v>
      </c>
      <c r="I108" s="49"/>
      <c r="J108" s="46">
        <v>84</v>
      </c>
      <c r="K108" s="50">
        <f t="shared" si="10"/>
        <v>30784.178478481463</v>
      </c>
      <c r="L108" s="51"/>
      <c r="M108" s="4">
        <f>IF(J108="","",(K108/J108)/LOOKUP(RIGHT($D$2,3),定数!$A$6:$A$13,定数!$B$6:$B$13))</f>
        <v>3.6647831522001741</v>
      </c>
      <c r="N108" s="46"/>
      <c r="O108" s="5"/>
      <c r="P108" s="49">
        <v>142.86000000000001</v>
      </c>
      <c r="Q108" s="49"/>
      <c r="R108" s="46"/>
      <c r="S108" s="46"/>
      <c r="T108" s="46">
        <v>143.91</v>
      </c>
      <c r="U108" s="52">
        <f>IF(P108="","",W108*(M108*0.5)*LOOKUP(RIGHT($D$2,3),定数!$A$6:$A$13,定数!$B$6:$B$13))</f>
        <v>19240.111549050602</v>
      </c>
      <c r="V108" s="52"/>
      <c r="W108" s="47">
        <f t="shared" si="7"/>
        <v>104.99999999999829</v>
      </c>
      <c r="X108" s="47">
        <f>IF(T108="","",Y108*(M108*0.5)*LOOKUP(RIGHT($D$2,3),定数!$A$6:$A$13,定数!$B$6:$B$13))</f>
        <v>0</v>
      </c>
      <c r="Y108" s="53">
        <f t="shared" si="8"/>
        <v>0</v>
      </c>
      <c r="Z108" s="53"/>
      <c r="AA108" t="str">
        <f>IF(V108&lt;&gt;"",IF(V108&lt;0,1+AA107,0),"")</f>
        <v/>
      </c>
      <c r="AB108">
        <f>IF(Y108&lt;&gt;"",IF(Y108&lt;0,1+AB107,0),"")</f>
        <v>0</v>
      </c>
      <c r="AC108" s="37">
        <f t="shared" si="12"/>
        <v>19345.111549050602</v>
      </c>
      <c r="AD108" s="29">
        <f>IF(C108&lt;&gt;"",MAX(AD107,C108),"")</f>
        <v>1026139.2826160488</v>
      </c>
      <c r="AE108" s="30">
        <f>IF(AD108&lt;&gt;"",1-(C108/AD108),"")</f>
        <v>0</v>
      </c>
    </row>
    <row r="109" spans="2:31">
      <c r="B109" s="1"/>
      <c r="C109" s="1"/>
      <c r="D109" s="1"/>
      <c r="E109" s="1"/>
      <c r="F109" s="1"/>
      <c r="G109" s="1"/>
      <c r="H109" s="1"/>
      <c r="I109" s="1"/>
      <c r="J109" s="1"/>
      <c r="K109" s="1"/>
      <c r="L109" s="1"/>
      <c r="M109" s="1"/>
      <c r="N109" s="1"/>
      <c r="O109" s="1"/>
      <c r="P109" s="1"/>
      <c r="Q109" s="1"/>
      <c r="R109" s="1"/>
      <c r="S109" s="1"/>
      <c r="T109" s="1"/>
      <c r="U109" s="1"/>
    </row>
  </sheetData>
  <mergeCells count="637">
    <mergeCell ref="C108:D108"/>
    <mergeCell ref="H108:I108"/>
    <mergeCell ref="K108:L108"/>
    <mergeCell ref="P108:Q108"/>
    <mergeCell ref="U108:V108"/>
    <mergeCell ref="Y108:Z108"/>
    <mergeCell ref="C106:D106"/>
    <mergeCell ref="H106:I106"/>
    <mergeCell ref="K106:L106"/>
    <mergeCell ref="P106:Q106"/>
    <mergeCell ref="U106:V106"/>
    <mergeCell ref="Y106:Z106"/>
    <mergeCell ref="C107:D107"/>
    <mergeCell ref="H107:I107"/>
    <mergeCell ref="K107:L107"/>
    <mergeCell ref="P107:Q107"/>
    <mergeCell ref="U107:V107"/>
    <mergeCell ref="Y107:Z107"/>
    <mergeCell ref="C104:D104"/>
    <mergeCell ref="H104:I104"/>
    <mergeCell ref="K104:L104"/>
    <mergeCell ref="P104:Q104"/>
    <mergeCell ref="U104:V104"/>
    <mergeCell ref="Y104:Z104"/>
    <mergeCell ref="C105:D105"/>
    <mergeCell ref="H105:I105"/>
    <mergeCell ref="K105:L105"/>
    <mergeCell ref="P105:Q105"/>
    <mergeCell ref="U105:V105"/>
    <mergeCell ref="Y105:Z105"/>
    <mergeCell ref="C102:D102"/>
    <mergeCell ref="H102:I102"/>
    <mergeCell ref="K102:L102"/>
    <mergeCell ref="P102:Q102"/>
    <mergeCell ref="U102:V102"/>
    <mergeCell ref="Y102:Z102"/>
    <mergeCell ref="C103:D103"/>
    <mergeCell ref="H103:I103"/>
    <mergeCell ref="K103:L103"/>
    <mergeCell ref="P103:Q103"/>
    <mergeCell ref="U103:V103"/>
    <mergeCell ref="Y103:Z103"/>
    <mergeCell ref="C100:D100"/>
    <mergeCell ref="H100:I100"/>
    <mergeCell ref="K100:L100"/>
    <mergeCell ref="P100:Q100"/>
    <mergeCell ref="U100:V100"/>
    <mergeCell ref="Y100:Z100"/>
    <mergeCell ref="C101:D101"/>
    <mergeCell ref="H101:I101"/>
    <mergeCell ref="K101:L101"/>
    <mergeCell ref="P101:Q101"/>
    <mergeCell ref="U101:V101"/>
    <mergeCell ref="Y101:Z101"/>
    <mergeCell ref="C98:D98"/>
    <mergeCell ref="H98:I98"/>
    <mergeCell ref="K98:L98"/>
    <mergeCell ref="P98:Q98"/>
    <mergeCell ref="U98:V98"/>
    <mergeCell ref="Y98:Z98"/>
    <mergeCell ref="C99:D99"/>
    <mergeCell ref="H99:I99"/>
    <mergeCell ref="K99:L99"/>
    <mergeCell ref="P99:Q99"/>
    <mergeCell ref="U99:V99"/>
    <mergeCell ref="Y99:Z99"/>
    <mergeCell ref="C96:D96"/>
    <mergeCell ref="H96:I96"/>
    <mergeCell ref="K96:L96"/>
    <mergeCell ref="P96:Q96"/>
    <mergeCell ref="U96:V96"/>
    <mergeCell ref="Y96:Z96"/>
    <mergeCell ref="C97:D97"/>
    <mergeCell ref="H97:I97"/>
    <mergeCell ref="K97:L97"/>
    <mergeCell ref="P97:Q97"/>
    <mergeCell ref="U97:V97"/>
    <mergeCell ref="Y97:Z97"/>
    <mergeCell ref="C94:D94"/>
    <mergeCell ref="H94:I94"/>
    <mergeCell ref="K94:L94"/>
    <mergeCell ref="P94:Q94"/>
    <mergeCell ref="U94:V94"/>
    <mergeCell ref="Y94:Z94"/>
    <mergeCell ref="C95:D95"/>
    <mergeCell ref="H95:I95"/>
    <mergeCell ref="K95:L95"/>
    <mergeCell ref="P95:Q95"/>
    <mergeCell ref="U95:V95"/>
    <mergeCell ref="Y95:Z95"/>
    <mergeCell ref="C92:D92"/>
    <mergeCell ref="H92:I92"/>
    <mergeCell ref="K92:L92"/>
    <mergeCell ref="P92:Q92"/>
    <mergeCell ref="U92:V92"/>
    <mergeCell ref="Y92:Z92"/>
    <mergeCell ref="C93:D93"/>
    <mergeCell ref="H93:I93"/>
    <mergeCell ref="K93:L93"/>
    <mergeCell ref="P93:Q93"/>
    <mergeCell ref="U93:V93"/>
    <mergeCell ref="Y93:Z93"/>
    <mergeCell ref="C90:D90"/>
    <mergeCell ref="H90:I90"/>
    <mergeCell ref="K90:L90"/>
    <mergeCell ref="P90:Q90"/>
    <mergeCell ref="U90:V90"/>
    <mergeCell ref="Y90:Z90"/>
    <mergeCell ref="C91:D91"/>
    <mergeCell ref="H91:I91"/>
    <mergeCell ref="K91:L91"/>
    <mergeCell ref="P91:Q91"/>
    <mergeCell ref="U91:V91"/>
    <mergeCell ref="Y91:Z91"/>
    <mergeCell ref="C88:D88"/>
    <mergeCell ref="H88:I88"/>
    <mergeCell ref="K88:L88"/>
    <mergeCell ref="P88:Q88"/>
    <mergeCell ref="U88:V88"/>
    <mergeCell ref="Y88:Z88"/>
    <mergeCell ref="C89:D89"/>
    <mergeCell ref="H89:I89"/>
    <mergeCell ref="K89:L89"/>
    <mergeCell ref="P89:Q89"/>
    <mergeCell ref="U89:V89"/>
    <mergeCell ref="Y89:Z89"/>
    <mergeCell ref="C86:D86"/>
    <mergeCell ref="H86:I86"/>
    <mergeCell ref="K86:L86"/>
    <mergeCell ref="P86:Q86"/>
    <mergeCell ref="U86:V86"/>
    <mergeCell ref="Y86:Z86"/>
    <mergeCell ref="C87:D87"/>
    <mergeCell ref="H87:I87"/>
    <mergeCell ref="K87:L87"/>
    <mergeCell ref="P87:Q87"/>
    <mergeCell ref="U87:V87"/>
    <mergeCell ref="Y87:Z87"/>
    <mergeCell ref="C84:D84"/>
    <mergeCell ref="H84:I84"/>
    <mergeCell ref="K84:L84"/>
    <mergeCell ref="P84:Q84"/>
    <mergeCell ref="U84:V84"/>
    <mergeCell ref="Y84:Z84"/>
    <mergeCell ref="C85:D85"/>
    <mergeCell ref="H85:I85"/>
    <mergeCell ref="K85:L85"/>
    <mergeCell ref="P85:Q85"/>
    <mergeCell ref="U85:V85"/>
    <mergeCell ref="Y85:Z85"/>
    <mergeCell ref="C82:D82"/>
    <mergeCell ref="H82:I82"/>
    <mergeCell ref="K82:L82"/>
    <mergeCell ref="P82:Q82"/>
    <mergeCell ref="U82:V82"/>
    <mergeCell ref="Y82:Z82"/>
    <mergeCell ref="C83:D83"/>
    <mergeCell ref="H83:I83"/>
    <mergeCell ref="K83:L83"/>
    <mergeCell ref="P83:Q83"/>
    <mergeCell ref="U83:V83"/>
    <mergeCell ref="Y83:Z83"/>
    <mergeCell ref="C80:D80"/>
    <mergeCell ref="H80:I80"/>
    <mergeCell ref="K80:L80"/>
    <mergeCell ref="P80:Q80"/>
    <mergeCell ref="U80:V80"/>
    <mergeCell ref="Y80:Z80"/>
    <mergeCell ref="C81:D81"/>
    <mergeCell ref="H81:I81"/>
    <mergeCell ref="K81:L81"/>
    <mergeCell ref="P81:Q81"/>
    <mergeCell ref="U81:V81"/>
    <mergeCell ref="Y81:Z81"/>
    <mergeCell ref="C78:D78"/>
    <mergeCell ref="H78:I78"/>
    <mergeCell ref="K78:L78"/>
    <mergeCell ref="P78:Q78"/>
    <mergeCell ref="U78:V78"/>
    <mergeCell ref="Y78:Z78"/>
    <mergeCell ref="C79:D79"/>
    <mergeCell ref="H79:I79"/>
    <mergeCell ref="K79:L79"/>
    <mergeCell ref="P79:Q79"/>
    <mergeCell ref="U79:V79"/>
    <mergeCell ref="Y79:Z79"/>
    <mergeCell ref="C76:D76"/>
    <mergeCell ref="H76:I76"/>
    <mergeCell ref="K76:L76"/>
    <mergeCell ref="P76:Q76"/>
    <mergeCell ref="U76:V76"/>
    <mergeCell ref="Y76:Z76"/>
    <mergeCell ref="C77:D77"/>
    <mergeCell ref="H77:I77"/>
    <mergeCell ref="K77:L77"/>
    <mergeCell ref="P77:Q77"/>
    <mergeCell ref="U77:V77"/>
    <mergeCell ref="Y77:Z77"/>
    <mergeCell ref="C74:D74"/>
    <mergeCell ref="H74:I74"/>
    <mergeCell ref="K74:L74"/>
    <mergeCell ref="P74:Q74"/>
    <mergeCell ref="U74:V74"/>
    <mergeCell ref="Y74:Z74"/>
    <mergeCell ref="C75:D75"/>
    <mergeCell ref="H75:I75"/>
    <mergeCell ref="K75:L75"/>
    <mergeCell ref="P75:Q75"/>
    <mergeCell ref="U75:V75"/>
    <mergeCell ref="Y75:Z75"/>
    <mergeCell ref="C72:D72"/>
    <mergeCell ref="H72:I72"/>
    <mergeCell ref="K72:L72"/>
    <mergeCell ref="P72:Q72"/>
    <mergeCell ref="U72:V72"/>
    <mergeCell ref="Y72:Z72"/>
    <mergeCell ref="C73:D73"/>
    <mergeCell ref="H73:I73"/>
    <mergeCell ref="K73:L73"/>
    <mergeCell ref="P73:Q73"/>
    <mergeCell ref="U73:V73"/>
    <mergeCell ref="Y73:Z73"/>
    <mergeCell ref="C70:D70"/>
    <mergeCell ref="H70:I70"/>
    <mergeCell ref="K70:L70"/>
    <mergeCell ref="P70:Q70"/>
    <mergeCell ref="U70:V70"/>
    <mergeCell ref="Y70:Z70"/>
    <mergeCell ref="C71:D71"/>
    <mergeCell ref="H71:I71"/>
    <mergeCell ref="K71:L71"/>
    <mergeCell ref="P71:Q71"/>
    <mergeCell ref="U71:V71"/>
    <mergeCell ref="Y71:Z71"/>
    <mergeCell ref="C68:D68"/>
    <mergeCell ref="H68:I68"/>
    <mergeCell ref="K68:L68"/>
    <mergeCell ref="P68:Q68"/>
    <mergeCell ref="U68:V68"/>
    <mergeCell ref="Y68:Z68"/>
    <mergeCell ref="C69:D69"/>
    <mergeCell ref="H69:I69"/>
    <mergeCell ref="K69:L69"/>
    <mergeCell ref="P69:Q69"/>
    <mergeCell ref="U69:V69"/>
    <mergeCell ref="Y69:Z69"/>
    <mergeCell ref="C66:D66"/>
    <mergeCell ref="H66:I66"/>
    <mergeCell ref="K66:L66"/>
    <mergeCell ref="P66:Q66"/>
    <mergeCell ref="U66:V66"/>
    <mergeCell ref="Y66:Z66"/>
    <mergeCell ref="C67:D67"/>
    <mergeCell ref="H67:I67"/>
    <mergeCell ref="K67:L67"/>
    <mergeCell ref="P67:Q67"/>
    <mergeCell ref="U67:V67"/>
    <mergeCell ref="Y67:Z67"/>
    <mergeCell ref="C64:D64"/>
    <mergeCell ref="H64:I64"/>
    <mergeCell ref="K64:L64"/>
    <mergeCell ref="P64:Q64"/>
    <mergeCell ref="U64:V64"/>
    <mergeCell ref="Y64:Z64"/>
    <mergeCell ref="C65:D65"/>
    <mergeCell ref="H65:I65"/>
    <mergeCell ref="K65:L65"/>
    <mergeCell ref="P65:Q65"/>
    <mergeCell ref="U65:V65"/>
    <mergeCell ref="Y65:Z65"/>
    <mergeCell ref="C62:D62"/>
    <mergeCell ref="H62:I62"/>
    <mergeCell ref="K62:L62"/>
    <mergeCell ref="P62:Q62"/>
    <mergeCell ref="U62:V62"/>
    <mergeCell ref="Y62:Z62"/>
    <mergeCell ref="C63:D63"/>
    <mergeCell ref="H63:I63"/>
    <mergeCell ref="K63:L63"/>
    <mergeCell ref="P63:Q63"/>
    <mergeCell ref="U63:V63"/>
    <mergeCell ref="Y63:Z63"/>
    <mergeCell ref="C60:D60"/>
    <mergeCell ref="H60:I60"/>
    <mergeCell ref="K60:L60"/>
    <mergeCell ref="P60:Q60"/>
    <mergeCell ref="U60:V60"/>
    <mergeCell ref="Y60:Z60"/>
    <mergeCell ref="C61:D61"/>
    <mergeCell ref="H61:I61"/>
    <mergeCell ref="K61:L61"/>
    <mergeCell ref="P61:Q61"/>
    <mergeCell ref="U61:V61"/>
    <mergeCell ref="Y61:Z61"/>
    <mergeCell ref="C58:D58"/>
    <mergeCell ref="H58:I58"/>
    <mergeCell ref="K58:L58"/>
    <mergeCell ref="P58:Q58"/>
    <mergeCell ref="U58:V58"/>
    <mergeCell ref="Y58:Z58"/>
    <mergeCell ref="C59:D59"/>
    <mergeCell ref="H59:I59"/>
    <mergeCell ref="K59:L59"/>
    <mergeCell ref="P59:Q59"/>
    <mergeCell ref="U59:V59"/>
    <mergeCell ref="Y59:Z59"/>
    <mergeCell ref="C56:D56"/>
    <mergeCell ref="H56:I56"/>
    <mergeCell ref="K56:L56"/>
    <mergeCell ref="P56:Q56"/>
    <mergeCell ref="U56:V56"/>
    <mergeCell ref="Y56:Z56"/>
    <mergeCell ref="C57:D57"/>
    <mergeCell ref="H57:I57"/>
    <mergeCell ref="K57:L57"/>
    <mergeCell ref="P57:Q57"/>
    <mergeCell ref="U57:V57"/>
    <mergeCell ref="Y57:Z57"/>
    <mergeCell ref="C54:D54"/>
    <mergeCell ref="H54:I54"/>
    <mergeCell ref="K54:L54"/>
    <mergeCell ref="P54:Q54"/>
    <mergeCell ref="U54:V54"/>
    <mergeCell ref="Y54:Z54"/>
    <mergeCell ref="C55:D55"/>
    <mergeCell ref="H55:I55"/>
    <mergeCell ref="K55:L55"/>
    <mergeCell ref="P55:Q55"/>
    <mergeCell ref="U55:V55"/>
    <mergeCell ref="Y55:Z55"/>
    <mergeCell ref="C52:D52"/>
    <mergeCell ref="H52:I52"/>
    <mergeCell ref="K52:L52"/>
    <mergeCell ref="P52:Q52"/>
    <mergeCell ref="U52:V52"/>
    <mergeCell ref="Y52:Z52"/>
    <mergeCell ref="C53:D53"/>
    <mergeCell ref="H53:I53"/>
    <mergeCell ref="K53:L53"/>
    <mergeCell ref="P53:Q53"/>
    <mergeCell ref="U53:V53"/>
    <mergeCell ref="Y53:Z53"/>
    <mergeCell ref="C50:D50"/>
    <mergeCell ref="H50:I50"/>
    <mergeCell ref="K50:L50"/>
    <mergeCell ref="P50:Q50"/>
    <mergeCell ref="U50:V50"/>
    <mergeCell ref="Y50:Z50"/>
    <mergeCell ref="C51:D51"/>
    <mergeCell ref="H51:I51"/>
    <mergeCell ref="K51:L51"/>
    <mergeCell ref="P51:Q51"/>
    <mergeCell ref="U51:V51"/>
    <mergeCell ref="Y51:Z51"/>
    <mergeCell ref="C48:D48"/>
    <mergeCell ref="H48:I48"/>
    <mergeCell ref="K48:L48"/>
    <mergeCell ref="P48:Q48"/>
    <mergeCell ref="U48:V48"/>
    <mergeCell ref="Y48:Z48"/>
    <mergeCell ref="C49:D49"/>
    <mergeCell ref="H49:I49"/>
    <mergeCell ref="K49:L49"/>
    <mergeCell ref="P49:Q49"/>
    <mergeCell ref="U49:V49"/>
    <mergeCell ref="Y49:Z49"/>
    <mergeCell ref="C46:D46"/>
    <mergeCell ref="H46:I46"/>
    <mergeCell ref="K46:L46"/>
    <mergeCell ref="P46:Q46"/>
    <mergeCell ref="U46:V46"/>
    <mergeCell ref="Y46:Z46"/>
    <mergeCell ref="C47:D47"/>
    <mergeCell ref="H47:I47"/>
    <mergeCell ref="K47:L47"/>
    <mergeCell ref="P47:Q47"/>
    <mergeCell ref="U47:V47"/>
    <mergeCell ref="Y47:Z47"/>
    <mergeCell ref="C44:D44"/>
    <mergeCell ref="H44:I44"/>
    <mergeCell ref="K44:L44"/>
    <mergeCell ref="P44:Q44"/>
    <mergeCell ref="U44:V44"/>
    <mergeCell ref="Y44:Z44"/>
    <mergeCell ref="C45:D45"/>
    <mergeCell ref="H45:I45"/>
    <mergeCell ref="K45:L45"/>
    <mergeCell ref="P45:Q45"/>
    <mergeCell ref="U45:V45"/>
    <mergeCell ref="Y45:Z45"/>
    <mergeCell ref="C42:D42"/>
    <mergeCell ref="H42:I42"/>
    <mergeCell ref="K42:L42"/>
    <mergeCell ref="P42:Q42"/>
    <mergeCell ref="U42:V42"/>
    <mergeCell ref="Y42:Z42"/>
    <mergeCell ref="C43:D43"/>
    <mergeCell ref="H43:I43"/>
    <mergeCell ref="K43:L43"/>
    <mergeCell ref="P43:Q43"/>
    <mergeCell ref="U43:V43"/>
    <mergeCell ref="Y43:Z43"/>
    <mergeCell ref="C40:D40"/>
    <mergeCell ref="H40:I40"/>
    <mergeCell ref="K40:L40"/>
    <mergeCell ref="P40:Q40"/>
    <mergeCell ref="U40:V40"/>
    <mergeCell ref="Y40:Z40"/>
    <mergeCell ref="C41:D41"/>
    <mergeCell ref="H41:I41"/>
    <mergeCell ref="K41:L41"/>
    <mergeCell ref="P41:Q41"/>
    <mergeCell ref="U41:V41"/>
    <mergeCell ref="Y41:Z41"/>
    <mergeCell ref="C38:D38"/>
    <mergeCell ref="H38:I38"/>
    <mergeCell ref="K38:L38"/>
    <mergeCell ref="P38:Q38"/>
    <mergeCell ref="U38:V38"/>
    <mergeCell ref="Y38:Z38"/>
    <mergeCell ref="C39:D39"/>
    <mergeCell ref="H39:I39"/>
    <mergeCell ref="K39:L39"/>
    <mergeCell ref="P39:Q39"/>
    <mergeCell ref="U39:V39"/>
    <mergeCell ref="Y39:Z39"/>
    <mergeCell ref="C36:D36"/>
    <mergeCell ref="H36:I36"/>
    <mergeCell ref="K36:L36"/>
    <mergeCell ref="P36:Q36"/>
    <mergeCell ref="U36:V36"/>
    <mergeCell ref="Y36:Z36"/>
    <mergeCell ref="C37:D37"/>
    <mergeCell ref="H37:I37"/>
    <mergeCell ref="K37:L37"/>
    <mergeCell ref="P37:Q37"/>
    <mergeCell ref="U37:V37"/>
    <mergeCell ref="Y37:Z37"/>
    <mergeCell ref="C34:D34"/>
    <mergeCell ref="H34:I34"/>
    <mergeCell ref="K34:L34"/>
    <mergeCell ref="P34:Q34"/>
    <mergeCell ref="U34:V34"/>
    <mergeCell ref="Y34:Z34"/>
    <mergeCell ref="C35:D35"/>
    <mergeCell ref="H35:I35"/>
    <mergeCell ref="K35:L35"/>
    <mergeCell ref="P35:Q35"/>
    <mergeCell ref="U35:V35"/>
    <mergeCell ref="Y35:Z35"/>
    <mergeCell ref="C32:D32"/>
    <mergeCell ref="H32:I32"/>
    <mergeCell ref="K32:L32"/>
    <mergeCell ref="P32:Q32"/>
    <mergeCell ref="U32:V32"/>
    <mergeCell ref="Y32:Z32"/>
    <mergeCell ref="C33:D33"/>
    <mergeCell ref="H33:I33"/>
    <mergeCell ref="K33:L33"/>
    <mergeCell ref="P33:Q33"/>
    <mergeCell ref="U33:V33"/>
    <mergeCell ref="Y33:Z33"/>
    <mergeCell ref="C30:D30"/>
    <mergeCell ref="H30:I30"/>
    <mergeCell ref="K30:L30"/>
    <mergeCell ref="P30:Q30"/>
    <mergeCell ref="U30:V30"/>
    <mergeCell ref="Y30:Z30"/>
    <mergeCell ref="C31:D31"/>
    <mergeCell ref="H31:I31"/>
    <mergeCell ref="K31:L31"/>
    <mergeCell ref="P31:Q31"/>
    <mergeCell ref="U31:V31"/>
    <mergeCell ref="Y31:Z31"/>
    <mergeCell ref="C28:D28"/>
    <mergeCell ref="H28:I28"/>
    <mergeCell ref="K28:L28"/>
    <mergeCell ref="P28:Q28"/>
    <mergeCell ref="U28:V28"/>
    <mergeCell ref="Y28:Z28"/>
    <mergeCell ref="C29:D29"/>
    <mergeCell ref="H29:I29"/>
    <mergeCell ref="K29:L29"/>
    <mergeCell ref="P29:Q29"/>
    <mergeCell ref="U29:V29"/>
    <mergeCell ref="Y29:Z29"/>
    <mergeCell ref="C26:D26"/>
    <mergeCell ref="H26:I26"/>
    <mergeCell ref="K26:L26"/>
    <mergeCell ref="P26:Q26"/>
    <mergeCell ref="U26:V26"/>
    <mergeCell ref="Y26:Z26"/>
    <mergeCell ref="C27:D27"/>
    <mergeCell ref="H27:I27"/>
    <mergeCell ref="K27:L27"/>
    <mergeCell ref="P27:Q27"/>
    <mergeCell ref="U27:V27"/>
    <mergeCell ref="Y27:Z27"/>
    <mergeCell ref="C24:D24"/>
    <mergeCell ref="H24:I24"/>
    <mergeCell ref="K24:L24"/>
    <mergeCell ref="P24:Q24"/>
    <mergeCell ref="U24:V24"/>
    <mergeCell ref="Y24:Z24"/>
    <mergeCell ref="C25:D25"/>
    <mergeCell ref="H25:I25"/>
    <mergeCell ref="K25:L25"/>
    <mergeCell ref="P25:Q25"/>
    <mergeCell ref="U25:V25"/>
    <mergeCell ref="Y25:Z25"/>
    <mergeCell ref="C22:D22"/>
    <mergeCell ref="H22:I22"/>
    <mergeCell ref="K22:L22"/>
    <mergeCell ref="P22:Q22"/>
    <mergeCell ref="U22:V22"/>
    <mergeCell ref="Y22:Z22"/>
    <mergeCell ref="C23:D23"/>
    <mergeCell ref="H23:I23"/>
    <mergeCell ref="K23:L23"/>
    <mergeCell ref="P23:Q23"/>
    <mergeCell ref="U23:V23"/>
    <mergeCell ref="Y23:Z23"/>
    <mergeCell ref="C20:D20"/>
    <mergeCell ref="H20:I20"/>
    <mergeCell ref="K20:L20"/>
    <mergeCell ref="P20:Q20"/>
    <mergeCell ref="U20:V20"/>
    <mergeCell ref="Y20:Z20"/>
    <mergeCell ref="C21:D21"/>
    <mergeCell ref="H21:I21"/>
    <mergeCell ref="K21:L21"/>
    <mergeCell ref="P21:Q21"/>
    <mergeCell ref="U21:V21"/>
    <mergeCell ref="Y21:Z21"/>
    <mergeCell ref="C18:D18"/>
    <mergeCell ref="H18:I18"/>
    <mergeCell ref="K18:L18"/>
    <mergeCell ref="P18:Q18"/>
    <mergeCell ref="U18:V18"/>
    <mergeCell ref="Y18:Z18"/>
    <mergeCell ref="C19:D19"/>
    <mergeCell ref="H19:I19"/>
    <mergeCell ref="K19:L19"/>
    <mergeCell ref="P19:Q19"/>
    <mergeCell ref="U19:V19"/>
    <mergeCell ref="Y19:Z19"/>
    <mergeCell ref="C16:D16"/>
    <mergeCell ref="H16:I16"/>
    <mergeCell ref="K16:L16"/>
    <mergeCell ref="P16:Q16"/>
    <mergeCell ref="U16:V16"/>
    <mergeCell ref="Y16:Z16"/>
    <mergeCell ref="C17:D17"/>
    <mergeCell ref="H17:I17"/>
    <mergeCell ref="K17:L17"/>
    <mergeCell ref="P17:Q17"/>
    <mergeCell ref="U17:V17"/>
    <mergeCell ref="Y17:Z17"/>
    <mergeCell ref="C14:D14"/>
    <mergeCell ref="H14:I14"/>
    <mergeCell ref="K14:L14"/>
    <mergeCell ref="P14:Q14"/>
    <mergeCell ref="U14:V14"/>
    <mergeCell ref="Y14:Z14"/>
    <mergeCell ref="C15:D15"/>
    <mergeCell ref="H15:I15"/>
    <mergeCell ref="K15:L15"/>
    <mergeCell ref="P15:Q15"/>
    <mergeCell ref="U15:V15"/>
    <mergeCell ref="Y15:Z15"/>
    <mergeCell ref="C12:D12"/>
    <mergeCell ref="H12:I12"/>
    <mergeCell ref="K12:L12"/>
    <mergeCell ref="P12:Q12"/>
    <mergeCell ref="U12:V12"/>
    <mergeCell ref="Y12:Z12"/>
    <mergeCell ref="C13:D13"/>
    <mergeCell ref="H13:I13"/>
    <mergeCell ref="K13:L13"/>
    <mergeCell ref="P13:Q13"/>
    <mergeCell ref="U13:V13"/>
    <mergeCell ref="Y13:Z13"/>
    <mergeCell ref="C10:D10"/>
    <mergeCell ref="H10:I10"/>
    <mergeCell ref="K10:L10"/>
    <mergeCell ref="P10:Q10"/>
    <mergeCell ref="U10:V10"/>
    <mergeCell ref="Y10:Z10"/>
    <mergeCell ref="C11:D11"/>
    <mergeCell ref="H11:I11"/>
    <mergeCell ref="K11:L11"/>
    <mergeCell ref="P11:Q11"/>
    <mergeCell ref="U11:V11"/>
    <mergeCell ref="Y11:Z11"/>
    <mergeCell ref="U8:V8"/>
    <mergeCell ref="Y8:Z8"/>
    <mergeCell ref="R7:T7"/>
    <mergeCell ref="U7:W7"/>
    <mergeCell ref="X7:Z7"/>
    <mergeCell ref="C9:D9"/>
    <mergeCell ref="H9:I9"/>
    <mergeCell ref="K9:L9"/>
    <mergeCell ref="P9:Q9"/>
    <mergeCell ref="U9:V9"/>
    <mergeCell ref="Y9:Z9"/>
    <mergeCell ref="B7:B8"/>
    <mergeCell ref="C7:D8"/>
    <mergeCell ref="E7:I7"/>
    <mergeCell ref="J7:L7"/>
    <mergeCell ref="M7:M8"/>
    <mergeCell ref="N7:Q7"/>
    <mergeCell ref="H8:I8"/>
    <mergeCell ref="K8:L8"/>
    <mergeCell ref="P8:Q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299" workbookViewId="0">
      <selection activeCell="A312" sqref="A312"/>
    </sheetView>
  </sheetViews>
  <sheetFormatPr defaultRowHeight="14.25"/>
  <cols>
    <col min="1" max="1" width="7.375" style="28" customWidth="1"/>
    <col min="2" max="2" width="8.125" customWidth="1"/>
  </cols>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abSelected="1" topLeftCell="A11" zoomScale="145" zoomScaleNormal="145" zoomScaleSheetLayoutView="100" workbookViewId="0">
      <selection activeCell="A12" sqref="A12:J19"/>
    </sheetView>
  </sheetViews>
  <sheetFormatPr defaultRowHeight="13.5"/>
  <sheetData>
    <row r="1" spans="1:10">
      <c r="A1" t="s">
        <v>59</v>
      </c>
    </row>
    <row r="2" spans="1:10">
      <c r="A2" s="91"/>
      <c r="B2" s="92"/>
      <c r="C2" s="92"/>
      <c r="D2" s="92"/>
      <c r="E2" s="92"/>
      <c r="F2" s="92"/>
      <c r="G2" s="92"/>
      <c r="H2" s="92"/>
      <c r="I2" s="92"/>
      <c r="J2" s="92"/>
    </row>
    <row r="3" spans="1:10">
      <c r="A3" s="92"/>
      <c r="B3" s="92"/>
      <c r="C3" s="92"/>
      <c r="D3" s="92"/>
      <c r="E3" s="92"/>
      <c r="F3" s="92"/>
      <c r="G3" s="92"/>
      <c r="H3" s="92"/>
      <c r="I3" s="92"/>
      <c r="J3" s="92"/>
    </row>
    <row r="4" spans="1:10">
      <c r="A4" s="92"/>
      <c r="B4" s="92"/>
      <c r="C4" s="92"/>
      <c r="D4" s="92"/>
      <c r="E4" s="92"/>
      <c r="F4" s="92"/>
      <c r="G4" s="92"/>
      <c r="H4" s="92"/>
      <c r="I4" s="92"/>
      <c r="J4" s="92"/>
    </row>
    <row r="5" spans="1:10">
      <c r="A5" s="92"/>
      <c r="B5" s="92"/>
      <c r="C5" s="92"/>
      <c r="D5" s="92"/>
      <c r="E5" s="92"/>
      <c r="F5" s="92"/>
      <c r="G5" s="92"/>
      <c r="H5" s="92"/>
      <c r="I5" s="92"/>
      <c r="J5" s="92"/>
    </row>
    <row r="6" spans="1:10">
      <c r="A6" s="92"/>
      <c r="B6" s="92"/>
      <c r="C6" s="92"/>
      <c r="D6" s="92"/>
      <c r="E6" s="92"/>
      <c r="F6" s="92"/>
      <c r="G6" s="92"/>
      <c r="H6" s="92"/>
      <c r="I6" s="92"/>
      <c r="J6" s="92"/>
    </row>
    <row r="7" spans="1:10">
      <c r="A7" s="92"/>
      <c r="B7" s="92"/>
      <c r="C7" s="92"/>
      <c r="D7" s="92"/>
      <c r="E7" s="92"/>
      <c r="F7" s="92"/>
      <c r="G7" s="92"/>
      <c r="H7" s="92"/>
      <c r="I7" s="92"/>
      <c r="J7" s="92"/>
    </row>
    <row r="8" spans="1:10">
      <c r="A8" s="92"/>
      <c r="B8" s="92"/>
      <c r="C8" s="92"/>
      <c r="D8" s="92"/>
      <c r="E8" s="92"/>
      <c r="F8" s="92"/>
      <c r="G8" s="92"/>
      <c r="H8" s="92"/>
      <c r="I8" s="92"/>
      <c r="J8" s="92"/>
    </row>
    <row r="9" spans="1:10">
      <c r="A9" s="92"/>
      <c r="B9" s="92"/>
      <c r="C9" s="92"/>
      <c r="D9" s="92"/>
      <c r="E9" s="92"/>
      <c r="F9" s="92"/>
      <c r="G9" s="92"/>
      <c r="H9" s="92"/>
      <c r="I9" s="92"/>
      <c r="J9" s="92"/>
    </row>
    <row r="11" spans="1:10">
      <c r="A11" t="s">
        <v>60</v>
      </c>
    </row>
    <row r="12" spans="1:10">
      <c r="A12" s="93"/>
      <c r="B12" s="94"/>
      <c r="C12" s="94"/>
      <c r="D12" s="94"/>
      <c r="E12" s="94"/>
      <c r="F12" s="94"/>
      <c r="G12" s="94"/>
      <c r="H12" s="94"/>
      <c r="I12" s="94"/>
      <c r="J12" s="94"/>
    </row>
    <row r="13" spans="1:10">
      <c r="A13" s="94"/>
      <c r="B13" s="94"/>
      <c r="C13" s="94"/>
      <c r="D13" s="94"/>
      <c r="E13" s="94"/>
      <c r="F13" s="94"/>
      <c r="G13" s="94"/>
      <c r="H13" s="94"/>
      <c r="I13" s="94"/>
      <c r="J13" s="94"/>
    </row>
    <row r="14" spans="1:10">
      <c r="A14" s="94"/>
      <c r="B14" s="94"/>
      <c r="C14" s="94"/>
      <c r="D14" s="94"/>
      <c r="E14" s="94"/>
      <c r="F14" s="94"/>
      <c r="G14" s="94"/>
      <c r="H14" s="94"/>
      <c r="I14" s="94"/>
      <c r="J14" s="94"/>
    </row>
    <row r="15" spans="1:10">
      <c r="A15" s="94"/>
      <c r="B15" s="94"/>
      <c r="C15" s="94"/>
      <c r="D15" s="94"/>
      <c r="E15" s="94"/>
      <c r="F15" s="94"/>
      <c r="G15" s="94"/>
      <c r="H15" s="94"/>
      <c r="I15" s="94"/>
      <c r="J15" s="94"/>
    </row>
    <row r="16" spans="1:10">
      <c r="A16" s="94"/>
      <c r="B16" s="94"/>
      <c r="C16" s="94"/>
      <c r="D16" s="94"/>
      <c r="E16" s="94"/>
      <c r="F16" s="94"/>
      <c r="G16" s="94"/>
      <c r="H16" s="94"/>
      <c r="I16" s="94"/>
      <c r="J16" s="94"/>
    </row>
    <row r="17" spans="1:10">
      <c r="A17" s="94"/>
      <c r="B17" s="94"/>
      <c r="C17" s="94"/>
      <c r="D17" s="94"/>
      <c r="E17" s="94"/>
      <c r="F17" s="94"/>
      <c r="G17" s="94"/>
      <c r="H17" s="94"/>
      <c r="I17" s="94"/>
      <c r="J17" s="94"/>
    </row>
    <row r="18" spans="1:10">
      <c r="A18" s="94"/>
      <c r="B18" s="94"/>
      <c r="C18" s="94"/>
      <c r="D18" s="94"/>
      <c r="E18" s="94"/>
      <c r="F18" s="94"/>
      <c r="G18" s="94"/>
      <c r="H18" s="94"/>
      <c r="I18" s="94"/>
      <c r="J18" s="94"/>
    </row>
    <row r="19" spans="1:10">
      <c r="A19" s="94"/>
      <c r="B19" s="94"/>
      <c r="C19" s="94"/>
      <c r="D19" s="94"/>
      <c r="E19" s="94"/>
      <c r="F19" s="94"/>
      <c r="G19" s="94"/>
      <c r="H19" s="94"/>
      <c r="I19" s="94"/>
      <c r="J19" s="94"/>
    </row>
    <row r="21" spans="1:10">
      <c r="A21" t="s">
        <v>61</v>
      </c>
    </row>
    <row r="22" spans="1:10">
      <c r="A22" s="93" t="s">
        <v>62</v>
      </c>
      <c r="B22" s="93"/>
      <c r="C22" s="93"/>
      <c r="D22" s="93"/>
      <c r="E22" s="93"/>
      <c r="F22" s="93"/>
      <c r="G22" s="93"/>
      <c r="H22" s="93"/>
      <c r="I22" s="93"/>
      <c r="J22" s="93"/>
    </row>
    <row r="23" spans="1:10">
      <c r="A23" s="93"/>
      <c r="B23" s="93"/>
      <c r="C23" s="93"/>
      <c r="D23" s="93"/>
      <c r="E23" s="93"/>
      <c r="F23" s="93"/>
      <c r="G23" s="93"/>
      <c r="H23" s="93"/>
      <c r="I23" s="93"/>
      <c r="J23" s="93"/>
    </row>
    <row r="24" spans="1:10">
      <c r="A24" s="93"/>
      <c r="B24" s="93"/>
      <c r="C24" s="93"/>
      <c r="D24" s="93"/>
      <c r="E24" s="93"/>
      <c r="F24" s="93"/>
      <c r="G24" s="93"/>
      <c r="H24" s="93"/>
      <c r="I24" s="93"/>
      <c r="J24" s="93"/>
    </row>
    <row r="25" spans="1:10">
      <c r="A25" s="93"/>
      <c r="B25" s="93"/>
      <c r="C25" s="93"/>
      <c r="D25" s="93"/>
      <c r="E25" s="93"/>
      <c r="F25" s="93"/>
      <c r="G25" s="93"/>
      <c r="H25" s="93"/>
      <c r="I25" s="93"/>
      <c r="J25" s="93"/>
    </row>
    <row r="26" spans="1:10">
      <c r="A26" s="93"/>
      <c r="B26" s="93"/>
      <c r="C26" s="93"/>
      <c r="D26" s="93"/>
      <c r="E26" s="93"/>
      <c r="F26" s="93"/>
      <c r="G26" s="93"/>
      <c r="H26" s="93"/>
      <c r="I26" s="93"/>
      <c r="J26" s="93"/>
    </row>
    <row r="27" spans="1:10">
      <c r="A27" s="93"/>
      <c r="B27" s="93"/>
      <c r="C27" s="93"/>
      <c r="D27" s="93"/>
      <c r="E27" s="93"/>
      <c r="F27" s="93"/>
      <c r="G27" s="93"/>
      <c r="H27" s="93"/>
      <c r="I27" s="93"/>
      <c r="J27" s="93"/>
    </row>
    <row r="28" spans="1:10">
      <c r="A28" s="93"/>
      <c r="B28" s="93"/>
      <c r="C28" s="93"/>
      <c r="D28" s="93"/>
      <c r="E28" s="93"/>
      <c r="F28" s="93"/>
      <c r="G28" s="93"/>
      <c r="H28" s="93"/>
      <c r="I28" s="93"/>
      <c r="J28" s="93"/>
    </row>
    <row r="29" spans="1:10">
      <c r="A29" s="93"/>
      <c r="B29" s="93"/>
      <c r="C29" s="93"/>
      <c r="D29" s="93"/>
      <c r="E29" s="93"/>
      <c r="F29" s="93"/>
      <c r="G29" s="93"/>
      <c r="H29" s="93"/>
      <c r="I29" s="93"/>
      <c r="J29" s="93"/>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ColWidth="8.875" defaultRowHeight="17.25"/>
  <cols>
    <col min="1" max="1" width="3.125" style="20" customWidth="1"/>
    <col min="2" max="2" width="13.25" style="17" customWidth="1"/>
    <col min="3" max="3" width="15.75" style="19" customWidth="1"/>
    <col min="4" max="4" width="13" style="19" customWidth="1"/>
    <col min="5" max="5" width="15.875" style="25" customWidth="1"/>
    <col min="6" max="6" width="15.875" style="19" customWidth="1"/>
    <col min="7" max="7" width="15.875" style="25" customWidth="1"/>
    <col min="8" max="8" width="15.875" style="19" customWidth="1"/>
    <col min="9" max="9" width="15.875" style="25" customWidth="1"/>
    <col min="10" max="16384" width="8.875" style="20"/>
  </cols>
  <sheetData>
    <row r="2" spans="2:9">
      <c r="B2" s="18" t="s">
        <v>63</v>
      </c>
      <c r="C2" s="20"/>
    </row>
    <row r="4" spans="2:9">
      <c r="B4" s="23" t="s">
        <v>64</v>
      </c>
      <c r="C4" s="23" t="s">
        <v>65</v>
      </c>
      <c r="D4" s="23" t="s">
        <v>66</v>
      </c>
      <c r="E4" s="24" t="s">
        <v>67</v>
      </c>
      <c r="F4" s="23" t="s">
        <v>68</v>
      </c>
      <c r="G4" s="24" t="s">
        <v>67</v>
      </c>
      <c r="H4" s="23" t="s">
        <v>69</v>
      </c>
      <c r="I4" s="24" t="s">
        <v>67</v>
      </c>
    </row>
    <row r="5" spans="2:9">
      <c r="B5" s="21" t="s">
        <v>70</v>
      </c>
      <c r="C5" s="22" t="s">
        <v>71</v>
      </c>
      <c r="D5" s="22">
        <v>54</v>
      </c>
      <c r="E5" s="26">
        <v>42194</v>
      </c>
      <c r="F5" s="22">
        <v>100</v>
      </c>
      <c r="G5" s="26">
        <v>42197</v>
      </c>
      <c r="H5" s="22">
        <v>100</v>
      </c>
      <c r="I5" s="26">
        <v>42196</v>
      </c>
    </row>
    <row r="6" spans="2:9">
      <c r="B6" s="21" t="s">
        <v>70</v>
      </c>
      <c r="C6" s="22" t="s">
        <v>72</v>
      </c>
      <c r="D6" s="22">
        <v>46</v>
      </c>
      <c r="E6" s="26">
        <v>42195</v>
      </c>
      <c r="F6" s="22"/>
      <c r="G6" s="27"/>
      <c r="H6" s="22"/>
      <c r="I6" s="27"/>
    </row>
    <row r="7" spans="2:9">
      <c r="B7" s="21" t="s">
        <v>70</v>
      </c>
      <c r="C7" s="22"/>
      <c r="D7" s="22"/>
      <c r="E7" s="27"/>
      <c r="F7" s="22"/>
      <c r="G7" s="27"/>
      <c r="H7" s="22"/>
      <c r="I7" s="27"/>
    </row>
    <row r="8" spans="2:9">
      <c r="B8" s="21" t="s">
        <v>70</v>
      </c>
      <c r="C8" s="22"/>
      <c r="D8" s="22"/>
      <c r="E8" s="27"/>
      <c r="F8" s="22"/>
      <c r="G8" s="27"/>
      <c r="H8" s="22"/>
      <c r="I8" s="27"/>
    </row>
    <row r="9" spans="2:9">
      <c r="B9" s="21" t="s">
        <v>70</v>
      </c>
      <c r="C9" s="22"/>
      <c r="D9" s="22"/>
      <c r="E9" s="27"/>
      <c r="F9" s="22"/>
      <c r="G9" s="27"/>
      <c r="H9" s="22"/>
      <c r="I9" s="27"/>
    </row>
    <row r="10" spans="2:9">
      <c r="B10" s="21" t="s">
        <v>70</v>
      </c>
      <c r="C10" s="22"/>
      <c r="D10" s="22"/>
      <c r="E10" s="27"/>
      <c r="F10" s="22"/>
      <c r="G10" s="27"/>
      <c r="H10" s="22"/>
      <c r="I10" s="27"/>
    </row>
    <row r="11" spans="2:9">
      <c r="B11" s="21" t="s">
        <v>70</v>
      </c>
      <c r="C11" s="22"/>
      <c r="D11" s="22"/>
      <c r="E11" s="27"/>
      <c r="F11" s="22"/>
      <c r="G11" s="27"/>
      <c r="H11" s="22"/>
      <c r="I11" s="27"/>
    </row>
    <row r="12" spans="2:9">
      <c r="B12" s="21" t="s">
        <v>70</v>
      </c>
      <c r="C12" s="22"/>
      <c r="D12" s="22"/>
      <c r="E12" s="27"/>
      <c r="F12" s="22"/>
      <c r="G12" s="27"/>
      <c r="H12" s="22"/>
      <c r="I12" s="27"/>
    </row>
  </sheetData>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5"/>
  <cols>
    <col min="1" max="1" width="2.875" customWidth="1"/>
    <col min="2" max="18" width="6.625" customWidth="1"/>
    <col min="22" max="22" width="10.875" style="16" bestFit="1" customWidth="1"/>
  </cols>
  <sheetData>
    <row r="2" spans="2:21" ht="15">
      <c r="B2" s="71" t="s">
        <v>10</v>
      </c>
      <c r="C2" s="71"/>
      <c r="D2" s="74"/>
      <c r="E2" s="74"/>
      <c r="F2" s="71" t="s">
        <v>12</v>
      </c>
      <c r="G2" s="71"/>
      <c r="H2" s="74" t="s">
        <v>13</v>
      </c>
      <c r="I2" s="74"/>
      <c r="J2" s="71" t="s">
        <v>14</v>
      </c>
      <c r="K2" s="71"/>
      <c r="L2" s="83">
        <f>C9</f>
        <v>1000000</v>
      </c>
      <c r="M2" s="74"/>
      <c r="N2" s="71" t="s">
        <v>15</v>
      </c>
      <c r="O2" s="71"/>
      <c r="P2" s="83" t="e">
        <f>C108+R108</f>
        <v>#VALUE!</v>
      </c>
      <c r="Q2" s="74"/>
      <c r="R2" s="1"/>
      <c r="S2" s="1"/>
      <c r="T2" s="1"/>
    </row>
    <row r="3" spans="2:21" ht="57" customHeight="1">
      <c r="B3" s="71" t="s">
        <v>16</v>
      </c>
      <c r="C3" s="71"/>
      <c r="D3" s="84" t="s">
        <v>17</v>
      </c>
      <c r="E3" s="84"/>
      <c r="F3" s="84"/>
      <c r="G3" s="84"/>
      <c r="H3" s="84"/>
      <c r="I3" s="84"/>
      <c r="J3" s="71" t="s">
        <v>18</v>
      </c>
      <c r="K3" s="71"/>
      <c r="L3" s="84" t="s">
        <v>73</v>
      </c>
      <c r="M3" s="85"/>
      <c r="N3" s="85"/>
      <c r="O3" s="85"/>
      <c r="P3" s="85"/>
      <c r="Q3" s="85"/>
      <c r="R3" s="1"/>
      <c r="S3" s="1"/>
    </row>
    <row r="4" spans="2:21" ht="15">
      <c r="B4" s="71" t="s">
        <v>20</v>
      </c>
      <c r="C4" s="71"/>
      <c r="D4" s="79">
        <f>SUM($R$9:$S$993)</f>
        <v>153684.21052631587</v>
      </c>
      <c r="E4" s="79"/>
      <c r="F4" s="71" t="s">
        <v>21</v>
      </c>
      <c r="G4" s="71"/>
      <c r="H4" s="80">
        <f>SUM($T$9:$U$108)</f>
        <v>292.00000000000017</v>
      </c>
      <c r="I4" s="74"/>
      <c r="J4" s="86" t="s">
        <v>74</v>
      </c>
      <c r="K4" s="86"/>
      <c r="L4" s="83">
        <f>MAX($C$9:$D$990)-C9</f>
        <v>153684.21052631596</v>
      </c>
      <c r="M4" s="83"/>
      <c r="N4" s="86" t="s">
        <v>75</v>
      </c>
      <c r="O4" s="86"/>
      <c r="P4" s="79">
        <f>MIN($C$9:$D$990)-C9</f>
        <v>0</v>
      </c>
      <c r="Q4" s="79"/>
      <c r="R4" s="1"/>
      <c r="S4" s="1"/>
      <c r="T4" s="1"/>
    </row>
    <row r="5" spans="2:21" ht="15">
      <c r="B5" s="42" t="s">
        <v>24</v>
      </c>
      <c r="C5" s="40">
        <f>COUNTIF($R$9:$R$990,"&gt;0")</f>
        <v>1</v>
      </c>
      <c r="D5" s="39" t="s">
        <v>25</v>
      </c>
      <c r="E5" s="12">
        <f>COUNTIF($R$9:$R$990,"&lt;0")</f>
        <v>0</v>
      </c>
      <c r="F5" s="39" t="s">
        <v>26</v>
      </c>
      <c r="G5" s="40">
        <f>COUNTIF($R$9:$R$990,"=0")</f>
        <v>0</v>
      </c>
      <c r="H5" s="39" t="s">
        <v>27</v>
      </c>
      <c r="I5" s="41">
        <f>C5/SUM(C5,E5,G5)</f>
        <v>1</v>
      </c>
      <c r="J5" s="70" t="s">
        <v>28</v>
      </c>
      <c r="K5" s="71"/>
      <c r="L5" s="72"/>
      <c r="M5" s="73"/>
      <c r="N5" s="14" t="s">
        <v>29</v>
      </c>
      <c r="O5" s="6"/>
      <c r="P5" s="72"/>
      <c r="Q5" s="73"/>
      <c r="R5" s="1"/>
      <c r="S5" s="1"/>
      <c r="T5" s="1"/>
    </row>
    <row r="6" spans="2:21" ht="15">
      <c r="B6" s="8"/>
      <c r="C6" s="10"/>
      <c r="D6" s="11"/>
      <c r="E6" s="7"/>
      <c r="F6" s="8"/>
      <c r="G6" s="7"/>
      <c r="H6" s="8"/>
      <c r="I6" s="13"/>
      <c r="J6" s="8"/>
      <c r="K6" s="8"/>
      <c r="L6" s="7"/>
      <c r="M6" s="7"/>
      <c r="N6" s="9"/>
      <c r="O6" s="9"/>
      <c r="P6" s="7"/>
      <c r="Q6" s="43"/>
      <c r="R6" s="1"/>
      <c r="S6" s="1"/>
      <c r="T6" s="1"/>
    </row>
    <row r="7" spans="2:21" ht="15">
      <c r="B7" s="54" t="s">
        <v>30</v>
      </c>
      <c r="C7" s="56" t="s">
        <v>31</v>
      </c>
      <c r="D7" s="57"/>
      <c r="E7" s="60" t="s">
        <v>32</v>
      </c>
      <c r="F7" s="61"/>
      <c r="G7" s="61"/>
      <c r="H7" s="61"/>
      <c r="I7" s="62"/>
      <c r="J7" s="63" t="s">
        <v>33</v>
      </c>
      <c r="K7" s="64"/>
      <c r="L7" s="65"/>
      <c r="M7" s="66" t="s">
        <v>34</v>
      </c>
      <c r="N7" s="67" t="s">
        <v>35</v>
      </c>
      <c r="O7" s="68"/>
      <c r="P7" s="68"/>
      <c r="Q7" s="69"/>
      <c r="R7" s="75" t="s">
        <v>36</v>
      </c>
      <c r="S7" s="75"/>
      <c r="T7" s="75"/>
      <c r="U7" s="75"/>
    </row>
    <row r="8" spans="2:21" ht="15">
      <c r="B8" s="55"/>
      <c r="C8" s="58"/>
      <c r="D8" s="59"/>
      <c r="E8" s="15" t="s">
        <v>37</v>
      </c>
      <c r="F8" s="15" t="s">
        <v>38</v>
      </c>
      <c r="G8" s="15" t="s">
        <v>39</v>
      </c>
      <c r="H8" s="76" t="s">
        <v>40</v>
      </c>
      <c r="I8" s="62"/>
      <c r="J8" s="2" t="s">
        <v>41</v>
      </c>
      <c r="K8" s="77" t="s">
        <v>42</v>
      </c>
      <c r="L8" s="65"/>
      <c r="M8" s="66"/>
      <c r="N8" s="3" t="s">
        <v>37</v>
      </c>
      <c r="O8" s="3" t="s">
        <v>38</v>
      </c>
      <c r="P8" s="78" t="s">
        <v>40</v>
      </c>
      <c r="Q8" s="69"/>
      <c r="R8" s="75" t="s">
        <v>43</v>
      </c>
      <c r="S8" s="75"/>
      <c r="T8" s="75" t="s">
        <v>41</v>
      </c>
      <c r="U8" s="75"/>
    </row>
    <row r="9" spans="2:21" ht="15">
      <c r="B9" s="46">
        <v>1</v>
      </c>
      <c r="C9" s="48">
        <v>1000000</v>
      </c>
      <c r="D9" s="48"/>
      <c r="E9" s="46">
        <v>2001</v>
      </c>
      <c r="F9" s="5">
        <v>42111</v>
      </c>
      <c r="G9" s="46" t="s">
        <v>46</v>
      </c>
      <c r="H9" s="49">
        <v>105.33</v>
      </c>
      <c r="I9" s="49"/>
      <c r="J9" s="46">
        <v>57</v>
      </c>
      <c r="K9" s="48">
        <f t="shared" ref="K9:K72" si="0">IF(F9="","",C9*0.03)</f>
        <v>30000</v>
      </c>
      <c r="L9" s="48"/>
      <c r="M9" s="4">
        <f>IF(J9="","",(K9/J9)/1000)</f>
        <v>0.52631578947368418</v>
      </c>
      <c r="N9" s="46">
        <v>2001</v>
      </c>
      <c r="O9" s="5">
        <v>42111</v>
      </c>
      <c r="P9" s="49">
        <v>108.25</v>
      </c>
      <c r="Q9" s="49"/>
      <c r="R9" s="52">
        <f>IF(O9="","",(IF(G9="売",H9-P9,P9-H9))*M9*100000)</f>
        <v>153684.21052631587</v>
      </c>
      <c r="S9" s="52"/>
      <c r="T9" s="53">
        <f>IF(O9="","",IF(R9&lt;0,J9*(-1),IF(G9="買",(P9-H9)*100,(H9-P9)*100)))</f>
        <v>292.00000000000017</v>
      </c>
      <c r="U9" s="53"/>
    </row>
    <row r="10" spans="2:21" ht="15">
      <c r="B10" s="46">
        <v>2</v>
      </c>
      <c r="C10" s="48">
        <f t="shared" ref="C10:C73" si="1">IF(R9="","",C9+R9)</f>
        <v>1153684.210526316</v>
      </c>
      <c r="D10" s="48"/>
      <c r="E10" s="46"/>
      <c r="F10" s="5"/>
      <c r="G10" s="46" t="s">
        <v>46</v>
      </c>
      <c r="H10" s="49"/>
      <c r="I10" s="49"/>
      <c r="J10" s="46"/>
      <c r="K10" s="48" t="str">
        <f t="shared" si="0"/>
        <v/>
      </c>
      <c r="L10" s="48"/>
      <c r="M10" s="4" t="str">
        <f t="shared" ref="M10:M73" si="2">IF(J10="","",(K10/J10)/1000)</f>
        <v/>
      </c>
      <c r="N10" s="46"/>
      <c r="O10" s="5"/>
      <c r="P10" s="49"/>
      <c r="Q10" s="49"/>
      <c r="R10" s="52" t="str">
        <f t="shared" ref="R10:R73" si="3">IF(O10="","",(IF(G10="売",H10-P10,P10-H10))*M10*100000)</f>
        <v/>
      </c>
      <c r="S10" s="52"/>
      <c r="T10" s="53" t="str">
        <f t="shared" ref="T10:T73" si="4">IF(O10="","",IF(R10&lt;0,J10*(-1),IF(G10="買",(P10-H10)*100,(H10-P10)*100)))</f>
        <v/>
      </c>
      <c r="U10" s="53"/>
    </row>
    <row r="11" spans="2:21" ht="15">
      <c r="B11" s="46">
        <v>3</v>
      </c>
      <c r="C11" s="48" t="str">
        <f t="shared" si="1"/>
        <v/>
      </c>
      <c r="D11" s="48"/>
      <c r="E11" s="46"/>
      <c r="F11" s="5"/>
      <c r="G11" s="46" t="s">
        <v>46</v>
      </c>
      <c r="H11" s="49"/>
      <c r="I11" s="49"/>
      <c r="J11" s="46"/>
      <c r="K11" s="48" t="str">
        <f t="shared" si="0"/>
        <v/>
      </c>
      <c r="L11" s="48"/>
      <c r="M11" s="4" t="str">
        <f t="shared" si="2"/>
        <v/>
      </c>
      <c r="N11" s="46"/>
      <c r="O11" s="5"/>
      <c r="P11" s="49"/>
      <c r="Q11" s="49"/>
      <c r="R11" s="52" t="str">
        <f t="shared" si="3"/>
        <v/>
      </c>
      <c r="S11" s="52"/>
      <c r="T11" s="53" t="str">
        <f t="shared" si="4"/>
        <v/>
      </c>
      <c r="U11" s="53"/>
    </row>
    <row r="12" spans="2:21" ht="15">
      <c r="B12" s="46">
        <v>4</v>
      </c>
      <c r="C12" s="48" t="str">
        <f t="shared" si="1"/>
        <v/>
      </c>
      <c r="D12" s="48"/>
      <c r="E12" s="46"/>
      <c r="F12" s="5"/>
      <c r="G12" s="46" t="s">
        <v>45</v>
      </c>
      <c r="H12" s="49"/>
      <c r="I12" s="49"/>
      <c r="J12" s="46"/>
      <c r="K12" s="48" t="str">
        <f t="shared" si="0"/>
        <v/>
      </c>
      <c r="L12" s="48"/>
      <c r="M12" s="4" t="str">
        <f t="shared" si="2"/>
        <v/>
      </c>
      <c r="N12" s="46"/>
      <c r="O12" s="5"/>
      <c r="P12" s="49"/>
      <c r="Q12" s="49"/>
      <c r="R12" s="52" t="str">
        <f t="shared" si="3"/>
        <v/>
      </c>
      <c r="S12" s="52"/>
      <c r="T12" s="53" t="str">
        <f t="shared" si="4"/>
        <v/>
      </c>
      <c r="U12" s="53"/>
    </row>
    <row r="13" spans="2:21" ht="15">
      <c r="B13" s="46">
        <v>5</v>
      </c>
      <c r="C13" s="48" t="str">
        <f t="shared" si="1"/>
        <v/>
      </c>
      <c r="D13" s="48"/>
      <c r="E13" s="46"/>
      <c r="F13" s="5"/>
      <c r="G13" s="46" t="s">
        <v>45</v>
      </c>
      <c r="H13" s="49"/>
      <c r="I13" s="49"/>
      <c r="J13" s="46"/>
      <c r="K13" s="48" t="str">
        <f t="shared" si="0"/>
        <v/>
      </c>
      <c r="L13" s="48"/>
      <c r="M13" s="4" t="str">
        <f t="shared" si="2"/>
        <v/>
      </c>
      <c r="N13" s="46"/>
      <c r="O13" s="5"/>
      <c r="P13" s="49"/>
      <c r="Q13" s="49"/>
      <c r="R13" s="52" t="str">
        <f t="shared" si="3"/>
        <v/>
      </c>
      <c r="S13" s="52"/>
      <c r="T13" s="53" t="str">
        <f t="shared" si="4"/>
        <v/>
      </c>
      <c r="U13" s="53"/>
    </row>
    <row r="14" spans="2:21" ht="15">
      <c r="B14" s="46">
        <v>6</v>
      </c>
      <c r="C14" s="48" t="str">
        <f t="shared" si="1"/>
        <v/>
      </c>
      <c r="D14" s="48"/>
      <c r="E14" s="46"/>
      <c r="F14" s="5"/>
      <c r="G14" s="46" t="s">
        <v>46</v>
      </c>
      <c r="H14" s="49"/>
      <c r="I14" s="49"/>
      <c r="J14" s="46"/>
      <c r="K14" s="48" t="str">
        <f t="shared" si="0"/>
        <v/>
      </c>
      <c r="L14" s="48"/>
      <c r="M14" s="4" t="str">
        <f t="shared" si="2"/>
        <v/>
      </c>
      <c r="N14" s="46"/>
      <c r="O14" s="5"/>
      <c r="P14" s="49"/>
      <c r="Q14" s="49"/>
      <c r="R14" s="52" t="str">
        <f t="shared" si="3"/>
        <v/>
      </c>
      <c r="S14" s="52"/>
      <c r="T14" s="53" t="str">
        <f t="shared" si="4"/>
        <v/>
      </c>
      <c r="U14" s="53"/>
    </row>
    <row r="15" spans="2:21" ht="15">
      <c r="B15" s="46">
        <v>7</v>
      </c>
      <c r="C15" s="48" t="str">
        <f t="shared" si="1"/>
        <v/>
      </c>
      <c r="D15" s="48"/>
      <c r="E15" s="46"/>
      <c r="F15" s="5"/>
      <c r="G15" s="46" t="s">
        <v>46</v>
      </c>
      <c r="H15" s="49"/>
      <c r="I15" s="49"/>
      <c r="J15" s="46"/>
      <c r="K15" s="48" t="str">
        <f t="shared" si="0"/>
        <v/>
      </c>
      <c r="L15" s="48"/>
      <c r="M15" s="4" t="str">
        <f t="shared" si="2"/>
        <v/>
      </c>
      <c r="N15" s="46"/>
      <c r="O15" s="5"/>
      <c r="P15" s="49"/>
      <c r="Q15" s="49"/>
      <c r="R15" s="52" t="str">
        <f t="shared" si="3"/>
        <v/>
      </c>
      <c r="S15" s="52"/>
      <c r="T15" s="53" t="str">
        <f t="shared" si="4"/>
        <v/>
      </c>
      <c r="U15" s="53"/>
    </row>
    <row r="16" spans="2:21" ht="15">
      <c r="B16" s="46">
        <v>8</v>
      </c>
      <c r="C16" s="48" t="str">
        <f t="shared" si="1"/>
        <v/>
      </c>
      <c r="D16" s="48"/>
      <c r="E16" s="46"/>
      <c r="F16" s="5"/>
      <c r="G16" s="46" t="s">
        <v>46</v>
      </c>
      <c r="H16" s="49"/>
      <c r="I16" s="49"/>
      <c r="J16" s="46"/>
      <c r="K16" s="48" t="str">
        <f t="shared" si="0"/>
        <v/>
      </c>
      <c r="L16" s="48"/>
      <c r="M16" s="4" t="str">
        <f t="shared" si="2"/>
        <v/>
      </c>
      <c r="N16" s="46"/>
      <c r="O16" s="5"/>
      <c r="P16" s="49"/>
      <c r="Q16" s="49"/>
      <c r="R16" s="52" t="str">
        <f t="shared" si="3"/>
        <v/>
      </c>
      <c r="S16" s="52"/>
      <c r="T16" s="53" t="str">
        <f t="shared" si="4"/>
        <v/>
      </c>
      <c r="U16" s="53"/>
    </row>
    <row r="17" spans="2:21" ht="15">
      <c r="B17" s="46">
        <v>9</v>
      </c>
      <c r="C17" s="48" t="str">
        <f t="shared" si="1"/>
        <v/>
      </c>
      <c r="D17" s="48"/>
      <c r="E17" s="46"/>
      <c r="F17" s="5"/>
      <c r="G17" s="46" t="s">
        <v>46</v>
      </c>
      <c r="H17" s="49"/>
      <c r="I17" s="49"/>
      <c r="J17" s="46"/>
      <c r="K17" s="48" t="str">
        <f t="shared" si="0"/>
        <v/>
      </c>
      <c r="L17" s="48"/>
      <c r="M17" s="4" t="str">
        <f t="shared" si="2"/>
        <v/>
      </c>
      <c r="N17" s="46"/>
      <c r="O17" s="5"/>
      <c r="P17" s="49"/>
      <c r="Q17" s="49"/>
      <c r="R17" s="52" t="str">
        <f t="shared" si="3"/>
        <v/>
      </c>
      <c r="S17" s="52"/>
      <c r="T17" s="53" t="str">
        <f t="shared" si="4"/>
        <v/>
      </c>
      <c r="U17" s="53"/>
    </row>
    <row r="18" spans="2:21" ht="15">
      <c r="B18" s="46">
        <v>10</v>
      </c>
      <c r="C18" s="48" t="str">
        <f t="shared" si="1"/>
        <v/>
      </c>
      <c r="D18" s="48"/>
      <c r="E18" s="46"/>
      <c r="F18" s="5"/>
      <c r="G18" s="46" t="s">
        <v>46</v>
      </c>
      <c r="H18" s="49"/>
      <c r="I18" s="49"/>
      <c r="J18" s="46"/>
      <c r="K18" s="48" t="str">
        <f t="shared" si="0"/>
        <v/>
      </c>
      <c r="L18" s="48"/>
      <c r="M18" s="4" t="str">
        <f t="shared" si="2"/>
        <v/>
      </c>
      <c r="N18" s="46"/>
      <c r="O18" s="5"/>
      <c r="P18" s="49"/>
      <c r="Q18" s="49"/>
      <c r="R18" s="52" t="str">
        <f t="shared" si="3"/>
        <v/>
      </c>
      <c r="S18" s="52"/>
      <c r="T18" s="53" t="str">
        <f t="shared" si="4"/>
        <v/>
      </c>
      <c r="U18" s="53"/>
    </row>
    <row r="19" spans="2:21" ht="15">
      <c r="B19" s="46">
        <v>11</v>
      </c>
      <c r="C19" s="48" t="str">
        <f t="shared" si="1"/>
        <v/>
      </c>
      <c r="D19" s="48"/>
      <c r="E19" s="46"/>
      <c r="F19" s="5"/>
      <c r="G19" s="46" t="s">
        <v>46</v>
      </c>
      <c r="H19" s="49"/>
      <c r="I19" s="49"/>
      <c r="J19" s="46"/>
      <c r="K19" s="48" t="str">
        <f t="shared" si="0"/>
        <v/>
      </c>
      <c r="L19" s="48"/>
      <c r="M19" s="4" t="str">
        <f t="shared" si="2"/>
        <v/>
      </c>
      <c r="N19" s="46"/>
      <c r="O19" s="5"/>
      <c r="P19" s="49"/>
      <c r="Q19" s="49"/>
      <c r="R19" s="52" t="str">
        <f t="shared" si="3"/>
        <v/>
      </c>
      <c r="S19" s="52"/>
      <c r="T19" s="53" t="str">
        <f t="shared" si="4"/>
        <v/>
      </c>
      <c r="U19" s="53"/>
    </row>
    <row r="20" spans="2:21" ht="15">
      <c r="B20" s="46">
        <v>12</v>
      </c>
      <c r="C20" s="48" t="str">
        <f t="shared" si="1"/>
        <v/>
      </c>
      <c r="D20" s="48"/>
      <c r="E20" s="46"/>
      <c r="F20" s="5"/>
      <c r="G20" s="46" t="s">
        <v>46</v>
      </c>
      <c r="H20" s="49"/>
      <c r="I20" s="49"/>
      <c r="J20" s="46"/>
      <c r="K20" s="48" t="str">
        <f t="shared" si="0"/>
        <v/>
      </c>
      <c r="L20" s="48"/>
      <c r="M20" s="4" t="str">
        <f t="shared" si="2"/>
        <v/>
      </c>
      <c r="N20" s="46"/>
      <c r="O20" s="5"/>
      <c r="P20" s="49"/>
      <c r="Q20" s="49"/>
      <c r="R20" s="52" t="str">
        <f t="shared" si="3"/>
        <v/>
      </c>
      <c r="S20" s="52"/>
      <c r="T20" s="53" t="str">
        <f t="shared" si="4"/>
        <v/>
      </c>
      <c r="U20" s="53"/>
    </row>
    <row r="21" spans="2:21" ht="15">
      <c r="B21" s="46">
        <v>13</v>
      </c>
      <c r="C21" s="48" t="str">
        <f t="shared" si="1"/>
        <v/>
      </c>
      <c r="D21" s="48"/>
      <c r="E21" s="46"/>
      <c r="F21" s="5"/>
      <c r="G21" s="46" t="s">
        <v>46</v>
      </c>
      <c r="H21" s="49"/>
      <c r="I21" s="49"/>
      <c r="J21" s="46"/>
      <c r="K21" s="48" t="str">
        <f t="shared" si="0"/>
        <v/>
      </c>
      <c r="L21" s="48"/>
      <c r="M21" s="4" t="str">
        <f t="shared" si="2"/>
        <v/>
      </c>
      <c r="N21" s="46"/>
      <c r="O21" s="5"/>
      <c r="P21" s="49"/>
      <c r="Q21" s="49"/>
      <c r="R21" s="52" t="str">
        <f t="shared" si="3"/>
        <v/>
      </c>
      <c r="S21" s="52"/>
      <c r="T21" s="53" t="str">
        <f t="shared" si="4"/>
        <v/>
      </c>
      <c r="U21" s="53"/>
    </row>
    <row r="22" spans="2:21" ht="15">
      <c r="B22" s="46">
        <v>14</v>
      </c>
      <c r="C22" s="48" t="str">
        <f t="shared" si="1"/>
        <v/>
      </c>
      <c r="D22" s="48"/>
      <c r="E22" s="46"/>
      <c r="F22" s="5"/>
      <c r="G22" s="46" t="s">
        <v>45</v>
      </c>
      <c r="H22" s="49"/>
      <c r="I22" s="49"/>
      <c r="J22" s="46"/>
      <c r="K22" s="48" t="str">
        <f t="shared" si="0"/>
        <v/>
      </c>
      <c r="L22" s="48"/>
      <c r="M22" s="4" t="str">
        <f t="shared" si="2"/>
        <v/>
      </c>
      <c r="N22" s="46"/>
      <c r="O22" s="5"/>
      <c r="P22" s="49"/>
      <c r="Q22" s="49"/>
      <c r="R22" s="52" t="str">
        <f t="shared" si="3"/>
        <v/>
      </c>
      <c r="S22" s="52"/>
      <c r="T22" s="53" t="str">
        <f t="shared" si="4"/>
        <v/>
      </c>
      <c r="U22" s="53"/>
    </row>
    <row r="23" spans="2:21" ht="15">
      <c r="B23" s="46">
        <v>15</v>
      </c>
      <c r="C23" s="48" t="str">
        <f t="shared" si="1"/>
        <v/>
      </c>
      <c r="D23" s="48"/>
      <c r="E23" s="46"/>
      <c r="F23" s="5"/>
      <c r="G23" s="46" t="s">
        <v>46</v>
      </c>
      <c r="H23" s="49"/>
      <c r="I23" s="49"/>
      <c r="J23" s="46"/>
      <c r="K23" s="48" t="str">
        <f t="shared" si="0"/>
        <v/>
      </c>
      <c r="L23" s="48"/>
      <c r="M23" s="4" t="str">
        <f t="shared" si="2"/>
        <v/>
      </c>
      <c r="N23" s="46"/>
      <c r="O23" s="5"/>
      <c r="P23" s="49"/>
      <c r="Q23" s="49"/>
      <c r="R23" s="52" t="str">
        <f t="shared" si="3"/>
        <v/>
      </c>
      <c r="S23" s="52"/>
      <c r="T23" s="53" t="str">
        <f t="shared" si="4"/>
        <v/>
      </c>
      <c r="U23" s="53"/>
    </row>
    <row r="24" spans="2:21" ht="15">
      <c r="B24" s="46">
        <v>16</v>
      </c>
      <c r="C24" s="48" t="str">
        <f t="shared" si="1"/>
        <v/>
      </c>
      <c r="D24" s="48"/>
      <c r="E24" s="46"/>
      <c r="F24" s="5"/>
      <c r="G24" s="46" t="s">
        <v>46</v>
      </c>
      <c r="H24" s="49"/>
      <c r="I24" s="49"/>
      <c r="J24" s="46"/>
      <c r="K24" s="48" t="str">
        <f t="shared" si="0"/>
        <v/>
      </c>
      <c r="L24" s="48"/>
      <c r="M24" s="4" t="str">
        <f t="shared" si="2"/>
        <v/>
      </c>
      <c r="N24" s="46"/>
      <c r="O24" s="5"/>
      <c r="P24" s="49"/>
      <c r="Q24" s="49"/>
      <c r="R24" s="52" t="str">
        <f t="shared" si="3"/>
        <v/>
      </c>
      <c r="S24" s="52"/>
      <c r="T24" s="53" t="str">
        <f t="shared" si="4"/>
        <v/>
      </c>
      <c r="U24" s="53"/>
    </row>
    <row r="25" spans="2:21" ht="15">
      <c r="B25" s="46">
        <v>17</v>
      </c>
      <c r="C25" s="48" t="str">
        <f t="shared" si="1"/>
        <v/>
      </c>
      <c r="D25" s="48"/>
      <c r="E25" s="46"/>
      <c r="F25" s="5"/>
      <c r="G25" s="46" t="s">
        <v>46</v>
      </c>
      <c r="H25" s="49"/>
      <c r="I25" s="49"/>
      <c r="J25" s="46"/>
      <c r="K25" s="48" t="str">
        <f t="shared" si="0"/>
        <v/>
      </c>
      <c r="L25" s="48"/>
      <c r="M25" s="4" t="str">
        <f t="shared" si="2"/>
        <v/>
      </c>
      <c r="N25" s="46"/>
      <c r="O25" s="5"/>
      <c r="P25" s="49"/>
      <c r="Q25" s="49"/>
      <c r="R25" s="52" t="str">
        <f t="shared" si="3"/>
        <v/>
      </c>
      <c r="S25" s="52"/>
      <c r="T25" s="53" t="str">
        <f t="shared" si="4"/>
        <v/>
      </c>
      <c r="U25" s="53"/>
    </row>
    <row r="26" spans="2:21" ht="15">
      <c r="B26" s="46">
        <v>18</v>
      </c>
      <c r="C26" s="48" t="str">
        <f t="shared" si="1"/>
        <v/>
      </c>
      <c r="D26" s="48"/>
      <c r="E26" s="46"/>
      <c r="F26" s="5"/>
      <c r="G26" s="46" t="s">
        <v>46</v>
      </c>
      <c r="H26" s="49"/>
      <c r="I26" s="49"/>
      <c r="J26" s="46"/>
      <c r="K26" s="48" t="str">
        <f t="shared" si="0"/>
        <v/>
      </c>
      <c r="L26" s="48"/>
      <c r="M26" s="4" t="str">
        <f t="shared" si="2"/>
        <v/>
      </c>
      <c r="N26" s="46"/>
      <c r="O26" s="5"/>
      <c r="P26" s="49"/>
      <c r="Q26" s="49"/>
      <c r="R26" s="52" t="str">
        <f t="shared" si="3"/>
        <v/>
      </c>
      <c r="S26" s="52"/>
      <c r="T26" s="53" t="str">
        <f t="shared" si="4"/>
        <v/>
      </c>
      <c r="U26" s="53"/>
    </row>
    <row r="27" spans="2:21" ht="15">
      <c r="B27" s="46">
        <v>19</v>
      </c>
      <c r="C27" s="48" t="str">
        <f t="shared" si="1"/>
        <v/>
      </c>
      <c r="D27" s="48"/>
      <c r="E27" s="46"/>
      <c r="F27" s="5"/>
      <c r="G27" s="46" t="s">
        <v>45</v>
      </c>
      <c r="H27" s="49"/>
      <c r="I27" s="49"/>
      <c r="J27" s="46"/>
      <c r="K27" s="48" t="str">
        <f t="shared" si="0"/>
        <v/>
      </c>
      <c r="L27" s="48"/>
      <c r="M27" s="4" t="str">
        <f t="shared" si="2"/>
        <v/>
      </c>
      <c r="N27" s="46"/>
      <c r="O27" s="5"/>
      <c r="P27" s="49"/>
      <c r="Q27" s="49"/>
      <c r="R27" s="52" t="str">
        <f t="shared" si="3"/>
        <v/>
      </c>
      <c r="S27" s="52"/>
      <c r="T27" s="53" t="str">
        <f t="shared" si="4"/>
        <v/>
      </c>
      <c r="U27" s="53"/>
    </row>
    <row r="28" spans="2:21" ht="15">
      <c r="B28" s="46">
        <v>20</v>
      </c>
      <c r="C28" s="48" t="str">
        <f t="shared" si="1"/>
        <v/>
      </c>
      <c r="D28" s="48"/>
      <c r="E28" s="46"/>
      <c r="F28" s="5"/>
      <c r="G28" s="46" t="s">
        <v>46</v>
      </c>
      <c r="H28" s="49"/>
      <c r="I28" s="49"/>
      <c r="J28" s="46"/>
      <c r="K28" s="48" t="str">
        <f t="shared" si="0"/>
        <v/>
      </c>
      <c r="L28" s="48"/>
      <c r="M28" s="4" t="str">
        <f t="shared" si="2"/>
        <v/>
      </c>
      <c r="N28" s="46"/>
      <c r="O28" s="5"/>
      <c r="P28" s="49"/>
      <c r="Q28" s="49"/>
      <c r="R28" s="52" t="str">
        <f t="shared" si="3"/>
        <v/>
      </c>
      <c r="S28" s="52"/>
      <c r="T28" s="53" t="str">
        <f t="shared" si="4"/>
        <v/>
      </c>
      <c r="U28" s="53"/>
    </row>
    <row r="29" spans="2:21" ht="15">
      <c r="B29" s="46">
        <v>21</v>
      </c>
      <c r="C29" s="48" t="str">
        <f t="shared" si="1"/>
        <v/>
      </c>
      <c r="D29" s="48"/>
      <c r="E29" s="46"/>
      <c r="F29" s="5"/>
      <c r="G29" s="46" t="s">
        <v>45</v>
      </c>
      <c r="H29" s="49"/>
      <c r="I29" s="49"/>
      <c r="J29" s="46"/>
      <c r="K29" s="48" t="str">
        <f t="shared" si="0"/>
        <v/>
      </c>
      <c r="L29" s="48"/>
      <c r="M29" s="4" t="str">
        <f t="shared" si="2"/>
        <v/>
      </c>
      <c r="N29" s="46"/>
      <c r="O29" s="5"/>
      <c r="P29" s="49"/>
      <c r="Q29" s="49"/>
      <c r="R29" s="52" t="str">
        <f t="shared" si="3"/>
        <v/>
      </c>
      <c r="S29" s="52"/>
      <c r="T29" s="53" t="str">
        <f t="shared" si="4"/>
        <v/>
      </c>
      <c r="U29" s="53"/>
    </row>
    <row r="30" spans="2:21" ht="15">
      <c r="B30" s="46">
        <v>22</v>
      </c>
      <c r="C30" s="48" t="str">
        <f t="shared" si="1"/>
        <v/>
      </c>
      <c r="D30" s="48"/>
      <c r="E30" s="46"/>
      <c r="F30" s="5"/>
      <c r="G30" s="46" t="s">
        <v>45</v>
      </c>
      <c r="H30" s="49"/>
      <c r="I30" s="49"/>
      <c r="J30" s="46"/>
      <c r="K30" s="48" t="str">
        <f t="shared" si="0"/>
        <v/>
      </c>
      <c r="L30" s="48"/>
      <c r="M30" s="4" t="str">
        <f t="shared" si="2"/>
        <v/>
      </c>
      <c r="N30" s="46"/>
      <c r="O30" s="5"/>
      <c r="P30" s="49"/>
      <c r="Q30" s="49"/>
      <c r="R30" s="52" t="str">
        <f t="shared" si="3"/>
        <v/>
      </c>
      <c r="S30" s="52"/>
      <c r="T30" s="53" t="str">
        <f t="shared" si="4"/>
        <v/>
      </c>
      <c r="U30" s="53"/>
    </row>
    <row r="31" spans="2:21" ht="15">
      <c r="B31" s="46">
        <v>23</v>
      </c>
      <c r="C31" s="48" t="str">
        <f t="shared" si="1"/>
        <v/>
      </c>
      <c r="D31" s="48"/>
      <c r="E31" s="46"/>
      <c r="F31" s="5"/>
      <c r="G31" s="46" t="s">
        <v>45</v>
      </c>
      <c r="H31" s="49"/>
      <c r="I31" s="49"/>
      <c r="J31" s="46"/>
      <c r="K31" s="48" t="str">
        <f t="shared" si="0"/>
        <v/>
      </c>
      <c r="L31" s="48"/>
      <c r="M31" s="4" t="str">
        <f t="shared" si="2"/>
        <v/>
      </c>
      <c r="N31" s="46"/>
      <c r="O31" s="5"/>
      <c r="P31" s="49"/>
      <c r="Q31" s="49"/>
      <c r="R31" s="52" t="str">
        <f t="shared" si="3"/>
        <v/>
      </c>
      <c r="S31" s="52"/>
      <c r="T31" s="53" t="str">
        <f t="shared" si="4"/>
        <v/>
      </c>
      <c r="U31" s="53"/>
    </row>
    <row r="32" spans="2:21" ht="15">
      <c r="B32" s="46">
        <v>24</v>
      </c>
      <c r="C32" s="48" t="str">
        <f t="shared" si="1"/>
        <v/>
      </c>
      <c r="D32" s="48"/>
      <c r="E32" s="46"/>
      <c r="F32" s="5"/>
      <c r="G32" s="46" t="s">
        <v>45</v>
      </c>
      <c r="H32" s="49"/>
      <c r="I32" s="49"/>
      <c r="J32" s="46"/>
      <c r="K32" s="48" t="str">
        <f t="shared" si="0"/>
        <v/>
      </c>
      <c r="L32" s="48"/>
      <c r="M32" s="4" t="str">
        <f t="shared" si="2"/>
        <v/>
      </c>
      <c r="N32" s="46"/>
      <c r="O32" s="5"/>
      <c r="P32" s="49"/>
      <c r="Q32" s="49"/>
      <c r="R32" s="52" t="str">
        <f t="shared" si="3"/>
        <v/>
      </c>
      <c r="S32" s="52"/>
      <c r="T32" s="53" t="str">
        <f t="shared" si="4"/>
        <v/>
      </c>
      <c r="U32" s="53"/>
    </row>
    <row r="33" spans="2:21" ht="15">
      <c r="B33" s="46">
        <v>25</v>
      </c>
      <c r="C33" s="48" t="str">
        <f t="shared" si="1"/>
        <v/>
      </c>
      <c r="D33" s="48"/>
      <c r="E33" s="46"/>
      <c r="F33" s="5"/>
      <c r="G33" s="46" t="s">
        <v>46</v>
      </c>
      <c r="H33" s="49"/>
      <c r="I33" s="49"/>
      <c r="J33" s="46"/>
      <c r="K33" s="48" t="str">
        <f t="shared" si="0"/>
        <v/>
      </c>
      <c r="L33" s="48"/>
      <c r="M33" s="4" t="str">
        <f t="shared" si="2"/>
        <v/>
      </c>
      <c r="N33" s="46"/>
      <c r="O33" s="5"/>
      <c r="P33" s="49"/>
      <c r="Q33" s="49"/>
      <c r="R33" s="52" t="str">
        <f t="shared" si="3"/>
        <v/>
      </c>
      <c r="S33" s="52"/>
      <c r="T33" s="53" t="str">
        <f t="shared" si="4"/>
        <v/>
      </c>
      <c r="U33" s="53"/>
    </row>
    <row r="34" spans="2:21" ht="15">
      <c r="B34" s="46">
        <v>26</v>
      </c>
      <c r="C34" s="48" t="str">
        <f t="shared" si="1"/>
        <v/>
      </c>
      <c r="D34" s="48"/>
      <c r="E34" s="46"/>
      <c r="F34" s="5"/>
      <c r="G34" s="46" t="s">
        <v>45</v>
      </c>
      <c r="H34" s="49"/>
      <c r="I34" s="49"/>
      <c r="J34" s="46"/>
      <c r="K34" s="48" t="str">
        <f t="shared" si="0"/>
        <v/>
      </c>
      <c r="L34" s="48"/>
      <c r="M34" s="4" t="str">
        <f t="shared" si="2"/>
        <v/>
      </c>
      <c r="N34" s="46"/>
      <c r="O34" s="5"/>
      <c r="P34" s="49"/>
      <c r="Q34" s="49"/>
      <c r="R34" s="52" t="str">
        <f t="shared" si="3"/>
        <v/>
      </c>
      <c r="S34" s="52"/>
      <c r="T34" s="53" t="str">
        <f t="shared" si="4"/>
        <v/>
      </c>
      <c r="U34" s="53"/>
    </row>
    <row r="35" spans="2:21" ht="15">
      <c r="B35" s="46">
        <v>27</v>
      </c>
      <c r="C35" s="48" t="str">
        <f t="shared" si="1"/>
        <v/>
      </c>
      <c r="D35" s="48"/>
      <c r="E35" s="46"/>
      <c r="F35" s="5"/>
      <c r="G35" s="46" t="s">
        <v>45</v>
      </c>
      <c r="H35" s="49"/>
      <c r="I35" s="49"/>
      <c r="J35" s="46"/>
      <c r="K35" s="48" t="str">
        <f t="shared" si="0"/>
        <v/>
      </c>
      <c r="L35" s="48"/>
      <c r="M35" s="4" t="str">
        <f t="shared" si="2"/>
        <v/>
      </c>
      <c r="N35" s="46"/>
      <c r="O35" s="5"/>
      <c r="P35" s="49"/>
      <c r="Q35" s="49"/>
      <c r="R35" s="52" t="str">
        <f t="shared" si="3"/>
        <v/>
      </c>
      <c r="S35" s="52"/>
      <c r="T35" s="53" t="str">
        <f t="shared" si="4"/>
        <v/>
      </c>
      <c r="U35" s="53"/>
    </row>
    <row r="36" spans="2:21" ht="15">
      <c r="B36" s="46">
        <v>28</v>
      </c>
      <c r="C36" s="48" t="str">
        <f t="shared" si="1"/>
        <v/>
      </c>
      <c r="D36" s="48"/>
      <c r="E36" s="46"/>
      <c r="F36" s="5"/>
      <c r="G36" s="46" t="s">
        <v>45</v>
      </c>
      <c r="H36" s="49"/>
      <c r="I36" s="49"/>
      <c r="J36" s="46"/>
      <c r="K36" s="48" t="str">
        <f t="shared" si="0"/>
        <v/>
      </c>
      <c r="L36" s="48"/>
      <c r="M36" s="4" t="str">
        <f t="shared" si="2"/>
        <v/>
      </c>
      <c r="N36" s="46"/>
      <c r="O36" s="5"/>
      <c r="P36" s="49"/>
      <c r="Q36" s="49"/>
      <c r="R36" s="52" t="str">
        <f t="shared" si="3"/>
        <v/>
      </c>
      <c r="S36" s="52"/>
      <c r="T36" s="53" t="str">
        <f t="shared" si="4"/>
        <v/>
      </c>
      <c r="U36" s="53"/>
    </row>
    <row r="37" spans="2:21" ht="15">
      <c r="B37" s="46">
        <v>29</v>
      </c>
      <c r="C37" s="48" t="str">
        <f t="shared" si="1"/>
        <v/>
      </c>
      <c r="D37" s="48"/>
      <c r="E37" s="46"/>
      <c r="F37" s="5"/>
      <c r="G37" s="46" t="s">
        <v>45</v>
      </c>
      <c r="H37" s="49"/>
      <c r="I37" s="49"/>
      <c r="J37" s="46"/>
      <c r="K37" s="48" t="str">
        <f t="shared" si="0"/>
        <v/>
      </c>
      <c r="L37" s="48"/>
      <c r="M37" s="4" t="str">
        <f t="shared" si="2"/>
        <v/>
      </c>
      <c r="N37" s="46"/>
      <c r="O37" s="5"/>
      <c r="P37" s="49"/>
      <c r="Q37" s="49"/>
      <c r="R37" s="52" t="str">
        <f t="shared" si="3"/>
        <v/>
      </c>
      <c r="S37" s="52"/>
      <c r="T37" s="53" t="str">
        <f t="shared" si="4"/>
        <v/>
      </c>
      <c r="U37" s="53"/>
    </row>
    <row r="38" spans="2:21" ht="15">
      <c r="B38" s="46">
        <v>30</v>
      </c>
      <c r="C38" s="48" t="str">
        <f t="shared" si="1"/>
        <v/>
      </c>
      <c r="D38" s="48"/>
      <c r="E38" s="46"/>
      <c r="F38" s="5"/>
      <c r="G38" s="46" t="s">
        <v>46</v>
      </c>
      <c r="H38" s="49"/>
      <c r="I38" s="49"/>
      <c r="J38" s="46"/>
      <c r="K38" s="48" t="str">
        <f t="shared" si="0"/>
        <v/>
      </c>
      <c r="L38" s="48"/>
      <c r="M38" s="4" t="str">
        <f t="shared" si="2"/>
        <v/>
      </c>
      <c r="N38" s="46"/>
      <c r="O38" s="5"/>
      <c r="P38" s="49"/>
      <c r="Q38" s="49"/>
      <c r="R38" s="52" t="str">
        <f t="shared" si="3"/>
        <v/>
      </c>
      <c r="S38" s="52"/>
      <c r="T38" s="53" t="str">
        <f t="shared" si="4"/>
        <v/>
      </c>
      <c r="U38" s="53"/>
    </row>
    <row r="39" spans="2:21" ht="15">
      <c r="B39" s="46">
        <v>31</v>
      </c>
      <c r="C39" s="48" t="str">
        <f t="shared" si="1"/>
        <v/>
      </c>
      <c r="D39" s="48"/>
      <c r="E39" s="46"/>
      <c r="F39" s="5"/>
      <c r="G39" s="46" t="s">
        <v>46</v>
      </c>
      <c r="H39" s="49"/>
      <c r="I39" s="49"/>
      <c r="J39" s="46"/>
      <c r="K39" s="48" t="str">
        <f t="shared" si="0"/>
        <v/>
      </c>
      <c r="L39" s="48"/>
      <c r="M39" s="4" t="str">
        <f t="shared" si="2"/>
        <v/>
      </c>
      <c r="N39" s="46"/>
      <c r="O39" s="5"/>
      <c r="P39" s="49"/>
      <c r="Q39" s="49"/>
      <c r="R39" s="52" t="str">
        <f t="shared" si="3"/>
        <v/>
      </c>
      <c r="S39" s="52"/>
      <c r="T39" s="53" t="str">
        <f t="shared" si="4"/>
        <v/>
      </c>
      <c r="U39" s="53"/>
    </row>
    <row r="40" spans="2:21" ht="15">
      <c r="B40" s="46">
        <v>32</v>
      </c>
      <c r="C40" s="48" t="str">
        <f t="shared" si="1"/>
        <v/>
      </c>
      <c r="D40" s="48"/>
      <c r="E40" s="46"/>
      <c r="F40" s="5"/>
      <c r="G40" s="46" t="s">
        <v>46</v>
      </c>
      <c r="H40" s="49"/>
      <c r="I40" s="49"/>
      <c r="J40" s="46"/>
      <c r="K40" s="48" t="str">
        <f t="shared" si="0"/>
        <v/>
      </c>
      <c r="L40" s="48"/>
      <c r="M40" s="4" t="str">
        <f t="shared" si="2"/>
        <v/>
      </c>
      <c r="N40" s="46"/>
      <c r="O40" s="5"/>
      <c r="P40" s="49"/>
      <c r="Q40" s="49"/>
      <c r="R40" s="52" t="str">
        <f t="shared" si="3"/>
        <v/>
      </c>
      <c r="S40" s="52"/>
      <c r="T40" s="53" t="str">
        <f t="shared" si="4"/>
        <v/>
      </c>
      <c r="U40" s="53"/>
    </row>
    <row r="41" spans="2:21" ht="15">
      <c r="B41" s="46">
        <v>33</v>
      </c>
      <c r="C41" s="48" t="str">
        <f t="shared" si="1"/>
        <v/>
      </c>
      <c r="D41" s="48"/>
      <c r="E41" s="46"/>
      <c r="F41" s="5"/>
      <c r="G41" s="46" t="s">
        <v>45</v>
      </c>
      <c r="H41" s="49"/>
      <c r="I41" s="49"/>
      <c r="J41" s="46"/>
      <c r="K41" s="48" t="str">
        <f t="shared" si="0"/>
        <v/>
      </c>
      <c r="L41" s="48"/>
      <c r="M41" s="4" t="str">
        <f t="shared" si="2"/>
        <v/>
      </c>
      <c r="N41" s="46"/>
      <c r="O41" s="5"/>
      <c r="P41" s="49"/>
      <c r="Q41" s="49"/>
      <c r="R41" s="52" t="str">
        <f t="shared" si="3"/>
        <v/>
      </c>
      <c r="S41" s="52"/>
      <c r="T41" s="53" t="str">
        <f t="shared" si="4"/>
        <v/>
      </c>
      <c r="U41" s="53"/>
    </row>
    <row r="42" spans="2:21" ht="15">
      <c r="B42" s="46">
        <v>34</v>
      </c>
      <c r="C42" s="48" t="str">
        <f t="shared" si="1"/>
        <v/>
      </c>
      <c r="D42" s="48"/>
      <c r="E42" s="46"/>
      <c r="F42" s="5"/>
      <c r="G42" s="46" t="s">
        <v>46</v>
      </c>
      <c r="H42" s="49"/>
      <c r="I42" s="49"/>
      <c r="J42" s="46"/>
      <c r="K42" s="48" t="str">
        <f t="shared" si="0"/>
        <v/>
      </c>
      <c r="L42" s="48"/>
      <c r="M42" s="4" t="str">
        <f t="shared" si="2"/>
        <v/>
      </c>
      <c r="N42" s="46"/>
      <c r="O42" s="5"/>
      <c r="P42" s="49"/>
      <c r="Q42" s="49"/>
      <c r="R42" s="52" t="str">
        <f t="shared" si="3"/>
        <v/>
      </c>
      <c r="S42" s="52"/>
      <c r="T42" s="53" t="str">
        <f t="shared" si="4"/>
        <v/>
      </c>
      <c r="U42" s="53"/>
    </row>
    <row r="43" spans="2:21" ht="15">
      <c r="B43" s="46">
        <v>35</v>
      </c>
      <c r="C43" s="48" t="str">
        <f t="shared" si="1"/>
        <v/>
      </c>
      <c r="D43" s="48"/>
      <c r="E43" s="46"/>
      <c r="F43" s="5"/>
      <c r="G43" s="46" t="s">
        <v>45</v>
      </c>
      <c r="H43" s="49"/>
      <c r="I43" s="49"/>
      <c r="J43" s="46"/>
      <c r="K43" s="48" t="str">
        <f t="shared" si="0"/>
        <v/>
      </c>
      <c r="L43" s="48"/>
      <c r="M43" s="4" t="str">
        <f t="shared" si="2"/>
        <v/>
      </c>
      <c r="N43" s="46"/>
      <c r="O43" s="5"/>
      <c r="P43" s="49"/>
      <c r="Q43" s="49"/>
      <c r="R43" s="52" t="str">
        <f t="shared" si="3"/>
        <v/>
      </c>
      <c r="S43" s="52"/>
      <c r="T43" s="53" t="str">
        <f t="shared" si="4"/>
        <v/>
      </c>
      <c r="U43" s="53"/>
    </row>
    <row r="44" spans="2:21" ht="15">
      <c r="B44" s="46">
        <v>36</v>
      </c>
      <c r="C44" s="48" t="str">
        <f t="shared" si="1"/>
        <v/>
      </c>
      <c r="D44" s="48"/>
      <c r="E44" s="46"/>
      <c r="F44" s="5"/>
      <c r="G44" s="46" t="s">
        <v>46</v>
      </c>
      <c r="H44" s="49"/>
      <c r="I44" s="49"/>
      <c r="J44" s="46"/>
      <c r="K44" s="48" t="str">
        <f t="shared" si="0"/>
        <v/>
      </c>
      <c r="L44" s="48"/>
      <c r="M44" s="4" t="str">
        <f t="shared" si="2"/>
        <v/>
      </c>
      <c r="N44" s="46"/>
      <c r="O44" s="5"/>
      <c r="P44" s="49"/>
      <c r="Q44" s="49"/>
      <c r="R44" s="52" t="str">
        <f t="shared" si="3"/>
        <v/>
      </c>
      <c r="S44" s="52"/>
      <c r="T44" s="53" t="str">
        <f t="shared" si="4"/>
        <v/>
      </c>
      <c r="U44" s="53"/>
    </row>
    <row r="45" spans="2:21" ht="15">
      <c r="B45" s="46">
        <v>37</v>
      </c>
      <c r="C45" s="48" t="str">
        <f t="shared" si="1"/>
        <v/>
      </c>
      <c r="D45" s="48"/>
      <c r="E45" s="46"/>
      <c r="F45" s="5"/>
      <c r="G45" s="46" t="s">
        <v>45</v>
      </c>
      <c r="H45" s="49"/>
      <c r="I45" s="49"/>
      <c r="J45" s="46"/>
      <c r="K45" s="48" t="str">
        <f t="shared" si="0"/>
        <v/>
      </c>
      <c r="L45" s="48"/>
      <c r="M45" s="4" t="str">
        <f t="shared" si="2"/>
        <v/>
      </c>
      <c r="N45" s="46"/>
      <c r="O45" s="5"/>
      <c r="P45" s="49"/>
      <c r="Q45" s="49"/>
      <c r="R45" s="52" t="str">
        <f t="shared" si="3"/>
        <v/>
      </c>
      <c r="S45" s="52"/>
      <c r="T45" s="53" t="str">
        <f t="shared" si="4"/>
        <v/>
      </c>
      <c r="U45" s="53"/>
    </row>
    <row r="46" spans="2:21" ht="15">
      <c r="B46" s="46">
        <v>38</v>
      </c>
      <c r="C46" s="48" t="str">
        <f t="shared" si="1"/>
        <v/>
      </c>
      <c r="D46" s="48"/>
      <c r="E46" s="46"/>
      <c r="F46" s="5"/>
      <c r="G46" s="46" t="s">
        <v>46</v>
      </c>
      <c r="H46" s="49"/>
      <c r="I46" s="49"/>
      <c r="J46" s="46"/>
      <c r="K46" s="48" t="str">
        <f t="shared" si="0"/>
        <v/>
      </c>
      <c r="L46" s="48"/>
      <c r="M46" s="4" t="str">
        <f t="shared" si="2"/>
        <v/>
      </c>
      <c r="N46" s="46"/>
      <c r="O46" s="5"/>
      <c r="P46" s="49"/>
      <c r="Q46" s="49"/>
      <c r="R46" s="52" t="str">
        <f t="shared" si="3"/>
        <v/>
      </c>
      <c r="S46" s="52"/>
      <c r="T46" s="53" t="str">
        <f t="shared" si="4"/>
        <v/>
      </c>
      <c r="U46" s="53"/>
    </row>
    <row r="47" spans="2:21" ht="15">
      <c r="B47" s="46">
        <v>39</v>
      </c>
      <c r="C47" s="48" t="str">
        <f t="shared" si="1"/>
        <v/>
      </c>
      <c r="D47" s="48"/>
      <c r="E47" s="46"/>
      <c r="F47" s="5"/>
      <c r="G47" s="46" t="s">
        <v>46</v>
      </c>
      <c r="H47" s="49"/>
      <c r="I47" s="49"/>
      <c r="J47" s="46"/>
      <c r="K47" s="48" t="str">
        <f t="shared" si="0"/>
        <v/>
      </c>
      <c r="L47" s="48"/>
      <c r="M47" s="4" t="str">
        <f t="shared" si="2"/>
        <v/>
      </c>
      <c r="N47" s="46"/>
      <c r="O47" s="5"/>
      <c r="P47" s="49"/>
      <c r="Q47" s="49"/>
      <c r="R47" s="52" t="str">
        <f t="shared" si="3"/>
        <v/>
      </c>
      <c r="S47" s="52"/>
      <c r="T47" s="53" t="str">
        <f t="shared" si="4"/>
        <v/>
      </c>
      <c r="U47" s="53"/>
    </row>
    <row r="48" spans="2:21" ht="15">
      <c r="B48" s="46">
        <v>40</v>
      </c>
      <c r="C48" s="48" t="str">
        <f t="shared" si="1"/>
        <v/>
      </c>
      <c r="D48" s="48"/>
      <c r="E48" s="46"/>
      <c r="F48" s="5"/>
      <c r="G48" s="46" t="s">
        <v>76</v>
      </c>
      <c r="H48" s="49"/>
      <c r="I48" s="49"/>
      <c r="J48" s="46"/>
      <c r="K48" s="48" t="str">
        <f t="shared" si="0"/>
        <v/>
      </c>
      <c r="L48" s="48"/>
      <c r="M48" s="4" t="str">
        <f t="shared" si="2"/>
        <v/>
      </c>
      <c r="N48" s="46"/>
      <c r="O48" s="5"/>
      <c r="P48" s="49"/>
      <c r="Q48" s="49"/>
      <c r="R48" s="52" t="str">
        <f t="shared" si="3"/>
        <v/>
      </c>
      <c r="S48" s="52"/>
      <c r="T48" s="53" t="str">
        <f t="shared" si="4"/>
        <v/>
      </c>
      <c r="U48" s="53"/>
    </row>
    <row r="49" spans="2:21" ht="15">
      <c r="B49" s="46">
        <v>41</v>
      </c>
      <c r="C49" s="48" t="str">
        <f t="shared" si="1"/>
        <v/>
      </c>
      <c r="D49" s="48"/>
      <c r="E49" s="46"/>
      <c r="F49" s="5"/>
      <c r="G49" s="46" t="s">
        <v>46</v>
      </c>
      <c r="H49" s="49"/>
      <c r="I49" s="49"/>
      <c r="J49" s="46"/>
      <c r="K49" s="48" t="str">
        <f t="shared" si="0"/>
        <v/>
      </c>
      <c r="L49" s="48"/>
      <c r="M49" s="4" t="str">
        <f t="shared" si="2"/>
        <v/>
      </c>
      <c r="N49" s="46"/>
      <c r="O49" s="5"/>
      <c r="P49" s="49"/>
      <c r="Q49" s="49"/>
      <c r="R49" s="52" t="str">
        <f t="shared" si="3"/>
        <v/>
      </c>
      <c r="S49" s="52"/>
      <c r="T49" s="53" t="str">
        <f t="shared" si="4"/>
        <v/>
      </c>
      <c r="U49" s="53"/>
    </row>
    <row r="50" spans="2:21" ht="15">
      <c r="B50" s="46">
        <v>42</v>
      </c>
      <c r="C50" s="48" t="str">
        <f t="shared" si="1"/>
        <v/>
      </c>
      <c r="D50" s="48"/>
      <c r="E50" s="46"/>
      <c r="F50" s="5"/>
      <c r="G50" s="46" t="s">
        <v>46</v>
      </c>
      <c r="H50" s="49"/>
      <c r="I50" s="49"/>
      <c r="J50" s="46"/>
      <c r="K50" s="48" t="str">
        <f t="shared" si="0"/>
        <v/>
      </c>
      <c r="L50" s="48"/>
      <c r="M50" s="4" t="str">
        <f t="shared" si="2"/>
        <v/>
      </c>
      <c r="N50" s="46"/>
      <c r="O50" s="5"/>
      <c r="P50" s="49"/>
      <c r="Q50" s="49"/>
      <c r="R50" s="52" t="str">
        <f t="shared" si="3"/>
        <v/>
      </c>
      <c r="S50" s="52"/>
      <c r="T50" s="53" t="str">
        <f t="shared" si="4"/>
        <v/>
      </c>
      <c r="U50" s="53"/>
    </row>
    <row r="51" spans="2:21" ht="15">
      <c r="B51" s="46">
        <v>43</v>
      </c>
      <c r="C51" s="48" t="str">
        <f t="shared" si="1"/>
        <v/>
      </c>
      <c r="D51" s="48"/>
      <c r="E51" s="46"/>
      <c r="F51" s="5"/>
      <c r="G51" s="46" t="s">
        <v>45</v>
      </c>
      <c r="H51" s="49"/>
      <c r="I51" s="49"/>
      <c r="J51" s="46"/>
      <c r="K51" s="48" t="str">
        <f t="shared" si="0"/>
        <v/>
      </c>
      <c r="L51" s="48"/>
      <c r="M51" s="4" t="str">
        <f t="shared" si="2"/>
        <v/>
      </c>
      <c r="N51" s="46"/>
      <c r="O51" s="5"/>
      <c r="P51" s="49"/>
      <c r="Q51" s="49"/>
      <c r="R51" s="52" t="str">
        <f t="shared" si="3"/>
        <v/>
      </c>
      <c r="S51" s="52"/>
      <c r="T51" s="53" t="str">
        <f t="shared" si="4"/>
        <v/>
      </c>
      <c r="U51" s="53"/>
    </row>
    <row r="52" spans="2:21" ht="15">
      <c r="B52" s="46">
        <v>44</v>
      </c>
      <c r="C52" s="48" t="str">
        <f t="shared" si="1"/>
        <v/>
      </c>
      <c r="D52" s="48"/>
      <c r="E52" s="46"/>
      <c r="F52" s="5"/>
      <c r="G52" s="46" t="s">
        <v>45</v>
      </c>
      <c r="H52" s="49"/>
      <c r="I52" s="49"/>
      <c r="J52" s="46"/>
      <c r="K52" s="48" t="str">
        <f t="shared" si="0"/>
        <v/>
      </c>
      <c r="L52" s="48"/>
      <c r="M52" s="4" t="str">
        <f t="shared" si="2"/>
        <v/>
      </c>
      <c r="N52" s="46"/>
      <c r="O52" s="5"/>
      <c r="P52" s="49"/>
      <c r="Q52" s="49"/>
      <c r="R52" s="52" t="str">
        <f t="shared" si="3"/>
        <v/>
      </c>
      <c r="S52" s="52"/>
      <c r="T52" s="53" t="str">
        <f t="shared" si="4"/>
        <v/>
      </c>
      <c r="U52" s="53"/>
    </row>
    <row r="53" spans="2:21" ht="15">
      <c r="B53" s="46">
        <v>45</v>
      </c>
      <c r="C53" s="48" t="str">
        <f t="shared" si="1"/>
        <v/>
      </c>
      <c r="D53" s="48"/>
      <c r="E53" s="46"/>
      <c r="F53" s="5"/>
      <c r="G53" s="46" t="s">
        <v>46</v>
      </c>
      <c r="H53" s="49"/>
      <c r="I53" s="49"/>
      <c r="J53" s="46"/>
      <c r="K53" s="48" t="str">
        <f t="shared" si="0"/>
        <v/>
      </c>
      <c r="L53" s="48"/>
      <c r="M53" s="4" t="str">
        <f t="shared" si="2"/>
        <v/>
      </c>
      <c r="N53" s="46"/>
      <c r="O53" s="5"/>
      <c r="P53" s="49"/>
      <c r="Q53" s="49"/>
      <c r="R53" s="52" t="str">
        <f t="shared" si="3"/>
        <v/>
      </c>
      <c r="S53" s="52"/>
      <c r="T53" s="53" t="str">
        <f t="shared" si="4"/>
        <v/>
      </c>
      <c r="U53" s="53"/>
    </row>
    <row r="54" spans="2:21" ht="15">
      <c r="B54" s="46">
        <v>46</v>
      </c>
      <c r="C54" s="48" t="str">
        <f t="shared" si="1"/>
        <v/>
      </c>
      <c r="D54" s="48"/>
      <c r="E54" s="46"/>
      <c r="F54" s="5"/>
      <c r="G54" s="46" t="s">
        <v>46</v>
      </c>
      <c r="H54" s="49"/>
      <c r="I54" s="49"/>
      <c r="J54" s="46"/>
      <c r="K54" s="48" t="str">
        <f t="shared" si="0"/>
        <v/>
      </c>
      <c r="L54" s="48"/>
      <c r="M54" s="4" t="str">
        <f t="shared" si="2"/>
        <v/>
      </c>
      <c r="N54" s="46"/>
      <c r="O54" s="5"/>
      <c r="P54" s="49"/>
      <c r="Q54" s="49"/>
      <c r="R54" s="52" t="str">
        <f t="shared" si="3"/>
        <v/>
      </c>
      <c r="S54" s="52"/>
      <c r="T54" s="53" t="str">
        <f t="shared" si="4"/>
        <v/>
      </c>
      <c r="U54" s="53"/>
    </row>
    <row r="55" spans="2:21" ht="15">
      <c r="B55" s="46">
        <v>47</v>
      </c>
      <c r="C55" s="48" t="str">
        <f t="shared" si="1"/>
        <v/>
      </c>
      <c r="D55" s="48"/>
      <c r="E55" s="46"/>
      <c r="F55" s="5"/>
      <c r="G55" s="46" t="s">
        <v>45</v>
      </c>
      <c r="H55" s="49"/>
      <c r="I55" s="49"/>
      <c r="J55" s="46"/>
      <c r="K55" s="48" t="str">
        <f t="shared" si="0"/>
        <v/>
      </c>
      <c r="L55" s="48"/>
      <c r="M55" s="4" t="str">
        <f t="shared" si="2"/>
        <v/>
      </c>
      <c r="N55" s="46"/>
      <c r="O55" s="5"/>
      <c r="P55" s="49"/>
      <c r="Q55" s="49"/>
      <c r="R55" s="52" t="str">
        <f t="shared" si="3"/>
        <v/>
      </c>
      <c r="S55" s="52"/>
      <c r="T55" s="53" t="str">
        <f t="shared" si="4"/>
        <v/>
      </c>
      <c r="U55" s="53"/>
    </row>
    <row r="56" spans="2:21" ht="15">
      <c r="B56" s="46">
        <v>48</v>
      </c>
      <c r="C56" s="48" t="str">
        <f t="shared" si="1"/>
        <v/>
      </c>
      <c r="D56" s="48"/>
      <c r="E56" s="46"/>
      <c r="F56" s="5"/>
      <c r="G56" s="46" t="s">
        <v>45</v>
      </c>
      <c r="H56" s="49"/>
      <c r="I56" s="49"/>
      <c r="J56" s="46"/>
      <c r="K56" s="48" t="str">
        <f t="shared" si="0"/>
        <v/>
      </c>
      <c r="L56" s="48"/>
      <c r="M56" s="4" t="str">
        <f t="shared" si="2"/>
        <v/>
      </c>
      <c r="N56" s="46"/>
      <c r="O56" s="5"/>
      <c r="P56" s="49"/>
      <c r="Q56" s="49"/>
      <c r="R56" s="52" t="str">
        <f t="shared" si="3"/>
        <v/>
      </c>
      <c r="S56" s="52"/>
      <c r="T56" s="53" t="str">
        <f t="shared" si="4"/>
        <v/>
      </c>
      <c r="U56" s="53"/>
    </row>
    <row r="57" spans="2:21" ht="15">
      <c r="B57" s="46">
        <v>49</v>
      </c>
      <c r="C57" s="48" t="str">
        <f t="shared" si="1"/>
        <v/>
      </c>
      <c r="D57" s="48"/>
      <c r="E57" s="46"/>
      <c r="F57" s="5"/>
      <c r="G57" s="46" t="s">
        <v>45</v>
      </c>
      <c r="H57" s="49"/>
      <c r="I57" s="49"/>
      <c r="J57" s="46"/>
      <c r="K57" s="48" t="str">
        <f t="shared" si="0"/>
        <v/>
      </c>
      <c r="L57" s="48"/>
      <c r="M57" s="4" t="str">
        <f t="shared" si="2"/>
        <v/>
      </c>
      <c r="N57" s="46"/>
      <c r="O57" s="5"/>
      <c r="P57" s="49"/>
      <c r="Q57" s="49"/>
      <c r="R57" s="52" t="str">
        <f t="shared" si="3"/>
        <v/>
      </c>
      <c r="S57" s="52"/>
      <c r="T57" s="53" t="str">
        <f t="shared" si="4"/>
        <v/>
      </c>
      <c r="U57" s="53"/>
    </row>
    <row r="58" spans="2:21" ht="15">
      <c r="B58" s="46">
        <v>50</v>
      </c>
      <c r="C58" s="48" t="str">
        <f t="shared" si="1"/>
        <v/>
      </c>
      <c r="D58" s="48"/>
      <c r="E58" s="46"/>
      <c r="F58" s="5"/>
      <c r="G58" s="46" t="s">
        <v>45</v>
      </c>
      <c r="H58" s="49"/>
      <c r="I58" s="49"/>
      <c r="J58" s="46"/>
      <c r="K58" s="48" t="str">
        <f t="shared" si="0"/>
        <v/>
      </c>
      <c r="L58" s="48"/>
      <c r="M58" s="4" t="str">
        <f t="shared" si="2"/>
        <v/>
      </c>
      <c r="N58" s="46"/>
      <c r="O58" s="5"/>
      <c r="P58" s="49"/>
      <c r="Q58" s="49"/>
      <c r="R58" s="52" t="str">
        <f t="shared" si="3"/>
        <v/>
      </c>
      <c r="S58" s="52"/>
      <c r="T58" s="53" t="str">
        <f t="shared" si="4"/>
        <v/>
      </c>
      <c r="U58" s="53"/>
    </row>
    <row r="59" spans="2:21" ht="15">
      <c r="B59" s="46">
        <v>51</v>
      </c>
      <c r="C59" s="48" t="str">
        <f t="shared" si="1"/>
        <v/>
      </c>
      <c r="D59" s="48"/>
      <c r="E59" s="46"/>
      <c r="F59" s="5"/>
      <c r="G59" s="46" t="s">
        <v>45</v>
      </c>
      <c r="H59" s="49"/>
      <c r="I59" s="49"/>
      <c r="J59" s="46"/>
      <c r="K59" s="48" t="str">
        <f t="shared" si="0"/>
        <v/>
      </c>
      <c r="L59" s="48"/>
      <c r="M59" s="4" t="str">
        <f t="shared" si="2"/>
        <v/>
      </c>
      <c r="N59" s="46"/>
      <c r="O59" s="5"/>
      <c r="P59" s="49"/>
      <c r="Q59" s="49"/>
      <c r="R59" s="52" t="str">
        <f t="shared" si="3"/>
        <v/>
      </c>
      <c r="S59" s="52"/>
      <c r="T59" s="53" t="str">
        <f t="shared" si="4"/>
        <v/>
      </c>
      <c r="U59" s="53"/>
    </row>
    <row r="60" spans="2:21" ht="15">
      <c r="B60" s="46">
        <v>52</v>
      </c>
      <c r="C60" s="48" t="str">
        <f t="shared" si="1"/>
        <v/>
      </c>
      <c r="D60" s="48"/>
      <c r="E60" s="46"/>
      <c r="F60" s="5"/>
      <c r="G60" s="46" t="s">
        <v>45</v>
      </c>
      <c r="H60" s="49"/>
      <c r="I60" s="49"/>
      <c r="J60" s="46"/>
      <c r="K60" s="48" t="str">
        <f t="shared" si="0"/>
        <v/>
      </c>
      <c r="L60" s="48"/>
      <c r="M60" s="4" t="str">
        <f t="shared" si="2"/>
        <v/>
      </c>
      <c r="N60" s="46"/>
      <c r="O60" s="5"/>
      <c r="P60" s="49"/>
      <c r="Q60" s="49"/>
      <c r="R60" s="52" t="str">
        <f t="shared" si="3"/>
        <v/>
      </c>
      <c r="S60" s="52"/>
      <c r="T60" s="53" t="str">
        <f t="shared" si="4"/>
        <v/>
      </c>
      <c r="U60" s="53"/>
    </row>
    <row r="61" spans="2:21" ht="15">
      <c r="B61" s="46">
        <v>53</v>
      </c>
      <c r="C61" s="48" t="str">
        <f t="shared" si="1"/>
        <v/>
      </c>
      <c r="D61" s="48"/>
      <c r="E61" s="46"/>
      <c r="F61" s="5"/>
      <c r="G61" s="46" t="s">
        <v>45</v>
      </c>
      <c r="H61" s="49"/>
      <c r="I61" s="49"/>
      <c r="J61" s="46"/>
      <c r="K61" s="48" t="str">
        <f t="shared" si="0"/>
        <v/>
      </c>
      <c r="L61" s="48"/>
      <c r="M61" s="4" t="str">
        <f t="shared" si="2"/>
        <v/>
      </c>
      <c r="N61" s="46"/>
      <c r="O61" s="5"/>
      <c r="P61" s="49"/>
      <c r="Q61" s="49"/>
      <c r="R61" s="52" t="str">
        <f t="shared" si="3"/>
        <v/>
      </c>
      <c r="S61" s="52"/>
      <c r="T61" s="53" t="str">
        <f t="shared" si="4"/>
        <v/>
      </c>
      <c r="U61" s="53"/>
    </row>
    <row r="62" spans="2:21" ht="15">
      <c r="B62" s="46">
        <v>54</v>
      </c>
      <c r="C62" s="48" t="str">
        <f t="shared" si="1"/>
        <v/>
      </c>
      <c r="D62" s="48"/>
      <c r="E62" s="46"/>
      <c r="F62" s="5"/>
      <c r="G62" s="46" t="s">
        <v>45</v>
      </c>
      <c r="H62" s="49"/>
      <c r="I62" s="49"/>
      <c r="J62" s="46"/>
      <c r="K62" s="48" t="str">
        <f t="shared" si="0"/>
        <v/>
      </c>
      <c r="L62" s="48"/>
      <c r="M62" s="4" t="str">
        <f t="shared" si="2"/>
        <v/>
      </c>
      <c r="N62" s="46"/>
      <c r="O62" s="5"/>
      <c r="P62" s="49"/>
      <c r="Q62" s="49"/>
      <c r="R62" s="52" t="str">
        <f t="shared" si="3"/>
        <v/>
      </c>
      <c r="S62" s="52"/>
      <c r="T62" s="53" t="str">
        <f t="shared" si="4"/>
        <v/>
      </c>
      <c r="U62" s="53"/>
    </row>
    <row r="63" spans="2:21" ht="15">
      <c r="B63" s="46">
        <v>55</v>
      </c>
      <c r="C63" s="48" t="str">
        <f t="shared" si="1"/>
        <v/>
      </c>
      <c r="D63" s="48"/>
      <c r="E63" s="46"/>
      <c r="F63" s="5"/>
      <c r="G63" s="46" t="s">
        <v>46</v>
      </c>
      <c r="H63" s="49"/>
      <c r="I63" s="49"/>
      <c r="J63" s="46"/>
      <c r="K63" s="48" t="str">
        <f t="shared" si="0"/>
        <v/>
      </c>
      <c r="L63" s="48"/>
      <c r="M63" s="4" t="str">
        <f t="shared" si="2"/>
        <v/>
      </c>
      <c r="N63" s="46"/>
      <c r="O63" s="5"/>
      <c r="P63" s="49"/>
      <c r="Q63" s="49"/>
      <c r="R63" s="52" t="str">
        <f t="shared" si="3"/>
        <v/>
      </c>
      <c r="S63" s="52"/>
      <c r="T63" s="53" t="str">
        <f t="shared" si="4"/>
        <v/>
      </c>
      <c r="U63" s="53"/>
    </row>
    <row r="64" spans="2:21" ht="15">
      <c r="B64" s="46">
        <v>56</v>
      </c>
      <c r="C64" s="48" t="str">
        <f t="shared" si="1"/>
        <v/>
      </c>
      <c r="D64" s="48"/>
      <c r="E64" s="46"/>
      <c r="F64" s="5"/>
      <c r="G64" s="46" t="s">
        <v>45</v>
      </c>
      <c r="H64" s="49"/>
      <c r="I64" s="49"/>
      <c r="J64" s="46"/>
      <c r="K64" s="48" t="str">
        <f t="shared" si="0"/>
        <v/>
      </c>
      <c r="L64" s="48"/>
      <c r="M64" s="4" t="str">
        <f t="shared" si="2"/>
        <v/>
      </c>
      <c r="N64" s="46"/>
      <c r="O64" s="5"/>
      <c r="P64" s="49"/>
      <c r="Q64" s="49"/>
      <c r="R64" s="52" t="str">
        <f t="shared" si="3"/>
        <v/>
      </c>
      <c r="S64" s="52"/>
      <c r="T64" s="53" t="str">
        <f t="shared" si="4"/>
        <v/>
      </c>
      <c r="U64" s="53"/>
    </row>
    <row r="65" spans="2:21" ht="15">
      <c r="B65" s="46">
        <v>57</v>
      </c>
      <c r="C65" s="48" t="str">
        <f t="shared" si="1"/>
        <v/>
      </c>
      <c r="D65" s="48"/>
      <c r="E65" s="46"/>
      <c r="F65" s="5"/>
      <c r="G65" s="46" t="s">
        <v>45</v>
      </c>
      <c r="H65" s="49"/>
      <c r="I65" s="49"/>
      <c r="J65" s="46"/>
      <c r="K65" s="48" t="str">
        <f t="shared" si="0"/>
        <v/>
      </c>
      <c r="L65" s="48"/>
      <c r="M65" s="4" t="str">
        <f t="shared" si="2"/>
        <v/>
      </c>
      <c r="N65" s="46"/>
      <c r="O65" s="5"/>
      <c r="P65" s="49"/>
      <c r="Q65" s="49"/>
      <c r="R65" s="52" t="str">
        <f t="shared" si="3"/>
        <v/>
      </c>
      <c r="S65" s="52"/>
      <c r="T65" s="53" t="str">
        <f t="shared" si="4"/>
        <v/>
      </c>
      <c r="U65" s="53"/>
    </row>
    <row r="66" spans="2:21" ht="15">
      <c r="B66" s="46">
        <v>58</v>
      </c>
      <c r="C66" s="48" t="str">
        <f t="shared" si="1"/>
        <v/>
      </c>
      <c r="D66" s="48"/>
      <c r="E66" s="46"/>
      <c r="F66" s="5"/>
      <c r="G66" s="46" t="s">
        <v>45</v>
      </c>
      <c r="H66" s="49"/>
      <c r="I66" s="49"/>
      <c r="J66" s="46"/>
      <c r="K66" s="48" t="str">
        <f t="shared" si="0"/>
        <v/>
      </c>
      <c r="L66" s="48"/>
      <c r="M66" s="4" t="str">
        <f t="shared" si="2"/>
        <v/>
      </c>
      <c r="N66" s="46"/>
      <c r="O66" s="5"/>
      <c r="P66" s="49"/>
      <c r="Q66" s="49"/>
      <c r="R66" s="52" t="str">
        <f t="shared" si="3"/>
        <v/>
      </c>
      <c r="S66" s="52"/>
      <c r="T66" s="53" t="str">
        <f t="shared" si="4"/>
        <v/>
      </c>
      <c r="U66" s="53"/>
    </row>
    <row r="67" spans="2:21" ht="15">
      <c r="B67" s="46">
        <v>59</v>
      </c>
      <c r="C67" s="48" t="str">
        <f t="shared" si="1"/>
        <v/>
      </c>
      <c r="D67" s="48"/>
      <c r="E67" s="46"/>
      <c r="F67" s="5"/>
      <c r="G67" s="46" t="s">
        <v>45</v>
      </c>
      <c r="H67" s="49"/>
      <c r="I67" s="49"/>
      <c r="J67" s="46"/>
      <c r="K67" s="48" t="str">
        <f t="shared" si="0"/>
        <v/>
      </c>
      <c r="L67" s="48"/>
      <c r="M67" s="4" t="str">
        <f t="shared" si="2"/>
        <v/>
      </c>
      <c r="N67" s="46"/>
      <c r="O67" s="5"/>
      <c r="P67" s="49"/>
      <c r="Q67" s="49"/>
      <c r="R67" s="52" t="str">
        <f t="shared" si="3"/>
        <v/>
      </c>
      <c r="S67" s="52"/>
      <c r="T67" s="53" t="str">
        <f t="shared" si="4"/>
        <v/>
      </c>
      <c r="U67" s="53"/>
    </row>
    <row r="68" spans="2:21" ht="15">
      <c r="B68" s="46">
        <v>60</v>
      </c>
      <c r="C68" s="48" t="str">
        <f t="shared" si="1"/>
        <v/>
      </c>
      <c r="D68" s="48"/>
      <c r="E68" s="46"/>
      <c r="F68" s="5"/>
      <c r="G68" s="46" t="s">
        <v>46</v>
      </c>
      <c r="H68" s="49"/>
      <c r="I68" s="49"/>
      <c r="J68" s="46"/>
      <c r="K68" s="48" t="str">
        <f t="shared" si="0"/>
        <v/>
      </c>
      <c r="L68" s="48"/>
      <c r="M68" s="4" t="str">
        <f t="shared" si="2"/>
        <v/>
      </c>
      <c r="N68" s="46"/>
      <c r="O68" s="5"/>
      <c r="P68" s="49"/>
      <c r="Q68" s="49"/>
      <c r="R68" s="52" t="str">
        <f t="shared" si="3"/>
        <v/>
      </c>
      <c r="S68" s="52"/>
      <c r="T68" s="53" t="str">
        <f t="shared" si="4"/>
        <v/>
      </c>
      <c r="U68" s="53"/>
    </row>
    <row r="69" spans="2:21" ht="15">
      <c r="B69" s="46">
        <v>61</v>
      </c>
      <c r="C69" s="48" t="str">
        <f t="shared" si="1"/>
        <v/>
      </c>
      <c r="D69" s="48"/>
      <c r="E69" s="46"/>
      <c r="F69" s="5"/>
      <c r="G69" s="46" t="s">
        <v>46</v>
      </c>
      <c r="H69" s="49"/>
      <c r="I69" s="49"/>
      <c r="J69" s="46"/>
      <c r="K69" s="48" t="str">
        <f t="shared" si="0"/>
        <v/>
      </c>
      <c r="L69" s="48"/>
      <c r="M69" s="4" t="str">
        <f t="shared" si="2"/>
        <v/>
      </c>
      <c r="N69" s="46"/>
      <c r="O69" s="5"/>
      <c r="P69" s="49"/>
      <c r="Q69" s="49"/>
      <c r="R69" s="52" t="str">
        <f t="shared" si="3"/>
        <v/>
      </c>
      <c r="S69" s="52"/>
      <c r="T69" s="53" t="str">
        <f t="shared" si="4"/>
        <v/>
      </c>
      <c r="U69" s="53"/>
    </row>
    <row r="70" spans="2:21" ht="15">
      <c r="B70" s="46">
        <v>62</v>
      </c>
      <c r="C70" s="48" t="str">
        <f t="shared" si="1"/>
        <v/>
      </c>
      <c r="D70" s="48"/>
      <c r="E70" s="46"/>
      <c r="F70" s="5"/>
      <c r="G70" s="46" t="s">
        <v>45</v>
      </c>
      <c r="H70" s="49"/>
      <c r="I70" s="49"/>
      <c r="J70" s="46"/>
      <c r="K70" s="48" t="str">
        <f t="shared" si="0"/>
        <v/>
      </c>
      <c r="L70" s="48"/>
      <c r="M70" s="4" t="str">
        <f t="shared" si="2"/>
        <v/>
      </c>
      <c r="N70" s="46"/>
      <c r="O70" s="5"/>
      <c r="P70" s="49"/>
      <c r="Q70" s="49"/>
      <c r="R70" s="52" t="str">
        <f t="shared" si="3"/>
        <v/>
      </c>
      <c r="S70" s="52"/>
      <c r="T70" s="53" t="str">
        <f t="shared" si="4"/>
        <v/>
      </c>
      <c r="U70" s="53"/>
    </row>
    <row r="71" spans="2:21" ht="15">
      <c r="B71" s="46">
        <v>63</v>
      </c>
      <c r="C71" s="48" t="str">
        <f t="shared" si="1"/>
        <v/>
      </c>
      <c r="D71" s="48"/>
      <c r="E71" s="46"/>
      <c r="F71" s="5"/>
      <c r="G71" s="46" t="s">
        <v>46</v>
      </c>
      <c r="H71" s="49"/>
      <c r="I71" s="49"/>
      <c r="J71" s="46"/>
      <c r="K71" s="48" t="str">
        <f t="shared" si="0"/>
        <v/>
      </c>
      <c r="L71" s="48"/>
      <c r="M71" s="4" t="str">
        <f t="shared" si="2"/>
        <v/>
      </c>
      <c r="N71" s="46"/>
      <c r="O71" s="5"/>
      <c r="P71" s="49"/>
      <c r="Q71" s="49"/>
      <c r="R71" s="52" t="str">
        <f t="shared" si="3"/>
        <v/>
      </c>
      <c r="S71" s="52"/>
      <c r="T71" s="53" t="str">
        <f t="shared" si="4"/>
        <v/>
      </c>
      <c r="U71" s="53"/>
    </row>
    <row r="72" spans="2:21" ht="15">
      <c r="B72" s="46">
        <v>64</v>
      </c>
      <c r="C72" s="48" t="str">
        <f t="shared" si="1"/>
        <v/>
      </c>
      <c r="D72" s="48"/>
      <c r="E72" s="46"/>
      <c r="F72" s="5"/>
      <c r="G72" s="46" t="s">
        <v>45</v>
      </c>
      <c r="H72" s="49"/>
      <c r="I72" s="49"/>
      <c r="J72" s="46"/>
      <c r="K72" s="48" t="str">
        <f t="shared" si="0"/>
        <v/>
      </c>
      <c r="L72" s="48"/>
      <c r="M72" s="4" t="str">
        <f t="shared" si="2"/>
        <v/>
      </c>
      <c r="N72" s="46"/>
      <c r="O72" s="5"/>
      <c r="P72" s="49"/>
      <c r="Q72" s="49"/>
      <c r="R72" s="52" t="str">
        <f t="shared" si="3"/>
        <v/>
      </c>
      <c r="S72" s="52"/>
      <c r="T72" s="53" t="str">
        <f t="shared" si="4"/>
        <v/>
      </c>
      <c r="U72" s="53"/>
    </row>
    <row r="73" spans="2:21" ht="15">
      <c r="B73" s="46">
        <v>65</v>
      </c>
      <c r="C73" s="48" t="str">
        <f t="shared" si="1"/>
        <v/>
      </c>
      <c r="D73" s="48"/>
      <c r="E73" s="46"/>
      <c r="F73" s="5"/>
      <c r="G73" s="46" t="s">
        <v>46</v>
      </c>
      <c r="H73" s="49"/>
      <c r="I73" s="49"/>
      <c r="J73" s="46"/>
      <c r="K73" s="48" t="str">
        <f t="shared" ref="K73:K108" si="5">IF(F73="","",C73*0.03)</f>
        <v/>
      </c>
      <c r="L73" s="48"/>
      <c r="M73" s="4" t="str">
        <f t="shared" si="2"/>
        <v/>
      </c>
      <c r="N73" s="46"/>
      <c r="O73" s="5"/>
      <c r="P73" s="49"/>
      <c r="Q73" s="49"/>
      <c r="R73" s="52" t="str">
        <f t="shared" si="3"/>
        <v/>
      </c>
      <c r="S73" s="52"/>
      <c r="T73" s="53" t="str">
        <f t="shared" si="4"/>
        <v/>
      </c>
      <c r="U73" s="53"/>
    </row>
    <row r="74" spans="2:21" ht="15">
      <c r="B74" s="46">
        <v>66</v>
      </c>
      <c r="C74" s="48" t="str">
        <f t="shared" ref="C74:C108" si="6">IF(R73="","",C73+R73)</f>
        <v/>
      </c>
      <c r="D74" s="48"/>
      <c r="E74" s="46"/>
      <c r="F74" s="5"/>
      <c r="G74" s="46" t="s">
        <v>46</v>
      </c>
      <c r="H74" s="49"/>
      <c r="I74" s="49"/>
      <c r="J74" s="46"/>
      <c r="K74" s="48" t="str">
        <f t="shared" si="5"/>
        <v/>
      </c>
      <c r="L74" s="48"/>
      <c r="M74" s="4" t="str">
        <f t="shared" ref="M74:M108" si="7">IF(J74="","",(K74/J74)/1000)</f>
        <v/>
      </c>
      <c r="N74" s="46"/>
      <c r="O74" s="5"/>
      <c r="P74" s="49"/>
      <c r="Q74" s="49"/>
      <c r="R74" s="52" t="str">
        <f t="shared" ref="R74:R108" si="8">IF(O74="","",(IF(G74="売",H74-P74,P74-H74))*M74*100000)</f>
        <v/>
      </c>
      <c r="S74" s="52"/>
      <c r="T74" s="53" t="str">
        <f t="shared" ref="T74:T108" si="9">IF(O74="","",IF(R74&lt;0,J74*(-1),IF(G74="買",(P74-H74)*100,(H74-P74)*100)))</f>
        <v/>
      </c>
      <c r="U74" s="53"/>
    </row>
    <row r="75" spans="2:21" ht="15">
      <c r="B75" s="46">
        <v>67</v>
      </c>
      <c r="C75" s="48" t="str">
        <f t="shared" si="6"/>
        <v/>
      </c>
      <c r="D75" s="48"/>
      <c r="E75" s="46"/>
      <c r="F75" s="5"/>
      <c r="G75" s="46" t="s">
        <v>45</v>
      </c>
      <c r="H75" s="49"/>
      <c r="I75" s="49"/>
      <c r="J75" s="46"/>
      <c r="K75" s="48" t="str">
        <f t="shared" si="5"/>
        <v/>
      </c>
      <c r="L75" s="48"/>
      <c r="M75" s="4" t="str">
        <f t="shared" si="7"/>
        <v/>
      </c>
      <c r="N75" s="46"/>
      <c r="O75" s="5"/>
      <c r="P75" s="49"/>
      <c r="Q75" s="49"/>
      <c r="R75" s="52" t="str">
        <f t="shared" si="8"/>
        <v/>
      </c>
      <c r="S75" s="52"/>
      <c r="T75" s="53" t="str">
        <f t="shared" si="9"/>
        <v/>
      </c>
      <c r="U75" s="53"/>
    </row>
    <row r="76" spans="2:21" ht="15">
      <c r="B76" s="46">
        <v>68</v>
      </c>
      <c r="C76" s="48" t="str">
        <f t="shared" si="6"/>
        <v/>
      </c>
      <c r="D76" s="48"/>
      <c r="E76" s="46"/>
      <c r="F76" s="5"/>
      <c r="G76" s="46" t="s">
        <v>45</v>
      </c>
      <c r="H76" s="49"/>
      <c r="I76" s="49"/>
      <c r="J76" s="46"/>
      <c r="K76" s="48" t="str">
        <f t="shared" si="5"/>
        <v/>
      </c>
      <c r="L76" s="48"/>
      <c r="M76" s="4" t="str">
        <f t="shared" si="7"/>
        <v/>
      </c>
      <c r="N76" s="46"/>
      <c r="O76" s="5"/>
      <c r="P76" s="49"/>
      <c r="Q76" s="49"/>
      <c r="R76" s="52" t="str">
        <f t="shared" si="8"/>
        <v/>
      </c>
      <c r="S76" s="52"/>
      <c r="T76" s="53" t="str">
        <f t="shared" si="9"/>
        <v/>
      </c>
      <c r="U76" s="53"/>
    </row>
    <row r="77" spans="2:21" ht="15">
      <c r="B77" s="46">
        <v>69</v>
      </c>
      <c r="C77" s="48" t="str">
        <f t="shared" si="6"/>
        <v/>
      </c>
      <c r="D77" s="48"/>
      <c r="E77" s="46"/>
      <c r="F77" s="5"/>
      <c r="G77" s="46" t="s">
        <v>45</v>
      </c>
      <c r="H77" s="49"/>
      <c r="I77" s="49"/>
      <c r="J77" s="46"/>
      <c r="K77" s="48" t="str">
        <f t="shared" si="5"/>
        <v/>
      </c>
      <c r="L77" s="48"/>
      <c r="M77" s="4" t="str">
        <f t="shared" si="7"/>
        <v/>
      </c>
      <c r="N77" s="46"/>
      <c r="O77" s="5"/>
      <c r="P77" s="49"/>
      <c r="Q77" s="49"/>
      <c r="R77" s="52" t="str">
        <f t="shared" si="8"/>
        <v/>
      </c>
      <c r="S77" s="52"/>
      <c r="T77" s="53" t="str">
        <f t="shared" si="9"/>
        <v/>
      </c>
      <c r="U77" s="53"/>
    </row>
    <row r="78" spans="2:21" ht="15">
      <c r="B78" s="46">
        <v>70</v>
      </c>
      <c r="C78" s="48" t="str">
        <f t="shared" si="6"/>
        <v/>
      </c>
      <c r="D78" s="48"/>
      <c r="E78" s="46"/>
      <c r="F78" s="5"/>
      <c r="G78" s="46" t="s">
        <v>46</v>
      </c>
      <c r="H78" s="49"/>
      <c r="I78" s="49"/>
      <c r="J78" s="46"/>
      <c r="K78" s="48" t="str">
        <f t="shared" si="5"/>
        <v/>
      </c>
      <c r="L78" s="48"/>
      <c r="M78" s="4" t="str">
        <f t="shared" si="7"/>
        <v/>
      </c>
      <c r="N78" s="46"/>
      <c r="O78" s="5"/>
      <c r="P78" s="49"/>
      <c r="Q78" s="49"/>
      <c r="R78" s="52" t="str">
        <f t="shared" si="8"/>
        <v/>
      </c>
      <c r="S78" s="52"/>
      <c r="T78" s="53" t="str">
        <f t="shared" si="9"/>
        <v/>
      </c>
      <c r="U78" s="53"/>
    </row>
    <row r="79" spans="2:21" ht="15">
      <c r="B79" s="46">
        <v>71</v>
      </c>
      <c r="C79" s="48" t="str">
        <f t="shared" si="6"/>
        <v/>
      </c>
      <c r="D79" s="48"/>
      <c r="E79" s="46"/>
      <c r="F79" s="5"/>
      <c r="G79" s="46" t="s">
        <v>45</v>
      </c>
      <c r="H79" s="49"/>
      <c r="I79" s="49"/>
      <c r="J79" s="46"/>
      <c r="K79" s="48" t="str">
        <f t="shared" si="5"/>
        <v/>
      </c>
      <c r="L79" s="48"/>
      <c r="M79" s="4" t="str">
        <f t="shared" si="7"/>
        <v/>
      </c>
      <c r="N79" s="46"/>
      <c r="O79" s="5"/>
      <c r="P79" s="49"/>
      <c r="Q79" s="49"/>
      <c r="R79" s="52" t="str">
        <f t="shared" si="8"/>
        <v/>
      </c>
      <c r="S79" s="52"/>
      <c r="T79" s="53" t="str">
        <f t="shared" si="9"/>
        <v/>
      </c>
      <c r="U79" s="53"/>
    </row>
    <row r="80" spans="2:21" ht="15">
      <c r="B80" s="46">
        <v>72</v>
      </c>
      <c r="C80" s="48" t="str">
        <f t="shared" si="6"/>
        <v/>
      </c>
      <c r="D80" s="48"/>
      <c r="E80" s="46"/>
      <c r="F80" s="5"/>
      <c r="G80" s="46" t="s">
        <v>46</v>
      </c>
      <c r="H80" s="49"/>
      <c r="I80" s="49"/>
      <c r="J80" s="46"/>
      <c r="K80" s="48" t="str">
        <f t="shared" si="5"/>
        <v/>
      </c>
      <c r="L80" s="48"/>
      <c r="M80" s="4" t="str">
        <f t="shared" si="7"/>
        <v/>
      </c>
      <c r="N80" s="46"/>
      <c r="O80" s="5"/>
      <c r="P80" s="49"/>
      <c r="Q80" s="49"/>
      <c r="R80" s="52" t="str">
        <f t="shared" si="8"/>
        <v/>
      </c>
      <c r="S80" s="52"/>
      <c r="T80" s="53" t="str">
        <f t="shared" si="9"/>
        <v/>
      </c>
      <c r="U80" s="53"/>
    </row>
    <row r="81" spans="2:21" ht="15">
      <c r="B81" s="46">
        <v>73</v>
      </c>
      <c r="C81" s="48" t="str">
        <f t="shared" si="6"/>
        <v/>
      </c>
      <c r="D81" s="48"/>
      <c r="E81" s="46"/>
      <c r="F81" s="5"/>
      <c r="G81" s="46" t="s">
        <v>45</v>
      </c>
      <c r="H81" s="49"/>
      <c r="I81" s="49"/>
      <c r="J81" s="46"/>
      <c r="K81" s="48" t="str">
        <f t="shared" si="5"/>
        <v/>
      </c>
      <c r="L81" s="48"/>
      <c r="M81" s="4" t="str">
        <f t="shared" si="7"/>
        <v/>
      </c>
      <c r="N81" s="46"/>
      <c r="O81" s="5"/>
      <c r="P81" s="49"/>
      <c r="Q81" s="49"/>
      <c r="R81" s="52" t="str">
        <f t="shared" si="8"/>
        <v/>
      </c>
      <c r="S81" s="52"/>
      <c r="T81" s="53" t="str">
        <f t="shared" si="9"/>
        <v/>
      </c>
      <c r="U81" s="53"/>
    </row>
    <row r="82" spans="2:21" ht="15">
      <c r="B82" s="46">
        <v>74</v>
      </c>
      <c r="C82" s="48" t="str">
        <f t="shared" si="6"/>
        <v/>
      </c>
      <c r="D82" s="48"/>
      <c r="E82" s="46"/>
      <c r="F82" s="5"/>
      <c r="G82" s="46" t="s">
        <v>45</v>
      </c>
      <c r="H82" s="49"/>
      <c r="I82" s="49"/>
      <c r="J82" s="46"/>
      <c r="K82" s="48" t="str">
        <f t="shared" si="5"/>
        <v/>
      </c>
      <c r="L82" s="48"/>
      <c r="M82" s="4" t="str">
        <f t="shared" si="7"/>
        <v/>
      </c>
      <c r="N82" s="46"/>
      <c r="O82" s="5"/>
      <c r="P82" s="49"/>
      <c r="Q82" s="49"/>
      <c r="R82" s="52" t="str">
        <f t="shared" si="8"/>
        <v/>
      </c>
      <c r="S82" s="52"/>
      <c r="T82" s="53" t="str">
        <f t="shared" si="9"/>
        <v/>
      </c>
      <c r="U82" s="53"/>
    </row>
    <row r="83" spans="2:21" ht="15">
      <c r="B83" s="46">
        <v>75</v>
      </c>
      <c r="C83" s="48" t="str">
        <f t="shared" si="6"/>
        <v/>
      </c>
      <c r="D83" s="48"/>
      <c r="E83" s="46"/>
      <c r="F83" s="5"/>
      <c r="G83" s="46" t="s">
        <v>45</v>
      </c>
      <c r="H83" s="49"/>
      <c r="I83" s="49"/>
      <c r="J83" s="46"/>
      <c r="K83" s="48" t="str">
        <f t="shared" si="5"/>
        <v/>
      </c>
      <c r="L83" s="48"/>
      <c r="M83" s="4" t="str">
        <f t="shared" si="7"/>
        <v/>
      </c>
      <c r="N83" s="46"/>
      <c r="O83" s="5"/>
      <c r="P83" s="49"/>
      <c r="Q83" s="49"/>
      <c r="R83" s="52" t="str">
        <f t="shared" si="8"/>
        <v/>
      </c>
      <c r="S83" s="52"/>
      <c r="T83" s="53" t="str">
        <f t="shared" si="9"/>
        <v/>
      </c>
      <c r="U83" s="53"/>
    </row>
    <row r="84" spans="2:21" ht="15">
      <c r="B84" s="46">
        <v>76</v>
      </c>
      <c r="C84" s="48" t="str">
        <f t="shared" si="6"/>
        <v/>
      </c>
      <c r="D84" s="48"/>
      <c r="E84" s="46"/>
      <c r="F84" s="5"/>
      <c r="G84" s="46" t="s">
        <v>45</v>
      </c>
      <c r="H84" s="49"/>
      <c r="I84" s="49"/>
      <c r="J84" s="46"/>
      <c r="K84" s="48" t="str">
        <f t="shared" si="5"/>
        <v/>
      </c>
      <c r="L84" s="48"/>
      <c r="M84" s="4" t="str">
        <f t="shared" si="7"/>
        <v/>
      </c>
      <c r="N84" s="46"/>
      <c r="O84" s="5"/>
      <c r="P84" s="49"/>
      <c r="Q84" s="49"/>
      <c r="R84" s="52" t="str">
        <f t="shared" si="8"/>
        <v/>
      </c>
      <c r="S84" s="52"/>
      <c r="T84" s="53" t="str">
        <f t="shared" si="9"/>
        <v/>
      </c>
      <c r="U84" s="53"/>
    </row>
    <row r="85" spans="2:21" ht="15">
      <c r="B85" s="46">
        <v>77</v>
      </c>
      <c r="C85" s="48" t="str">
        <f t="shared" si="6"/>
        <v/>
      </c>
      <c r="D85" s="48"/>
      <c r="E85" s="46"/>
      <c r="F85" s="5"/>
      <c r="G85" s="46" t="s">
        <v>46</v>
      </c>
      <c r="H85" s="49"/>
      <c r="I85" s="49"/>
      <c r="J85" s="46"/>
      <c r="K85" s="48" t="str">
        <f t="shared" si="5"/>
        <v/>
      </c>
      <c r="L85" s="48"/>
      <c r="M85" s="4" t="str">
        <f t="shared" si="7"/>
        <v/>
      </c>
      <c r="N85" s="46"/>
      <c r="O85" s="5"/>
      <c r="P85" s="49"/>
      <c r="Q85" s="49"/>
      <c r="R85" s="52" t="str">
        <f t="shared" si="8"/>
        <v/>
      </c>
      <c r="S85" s="52"/>
      <c r="T85" s="53" t="str">
        <f t="shared" si="9"/>
        <v/>
      </c>
      <c r="U85" s="53"/>
    </row>
    <row r="86" spans="2:21" ht="15">
      <c r="B86" s="46">
        <v>78</v>
      </c>
      <c r="C86" s="48" t="str">
        <f t="shared" si="6"/>
        <v/>
      </c>
      <c r="D86" s="48"/>
      <c r="E86" s="46"/>
      <c r="F86" s="5"/>
      <c r="G86" s="46" t="s">
        <v>45</v>
      </c>
      <c r="H86" s="49"/>
      <c r="I86" s="49"/>
      <c r="J86" s="46"/>
      <c r="K86" s="48" t="str">
        <f t="shared" si="5"/>
        <v/>
      </c>
      <c r="L86" s="48"/>
      <c r="M86" s="4" t="str">
        <f t="shared" si="7"/>
        <v/>
      </c>
      <c r="N86" s="46"/>
      <c r="O86" s="5"/>
      <c r="P86" s="49"/>
      <c r="Q86" s="49"/>
      <c r="R86" s="52" t="str">
        <f t="shared" si="8"/>
        <v/>
      </c>
      <c r="S86" s="52"/>
      <c r="T86" s="53" t="str">
        <f t="shared" si="9"/>
        <v/>
      </c>
      <c r="U86" s="53"/>
    </row>
    <row r="87" spans="2:21" ht="15">
      <c r="B87" s="46">
        <v>79</v>
      </c>
      <c r="C87" s="48" t="str">
        <f t="shared" si="6"/>
        <v/>
      </c>
      <c r="D87" s="48"/>
      <c r="E87" s="46"/>
      <c r="F87" s="5"/>
      <c r="G87" s="46" t="s">
        <v>46</v>
      </c>
      <c r="H87" s="49"/>
      <c r="I87" s="49"/>
      <c r="J87" s="46"/>
      <c r="K87" s="48" t="str">
        <f t="shared" si="5"/>
        <v/>
      </c>
      <c r="L87" s="48"/>
      <c r="M87" s="4" t="str">
        <f t="shared" si="7"/>
        <v/>
      </c>
      <c r="N87" s="46"/>
      <c r="O87" s="5"/>
      <c r="P87" s="49"/>
      <c r="Q87" s="49"/>
      <c r="R87" s="52" t="str">
        <f t="shared" si="8"/>
        <v/>
      </c>
      <c r="S87" s="52"/>
      <c r="T87" s="53" t="str">
        <f t="shared" si="9"/>
        <v/>
      </c>
      <c r="U87" s="53"/>
    </row>
    <row r="88" spans="2:21" ht="15">
      <c r="B88" s="46">
        <v>80</v>
      </c>
      <c r="C88" s="48" t="str">
        <f t="shared" si="6"/>
        <v/>
      </c>
      <c r="D88" s="48"/>
      <c r="E88" s="46"/>
      <c r="F88" s="5"/>
      <c r="G88" s="46" t="s">
        <v>46</v>
      </c>
      <c r="H88" s="49"/>
      <c r="I88" s="49"/>
      <c r="J88" s="46"/>
      <c r="K88" s="48" t="str">
        <f t="shared" si="5"/>
        <v/>
      </c>
      <c r="L88" s="48"/>
      <c r="M88" s="4" t="str">
        <f t="shared" si="7"/>
        <v/>
      </c>
      <c r="N88" s="46"/>
      <c r="O88" s="5"/>
      <c r="P88" s="49"/>
      <c r="Q88" s="49"/>
      <c r="R88" s="52" t="str">
        <f t="shared" si="8"/>
        <v/>
      </c>
      <c r="S88" s="52"/>
      <c r="T88" s="53" t="str">
        <f t="shared" si="9"/>
        <v/>
      </c>
      <c r="U88" s="53"/>
    </row>
    <row r="89" spans="2:21" ht="15">
      <c r="B89" s="46">
        <v>81</v>
      </c>
      <c r="C89" s="48" t="str">
        <f t="shared" si="6"/>
        <v/>
      </c>
      <c r="D89" s="48"/>
      <c r="E89" s="46"/>
      <c r="F89" s="5"/>
      <c r="G89" s="46" t="s">
        <v>46</v>
      </c>
      <c r="H89" s="49"/>
      <c r="I89" s="49"/>
      <c r="J89" s="46"/>
      <c r="K89" s="48" t="str">
        <f t="shared" si="5"/>
        <v/>
      </c>
      <c r="L89" s="48"/>
      <c r="M89" s="4" t="str">
        <f t="shared" si="7"/>
        <v/>
      </c>
      <c r="N89" s="46"/>
      <c r="O89" s="5"/>
      <c r="P89" s="49"/>
      <c r="Q89" s="49"/>
      <c r="R89" s="52" t="str">
        <f t="shared" si="8"/>
        <v/>
      </c>
      <c r="S89" s="52"/>
      <c r="T89" s="53" t="str">
        <f t="shared" si="9"/>
        <v/>
      </c>
      <c r="U89" s="53"/>
    </row>
    <row r="90" spans="2:21" ht="15">
      <c r="B90" s="46">
        <v>82</v>
      </c>
      <c r="C90" s="48" t="str">
        <f t="shared" si="6"/>
        <v/>
      </c>
      <c r="D90" s="48"/>
      <c r="E90" s="46"/>
      <c r="F90" s="5"/>
      <c r="G90" s="46" t="s">
        <v>46</v>
      </c>
      <c r="H90" s="49"/>
      <c r="I90" s="49"/>
      <c r="J90" s="46"/>
      <c r="K90" s="48" t="str">
        <f t="shared" si="5"/>
        <v/>
      </c>
      <c r="L90" s="48"/>
      <c r="M90" s="4" t="str">
        <f t="shared" si="7"/>
        <v/>
      </c>
      <c r="N90" s="46"/>
      <c r="O90" s="5"/>
      <c r="P90" s="49"/>
      <c r="Q90" s="49"/>
      <c r="R90" s="52" t="str">
        <f t="shared" si="8"/>
        <v/>
      </c>
      <c r="S90" s="52"/>
      <c r="T90" s="53" t="str">
        <f t="shared" si="9"/>
        <v/>
      </c>
      <c r="U90" s="53"/>
    </row>
    <row r="91" spans="2:21" ht="15">
      <c r="B91" s="46">
        <v>83</v>
      </c>
      <c r="C91" s="48" t="str">
        <f t="shared" si="6"/>
        <v/>
      </c>
      <c r="D91" s="48"/>
      <c r="E91" s="46"/>
      <c r="F91" s="5"/>
      <c r="G91" s="46" t="s">
        <v>46</v>
      </c>
      <c r="H91" s="49"/>
      <c r="I91" s="49"/>
      <c r="J91" s="46"/>
      <c r="K91" s="48" t="str">
        <f t="shared" si="5"/>
        <v/>
      </c>
      <c r="L91" s="48"/>
      <c r="M91" s="4" t="str">
        <f t="shared" si="7"/>
        <v/>
      </c>
      <c r="N91" s="46"/>
      <c r="O91" s="5"/>
      <c r="P91" s="49"/>
      <c r="Q91" s="49"/>
      <c r="R91" s="52" t="str">
        <f t="shared" si="8"/>
        <v/>
      </c>
      <c r="S91" s="52"/>
      <c r="T91" s="53" t="str">
        <f t="shared" si="9"/>
        <v/>
      </c>
      <c r="U91" s="53"/>
    </row>
    <row r="92" spans="2:21" ht="15">
      <c r="B92" s="46">
        <v>84</v>
      </c>
      <c r="C92" s="48" t="str">
        <f t="shared" si="6"/>
        <v/>
      </c>
      <c r="D92" s="48"/>
      <c r="E92" s="46"/>
      <c r="F92" s="5"/>
      <c r="G92" s="46" t="s">
        <v>45</v>
      </c>
      <c r="H92" s="49"/>
      <c r="I92" s="49"/>
      <c r="J92" s="46"/>
      <c r="K92" s="48" t="str">
        <f t="shared" si="5"/>
        <v/>
      </c>
      <c r="L92" s="48"/>
      <c r="M92" s="4" t="str">
        <f t="shared" si="7"/>
        <v/>
      </c>
      <c r="N92" s="46"/>
      <c r="O92" s="5"/>
      <c r="P92" s="49"/>
      <c r="Q92" s="49"/>
      <c r="R92" s="52" t="str">
        <f t="shared" si="8"/>
        <v/>
      </c>
      <c r="S92" s="52"/>
      <c r="T92" s="53" t="str">
        <f t="shared" si="9"/>
        <v/>
      </c>
      <c r="U92" s="53"/>
    </row>
    <row r="93" spans="2:21" ht="15">
      <c r="B93" s="46">
        <v>85</v>
      </c>
      <c r="C93" s="48" t="str">
        <f t="shared" si="6"/>
        <v/>
      </c>
      <c r="D93" s="48"/>
      <c r="E93" s="46"/>
      <c r="F93" s="5"/>
      <c r="G93" s="46" t="s">
        <v>46</v>
      </c>
      <c r="H93" s="49"/>
      <c r="I93" s="49"/>
      <c r="J93" s="46"/>
      <c r="K93" s="48" t="str">
        <f t="shared" si="5"/>
        <v/>
      </c>
      <c r="L93" s="48"/>
      <c r="M93" s="4" t="str">
        <f t="shared" si="7"/>
        <v/>
      </c>
      <c r="N93" s="46"/>
      <c r="O93" s="5"/>
      <c r="P93" s="49"/>
      <c r="Q93" s="49"/>
      <c r="R93" s="52" t="str">
        <f t="shared" si="8"/>
        <v/>
      </c>
      <c r="S93" s="52"/>
      <c r="T93" s="53" t="str">
        <f t="shared" si="9"/>
        <v/>
      </c>
      <c r="U93" s="53"/>
    </row>
    <row r="94" spans="2:21" ht="15">
      <c r="B94" s="46">
        <v>86</v>
      </c>
      <c r="C94" s="48" t="str">
        <f t="shared" si="6"/>
        <v/>
      </c>
      <c r="D94" s="48"/>
      <c r="E94" s="46"/>
      <c r="F94" s="5"/>
      <c r="G94" s="46" t="s">
        <v>45</v>
      </c>
      <c r="H94" s="49"/>
      <c r="I94" s="49"/>
      <c r="J94" s="46"/>
      <c r="K94" s="48" t="str">
        <f t="shared" si="5"/>
        <v/>
      </c>
      <c r="L94" s="48"/>
      <c r="M94" s="4" t="str">
        <f t="shared" si="7"/>
        <v/>
      </c>
      <c r="N94" s="46"/>
      <c r="O94" s="5"/>
      <c r="P94" s="49"/>
      <c r="Q94" s="49"/>
      <c r="R94" s="52" t="str">
        <f t="shared" si="8"/>
        <v/>
      </c>
      <c r="S94" s="52"/>
      <c r="T94" s="53" t="str">
        <f t="shared" si="9"/>
        <v/>
      </c>
      <c r="U94" s="53"/>
    </row>
    <row r="95" spans="2:21" ht="15">
      <c r="B95" s="46">
        <v>87</v>
      </c>
      <c r="C95" s="48" t="str">
        <f t="shared" si="6"/>
        <v/>
      </c>
      <c r="D95" s="48"/>
      <c r="E95" s="46"/>
      <c r="F95" s="5"/>
      <c r="G95" s="46" t="s">
        <v>46</v>
      </c>
      <c r="H95" s="49"/>
      <c r="I95" s="49"/>
      <c r="J95" s="46"/>
      <c r="K95" s="48" t="str">
        <f t="shared" si="5"/>
        <v/>
      </c>
      <c r="L95" s="48"/>
      <c r="M95" s="4" t="str">
        <f t="shared" si="7"/>
        <v/>
      </c>
      <c r="N95" s="46"/>
      <c r="O95" s="5"/>
      <c r="P95" s="49"/>
      <c r="Q95" s="49"/>
      <c r="R95" s="52" t="str">
        <f t="shared" si="8"/>
        <v/>
      </c>
      <c r="S95" s="52"/>
      <c r="T95" s="53" t="str">
        <f t="shared" si="9"/>
        <v/>
      </c>
      <c r="U95" s="53"/>
    </row>
    <row r="96" spans="2:21" ht="15">
      <c r="B96" s="46">
        <v>88</v>
      </c>
      <c r="C96" s="48" t="str">
        <f t="shared" si="6"/>
        <v/>
      </c>
      <c r="D96" s="48"/>
      <c r="E96" s="46"/>
      <c r="F96" s="5"/>
      <c r="G96" s="46" t="s">
        <v>45</v>
      </c>
      <c r="H96" s="49"/>
      <c r="I96" s="49"/>
      <c r="J96" s="46"/>
      <c r="K96" s="48" t="str">
        <f t="shared" si="5"/>
        <v/>
      </c>
      <c r="L96" s="48"/>
      <c r="M96" s="4" t="str">
        <f t="shared" si="7"/>
        <v/>
      </c>
      <c r="N96" s="46"/>
      <c r="O96" s="5"/>
      <c r="P96" s="49"/>
      <c r="Q96" s="49"/>
      <c r="R96" s="52" t="str">
        <f t="shared" si="8"/>
        <v/>
      </c>
      <c r="S96" s="52"/>
      <c r="T96" s="53" t="str">
        <f t="shared" si="9"/>
        <v/>
      </c>
      <c r="U96" s="53"/>
    </row>
    <row r="97" spans="2:21" ht="15">
      <c r="B97" s="46">
        <v>89</v>
      </c>
      <c r="C97" s="48" t="str">
        <f t="shared" si="6"/>
        <v/>
      </c>
      <c r="D97" s="48"/>
      <c r="E97" s="46"/>
      <c r="F97" s="5"/>
      <c r="G97" s="46" t="s">
        <v>46</v>
      </c>
      <c r="H97" s="49"/>
      <c r="I97" s="49"/>
      <c r="J97" s="46"/>
      <c r="K97" s="48" t="str">
        <f t="shared" si="5"/>
        <v/>
      </c>
      <c r="L97" s="48"/>
      <c r="M97" s="4" t="str">
        <f t="shared" si="7"/>
        <v/>
      </c>
      <c r="N97" s="46"/>
      <c r="O97" s="5"/>
      <c r="P97" s="49"/>
      <c r="Q97" s="49"/>
      <c r="R97" s="52" t="str">
        <f t="shared" si="8"/>
        <v/>
      </c>
      <c r="S97" s="52"/>
      <c r="T97" s="53" t="str">
        <f t="shared" si="9"/>
        <v/>
      </c>
      <c r="U97" s="53"/>
    </row>
    <row r="98" spans="2:21" ht="15">
      <c r="B98" s="46">
        <v>90</v>
      </c>
      <c r="C98" s="48" t="str">
        <f t="shared" si="6"/>
        <v/>
      </c>
      <c r="D98" s="48"/>
      <c r="E98" s="46"/>
      <c r="F98" s="5"/>
      <c r="G98" s="46" t="s">
        <v>45</v>
      </c>
      <c r="H98" s="49"/>
      <c r="I98" s="49"/>
      <c r="J98" s="46"/>
      <c r="K98" s="48" t="str">
        <f t="shared" si="5"/>
        <v/>
      </c>
      <c r="L98" s="48"/>
      <c r="M98" s="4" t="str">
        <f t="shared" si="7"/>
        <v/>
      </c>
      <c r="N98" s="46"/>
      <c r="O98" s="5"/>
      <c r="P98" s="49"/>
      <c r="Q98" s="49"/>
      <c r="R98" s="52" t="str">
        <f t="shared" si="8"/>
        <v/>
      </c>
      <c r="S98" s="52"/>
      <c r="T98" s="53" t="str">
        <f t="shared" si="9"/>
        <v/>
      </c>
      <c r="U98" s="53"/>
    </row>
    <row r="99" spans="2:21" ht="15">
      <c r="B99" s="46">
        <v>91</v>
      </c>
      <c r="C99" s="48" t="str">
        <f t="shared" si="6"/>
        <v/>
      </c>
      <c r="D99" s="48"/>
      <c r="E99" s="46"/>
      <c r="F99" s="5"/>
      <c r="G99" s="46" t="s">
        <v>46</v>
      </c>
      <c r="H99" s="49"/>
      <c r="I99" s="49"/>
      <c r="J99" s="46"/>
      <c r="K99" s="48" t="str">
        <f t="shared" si="5"/>
        <v/>
      </c>
      <c r="L99" s="48"/>
      <c r="M99" s="4" t="str">
        <f t="shared" si="7"/>
        <v/>
      </c>
      <c r="N99" s="46"/>
      <c r="O99" s="5"/>
      <c r="P99" s="49"/>
      <c r="Q99" s="49"/>
      <c r="R99" s="52" t="str">
        <f t="shared" si="8"/>
        <v/>
      </c>
      <c r="S99" s="52"/>
      <c r="T99" s="53" t="str">
        <f t="shared" si="9"/>
        <v/>
      </c>
      <c r="U99" s="53"/>
    </row>
    <row r="100" spans="2:21" ht="15">
      <c r="B100" s="46">
        <v>92</v>
      </c>
      <c r="C100" s="48" t="str">
        <f t="shared" si="6"/>
        <v/>
      </c>
      <c r="D100" s="48"/>
      <c r="E100" s="46"/>
      <c r="F100" s="5"/>
      <c r="G100" s="46" t="s">
        <v>46</v>
      </c>
      <c r="H100" s="49"/>
      <c r="I100" s="49"/>
      <c r="J100" s="46"/>
      <c r="K100" s="48" t="str">
        <f t="shared" si="5"/>
        <v/>
      </c>
      <c r="L100" s="48"/>
      <c r="M100" s="4" t="str">
        <f t="shared" si="7"/>
        <v/>
      </c>
      <c r="N100" s="46"/>
      <c r="O100" s="5"/>
      <c r="P100" s="49"/>
      <c r="Q100" s="49"/>
      <c r="R100" s="52" t="str">
        <f t="shared" si="8"/>
        <v/>
      </c>
      <c r="S100" s="52"/>
      <c r="T100" s="53" t="str">
        <f t="shared" si="9"/>
        <v/>
      </c>
      <c r="U100" s="53"/>
    </row>
    <row r="101" spans="2:21" ht="15">
      <c r="B101" s="46">
        <v>93</v>
      </c>
      <c r="C101" s="48" t="str">
        <f t="shared" si="6"/>
        <v/>
      </c>
      <c r="D101" s="48"/>
      <c r="E101" s="46"/>
      <c r="F101" s="5"/>
      <c r="G101" s="46" t="s">
        <v>45</v>
      </c>
      <c r="H101" s="49"/>
      <c r="I101" s="49"/>
      <c r="J101" s="46"/>
      <c r="K101" s="48" t="str">
        <f t="shared" si="5"/>
        <v/>
      </c>
      <c r="L101" s="48"/>
      <c r="M101" s="4" t="str">
        <f t="shared" si="7"/>
        <v/>
      </c>
      <c r="N101" s="46"/>
      <c r="O101" s="5"/>
      <c r="P101" s="49"/>
      <c r="Q101" s="49"/>
      <c r="R101" s="52" t="str">
        <f t="shared" si="8"/>
        <v/>
      </c>
      <c r="S101" s="52"/>
      <c r="T101" s="53" t="str">
        <f t="shared" si="9"/>
        <v/>
      </c>
      <c r="U101" s="53"/>
    </row>
    <row r="102" spans="2:21" ht="15">
      <c r="B102" s="46">
        <v>94</v>
      </c>
      <c r="C102" s="48" t="str">
        <f t="shared" si="6"/>
        <v/>
      </c>
      <c r="D102" s="48"/>
      <c r="E102" s="46"/>
      <c r="F102" s="5"/>
      <c r="G102" s="46" t="s">
        <v>45</v>
      </c>
      <c r="H102" s="49"/>
      <c r="I102" s="49"/>
      <c r="J102" s="46"/>
      <c r="K102" s="48" t="str">
        <f t="shared" si="5"/>
        <v/>
      </c>
      <c r="L102" s="48"/>
      <c r="M102" s="4" t="str">
        <f t="shared" si="7"/>
        <v/>
      </c>
      <c r="N102" s="46"/>
      <c r="O102" s="5"/>
      <c r="P102" s="49"/>
      <c r="Q102" s="49"/>
      <c r="R102" s="52" t="str">
        <f t="shared" si="8"/>
        <v/>
      </c>
      <c r="S102" s="52"/>
      <c r="T102" s="53" t="str">
        <f t="shared" si="9"/>
        <v/>
      </c>
      <c r="U102" s="53"/>
    </row>
    <row r="103" spans="2:21" ht="15">
      <c r="B103" s="46">
        <v>95</v>
      </c>
      <c r="C103" s="48" t="str">
        <f t="shared" si="6"/>
        <v/>
      </c>
      <c r="D103" s="48"/>
      <c r="E103" s="46"/>
      <c r="F103" s="5"/>
      <c r="G103" s="46" t="s">
        <v>45</v>
      </c>
      <c r="H103" s="49"/>
      <c r="I103" s="49"/>
      <c r="J103" s="46"/>
      <c r="K103" s="48" t="str">
        <f t="shared" si="5"/>
        <v/>
      </c>
      <c r="L103" s="48"/>
      <c r="M103" s="4" t="str">
        <f t="shared" si="7"/>
        <v/>
      </c>
      <c r="N103" s="46"/>
      <c r="O103" s="5"/>
      <c r="P103" s="49"/>
      <c r="Q103" s="49"/>
      <c r="R103" s="52" t="str">
        <f t="shared" si="8"/>
        <v/>
      </c>
      <c r="S103" s="52"/>
      <c r="T103" s="53" t="str">
        <f t="shared" si="9"/>
        <v/>
      </c>
      <c r="U103" s="53"/>
    </row>
    <row r="104" spans="2:21" ht="15">
      <c r="B104" s="46">
        <v>96</v>
      </c>
      <c r="C104" s="48" t="str">
        <f t="shared" si="6"/>
        <v/>
      </c>
      <c r="D104" s="48"/>
      <c r="E104" s="46"/>
      <c r="F104" s="5"/>
      <c r="G104" s="46" t="s">
        <v>46</v>
      </c>
      <c r="H104" s="49"/>
      <c r="I104" s="49"/>
      <c r="J104" s="46"/>
      <c r="K104" s="48" t="str">
        <f t="shared" si="5"/>
        <v/>
      </c>
      <c r="L104" s="48"/>
      <c r="M104" s="4" t="str">
        <f t="shared" si="7"/>
        <v/>
      </c>
      <c r="N104" s="46"/>
      <c r="O104" s="5"/>
      <c r="P104" s="49"/>
      <c r="Q104" s="49"/>
      <c r="R104" s="52" t="str">
        <f t="shared" si="8"/>
        <v/>
      </c>
      <c r="S104" s="52"/>
      <c r="T104" s="53" t="str">
        <f t="shared" si="9"/>
        <v/>
      </c>
      <c r="U104" s="53"/>
    </row>
    <row r="105" spans="2:21" ht="15">
      <c r="B105" s="46">
        <v>97</v>
      </c>
      <c r="C105" s="48" t="str">
        <f t="shared" si="6"/>
        <v/>
      </c>
      <c r="D105" s="48"/>
      <c r="E105" s="46"/>
      <c r="F105" s="5"/>
      <c r="G105" s="46" t="s">
        <v>45</v>
      </c>
      <c r="H105" s="49"/>
      <c r="I105" s="49"/>
      <c r="J105" s="46"/>
      <c r="K105" s="48" t="str">
        <f t="shared" si="5"/>
        <v/>
      </c>
      <c r="L105" s="48"/>
      <c r="M105" s="4" t="str">
        <f t="shared" si="7"/>
        <v/>
      </c>
      <c r="N105" s="46"/>
      <c r="O105" s="5"/>
      <c r="P105" s="49"/>
      <c r="Q105" s="49"/>
      <c r="R105" s="52" t="str">
        <f t="shared" si="8"/>
        <v/>
      </c>
      <c r="S105" s="52"/>
      <c r="T105" s="53" t="str">
        <f t="shared" si="9"/>
        <v/>
      </c>
      <c r="U105" s="53"/>
    </row>
    <row r="106" spans="2:21" ht="15">
      <c r="B106" s="46">
        <v>98</v>
      </c>
      <c r="C106" s="48" t="str">
        <f t="shared" si="6"/>
        <v/>
      </c>
      <c r="D106" s="48"/>
      <c r="E106" s="46"/>
      <c r="F106" s="5"/>
      <c r="G106" s="46" t="s">
        <v>46</v>
      </c>
      <c r="H106" s="49"/>
      <c r="I106" s="49"/>
      <c r="J106" s="46"/>
      <c r="K106" s="48" t="str">
        <f t="shared" si="5"/>
        <v/>
      </c>
      <c r="L106" s="48"/>
      <c r="M106" s="4" t="str">
        <f t="shared" si="7"/>
        <v/>
      </c>
      <c r="N106" s="46"/>
      <c r="O106" s="5"/>
      <c r="P106" s="49"/>
      <c r="Q106" s="49"/>
      <c r="R106" s="52" t="str">
        <f t="shared" si="8"/>
        <v/>
      </c>
      <c r="S106" s="52"/>
      <c r="T106" s="53" t="str">
        <f t="shared" si="9"/>
        <v/>
      </c>
      <c r="U106" s="53"/>
    </row>
    <row r="107" spans="2:21" ht="15">
      <c r="B107" s="46">
        <v>99</v>
      </c>
      <c r="C107" s="48" t="str">
        <f t="shared" si="6"/>
        <v/>
      </c>
      <c r="D107" s="48"/>
      <c r="E107" s="46"/>
      <c r="F107" s="5"/>
      <c r="G107" s="46" t="s">
        <v>46</v>
      </c>
      <c r="H107" s="49"/>
      <c r="I107" s="49"/>
      <c r="J107" s="46"/>
      <c r="K107" s="48" t="str">
        <f t="shared" si="5"/>
        <v/>
      </c>
      <c r="L107" s="48"/>
      <c r="M107" s="4" t="str">
        <f t="shared" si="7"/>
        <v/>
      </c>
      <c r="N107" s="46"/>
      <c r="O107" s="5"/>
      <c r="P107" s="49"/>
      <c r="Q107" s="49"/>
      <c r="R107" s="52" t="str">
        <f t="shared" si="8"/>
        <v/>
      </c>
      <c r="S107" s="52"/>
      <c r="T107" s="53" t="str">
        <f t="shared" si="9"/>
        <v/>
      </c>
      <c r="U107" s="53"/>
    </row>
    <row r="108" spans="2:21" ht="15">
      <c r="B108" s="46">
        <v>100</v>
      </c>
      <c r="C108" s="48" t="str">
        <f t="shared" si="6"/>
        <v/>
      </c>
      <c r="D108" s="48"/>
      <c r="E108" s="46"/>
      <c r="F108" s="5"/>
      <c r="G108" s="46" t="s">
        <v>45</v>
      </c>
      <c r="H108" s="49"/>
      <c r="I108" s="49"/>
      <c r="J108" s="46"/>
      <c r="K108" s="48" t="str">
        <f t="shared" si="5"/>
        <v/>
      </c>
      <c r="L108" s="48"/>
      <c r="M108" s="4" t="str">
        <f t="shared" si="7"/>
        <v/>
      </c>
      <c r="N108" s="46"/>
      <c r="O108" s="5"/>
      <c r="P108" s="49"/>
      <c r="Q108" s="49"/>
      <c r="R108" s="52" t="str">
        <f t="shared" si="8"/>
        <v/>
      </c>
      <c r="S108" s="52"/>
      <c r="T108" s="53" t="str">
        <f t="shared" si="9"/>
        <v/>
      </c>
      <c r="U108" s="53"/>
    </row>
    <row r="109" spans="2:21">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dc:creator>
  <cp:keywords/>
  <dc:description/>
  <cp:lastModifiedBy/>
  <cp:revision/>
  <dcterms:created xsi:type="dcterms:W3CDTF">2019-08-02T13:31:02Z</dcterms:created>
  <dcterms:modified xsi:type="dcterms:W3CDTF">2019-08-02T14:07:31Z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