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<sst xmlns="http://schemas.openxmlformats.org/spreadsheetml/2006/main" uniqueCount="81">
  <si>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</si>
  <si>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</si>
  <si>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</si>
  <si>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</si>
  <si>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</si>
  <si>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</si>
  <si>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</si>
  <si>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</si>
  <si>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</si>
  <si>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</si>
  <si>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</si>
  <si>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</si>
  <si>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</si>
  <si>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</si>
  <si>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</si>
  <si>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</si>
  <si>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</si>
  <si>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</si>
  <si>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EURUSD</t>
  </si>
  <si>
    <t>時間足</t>
  </si>
  <si>
    <t>4H足</t>
  </si>
  <si>
    <t>当初資金</t>
  </si>
  <si>
    <t>最終資金</t>
  </si>
  <si>
    <t>エントリー理由</t>
  </si>
  <si>
    <t>PB EB CMA標準</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</si>
  <si>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</si>
  <si>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</si>
  <si>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</si>
  <si>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</si>
  <si>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</si>
  <si>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</si>
  <si>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</si>
  <si>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</si>
  <si>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</si>
  <si>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</si>
  <si>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</si>
  <si>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</si>
  <si>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</si>
  <si>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</si>
  <si>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</si>
  <si>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</si>
  <si>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</si>
  <si>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</si>
  <si>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</si>
  <si>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</si>
  <si>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</si>
  <si>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</si>
  <si>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</si>
  <si>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</si>
  <si>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</si>
  <si>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</si>
  <si>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</si>
  <si>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</si>
  <si>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</si>
  <si>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</si>
  <si>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日足</t>
  </si>
  <si>
    <t>10MA・20MAの両方の上側にキャンドルがあれば買い方向、下側なら売り方向。MAに触れてPB出現でエントリー待ち、PB高値or安値ブレイクでエントリー。</t>
  </si>
  <si>
    <t>・フィボナッチターゲット1.5で決済</t>
  </si>
  <si>
    <t>最大ドローアップ金額</t>
  </si>
  <si>
    <t>検証シート　FIB2.0</t>
  </si>
  <si>
    <t>・フィボナッチターゲット2.0で決済</t>
  </si>
  <si>
    <t>画像</t>
  </si>
  <si>
    <t>気づき</t>
  </si>
  <si>
    <t>気付き　質問</t>
  </si>
  <si>
    <t xml:space="preserve">デモトレの質問欄の『BUY LIMIT』はSELLの間違いでした。
＜SELL:売り＞＜BUY:買い＞は分かります。
「よくわからない」のは＜STOP＞と＜LIMIT＞の違いでした。
04は出来れば「正当な解釈の拡張」でチャンスを増やしたかったので検証してみました。
この場での勝ち負け、と云うより、エントリ条件として認められるかが焦点でした。
論点は「左の実態がMAに入ってしまっているが、右のローソクの終値はMAを出ている」です
その他の条件は満たしているように思います。
05：この質問ですが、PBとEBのサインが逆でなかったとしても、
「どちらとも取れる」場合には、どのように選択するのかを知りたいです。
今回は逆になってしまうので尚更確信できる判断基準が欲しいと思いました。
そして、現在の僕には思いつきませんでした。
よろしくお願いします。
Fiboの決済の数値が分からない時があるので、解決方法があればご教示願います。
</t>
  </si>
  <si>
    <t>感想</t>
  </si>
  <si>
    <t>学びの質と密度、それと絶対量を増やしたいと思います。</t>
  </si>
  <si>
    <t>今後</t>
  </si>
  <si>
    <t>過去検証で身に付いてきたと思ったら、どんどんデモトレで実践（と言っていいのか？）
を重ねていきます。
＠の検証もやっていきます。</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</si>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</sst>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Helvetica Light"/>
    </font>
    <font>
      <sz val="12"/>
      <color indexed="8"/>
      <name val="Helvetica Light"/>
    </font>
    <font>
      <sz val="14"/>
      <color indexed="8"/>
      <name val="Helvetica Light"/>
    </font>
    <font>
      <sz val="12"/>
      <color indexed="8"/>
      <name val="ヒラギノ角ゴ ProN W3"/>
    </font>
    <font>
      <u val="single"/>
      <sz val="12"/>
      <color indexed="11"/>
      <name val="Helvetica Light"/>
    </font>
    <font>
      <sz val="14"/>
      <color indexed="8"/>
      <name val="Helvetica Light"/>
    </font>
    <font>
      <sz val="11"/>
      <color indexed="17"/>
      <name val="Helvetica Light"/>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39</xdr:row>
      <xdr:rowOff>5336</xdr:rowOff>
    </xdr:to>
    <xdr:pic>
      <xdr:nvPicPr>
        <xdr:cNvPr id="2" name="スクリーンショット 2019-09-03 20.54.36.png"/>
        <xdr:cNvPicPr>
          <a:picLocks noChangeAspect="1"/>
        </xdr:cNvPicPr>
      </xdr:nvPicPr>
      <xdr:blipFill>
        <a:blip r:embed="rId1">
          <a:extLst/>
        </a:blip>
        <a:stretch>
          <a:fillRect/>
        </a:stretch>
      </xdr:blipFill>
      <xdr:spPr>
        <a:xfrm>
          <a:off x="-95250" y="-98316"/>
          <a:ext cx="7620001" cy="7285613"/>
        </a:xfrm>
        <a:prstGeom prst="rect">
          <a:avLst/>
        </a:prstGeom>
        <a:ln w="12700" cap="flat">
          <a:noFill/>
          <a:miter lim="400000"/>
        </a:ln>
        <a:effectLst/>
      </xdr:spPr>
    </xdr:pic>
    <xdr:clientData/>
  </xdr:twoCellAnchor>
  <xdr:twoCellAnchor>
    <xdr:from>
      <xdr:col>10</xdr:col>
      <xdr:colOff>603101</xdr:colOff>
      <xdr:row>0</xdr:row>
      <xdr:rowOff>0</xdr:rowOff>
    </xdr:from>
    <xdr:to>
      <xdr:col>20</xdr:col>
      <xdr:colOff>476101</xdr:colOff>
      <xdr:row>39</xdr:row>
      <xdr:rowOff>5336</xdr:rowOff>
    </xdr:to>
    <xdr:pic>
      <xdr:nvPicPr>
        <xdr:cNvPr id="3" name="スクリーンショット 2019-09-03 20.55.41.png"/>
        <xdr:cNvPicPr>
          <a:picLocks noChangeAspect="1"/>
        </xdr:cNvPicPr>
      </xdr:nvPicPr>
      <xdr:blipFill>
        <a:blip r:embed="rId2">
          <a:extLst/>
        </a:blip>
        <a:stretch>
          <a:fillRect/>
        </a:stretch>
      </xdr:blipFill>
      <xdr:spPr>
        <a:xfrm>
          <a:off x="8185001" y="-98316"/>
          <a:ext cx="7620001" cy="7285613"/>
        </a:xfrm>
        <a:prstGeom prst="rect">
          <a:avLst/>
        </a:prstGeom>
        <a:ln w="12700" cap="flat">
          <a:noFill/>
          <a:miter lim="400000"/>
        </a:ln>
        <a:effectLst/>
      </xdr:spPr>
    </xdr:pic>
    <xdr:clientData/>
  </xdr:twoCellAnchor>
  <xdr:twoCellAnchor>
    <xdr:from>
      <xdr:col>21</xdr:col>
      <xdr:colOff>144462</xdr:colOff>
      <xdr:row>7</xdr:row>
      <xdr:rowOff>0</xdr:rowOff>
    </xdr:from>
    <xdr:to>
      <xdr:col>31</xdr:col>
      <xdr:colOff>17462</xdr:colOff>
      <xdr:row>33</xdr:row>
      <xdr:rowOff>79591</xdr:rowOff>
    </xdr:to>
    <xdr:pic>
      <xdr:nvPicPr>
        <xdr:cNvPr id="4" name="スクリーンショット 2019-09-03 20.59.09.png"/>
        <xdr:cNvPicPr>
          <a:picLocks noChangeAspect="1"/>
        </xdr:cNvPicPr>
      </xdr:nvPicPr>
      <xdr:blipFill>
        <a:blip r:embed="rId3">
          <a:extLst/>
        </a:blip>
        <a:stretch>
          <a:fillRect/>
        </a:stretch>
      </xdr:blipFill>
      <xdr:spPr>
        <a:xfrm>
          <a:off x="16248062" y="1422400"/>
          <a:ext cx="7620001" cy="4851617"/>
        </a:xfrm>
        <a:prstGeom prst="rect">
          <a:avLst/>
        </a:prstGeom>
        <a:ln w="12700" cap="flat">
          <a:noFill/>
          <a:miter lim="400000"/>
        </a:ln>
        <a:effectLst/>
      </xdr:spPr>
    </xdr:pic>
    <xdr:clientData/>
  </xdr:twoCellAnchor>
  <xdr:twoCellAnchor>
    <xdr:from>
      <xdr:col>0</xdr:col>
      <xdr:colOff>0</xdr:colOff>
      <xdr:row>41</xdr:row>
      <xdr:rowOff>5482</xdr:rowOff>
    </xdr:from>
    <xdr:to>
      <xdr:col>10</xdr:col>
      <xdr:colOff>38100</xdr:colOff>
      <xdr:row>73</xdr:row>
      <xdr:rowOff>20966</xdr:rowOff>
    </xdr:to>
    <xdr:pic>
      <xdr:nvPicPr>
        <xdr:cNvPr id="5" name="スクリーンショット 2019-09-03 21.08.40.png"/>
        <xdr:cNvPicPr>
          <a:picLocks noChangeAspect="1"/>
        </xdr:cNvPicPr>
      </xdr:nvPicPr>
      <xdr:blipFill>
        <a:blip r:embed="rId4">
          <a:extLst/>
        </a:blip>
        <a:stretch>
          <a:fillRect/>
        </a:stretch>
      </xdr:blipFill>
      <xdr:spPr>
        <a:xfrm>
          <a:off x="-95250" y="7647707"/>
          <a:ext cx="7620001" cy="5806685"/>
        </a:xfrm>
        <a:prstGeom prst="rect">
          <a:avLst/>
        </a:prstGeom>
        <a:ln w="12700" cap="flat">
          <a:noFill/>
          <a:miter lim="400000"/>
        </a:ln>
        <a:effectLst/>
      </xdr:spPr>
    </xdr:pic>
    <xdr:clientData/>
  </xdr:twoCellAnchor>
  <xdr:twoCellAnchor>
    <xdr:from>
      <xdr:col>0</xdr:col>
      <xdr:colOff>0</xdr:colOff>
      <xdr:row>75</xdr:row>
      <xdr:rowOff>119427</xdr:rowOff>
    </xdr:from>
    <xdr:to>
      <xdr:col>10</xdr:col>
      <xdr:colOff>38100</xdr:colOff>
      <xdr:row>107</xdr:row>
      <xdr:rowOff>134912</xdr:rowOff>
    </xdr:to>
    <xdr:pic>
      <xdr:nvPicPr>
        <xdr:cNvPr id="6" name="スクリーンショット 2019-09-03 21.12.59.png"/>
        <xdr:cNvPicPr>
          <a:picLocks noChangeAspect="1"/>
        </xdr:cNvPicPr>
      </xdr:nvPicPr>
      <xdr:blipFill>
        <a:blip r:embed="rId5">
          <a:extLst/>
        </a:blip>
        <a:stretch>
          <a:fillRect/>
        </a:stretch>
      </xdr:blipFill>
      <xdr:spPr>
        <a:xfrm>
          <a:off x="-95251" y="13914802"/>
          <a:ext cx="7620001" cy="5806686"/>
        </a:xfrm>
        <a:prstGeom prst="rect">
          <a:avLst/>
        </a:prstGeom>
        <a:ln w="12700" cap="flat">
          <a:noFill/>
          <a:miter lim="400000"/>
        </a:ln>
        <a:effectLst/>
      </xdr:spPr>
    </xdr:pic>
    <xdr:clientData/>
  </xdr:twoCellAnchor>
  <xdr:twoCellAnchor>
    <xdr:from>
      <xdr:col>0</xdr:col>
      <xdr:colOff>0</xdr:colOff>
      <xdr:row>110</xdr:row>
      <xdr:rowOff>52398</xdr:rowOff>
    </xdr:from>
    <xdr:to>
      <xdr:col>10</xdr:col>
      <xdr:colOff>38100</xdr:colOff>
      <xdr:row>142</xdr:row>
      <xdr:rowOff>67882</xdr:rowOff>
    </xdr:to>
    <xdr:pic>
      <xdr:nvPicPr>
        <xdr:cNvPr id="7" name="スクリーンショット 2019-09-03 21.17.08.png"/>
        <xdr:cNvPicPr>
          <a:picLocks noChangeAspect="1"/>
        </xdr:cNvPicPr>
      </xdr:nvPicPr>
      <xdr:blipFill>
        <a:blip r:embed="rId6">
          <a:extLst/>
        </a:blip>
        <a:stretch>
          <a:fillRect/>
        </a:stretch>
      </xdr:blipFill>
      <xdr:spPr>
        <a:xfrm>
          <a:off x="0" y="20181898"/>
          <a:ext cx="7620001" cy="5806685"/>
        </a:xfrm>
        <a:prstGeom prst="rect">
          <a:avLst/>
        </a:prstGeom>
        <a:ln w="12700" cap="flat">
          <a:noFill/>
          <a:miter lim="400000"/>
        </a:ln>
        <a:effectLst/>
      </xdr:spPr>
    </xdr:pic>
    <xdr:clientData/>
  </xdr:twoCellAnchor>
  <xdr:twoCellAnchor>
    <xdr:from>
      <xdr:col>0</xdr:col>
      <xdr:colOff>0</xdr:colOff>
      <xdr:row>144</xdr:row>
      <xdr:rowOff>166343</xdr:rowOff>
    </xdr:from>
    <xdr:to>
      <xdr:col>10</xdr:col>
      <xdr:colOff>38100</xdr:colOff>
      <xdr:row>177</xdr:row>
      <xdr:rowOff>853</xdr:rowOff>
    </xdr:to>
    <xdr:pic>
      <xdr:nvPicPr>
        <xdr:cNvPr id="8" name="スクリーンショット 2019-09-03 21.31.56.png"/>
        <xdr:cNvPicPr>
          <a:picLocks noChangeAspect="1"/>
        </xdr:cNvPicPr>
      </xdr:nvPicPr>
      <xdr:blipFill>
        <a:blip r:embed="rId7">
          <a:extLst/>
        </a:blip>
        <a:stretch>
          <a:fillRect/>
        </a:stretch>
      </xdr:blipFill>
      <xdr:spPr>
        <a:xfrm>
          <a:off x="0" y="26448993"/>
          <a:ext cx="7620001" cy="5806686"/>
        </a:xfrm>
        <a:prstGeom prst="rect">
          <a:avLst/>
        </a:prstGeom>
        <a:ln w="12700" cap="flat">
          <a:noFill/>
          <a:miter lim="400000"/>
        </a:ln>
        <a:effectLst/>
      </xdr:spPr>
    </xdr:pic>
    <xdr:clientData/>
  </xdr:twoCellAnchor>
  <xdr:twoCellAnchor>
    <xdr:from>
      <xdr:col>0</xdr:col>
      <xdr:colOff>0</xdr:colOff>
      <xdr:row>178</xdr:row>
      <xdr:rowOff>84209</xdr:rowOff>
    </xdr:from>
    <xdr:to>
      <xdr:col>10</xdr:col>
      <xdr:colOff>38100</xdr:colOff>
      <xdr:row>210</xdr:row>
      <xdr:rowOff>99694</xdr:rowOff>
    </xdr:to>
    <xdr:pic>
      <xdr:nvPicPr>
        <xdr:cNvPr id="9" name="スクリーンショット 2019-09-03 21.41.08.png"/>
        <xdr:cNvPicPr>
          <a:picLocks noChangeAspect="1"/>
        </xdr:cNvPicPr>
      </xdr:nvPicPr>
      <xdr:blipFill>
        <a:blip r:embed="rId8">
          <a:extLst/>
        </a:blip>
        <a:stretch>
          <a:fillRect/>
        </a:stretch>
      </xdr:blipFill>
      <xdr:spPr>
        <a:xfrm>
          <a:off x="-1" y="32520009"/>
          <a:ext cx="7620001" cy="5806686"/>
        </a:xfrm>
        <a:prstGeom prst="rect">
          <a:avLst/>
        </a:prstGeom>
        <a:ln w="12700" cap="flat">
          <a:noFill/>
          <a:miter lim="400000"/>
        </a:ln>
        <a:effectLst/>
      </xdr:spPr>
    </xdr:pic>
    <xdr:clientData/>
  </xdr:twoCellAnchor>
  <xdr:twoCellAnchor>
    <xdr:from>
      <xdr:col>0</xdr:col>
      <xdr:colOff>0</xdr:colOff>
      <xdr:row>212</xdr:row>
      <xdr:rowOff>2076</xdr:rowOff>
    </xdr:from>
    <xdr:to>
      <xdr:col>10</xdr:col>
      <xdr:colOff>38100</xdr:colOff>
      <xdr:row>244</xdr:row>
      <xdr:rowOff>17560</xdr:rowOff>
    </xdr:to>
    <xdr:pic>
      <xdr:nvPicPr>
        <xdr:cNvPr id="10" name="スクリーンショット 2019-09-03 21.43.54.png"/>
        <xdr:cNvPicPr>
          <a:picLocks noChangeAspect="1"/>
        </xdr:cNvPicPr>
      </xdr:nvPicPr>
      <xdr:blipFill>
        <a:blip r:embed="rId9">
          <a:extLst/>
        </a:blip>
        <a:stretch>
          <a:fillRect/>
        </a:stretch>
      </xdr:blipFill>
      <xdr:spPr>
        <a:xfrm>
          <a:off x="0" y="38591026"/>
          <a:ext cx="7620001" cy="5806685"/>
        </a:xfrm>
        <a:prstGeom prst="rect">
          <a:avLst/>
        </a:prstGeom>
        <a:ln w="12700" cap="flat">
          <a:noFill/>
          <a:miter lim="400000"/>
        </a:ln>
        <a:effectLst/>
      </xdr:spPr>
    </xdr:pic>
    <xdr:clientData/>
  </xdr:twoCellAnchor>
  <xdr:twoCellAnchor>
    <xdr:from>
      <xdr:col>0</xdr:col>
      <xdr:colOff>0</xdr:colOff>
      <xdr:row>245</xdr:row>
      <xdr:rowOff>100917</xdr:rowOff>
    </xdr:from>
    <xdr:to>
      <xdr:col>10</xdr:col>
      <xdr:colOff>38100</xdr:colOff>
      <xdr:row>277</xdr:row>
      <xdr:rowOff>116402</xdr:rowOff>
    </xdr:to>
    <xdr:pic>
      <xdr:nvPicPr>
        <xdr:cNvPr id="11" name="スクリーンショット 2019-09-03 21.47.00.png"/>
        <xdr:cNvPicPr>
          <a:picLocks noChangeAspect="1"/>
        </xdr:cNvPicPr>
      </xdr:nvPicPr>
      <xdr:blipFill>
        <a:blip r:embed="rId10">
          <a:extLst/>
        </a:blip>
        <a:stretch>
          <a:fillRect/>
        </a:stretch>
      </xdr:blipFill>
      <xdr:spPr>
        <a:xfrm>
          <a:off x="0" y="44662042"/>
          <a:ext cx="7620001" cy="5806686"/>
        </a:xfrm>
        <a:prstGeom prst="rect">
          <a:avLst/>
        </a:prstGeom>
        <a:ln w="12700" cap="flat">
          <a:noFill/>
          <a:miter lim="400000"/>
        </a:ln>
        <a:effectLst/>
      </xdr:spPr>
    </xdr:pic>
    <xdr:clientData/>
  </xdr:twoCellAnchor>
  <xdr:twoCellAnchor>
    <xdr:from>
      <xdr:col>0</xdr:col>
      <xdr:colOff>0</xdr:colOff>
      <xdr:row>279</xdr:row>
      <xdr:rowOff>18783</xdr:rowOff>
    </xdr:from>
    <xdr:to>
      <xdr:col>10</xdr:col>
      <xdr:colOff>38100</xdr:colOff>
      <xdr:row>311</xdr:row>
      <xdr:rowOff>34268</xdr:rowOff>
    </xdr:to>
    <xdr:pic>
      <xdr:nvPicPr>
        <xdr:cNvPr id="12" name="スクリーンショット 2019-09-03 21.48.04.png"/>
        <xdr:cNvPicPr>
          <a:picLocks noChangeAspect="1"/>
        </xdr:cNvPicPr>
      </xdr:nvPicPr>
      <xdr:blipFill>
        <a:blip r:embed="rId11">
          <a:extLst/>
        </a:blip>
        <a:stretch>
          <a:fillRect/>
        </a:stretch>
      </xdr:blipFill>
      <xdr:spPr>
        <a:xfrm>
          <a:off x="0" y="50733058"/>
          <a:ext cx="7620001" cy="5806686"/>
        </a:xfrm>
        <a:prstGeom prst="rect">
          <a:avLst/>
        </a:prstGeom>
        <a:ln w="12700" cap="flat">
          <a:noFill/>
          <a:miter lim="400000"/>
        </a:ln>
        <a:effectLst/>
      </xdr:spPr>
    </xdr:pic>
    <xdr:clientData/>
  </xdr:twoCellAnchor>
  <xdr:twoCellAnchor>
    <xdr:from>
      <xdr:col>0</xdr:col>
      <xdr:colOff>0</xdr:colOff>
      <xdr:row>312</xdr:row>
      <xdr:rowOff>117625</xdr:rowOff>
    </xdr:from>
    <xdr:to>
      <xdr:col>10</xdr:col>
      <xdr:colOff>38100</xdr:colOff>
      <xdr:row>344</xdr:row>
      <xdr:rowOff>133109</xdr:rowOff>
    </xdr:to>
    <xdr:pic>
      <xdr:nvPicPr>
        <xdr:cNvPr id="13" name="スクリーンショット 2019-09-03 21.50.56.png"/>
        <xdr:cNvPicPr>
          <a:picLocks noChangeAspect="1"/>
        </xdr:cNvPicPr>
      </xdr:nvPicPr>
      <xdr:blipFill>
        <a:blip r:embed="rId12">
          <a:extLst/>
        </a:blip>
        <a:stretch>
          <a:fillRect/>
        </a:stretch>
      </xdr:blipFill>
      <xdr:spPr>
        <a:xfrm>
          <a:off x="0" y="56804075"/>
          <a:ext cx="7620001" cy="5806685"/>
        </a:xfrm>
        <a:prstGeom prst="rect">
          <a:avLst/>
        </a:prstGeom>
        <a:ln w="12700" cap="flat">
          <a:noFill/>
          <a:miter lim="400000"/>
        </a:ln>
        <a:effectLst/>
      </xdr:spPr>
    </xdr:pic>
    <xdr:clientData/>
  </xdr:twoCellAnchor>
  <xdr:twoCellAnchor>
    <xdr:from>
      <xdr:col>0</xdr:col>
      <xdr:colOff>0</xdr:colOff>
      <xdr:row>348</xdr:row>
      <xdr:rowOff>65699</xdr:rowOff>
    </xdr:from>
    <xdr:to>
      <xdr:col>10</xdr:col>
      <xdr:colOff>38100</xdr:colOff>
      <xdr:row>380</xdr:row>
      <xdr:rowOff>81184</xdr:rowOff>
    </xdr:to>
    <xdr:pic>
      <xdr:nvPicPr>
        <xdr:cNvPr id="14" name="スクリーンショット 2019-09-03 21.53.11.png"/>
        <xdr:cNvPicPr>
          <a:picLocks noChangeAspect="1"/>
        </xdr:cNvPicPr>
      </xdr:nvPicPr>
      <xdr:blipFill>
        <a:blip r:embed="rId13">
          <a:extLst/>
        </a:blip>
        <a:stretch>
          <a:fillRect/>
        </a:stretch>
      </xdr:blipFill>
      <xdr:spPr>
        <a:xfrm>
          <a:off x="-95250" y="63267249"/>
          <a:ext cx="7620001" cy="5806686"/>
        </a:xfrm>
        <a:prstGeom prst="rect">
          <a:avLst/>
        </a:prstGeom>
        <a:ln w="12700" cap="flat">
          <a:noFill/>
          <a:miter lim="400000"/>
        </a:ln>
        <a:effectLst/>
      </xdr:spPr>
    </xdr:pic>
    <xdr:clientData/>
  </xdr:twoCellAnchor>
  <xdr:twoCellAnchor>
    <xdr:from>
      <xdr:col>0</xdr:col>
      <xdr:colOff>0</xdr:colOff>
      <xdr:row>382</xdr:row>
      <xdr:rowOff>51172</xdr:rowOff>
    </xdr:from>
    <xdr:to>
      <xdr:col>10</xdr:col>
      <xdr:colOff>38100</xdr:colOff>
      <xdr:row>414</xdr:row>
      <xdr:rowOff>66656</xdr:rowOff>
    </xdr:to>
    <xdr:pic>
      <xdr:nvPicPr>
        <xdr:cNvPr id="15" name="スクリーンショット 2019-09-03 22.00.54.png"/>
        <xdr:cNvPicPr>
          <a:picLocks noChangeAspect="1"/>
        </xdr:cNvPicPr>
      </xdr:nvPicPr>
      <xdr:blipFill>
        <a:blip r:embed="rId14">
          <a:extLst/>
        </a:blip>
        <a:stretch>
          <a:fillRect/>
        </a:stretch>
      </xdr:blipFill>
      <xdr:spPr>
        <a:xfrm>
          <a:off x="-95251" y="69405872"/>
          <a:ext cx="7620001" cy="5806685"/>
        </a:xfrm>
        <a:prstGeom prst="rect">
          <a:avLst/>
        </a:prstGeom>
        <a:ln w="12700" cap="flat">
          <a:noFill/>
          <a:miter lim="400000"/>
        </a:ln>
        <a:effectLst/>
      </xdr:spPr>
    </xdr:pic>
    <xdr:clientData/>
  </xdr:twoCellAnchor>
  <xdr:twoCellAnchor>
    <xdr:from>
      <xdr:col>0</xdr:col>
      <xdr:colOff>0</xdr:colOff>
      <xdr:row>417</xdr:row>
      <xdr:rowOff>112615</xdr:rowOff>
    </xdr:from>
    <xdr:to>
      <xdr:col>10</xdr:col>
      <xdr:colOff>38100</xdr:colOff>
      <xdr:row>449</xdr:row>
      <xdr:rowOff>128099</xdr:rowOff>
    </xdr:to>
    <xdr:pic>
      <xdr:nvPicPr>
        <xdr:cNvPr id="16" name="スクリーンショット 2019-09-03 22.06.43.png"/>
        <xdr:cNvPicPr>
          <a:picLocks noChangeAspect="1"/>
        </xdr:cNvPicPr>
      </xdr:nvPicPr>
      <xdr:blipFill>
        <a:blip r:embed="rId15">
          <a:extLst/>
        </a:blip>
        <a:stretch>
          <a:fillRect/>
        </a:stretch>
      </xdr:blipFill>
      <xdr:spPr>
        <a:xfrm>
          <a:off x="-95251" y="75801440"/>
          <a:ext cx="7620001" cy="5806685"/>
        </a:xfrm>
        <a:prstGeom prst="rect">
          <a:avLst/>
        </a:prstGeom>
        <a:ln w="12700" cap="flat">
          <a:noFill/>
          <a:miter lim="400000"/>
        </a:ln>
        <a:effectLst/>
      </xdr:spPr>
    </xdr:pic>
    <xdr:clientData/>
  </xdr:twoCellAnchor>
  <xdr:twoCellAnchor>
    <xdr:from>
      <xdr:col>10</xdr:col>
      <xdr:colOff>397716</xdr:colOff>
      <xdr:row>417</xdr:row>
      <xdr:rowOff>112615</xdr:rowOff>
    </xdr:from>
    <xdr:to>
      <xdr:col>20</xdr:col>
      <xdr:colOff>270716</xdr:colOff>
      <xdr:row>449</xdr:row>
      <xdr:rowOff>128099</xdr:rowOff>
    </xdr:to>
    <xdr:pic>
      <xdr:nvPicPr>
        <xdr:cNvPr id="17" name="スクリーンショット 2019-09-03 22.08.34.png"/>
        <xdr:cNvPicPr>
          <a:picLocks noChangeAspect="1"/>
        </xdr:cNvPicPr>
      </xdr:nvPicPr>
      <xdr:blipFill>
        <a:blip r:embed="rId16">
          <a:extLst/>
        </a:blip>
        <a:stretch>
          <a:fillRect/>
        </a:stretch>
      </xdr:blipFill>
      <xdr:spPr>
        <a:xfrm>
          <a:off x="7979616" y="75801440"/>
          <a:ext cx="7620001" cy="5806685"/>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54</v>
      </c>
      <c r="C13" s="3"/>
      <c r="D13" s="3"/>
    </row>
    <row r="14">
      <c r="B14" s="4"/>
      <c r="C14" t="s" s="4">
        <v>5</v>
      </c>
      <c r="D14" t="s" s="5">
        <v>54</v>
      </c>
    </row>
    <row r="15">
      <c r="B15" t="s" s="3">
        <v>59</v>
      </c>
      <c r="C15" s="3"/>
      <c r="D15" s="3"/>
    </row>
    <row r="16">
      <c r="B16" s="4"/>
      <c r="C16" t="s" s="4">
        <v>5</v>
      </c>
      <c r="D16" t="s" s="5">
        <v>59</v>
      </c>
    </row>
    <row r="17">
      <c r="B17" t="s" s="3">
        <v>61</v>
      </c>
      <c r="C17" s="3"/>
      <c r="D17" s="3"/>
    </row>
    <row r="18">
      <c r="B18" s="4"/>
      <c r="C18" t="s" s="4">
        <v>5</v>
      </c>
      <c r="D18" t="s" s="5">
        <v>61</v>
      </c>
    </row>
    <row r="19">
      <c r="B19" t="s" s="3">
        <v>62</v>
      </c>
      <c r="C19" s="3"/>
      <c r="D19" s="3"/>
    </row>
    <row r="20">
      <c r="B20" s="4"/>
      <c r="C20" t="s" s="4">
        <v>5</v>
      </c>
      <c r="D20" t="s" s="5">
        <v>62</v>
      </c>
    </row>
    <row r="21">
      <c r="B21" t="s" s="3">
        <v>69</v>
      </c>
      <c r="C21" s="3"/>
      <c r="D21" s="3"/>
    </row>
    <row r="22">
      <c r="B22" s="4"/>
      <c r="C22" t="s" s="4">
        <v>5</v>
      </c>
      <c r="D22" t="s" s="5">
        <v>69</v>
      </c>
    </row>
    <row r="23">
      <c r="B23" t="s" s="3">
        <v>77</v>
      </c>
      <c r="C23" s="3"/>
      <c r="D23" s="3"/>
    </row>
    <row r="24">
      <c r="B24" s="4"/>
      <c r="C24" t="s" s="4">
        <v>5</v>
      </c>
      <c r="D24" t="s" s="5">
        <v>77</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10.1667" defaultRowHeight="13.5" customHeight="1" outlineLevelRow="0" outlineLevelCol="0"/>
  <cols>
    <col min="1" max="5" width="10.1719" style="6" customWidth="1"/>
    <col min="6" max="256" width="10.1719"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10" customWidth="1"/>
    <col min="2" max="18" width="7.67188" style="10" customWidth="1"/>
    <col min="19" max="21" width="10.1719" style="10" customWidth="1"/>
    <col min="22" max="23" hidden="1" width="10.1667" style="10" customWidth="1"/>
    <col min="24" max="25" width="10.1719" style="10" customWidth="1"/>
    <col min="26" max="256" width="10.1719" style="1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20</v>
      </c>
      <c r="I2" s="19"/>
      <c r="J2" t="s" s="14">
        <v>21</v>
      </c>
      <c r="K2" s="15"/>
      <c r="L2" s="20">
        <v>100000</v>
      </c>
      <c r="M2" s="17"/>
      <c r="N2" t="s" s="14">
        <v>22</v>
      </c>
      <c r="O2" s="15"/>
      <c r="P2" s="21">
        <f>SUM(L2,D4)</f>
        <v>117784.927334753</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6" customHeight="1">
      <c r="A4" s="13"/>
      <c r="B4" t="s" s="14">
        <v>27</v>
      </c>
      <c r="C4" s="15"/>
      <c r="D4" s="27">
        <f>SUM($R$9:$S$993)</f>
        <v>17784.9273347528</v>
      </c>
      <c r="E4" s="27"/>
      <c r="F4" t="s" s="14">
        <v>28</v>
      </c>
      <c r="G4" s="15"/>
      <c r="H4" s="28">
        <f>SUM($T$9:$U$108)</f>
        <v>475</v>
      </c>
      <c r="I4" s="19"/>
      <c r="J4" s="15"/>
      <c r="K4" s="15"/>
      <c r="L4" s="21"/>
      <c r="M4" s="21"/>
      <c r="N4" t="s" s="14">
        <v>29</v>
      </c>
      <c r="O4" s="15"/>
      <c r="P4" s="29">
        <f>MAX(Y1:Y993)</f>
        <v>0.0300000000000043</v>
      </c>
      <c r="Q4" s="29"/>
      <c r="R4" s="22"/>
      <c r="S4" s="23"/>
      <c r="T4" s="23"/>
      <c r="U4" s="7"/>
      <c r="V4" s="11"/>
      <c r="W4" s="11"/>
      <c r="X4" s="7"/>
      <c r="Y4" s="7"/>
    </row>
    <row r="5" ht="16" customHeight="1">
      <c r="A5" s="13"/>
      <c r="B5" t="s" s="14">
        <v>30</v>
      </c>
      <c r="C5" s="30">
        <f>COUNTIF($R$9:$R$990,"&gt;0")</f>
        <v>7</v>
      </c>
      <c r="D5" t="s" s="14">
        <v>31</v>
      </c>
      <c r="E5" s="30">
        <f>COUNTIF($R$9:$R$990,"&lt;0")</f>
        <v>3</v>
      </c>
      <c r="F5" t="s" s="14">
        <v>32</v>
      </c>
      <c r="G5" s="30">
        <f>COUNTIF($R$9:$R$990,"=0")</f>
        <v>0</v>
      </c>
      <c r="H5" t="s" s="14">
        <v>33</v>
      </c>
      <c r="I5" s="29">
        <f>C5/SUM(C5,E5,G5)</f>
        <v>0.7</v>
      </c>
      <c r="J5" t="s" s="14">
        <v>34</v>
      </c>
      <c r="K5" s="15"/>
      <c r="L5" s="31">
        <f>MAX(V9:V993)</f>
      </c>
      <c r="M5" s="32"/>
      <c r="N5" t="s" s="33">
        <v>35</v>
      </c>
      <c r="O5" s="34"/>
      <c r="P5" s="35">
        <f>MAX(W9:W993)</f>
        <v>1</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2010</v>
      </c>
      <c r="F9" s="63">
        <v>43472</v>
      </c>
      <c r="G9" t="s" s="18">
        <v>52</v>
      </c>
      <c r="H9" s="30">
        <v>1.4338</v>
      </c>
      <c r="I9" s="19"/>
      <c r="J9" s="30">
        <v>60</v>
      </c>
      <c r="K9" s="21">
        <f>IF(J9="","",C9*0.03)</f>
        <v>3000</v>
      </c>
      <c r="L9" s="21"/>
      <c r="M9" s="64">
        <f>IF(J9="","",(K9/J9)/LOOKUP(RIGHT($D$2,3),'定数'!$A$6:$A$13,'定数'!$B$6:$B$13))</f>
        <v>0.416666666666667</v>
      </c>
      <c r="N9" s="30">
        <v>2010</v>
      </c>
      <c r="O9" s="63">
        <v>43473</v>
      </c>
      <c r="P9" s="30">
        <v>1.4264</v>
      </c>
      <c r="Q9" s="19"/>
      <c r="R9" s="27">
        <f>IF(P9="","",T9*M9*LOOKUP(RIGHT($D$2,3),'定数'!$A$6:$A$13,'定数'!$B$6:$B$13))</f>
        <v>3700</v>
      </c>
      <c r="S9" s="65"/>
      <c r="T9" s="66">
        <f>IF(P9="","",IF(G9="買",(P9-H9),(H9-P9))*IF(RIGHT($D$2,3)="JPY",100,10000))</f>
        <v>74</v>
      </c>
      <c r="U9" s="66"/>
      <c r="V9" s="67">
        <f>IF(T9&lt;&gt;"",IF(T9&gt;0,1+V8,0),"")</f>
        <v>1</v>
      </c>
      <c r="W9" s="68">
        <f>IF(T9&lt;&gt;"",IF(T9&lt;0,1+W8,0),"")</f>
        <v>0</v>
      </c>
      <c r="X9" s="57"/>
      <c r="Y9" s="7"/>
    </row>
    <row r="10" ht="16" customHeight="1">
      <c r="A10" s="13"/>
      <c r="B10" s="30">
        <v>2</v>
      </c>
      <c r="C10" s="21">
        <f>IF(R9="","",C9+R9)</f>
        <v>103700</v>
      </c>
      <c r="D10" s="21"/>
      <c r="E10" s="30">
        <v>2010</v>
      </c>
      <c r="F10" s="63">
        <v>43477</v>
      </c>
      <c r="G10" t="s" s="18">
        <v>53</v>
      </c>
      <c r="H10" s="30">
        <v>1.4518</v>
      </c>
      <c r="I10" s="19"/>
      <c r="J10" s="30">
        <v>64</v>
      </c>
      <c r="K10" s="69">
        <f>IF(J10="","",C10*0.03)</f>
        <v>3111</v>
      </c>
      <c r="L10" s="70"/>
      <c r="M10" s="64">
        <f>IF(J10="","",(K10/J10)/LOOKUP(RIGHT($D$2,3),'定数'!$A$6:$A$13,'定数'!$B$6:$B$13))</f>
        <v>0.405078125</v>
      </c>
      <c r="N10" s="30">
        <v>2010</v>
      </c>
      <c r="O10" s="63">
        <v>43479</v>
      </c>
      <c r="P10" s="30">
        <v>1.4454</v>
      </c>
      <c r="Q10" s="19"/>
      <c r="R10" s="27">
        <f>IF(P10="","",T10*M10*LOOKUP(RIGHT($D$2,3),'定数'!$A$6:$A$13,'定数'!$B$6:$B$13))</f>
        <v>-3111</v>
      </c>
      <c r="S10" s="65"/>
      <c r="T10" s="66">
        <f>IF(P10="","",IF(G10="買",(P10-H10),(H10-P10))*IF(RIGHT($D$2,3)="JPY",100,10000))</f>
        <v>-64</v>
      </c>
      <c r="U10" s="66"/>
      <c r="V10" s="67">
        <f>IF(T10&lt;&gt;"",IF(T10&gt;0,1+V9,0),"")</f>
        <v>0</v>
      </c>
      <c r="W10" s="68">
        <f>IF(T10&lt;&gt;"",IF(T10&lt;0,1+W9,0),"")</f>
        <v>1</v>
      </c>
      <c r="X10" s="71">
        <f>IF(C10&lt;&gt;"",MAX(C10,C9),"")</f>
        <v>103700</v>
      </c>
      <c r="Y10" s="7"/>
    </row>
    <row r="11" ht="16" customHeight="1">
      <c r="A11" s="13"/>
      <c r="B11" s="30">
        <v>3</v>
      </c>
      <c r="C11" s="21">
        <f>IF(R10="","",C10+R10)</f>
        <v>100589</v>
      </c>
      <c r="D11" s="21"/>
      <c r="E11" s="30">
        <v>2010</v>
      </c>
      <c r="F11" s="63">
        <v>43479</v>
      </c>
      <c r="G11" t="s" s="18">
        <v>52</v>
      </c>
      <c r="H11" s="30">
        <v>1.4472</v>
      </c>
      <c r="I11" s="19"/>
      <c r="J11" s="30">
        <v>106</v>
      </c>
      <c r="K11" s="69">
        <f>IF(J11="","",C11*0.03)</f>
        <v>3017.67</v>
      </c>
      <c r="L11" s="70"/>
      <c r="M11" s="64">
        <f>IF(J11="","",(K11/J11)/LOOKUP(RIGHT($D$2,3),'定数'!$A$6:$A$13,'定数'!$B$6:$B$13))</f>
        <v>0.23723820754717</v>
      </c>
      <c r="N11" s="30">
        <v>2010</v>
      </c>
      <c r="O11" s="63">
        <v>43480</v>
      </c>
      <c r="P11" s="30">
        <v>1.434</v>
      </c>
      <c r="Q11" s="19"/>
      <c r="R11" s="27">
        <f>IF(P11="","",T11*M11*LOOKUP(RIGHT($D$2,3),'定数'!$A$6:$A$13,'定数'!$B$6:$B$13))</f>
        <v>3757.853207547170</v>
      </c>
      <c r="S11" s="65"/>
      <c r="T11" s="66">
        <f>IF(P11="","",IF(G11="買",(P11-H11),(H11-P11))*IF(RIGHT($D$2,3)="JPY",100,10000))</f>
        <v>132</v>
      </c>
      <c r="U11" s="66"/>
      <c r="V11" s="67">
        <f>IF(T11&lt;&gt;"",IF(T11&gt;0,1+V10,0),"")</f>
        <v>1</v>
      </c>
      <c r="W11" s="68">
        <f>IF(T11&lt;&gt;"",IF(T11&lt;0,1+W10,0),"")</f>
        <v>0</v>
      </c>
      <c r="X11" s="71">
        <f>IF(C11&lt;&gt;"",MAX(X10,C11),"")</f>
        <v>103700</v>
      </c>
      <c r="Y11" s="72">
        <f>IF(X11&lt;&gt;"",1-(C11/X11),"")</f>
        <v>0.03</v>
      </c>
    </row>
    <row r="12" ht="16" customHeight="1">
      <c r="A12" s="13"/>
      <c r="B12" s="30">
        <v>4</v>
      </c>
      <c r="C12" s="21">
        <f>IF(R11="","",C11+R11)</f>
        <v>104346.853207547</v>
      </c>
      <c r="D12" s="21"/>
      <c r="E12" s="30">
        <v>2010</v>
      </c>
      <c r="F12" s="63">
        <v>43484</v>
      </c>
      <c r="G12" t="s" s="18">
        <v>52</v>
      </c>
      <c r="H12" s="30">
        <v>1.4309</v>
      </c>
      <c r="I12" s="19"/>
      <c r="J12" s="30">
        <v>101</v>
      </c>
      <c r="K12" s="69">
        <f>IF(J12="","",C12*0.03)</f>
        <v>3130.405596226410</v>
      </c>
      <c r="L12" s="70"/>
      <c r="M12" s="64">
        <f>IF(J12="","",(K12/J12)/LOOKUP(RIGHT($D$2,3),'定数'!$A$6:$A$13,'定数'!$B$6:$B$13))</f>
        <v>0.258284290117691</v>
      </c>
      <c r="N12" s="30">
        <v>2010</v>
      </c>
      <c r="O12" s="63">
        <v>43485</v>
      </c>
      <c r="P12" s="30">
        <v>1.4183</v>
      </c>
      <c r="Q12" s="19"/>
      <c r="R12" s="27">
        <f>IF(P12="","",T12*M12*LOOKUP(RIGHT($D$2,3),'定数'!$A$6:$A$13,'定数'!$B$6:$B$13))</f>
        <v>3905.258466579490</v>
      </c>
      <c r="S12" s="65"/>
      <c r="T12" s="66">
        <f>IF(P12="","",IF(G12="買",(P12-H12),(H12-P12))*IF(RIGHT($D$2,3)="JPY",100,10000))</f>
        <v>126</v>
      </c>
      <c r="U12" s="66"/>
      <c r="V12" s="67">
        <f>IF(T12&lt;&gt;"",IF(T12&gt;0,1+V11,0),"")</f>
        <v>2</v>
      </c>
      <c r="W12" s="68">
        <f>IF(T12&lt;&gt;"",IF(T12&lt;0,1+W11,0),"")</f>
        <v>0</v>
      </c>
      <c r="X12" s="71">
        <f>IF(C12&lt;&gt;"",MAX(X11,C12),"")</f>
        <v>104346.853207547</v>
      </c>
      <c r="Y12" s="72">
        <f>IF(X12&lt;&gt;"",1-(C12/X12),"")</f>
        <v>0</v>
      </c>
    </row>
    <row r="13" ht="16" customHeight="1">
      <c r="A13" s="13"/>
      <c r="B13" s="30">
        <v>5</v>
      </c>
      <c r="C13" s="21">
        <f>IF(R12="","",C12+R12)</f>
        <v>108252.111674126</v>
      </c>
      <c r="D13" s="21"/>
      <c r="E13" s="30">
        <v>2010</v>
      </c>
      <c r="F13" s="63">
        <v>43490</v>
      </c>
      <c r="G13" t="s" s="18">
        <v>53</v>
      </c>
      <c r="H13" s="30">
        <v>1.4192</v>
      </c>
      <c r="I13" s="19"/>
      <c r="J13" s="30">
        <v>62</v>
      </c>
      <c r="K13" s="69">
        <f>IF(J13="","",C13*0.03)</f>
        <v>3247.563350223780</v>
      </c>
      <c r="L13" s="70"/>
      <c r="M13" s="64">
        <f>IF(J13="","",(K13/J13)/LOOKUP(RIGHT($D$2,3),'定数'!$A$6:$A$13,'定数'!$B$6:$B$13))</f>
        <v>0.436500450298895</v>
      </c>
      <c r="N13" s="30">
        <v>2010</v>
      </c>
      <c r="O13" s="63">
        <v>43490</v>
      </c>
      <c r="P13" s="30">
        <v>1.413</v>
      </c>
      <c r="Q13" s="19"/>
      <c r="R13" s="27">
        <f>IF(P13="","",T13*M13*LOOKUP(RIGHT($D$2,3),'定数'!$A$6:$A$13,'定数'!$B$6:$B$13))</f>
        <v>-3247.563350223780</v>
      </c>
      <c r="S13" s="65"/>
      <c r="T13" s="66">
        <f>IF(P13="","",IF(G13="買",(P13-H13),(H13-P13))*IF(RIGHT($D$2,3)="JPY",100,10000))</f>
        <v>-62</v>
      </c>
      <c r="U13" s="66"/>
      <c r="V13" s="67">
        <f>IF(T13&lt;&gt;"",IF(T13&gt;0,1+V12,0),"")</f>
        <v>0</v>
      </c>
      <c r="W13" s="68">
        <f>IF(T13&lt;&gt;"",IF(T13&lt;0,1+W12,0),"")</f>
        <v>1</v>
      </c>
      <c r="X13" s="71">
        <f>IF(C13&lt;&gt;"",MAX(X12,C13),"")</f>
        <v>108252.111674126</v>
      </c>
      <c r="Y13" s="72">
        <f>IF(X13&lt;&gt;"",1-(C13/X13),"")</f>
        <v>0</v>
      </c>
    </row>
    <row r="14" ht="16" customHeight="1">
      <c r="A14" s="13"/>
      <c r="B14" s="30">
        <v>6</v>
      </c>
      <c r="C14" s="21">
        <f>IF(R13="","",C13+R13)</f>
        <v>105004.548323902</v>
      </c>
      <c r="D14" s="21"/>
      <c r="E14" s="30">
        <v>2010</v>
      </c>
      <c r="F14" s="63">
        <v>43492</v>
      </c>
      <c r="G14" t="s" s="18">
        <v>52</v>
      </c>
      <c r="H14" s="30">
        <v>1.4031</v>
      </c>
      <c r="I14" s="19"/>
      <c r="J14" s="30">
        <v>55</v>
      </c>
      <c r="K14" s="69">
        <f>IF(J14="","",C14*0.03)</f>
        <v>3150.136449717060</v>
      </c>
      <c r="L14" s="70"/>
      <c r="M14" s="64">
        <f>IF(J14="","",(K14/J14)/LOOKUP(RIGHT($D$2,3),'定数'!$A$6:$A$13,'定数'!$B$6:$B$13))</f>
        <v>0.477293401472282</v>
      </c>
      <c r="N14" s="30">
        <v>2010</v>
      </c>
      <c r="O14" s="63">
        <v>43492</v>
      </c>
      <c r="P14" s="30">
        <v>1.3963</v>
      </c>
      <c r="Q14" s="19"/>
      <c r="R14" s="27">
        <f>IF(P14="","",T14*M14*LOOKUP(RIGHT($D$2,3),'定数'!$A$6:$A$13,'定数'!$B$6:$B$13))</f>
        <v>3894.714156013820</v>
      </c>
      <c r="S14" s="65"/>
      <c r="T14" s="66">
        <f>IF(P14="","",IF(G14="買",(P14-H14),(H14-P14))*IF(RIGHT($D$2,3)="JPY",100,10000))</f>
        <v>68</v>
      </c>
      <c r="U14" s="66"/>
      <c r="V14" s="67">
        <f>IF(T14&lt;&gt;"",IF(T14&gt;0,1+V13,0),"")</f>
        <v>1</v>
      </c>
      <c r="W14" s="68">
        <f>IF(T14&lt;&gt;"",IF(T14&lt;0,1+W13,0),"")</f>
        <v>0</v>
      </c>
      <c r="X14" s="71">
        <f>IF(C14&lt;&gt;"",MAX(X13,C14),"")</f>
        <v>108252.111674126</v>
      </c>
      <c r="Y14" s="72">
        <f>IF(X14&lt;&gt;"",1-(C14/X14),"")</f>
        <v>0.030000000000002</v>
      </c>
    </row>
    <row r="15" ht="16" customHeight="1">
      <c r="A15" s="13"/>
      <c r="B15" s="30">
        <v>7</v>
      </c>
      <c r="C15" s="21">
        <f>IF(R14="","",C14+R14)</f>
        <v>108899.262479916</v>
      </c>
      <c r="D15" s="21"/>
      <c r="E15" s="30">
        <v>2010</v>
      </c>
      <c r="F15" s="63">
        <v>43493</v>
      </c>
      <c r="G15" t="s" s="18">
        <v>52</v>
      </c>
      <c r="H15" s="30">
        <v>1.3995</v>
      </c>
      <c r="I15" s="19"/>
      <c r="J15" s="30">
        <v>56</v>
      </c>
      <c r="K15" s="69">
        <f>IF(J15="","",C15*0.03)</f>
        <v>3266.977874397480</v>
      </c>
      <c r="L15" s="70"/>
      <c r="M15" s="64">
        <f>IF(J15="","",(K15/J15)/LOOKUP(RIGHT($D$2,3),'定数'!$A$6:$A$13,'定数'!$B$6:$B$13))</f>
        <v>0.486157421785339</v>
      </c>
      <c r="N15" s="30">
        <v>2010</v>
      </c>
      <c r="O15" s="63">
        <v>43493</v>
      </c>
      <c r="P15" s="30">
        <v>1.3927</v>
      </c>
      <c r="Q15" s="19"/>
      <c r="R15" s="27">
        <f>IF(P15="","",T15*M15*LOOKUP(RIGHT($D$2,3),'定数'!$A$6:$A$13,'定数'!$B$6:$B$13))</f>
        <v>3967.044561768370</v>
      </c>
      <c r="S15" s="65"/>
      <c r="T15" s="66">
        <f>IF(P15="","",IF(G15="買",(P15-H15),(H15-P15))*IF(RIGHT($D$2,3)="JPY",100,10000))</f>
        <v>68</v>
      </c>
      <c r="U15" s="66"/>
      <c r="V15" s="67">
        <f>IF(T15&lt;&gt;"",IF(T15&gt;0,1+V14,0),"")</f>
        <v>2</v>
      </c>
      <c r="W15" s="68">
        <f>IF(T15&lt;&gt;"",IF(T15&lt;0,1+W14,0),"")</f>
        <v>0</v>
      </c>
      <c r="X15" s="71">
        <f>IF(C15&lt;&gt;"",MAX(X14,C15),"")</f>
        <v>108899.262479916</v>
      </c>
      <c r="Y15" s="72">
        <f>IF(X15&lt;&gt;"",1-(C15/X15),"")</f>
        <v>0</v>
      </c>
    </row>
    <row r="16" ht="16" customHeight="1">
      <c r="A16" s="13"/>
      <c r="B16" s="30">
        <v>8</v>
      </c>
      <c r="C16" s="21">
        <f>IF(R15="","",C15+R15)</f>
        <v>112866.307041684</v>
      </c>
      <c r="D16" s="21"/>
      <c r="E16" s="30">
        <v>2010</v>
      </c>
      <c r="F16" s="63">
        <v>43494</v>
      </c>
      <c r="G16" t="s" s="18">
        <v>52</v>
      </c>
      <c r="H16" s="30">
        <v>1.3908</v>
      </c>
      <c r="I16" s="19"/>
      <c r="J16" s="30">
        <v>78</v>
      </c>
      <c r="K16" s="69">
        <f>IF(J16="","",C16*0.03)</f>
        <v>3385.989211250520</v>
      </c>
      <c r="L16" s="70"/>
      <c r="M16" s="64">
        <f>IF(J16="","",(K16/J16)/LOOKUP(RIGHT($D$2,3),'定数'!$A$6:$A$13,'定数'!$B$6:$B$13))</f>
        <v>0.361750984107962</v>
      </c>
      <c r="N16" s="30">
        <v>2010</v>
      </c>
      <c r="O16" s="63">
        <v>43499</v>
      </c>
      <c r="P16" s="30">
        <v>1.3986</v>
      </c>
      <c r="Q16" s="19"/>
      <c r="R16" s="27">
        <f>IF(P16="","",T16*M16*LOOKUP(RIGHT($D$2,3),'定数'!$A$6:$A$13,'定数'!$B$6:$B$13))</f>
        <v>-3385.989211250520</v>
      </c>
      <c r="S16" s="65"/>
      <c r="T16" s="66">
        <f>IF(P16="","",IF(G16="買",(P16-H16),(H16-P16))*IF(RIGHT($D$2,3)="JPY",100,10000))</f>
        <v>-78</v>
      </c>
      <c r="U16" s="66"/>
      <c r="V16" s="67">
        <f>IF(T16&lt;&gt;"",IF(T16&gt;0,1+V15,0),"")</f>
        <v>0</v>
      </c>
      <c r="W16" s="68">
        <f>IF(T16&lt;&gt;"",IF(T16&lt;0,1+W15,0),"")</f>
        <v>1</v>
      </c>
      <c r="X16" s="71">
        <f>IF(C16&lt;&gt;"",MAX(X15,C16),"")</f>
        <v>112866.307041684</v>
      </c>
      <c r="Y16" s="72">
        <f>IF(X16&lt;&gt;"",1-(C16/X16),"")</f>
        <v>0</v>
      </c>
    </row>
    <row r="17" ht="16" customHeight="1">
      <c r="A17" s="13"/>
      <c r="B17" s="30">
        <v>9</v>
      </c>
      <c r="C17" s="21">
        <f>IF(R16="","",C16+R16)</f>
        <v>109480.317830433</v>
      </c>
      <c r="D17" s="21"/>
      <c r="E17" s="30">
        <v>2010</v>
      </c>
      <c r="F17" s="63">
        <v>43527</v>
      </c>
      <c r="G17" t="s" s="18">
        <v>52</v>
      </c>
      <c r="H17" s="30">
        <v>1.3938</v>
      </c>
      <c r="I17" s="19"/>
      <c r="J17" s="30">
        <v>86</v>
      </c>
      <c r="K17" s="69">
        <f>IF(J17="","",C17*0.03)</f>
        <v>3284.409534912990</v>
      </c>
      <c r="L17" s="70"/>
      <c r="M17" s="64">
        <f>IF(J17="","",(K17/J17)/LOOKUP(RIGHT($D$2,3),'定数'!$A$6:$A$13,'定数'!$B$6:$B$13))</f>
        <v>0.318256737879166</v>
      </c>
      <c r="N17" s="30">
        <v>2010</v>
      </c>
      <c r="O17" s="63">
        <v>43528</v>
      </c>
      <c r="P17" s="30">
        <v>1.3831</v>
      </c>
      <c r="Q17" s="19"/>
      <c r="R17" s="27">
        <f>IF(P17="","",T17*M17*LOOKUP(RIGHT($D$2,3),'定数'!$A$6:$A$13,'定数'!$B$6:$B$13))</f>
        <v>4086.416514368490</v>
      </c>
      <c r="S17" s="65"/>
      <c r="T17" s="66">
        <f>IF(P17="","",IF(G17="買",(P17-H17),(H17-P17))*IF(RIGHT($D$2,3)="JPY",100,10000))</f>
        <v>107</v>
      </c>
      <c r="U17" s="66"/>
      <c r="V17" s="67">
        <f>IF(T17&lt;&gt;"",IF(T17&gt;0,1+V16,0),"")</f>
        <v>1</v>
      </c>
      <c r="W17" s="68">
        <f>IF(T17&lt;&gt;"",IF(T17&lt;0,1+W16,0),"")</f>
        <v>0</v>
      </c>
      <c r="X17" s="71">
        <f>IF(C17&lt;&gt;"",MAX(X16,C17),"")</f>
        <v>112866.307041684</v>
      </c>
      <c r="Y17" s="72">
        <f>IF(X17&lt;&gt;"",1-(C17/X17),"")</f>
        <v>0.0300000000000043</v>
      </c>
    </row>
    <row r="18" ht="16" customHeight="1">
      <c r="A18" s="13"/>
      <c r="B18" s="30">
        <v>10</v>
      </c>
      <c r="C18" s="21">
        <f>IF(R17="","",C17+R17)</f>
        <v>113566.734344801</v>
      </c>
      <c r="D18" s="21"/>
      <c r="E18" s="30">
        <v>2010</v>
      </c>
      <c r="F18" s="63">
        <v>43542</v>
      </c>
      <c r="G18" t="s" s="18">
        <v>52</v>
      </c>
      <c r="H18" s="30">
        <v>1.3555</v>
      </c>
      <c r="I18" s="19"/>
      <c r="J18" s="30">
        <v>84</v>
      </c>
      <c r="K18" s="69">
        <f>IF(J18="","",C18*0.03)</f>
        <v>3407.002030344030</v>
      </c>
      <c r="L18" s="70"/>
      <c r="M18" s="64">
        <f>IF(J18="","",(K18/J18)/LOOKUP(RIGHT($D$2,3),'定数'!$A$6:$A$13,'定数'!$B$6:$B$13))</f>
        <v>0.337996233169051</v>
      </c>
      <c r="N18" s="30">
        <v>2010</v>
      </c>
      <c r="O18" s="63">
        <v>43542</v>
      </c>
      <c r="P18" s="30">
        <v>1.3451</v>
      </c>
      <c r="Q18" s="19"/>
      <c r="R18" s="27">
        <f>IF(P18="","",T18*M18*LOOKUP(RIGHT($D$2,3),'定数'!$A$6:$A$13,'定数'!$B$6:$B$13))</f>
        <v>4218.192989949760</v>
      </c>
      <c r="S18" s="65"/>
      <c r="T18" s="66">
        <f>IF(P18="","",IF(G18="買",(P18-H18),(H18-P18))*IF(RIGHT($D$2,3)="JPY",100,10000))</f>
        <v>104</v>
      </c>
      <c r="U18" s="66"/>
      <c r="V18" s="67">
        <f>IF(T18&lt;&gt;"",IF(T18&gt;0,1+V17,0),"")</f>
        <v>2</v>
      </c>
      <c r="W18" s="68">
        <f>IF(T18&lt;&gt;"",IF(T18&lt;0,1+W17,0),"")</f>
        <v>0</v>
      </c>
      <c r="X18" s="71">
        <f>IF(C18&lt;&gt;"",MAX(X17,C18),"")</f>
        <v>113566.734344801</v>
      </c>
      <c r="Y18" s="72">
        <f>IF(X18&lt;&gt;"",1-(C18/X18),"")</f>
        <v>0</v>
      </c>
    </row>
    <row r="19" ht="16" customHeight="1">
      <c r="A19" s="13"/>
      <c r="B19" s="30">
        <v>11</v>
      </c>
      <c r="C19" s="21">
        <f>IF(R18="","",C18+R18)</f>
        <v>117784.927334751</v>
      </c>
      <c r="D19" s="21"/>
      <c r="E19" s="30">
        <v>2010</v>
      </c>
      <c r="F19" s="63"/>
      <c r="G19" s="19"/>
      <c r="H19" s="19"/>
      <c r="I19" s="19"/>
      <c r="J19" s="19"/>
      <c r="K19" t="s" s="73">
        <f>IF(J19="","",C19*0.03)</f>
      </c>
      <c r="L19" s="70"/>
      <c r="M19" t="s" s="18">
        <f>IF(J19="","",(K19/J19)/LOOKUP(RIGHT($D$2,3),'定数'!$A$6:$A$13,'定数'!$B$6:$B$13))</f>
      </c>
      <c r="N19" s="30">
        <v>2010</v>
      </c>
      <c r="O19" s="63"/>
      <c r="P19" s="19"/>
      <c r="Q19" s="19"/>
      <c r="R19" t="s" s="18">
        <f>IF(P19="","",T19*M19*LOOKUP(RIGHT($D$2,3),'定数'!$A$6:$A$13,'定数'!$B$6:$B$13))</f>
      </c>
      <c r="S19" s="65"/>
      <c r="T19" t="s" s="74">
        <f>IF(P19="","",IF(G19="買",(P19-H19),(H19-P19))*IF(RIGHT($D$2,3)="JPY",100,10000))</f>
      </c>
      <c r="U19" s="66"/>
      <c r="V19" t="s" s="75">
        <f>IF(T19&lt;&gt;"",IF(T19&gt;0,1+V18,0),"")</f>
      </c>
      <c r="W19" t="s" s="76">
        <f>IF(T19&lt;&gt;"",IF(T19&lt;0,1+W18,0),"")</f>
      </c>
      <c r="X19" s="71">
        <f>IF(C19&lt;&gt;"",MAX(X18,C19),"")</f>
        <v>117784.927334751</v>
      </c>
      <c r="Y19" s="72">
        <f>IF(X19&lt;&gt;"",1-(C19/X19),"")</f>
        <v>0</v>
      </c>
    </row>
    <row r="20" ht="16" customHeight="1">
      <c r="A20" s="13"/>
      <c r="B20" s="30">
        <v>12</v>
      </c>
      <c r="C20" t="s" s="18">
        <f>IF(R19="","",C19+R19)</f>
      </c>
      <c r="D20" s="21"/>
      <c r="E20" s="30">
        <v>2010</v>
      </c>
      <c r="F20" s="63"/>
      <c r="G20" s="19"/>
      <c r="H20" s="19"/>
      <c r="I20" s="19"/>
      <c r="J20" s="19"/>
      <c r="K20" t="s" s="73">
        <f>IF(J20="","",C20*0.03)</f>
      </c>
      <c r="L20" s="70"/>
      <c r="M20" t="s" s="18">
        <f>IF(J20="","",(K20/J20)/LOOKUP(RIGHT($D$2,3),'定数'!$A$6:$A$13,'定数'!$B$6:$B$13))</f>
      </c>
      <c r="N20" s="30">
        <v>2010</v>
      </c>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6" customHeight="1">
      <c r="A21" s="13"/>
      <c r="B21" s="30">
        <v>13</v>
      </c>
      <c r="C21" t="s" s="18">
        <f>IF(R20="","",C20+R20)</f>
      </c>
      <c r="D21" s="21"/>
      <c r="E21" s="30">
        <v>2010</v>
      </c>
      <c r="F21" s="63"/>
      <c r="G21" s="19"/>
      <c r="H21" s="19"/>
      <c r="I21" s="19"/>
      <c r="J21" s="19"/>
      <c r="K21" t="s" s="73">
        <f>IF(J21="","",C21*0.03)</f>
      </c>
      <c r="L21" s="70"/>
      <c r="M21" t="s" s="18">
        <f>IF(J21="","",(K21/J21)/LOOKUP(RIGHT($D$2,3),'定数'!$A$6:$A$13,'定数'!$B$6:$B$13))</f>
      </c>
      <c r="N21" s="30">
        <v>2010</v>
      </c>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6" customHeight="1">
      <c r="A22" s="13"/>
      <c r="B22" s="30">
        <v>14</v>
      </c>
      <c r="C22" t="s" s="18">
        <f>IF(R21="","",C21+R21)</f>
      </c>
      <c r="D22" s="21"/>
      <c r="E22" s="30">
        <v>2010</v>
      </c>
      <c r="F22" s="63"/>
      <c r="G22" s="19"/>
      <c r="H22" s="19"/>
      <c r="I22" s="19"/>
      <c r="J22" s="19"/>
      <c r="K22" t="s" s="73">
        <f>IF(J22="","",C22*0.03)</f>
      </c>
      <c r="L22" s="70"/>
      <c r="M22" t="s" s="18">
        <f>IF(J22="","",(K22/J22)/LOOKUP(RIGHT($D$2,3),'定数'!$A$6:$A$13,'定数'!$B$6:$B$13))</f>
      </c>
      <c r="N22" s="30">
        <v>2010</v>
      </c>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6" customHeight="1">
      <c r="A23" s="13"/>
      <c r="B23" s="30">
        <v>15</v>
      </c>
      <c r="C23" t="s" s="18">
        <f>IF(R22="","",C22+R22)</f>
      </c>
      <c r="D23" s="21"/>
      <c r="E23" s="30">
        <v>2010</v>
      </c>
      <c r="F23" s="63"/>
      <c r="G23" s="19"/>
      <c r="H23" s="19"/>
      <c r="I23" s="19"/>
      <c r="J23" s="19"/>
      <c r="K23" t="s" s="73">
        <f>IF(J23="","",C23*0.03)</f>
      </c>
      <c r="L23" s="70"/>
      <c r="M23" t="s" s="18">
        <f>IF(J23="","",(K23/J23)/LOOKUP(RIGHT($D$2,3),'定数'!$A$6:$A$13,'定数'!$B$6:$B$13))</f>
      </c>
      <c r="N23" s="30">
        <v>2010</v>
      </c>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6" customHeight="1">
      <c r="A24" s="13"/>
      <c r="B24" s="30">
        <v>16</v>
      </c>
      <c r="C24" t="s" s="18">
        <f>IF(R23="","",C23+R23)</f>
      </c>
      <c r="D24" s="21"/>
      <c r="E24" s="30">
        <v>2010</v>
      </c>
      <c r="F24" s="63"/>
      <c r="G24" s="19"/>
      <c r="H24" s="19"/>
      <c r="I24" s="19"/>
      <c r="J24" s="19"/>
      <c r="K24" t="s" s="73">
        <f>IF(J24="","",C24*0.03)</f>
      </c>
      <c r="L24" s="70"/>
      <c r="M24" t="s" s="18">
        <f>IF(J24="","",(K24/J24)/LOOKUP(RIGHT($D$2,3),'定数'!$A$6:$A$13,'定数'!$B$6:$B$13))</f>
      </c>
      <c r="N24" s="30">
        <v>2010</v>
      </c>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6" customHeight="1">
      <c r="A25" s="13"/>
      <c r="B25" s="30">
        <v>17</v>
      </c>
      <c r="C25" t="s" s="18">
        <f>IF(R24="","",C24+R24)</f>
      </c>
      <c r="D25" s="21"/>
      <c r="E25" s="30">
        <v>2010</v>
      </c>
      <c r="F25" s="63"/>
      <c r="G25" s="19"/>
      <c r="H25" s="19"/>
      <c r="I25" s="19"/>
      <c r="J25" s="19"/>
      <c r="K25" t="s" s="73">
        <f>IF(J25="","",C25*0.03)</f>
      </c>
      <c r="L25" s="70"/>
      <c r="M25" t="s" s="18">
        <f>IF(J25="","",(K25/J25)/LOOKUP(RIGHT($D$2,3),'定数'!$A$6:$A$13,'定数'!$B$6:$B$13))</f>
      </c>
      <c r="N25" s="30">
        <v>2010</v>
      </c>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6" customHeight="1">
      <c r="A26" s="13"/>
      <c r="B26" s="30">
        <v>18</v>
      </c>
      <c r="C26" t="s" s="18">
        <f>IF(R25="","",C25+R25)</f>
      </c>
      <c r="D26" s="21"/>
      <c r="E26" s="30">
        <v>2010</v>
      </c>
      <c r="F26" s="63"/>
      <c r="G26" s="19"/>
      <c r="H26" s="19"/>
      <c r="I26" s="19"/>
      <c r="J26" s="19"/>
      <c r="K26" t="s" s="73">
        <f>IF(J26="","",C26*0.03)</f>
      </c>
      <c r="L26" s="70"/>
      <c r="M26" t="s" s="18">
        <f>IF(J26="","",(K26/J26)/LOOKUP(RIGHT($D$2,3),'定数'!$A$6:$A$13,'定数'!$B$6:$B$13))</f>
      </c>
      <c r="N26" s="30">
        <v>2010</v>
      </c>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80" customWidth="1"/>
    <col min="2" max="18" width="7.67188" style="80" customWidth="1"/>
    <col min="19" max="21" width="10.1719" style="80" customWidth="1"/>
    <col min="22" max="23" hidden="1" width="10.1667" style="80" customWidth="1"/>
    <col min="24" max="25" width="10.1719" style="80" customWidth="1"/>
    <col min="26" max="256" width="10.1719" style="8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55</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56</v>
      </c>
      <c r="E3" s="25"/>
      <c r="F3" s="25"/>
      <c r="G3" s="25"/>
      <c r="H3" s="25"/>
      <c r="I3" s="25"/>
      <c r="J3" t="s" s="14">
        <v>25</v>
      </c>
      <c r="K3" s="15"/>
      <c r="L3" t="s" s="24">
        <v>57</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s="81"/>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75">
        <f>IF(T10&lt;&gt;"",IF(T10&gt;0,1+V9,0),"")</f>
      </c>
      <c r="W10" t="s" s="76">
        <f>IF(T10&lt;&gt;"",IF(T10&lt;0,1+W9,0),"")</f>
      </c>
      <c r="X10" s="71">
        <f>IF(C10&lt;&gt;"",MAX(C10,C9),"")</f>
        <v>110526.315789474</v>
      </c>
      <c r="Y10" s="7"/>
    </row>
    <row r="11" ht="16"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75">
        <f>IF(T11&lt;&gt;"",IF(T11&gt;0,1+V10,0),"")</f>
      </c>
      <c r="W11" t="s" s="76">
        <f>IF(T11&lt;&gt;"",IF(T11&lt;0,1+W10,0),"")</f>
      </c>
      <c r="X11" t="s" s="77">
        <f>IF(C11&lt;&gt;"",MAX(X10,C11),"")</f>
      </c>
      <c r="Y11" t="s" s="8">
        <f>IF(X11&lt;&gt;"",1-(C11/X11),"")</f>
      </c>
    </row>
    <row r="12" ht="16"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75">
        <f>IF(T12&lt;&gt;"",IF(T12&gt;0,1+V11,0),"")</f>
      </c>
      <c r="W12" t="s" s="76">
        <f>IF(T12&lt;&gt;"",IF(T12&lt;0,1+W11,0),"")</f>
      </c>
      <c r="X12" t="s" s="77">
        <f>IF(C12&lt;&gt;"",MAX(X11,C12),"")</f>
      </c>
      <c r="Y12" t="s" s="8">
        <f>IF(X12&lt;&gt;"",1-(C12/X12),"")</f>
      </c>
    </row>
    <row r="13" ht="16"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75">
        <f>IF(T13&lt;&gt;"",IF(T13&gt;0,1+V12,0),"")</f>
      </c>
      <c r="W13" t="s" s="76">
        <f>IF(T13&lt;&gt;"",IF(T13&lt;0,1+W12,0),"")</f>
      </c>
      <c r="X13" t="s" s="77">
        <f>IF(C13&lt;&gt;"",MAX(X12,C13),"")</f>
      </c>
      <c r="Y13" t="s" s="8">
        <f>IF(X13&lt;&gt;"",1-(C13/X13),"")</f>
      </c>
    </row>
    <row r="14" ht="16"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t="s" s="77">
        <f>IF(C14&lt;&gt;"",MAX(X13,C14),"")</f>
      </c>
      <c r="Y14" t="s" s="8">
        <f>IF(X14&lt;&gt;"",1-(C14/X14),"")</f>
      </c>
    </row>
    <row r="15" ht="16"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6"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6"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6"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6"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6"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6"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6"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6"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6"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82" customWidth="1"/>
    <col min="2" max="18" width="7.67188" style="82" customWidth="1"/>
    <col min="19" max="21" width="10.1719" style="82" customWidth="1"/>
    <col min="22" max="23" hidden="1" width="10.1667" style="82" customWidth="1"/>
    <col min="24" max="25" width="10.1719" style="82" customWidth="1"/>
    <col min="26" max="256" width="10.1719" style="82"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55</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56</v>
      </c>
      <c r="E3" s="25"/>
      <c r="F3" s="25"/>
      <c r="G3" s="25"/>
      <c r="H3" s="25"/>
      <c r="I3" s="25"/>
      <c r="J3" t="s" s="14">
        <v>25</v>
      </c>
      <c r="K3" s="15"/>
      <c r="L3" t="s" s="24">
        <v>60</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75">
        <f>IF(T10&lt;&gt;"",IF(T10&gt;0,1+V9,0),"")</f>
      </c>
      <c r="W10" t="s" s="76">
        <f>IF(T10&lt;&gt;"",IF(T10&lt;0,1+W9,0),"")</f>
      </c>
      <c r="X10" s="71">
        <f>IF(C10&lt;&gt;"",MAX(C10,C9),"")</f>
        <v>110526.315789474</v>
      </c>
      <c r="Y10" s="7"/>
    </row>
    <row r="11" ht="16"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75">
        <f>IF(T11&lt;&gt;"",IF(T11&gt;0,1+V10,0),"")</f>
      </c>
      <c r="W11" t="s" s="76">
        <f>IF(T11&lt;&gt;"",IF(T11&lt;0,1+W10,0),"")</f>
      </c>
      <c r="X11" t="s" s="77">
        <f>IF(C11&lt;&gt;"",MAX(X10,C11),"")</f>
      </c>
      <c r="Y11" t="s" s="8">
        <f>IF(X11&lt;&gt;"",1-(C11/X11),"")</f>
      </c>
    </row>
    <row r="12" ht="16"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75">
        <f>IF(T12&lt;&gt;"",IF(T12&gt;0,1+V11,0),"")</f>
      </c>
      <c r="W12" t="s" s="76">
        <f>IF(T12&lt;&gt;"",IF(T12&lt;0,1+W11,0),"")</f>
      </c>
      <c r="X12" t="s" s="77">
        <f>IF(C12&lt;&gt;"",MAX(X11,C12),"")</f>
      </c>
      <c r="Y12" t="s" s="8">
        <f>IF(X12&lt;&gt;"",1-(C12/X12),"")</f>
      </c>
    </row>
    <row r="13" ht="16"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75">
        <f>IF(T13&lt;&gt;"",IF(T13&gt;0,1+V12,0),"")</f>
      </c>
      <c r="W13" t="s" s="76">
        <f>IF(T13&lt;&gt;"",IF(T13&lt;0,1+W12,0),"")</f>
      </c>
      <c r="X13" t="s" s="77">
        <f>IF(C13&lt;&gt;"",MAX(X12,C13),"")</f>
      </c>
      <c r="Y13" t="s" s="8">
        <f>IF(X13&lt;&gt;"",1-(C13/X13),"")</f>
      </c>
    </row>
    <row r="14" ht="16"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t="s" s="77">
        <f>IF(C14&lt;&gt;"",MAX(X13,C14),"")</f>
      </c>
      <c r="Y14" t="s" s="8">
        <f>IF(X14&lt;&gt;"",1-(C14/X14),"")</f>
      </c>
    </row>
    <row r="15" ht="16"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6"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6"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6"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6"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6"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6"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6"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6"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6"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0.1667" defaultRowHeight="14.25" customHeight="1" outlineLevelRow="0" outlineLevelCol="0"/>
  <cols>
    <col min="1" max="1" width="8.67188" style="83" customWidth="1"/>
    <col min="2" max="2" width="9.5" style="83" customWidth="1"/>
    <col min="3" max="5" width="10.1719" style="83" customWidth="1"/>
    <col min="6" max="256" width="10.1719" style="83" customWidth="1"/>
  </cols>
  <sheetData>
    <row r="1" ht="16" customHeight="1">
      <c r="A1" s="11"/>
      <c r="B1" s="11"/>
      <c r="C1" s="7"/>
      <c r="D1" s="7"/>
      <c r="E1" s="7"/>
    </row>
    <row r="2" ht="16" customHeight="1">
      <c r="A2" s="11"/>
      <c r="B2" s="11"/>
      <c r="C2" s="7"/>
      <c r="D2" s="7"/>
      <c r="E2" s="7"/>
    </row>
    <row r="3" ht="16" customHeight="1">
      <c r="A3" s="11"/>
      <c r="B3" s="11"/>
      <c r="C3" s="7"/>
      <c r="D3" s="7"/>
      <c r="E3" s="7"/>
    </row>
    <row r="4" ht="16" customHeight="1">
      <c r="A4" s="11"/>
      <c r="B4" s="11"/>
      <c r="C4" s="7"/>
      <c r="D4" s="7"/>
      <c r="E4" s="7"/>
    </row>
    <row r="5" ht="16" customHeight="1">
      <c r="A5" s="11"/>
      <c r="B5" s="11"/>
      <c r="C5" s="7"/>
      <c r="D5" s="7"/>
      <c r="E5" s="7"/>
    </row>
    <row r="6" ht="16" customHeight="1">
      <c r="A6" s="11"/>
      <c r="B6" s="11"/>
      <c r="C6" s="7"/>
      <c r="D6" s="7"/>
      <c r="E6" s="7"/>
    </row>
    <row r="7" ht="16" customHeight="1">
      <c r="A7" s="11"/>
      <c r="B7" s="11"/>
      <c r="C7" s="7"/>
      <c r="D7" s="7"/>
      <c r="E7" s="7"/>
    </row>
    <row r="8" ht="16" customHeight="1">
      <c r="A8" s="11"/>
      <c r="B8" s="11"/>
      <c r="C8" s="7"/>
      <c r="D8" s="7"/>
      <c r="E8" s="7"/>
    </row>
    <row r="9" ht="16" customHeight="1">
      <c r="A9" s="11"/>
      <c r="B9" s="11"/>
      <c r="C9" s="7"/>
      <c r="D9" s="7"/>
      <c r="E9" s="7"/>
    </row>
    <row r="10" ht="16"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10.5" defaultRowHeight="13.5" customHeight="1" outlineLevelRow="0" outlineLevelCol="0"/>
  <cols>
    <col min="1" max="10" width="10.5" style="84" customWidth="1"/>
    <col min="11" max="256" width="10.5" style="84" customWidth="1"/>
  </cols>
  <sheetData>
    <row r="1" ht="16" customHeight="1">
      <c r="A1" t="s" s="76">
        <v>63</v>
      </c>
      <c r="B1" s="11"/>
      <c r="C1" s="11"/>
      <c r="D1" s="11"/>
      <c r="E1" s="11"/>
      <c r="F1" s="11"/>
      <c r="G1" s="11"/>
      <c r="H1" s="11"/>
      <c r="I1" s="11"/>
      <c r="J1" s="11"/>
    </row>
    <row r="2" ht="8.5" customHeight="1">
      <c r="A2" t="s" s="85">
        <v>64</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216.45" customHeight="1">
      <c r="A9" s="86"/>
      <c r="B9" s="86"/>
      <c r="C9" s="86"/>
      <c r="D9" s="86"/>
      <c r="E9" s="86"/>
      <c r="F9" s="86"/>
      <c r="G9" s="86"/>
      <c r="H9" s="86"/>
      <c r="I9" s="86"/>
      <c r="J9" s="86"/>
    </row>
    <row r="10" ht="16" customHeight="1">
      <c r="A10" s="11"/>
      <c r="B10" s="11"/>
      <c r="C10" s="11"/>
      <c r="D10" s="11"/>
      <c r="E10" s="11"/>
      <c r="F10" s="11"/>
      <c r="G10" s="11"/>
      <c r="H10" s="11"/>
      <c r="I10" s="11"/>
      <c r="J10" s="11"/>
    </row>
    <row r="11" ht="16" customHeight="1">
      <c r="A11" t="s" s="76">
        <v>65</v>
      </c>
      <c r="B11" s="11"/>
      <c r="C11" s="11"/>
      <c r="D11" s="11"/>
      <c r="E11" s="11"/>
      <c r="F11" s="11"/>
      <c r="G11" s="11"/>
      <c r="H11" s="11"/>
      <c r="I11" s="11"/>
      <c r="J11" s="11"/>
    </row>
    <row r="12" ht="8.5" customHeight="1">
      <c r="A12" t="s" s="87">
        <v>66</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8.5" customHeight="1">
      <c r="A19" s="88"/>
      <c r="B19" s="88"/>
      <c r="C19" s="88"/>
      <c r="D19" s="88"/>
      <c r="E19" s="88"/>
      <c r="F19" s="88"/>
      <c r="G19" s="88"/>
      <c r="H19" s="88"/>
      <c r="I19" s="88"/>
      <c r="J19" s="88"/>
    </row>
    <row r="20" ht="16" customHeight="1">
      <c r="A20" s="11"/>
      <c r="B20" s="11"/>
      <c r="C20" s="11"/>
      <c r="D20" s="11"/>
      <c r="E20" s="11"/>
      <c r="F20" s="11"/>
      <c r="G20" s="11"/>
      <c r="H20" s="11"/>
      <c r="I20" s="11"/>
      <c r="J20" s="11"/>
    </row>
    <row r="21" ht="16" customHeight="1">
      <c r="A21" t="s" s="76">
        <v>67</v>
      </c>
      <c r="B21" s="11"/>
      <c r="C21" s="11"/>
      <c r="D21" s="11"/>
      <c r="E21" s="11"/>
      <c r="F21" s="11"/>
      <c r="G21" s="11"/>
      <c r="H21" s="11"/>
      <c r="I21" s="11"/>
      <c r="J21" s="11"/>
    </row>
    <row r="22" ht="8.5" customHeight="1">
      <c r="A22" t="s" s="87">
        <v>68</v>
      </c>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10.3333" defaultRowHeight="17.25" customHeight="1" outlineLevelRow="0" outlineLevelCol="0"/>
  <cols>
    <col min="1" max="1" width="3.67188" style="90" customWidth="1"/>
    <col min="2" max="2" width="15.5" style="90" customWidth="1"/>
    <col min="3" max="3" width="18.3516" style="90" customWidth="1"/>
    <col min="4" max="4" width="15.1719" style="90" customWidth="1"/>
    <col min="5" max="9" width="18.5" style="90" customWidth="1"/>
    <col min="10" max="256" width="10.3516" style="90" customWidth="1"/>
  </cols>
  <sheetData>
    <row r="1" ht="16" customHeight="1">
      <c r="A1" s="11"/>
      <c r="B1" s="11"/>
      <c r="C1" s="11"/>
      <c r="D1" s="11"/>
      <c r="E1" s="11"/>
      <c r="F1" s="11"/>
      <c r="G1" s="11"/>
      <c r="H1" s="11"/>
      <c r="I1" s="11"/>
    </row>
    <row r="2" ht="20" customHeight="1">
      <c r="A2" s="11"/>
      <c r="B2" t="s" s="91">
        <v>69</v>
      </c>
      <c r="C2" s="92"/>
      <c r="D2" s="11"/>
      <c r="E2" s="11"/>
      <c r="F2" s="11"/>
      <c r="G2" s="11"/>
      <c r="H2" s="11"/>
      <c r="I2" s="11"/>
    </row>
    <row r="3" ht="16" customHeight="1">
      <c r="A3" s="11"/>
      <c r="B3" s="12"/>
      <c r="C3" s="12"/>
      <c r="D3" s="12"/>
      <c r="E3" s="12"/>
      <c r="F3" s="12"/>
      <c r="G3" s="12"/>
      <c r="H3" s="12"/>
      <c r="I3" s="12"/>
    </row>
    <row r="4" ht="20" customHeight="1">
      <c r="A4" s="13"/>
      <c r="B4" t="s" s="93">
        <v>70</v>
      </c>
      <c r="C4" t="s" s="93">
        <v>17</v>
      </c>
      <c r="D4" t="s" s="93">
        <v>55</v>
      </c>
      <c r="E4" t="s" s="93">
        <v>71</v>
      </c>
      <c r="F4" t="s" s="93">
        <v>72</v>
      </c>
      <c r="G4" t="s" s="93">
        <v>71</v>
      </c>
      <c r="H4" t="s" s="93">
        <v>73</v>
      </c>
      <c r="I4" t="s" s="93">
        <v>71</v>
      </c>
    </row>
    <row r="5" ht="20" customHeight="1">
      <c r="A5" s="13"/>
      <c r="B5" t="s" s="94">
        <v>74</v>
      </c>
      <c r="C5" t="s" s="94">
        <v>75</v>
      </c>
      <c r="D5" s="95">
        <v>54</v>
      </c>
      <c r="E5" s="96">
        <v>42194</v>
      </c>
      <c r="F5" s="95">
        <v>100</v>
      </c>
      <c r="G5" s="96">
        <v>42197</v>
      </c>
      <c r="H5" s="95">
        <v>100</v>
      </c>
      <c r="I5" s="96">
        <v>42196</v>
      </c>
    </row>
    <row r="6" ht="20" customHeight="1">
      <c r="A6" s="13"/>
      <c r="B6" t="s" s="94">
        <v>74</v>
      </c>
      <c r="C6" t="s" s="94">
        <v>76</v>
      </c>
      <c r="D6" s="95">
        <v>46</v>
      </c>
      <c r="E6" s="96">
        <v>42195</v>
      </c>
      <c r="F6" s="26"/>
      <c r="G6" s="26"/>
      <c r="H6" s="26"/>
      <c r="I6" s="26"/>
    </row>
    <row r="7" ht="20" customHeight="1">
      <c r="A7" s="13"/>
      <c r="B7" t="s" s="94">
        <v>74</v>
      </c>
      <c r="C7" s="26"/>
      <c r="D7" s="26"/>
      <c r="E7" s="26"/>
      <c r="F7" s="26"/>
      <c r="G7" s="26"/>
      <c r="H7" s="26"/>
      <c r="I7" s="26"/>
    </row>
    <row r="8" ht="20" customHeight="1">
      <c r="A8" s="13"/>
      <c r="B8" t="s" s="94">
        <v>74</v>
      </c>
      <c r="C8" s="26"/>
      <c r="D8" s="26"/>
      <c r="E8" s="26"/>
      <c r="F8" s="26"/>
      <c r="G8" s="26"/>
      <c r="H8" s="26"/>
      <c r="I8" s="26"/>
    </row>
    <row r="9" ht="20" customHeight="1">
      <c r="A9" s="13"/>
      <c r="B9" t="s" s="94">
        <v>74</v>
      </c>
      <c r="C9" s="26"/>
      <c r="D9" s="26"/>
      <c r="E9" s="26"/>
      <c r="F9" s="26"/>
      <c r="G9" s="26"/>
      <c r="H9" s="26"/>
      <c r="I9" s="26"/>
    </row>
    <row r="10" ht="20" customHeight="1">
      <c r="A10" s="13"/>
      <c r="B10" t="s" s="94">
        <v>74</v>
      </c>
      <c r="C10" s="26"/>
      <c r="D10" s="26"/>
      <c r="E10" s="26"/>
      <c r="F10" s="26"/>
      <c r="G10" s="26"/>
      <c r="H10" s="26"/>
      <c r="I10" s="26"/>
    </row>
    <row r="11" ht="20" customHeight="1">
      <c r="A11" s="13"/>
      <c r="B11" t="s" s="94">
        <v>74</v>
      </c>
      <c r="C11" s="26"/>
      <c r="D11" s="26"/>
      <c r="E11" s="26"/>
      <c r="F11" s="26"/>
      <c r="G11" s="26"/>
      <c r="H11" s="26"/>
      <c r="I11" s="26"/>
    </row>
    <row r="12" ht="20" customHeight="1">
      <c r="A12" s="13"/>
      <c r="B12" t="s" s="94">
        <v>74</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10.1667" defaultRowHeight="13.5" customHeight="1" outlineLevelRow="0" outlineLevelCol="0"/>
  <cols>
    <col min="1" max="1" width="3.35156" style="97" customWidth="1"/>
    <col min="2" max="18" width="7.67188" style="97" customWidth="1"/>
    <col min="19" max="21" width="10.1719" style="97" customWidth="1"/>
    <col min="22" max="256" width="10.1719" style="97" customWidth="1"/>
  </cols>
  <sheetData>
    <row r="1" ht="16" customHeight="1">
      <c r="A1" s="11"/>
      <c r="B1" s="12"/>
      <c r="C1" s="12"/>
      <c r="D1" s="12"/>
      <c r="E1" s="12"/>
      <c r="F1" s="12"/>
      <c r="G1" s="12"/>
      <c r="H1" s="12"/>
      <c r="I1" s="12"/>
      <c r="J1" s="12"/>
      <c r="K1" s="12"/>
      <c r="L1" s="12"/>
      <c r="M1" s="12"/>
      <c r="N1" s="12"/>
      <c r="O1" s="12"/>
      <c r="P1" s="12"/>
      <c r="Q1" s="12"/>
      <c r="R1" s="11"/>
      <c r="S1" s="7"/>
      <c r="T1" s="7"/>
      <c r="U1" s="7"/>
    </row>
    <row r="2" ht="16" customHeight="1">
      <c r="A2" s="13"/>
      <c r="B2" t="s" s="14">
        <v>17</v>
      </c>
      <c r="C2" s="15"/>
      <c r="D2" s="19"/>
      <c r="E2" s="19"/>
      <c r="F2" t="s" s="14">
        <v>19</v>
      </c>
      <c r="G2" s="15"/>
      <c r="H2" t="s" s="18">
        <v>55</v>
      </c>
      <c r="I2" s="19"/>
      <c r="J2" t="s" s="14">
        <v>21</v>
      </c>
      <c r="K2" s="15"/>
      <c r="L2" s="21">
        <f>C9</f>
        <v>1000000</v>
      </c>
      <c r="M2" s="19"/>
      <c r="N2" t="s" s="14">
        <v>22</v>
      </c>
      <c r="O2" s="15"/>
      <c r="P2" s="21">
        <f>C108+R108</f>
      </c>
      <c r="Q2" s="19"/>
      <c r="R2" s="22"/>
      <c r="S2" s="23"/>
      <c r="T2" s="23"/>
      <c r="U2" s="7"/>
    </row>
    <row r="3" ht="57" customHeight="1">
      <c r="A3" s="13"/>
      <c r="B3" t="s" s="14">
        <v>23</v>
      </c>
      <c r="C3" s="15"/>
      <c r="D3" t="s" s="24">
        <v>56</v>
      </c>
      <c r="E3" s="25"/>
      <c r="F3" s="25"/>
      <c r="G3" s="25"/>
      <c r="H3" s="25"/>
      <c r="I3" s="25"/>
      <c r="J3" t="s" s="14">
        <v>25</v>
      </c>
      <c r="K3" s="15"/>
      <c r="L3" t="s" s="24">
        <v>78</v>
      </c>
      <c r="M3" s="26"/>
      <c r="N3" s="26"/>
      <c r="O3" s="26"/>
      <c r="P3" s="26"/>
      <c r="Q3" s="26"/>
      <c r="R3" s="22"/>
      <c r="S3" s="23"/>
      <c r="T3" s="7"/>
      <c r="U3" s="7"/>
    </row>
    <row r="4" ht="16" customHeight="1">
      <c r="A4" s="13"/>
      <c r="B4" t="s" s="14">
        <v>27</v>
      </c>
      <c r="C4" s="15"/>
      <c r="D4" s="27">
        <f>SUM($R$9:$S$993)</f>
        <v>153684.210526316</v>
      </c>
      <c r="E4" s="27"/>
      <c r="F4" t="s" s="14">
        <v>28</v>
      </c>
      <c r="G4" s="15"/>
      <c r="H4" s="28">
        <f>SUM($T$9:$U$108)</f>
        <v>292</v>
      </c>
      <c r="I4" s="19"/>
      <c r="J4" t="s" s="14">
        <v>79</v>
      </c>
      <c r="K4" s="15"/>
      <c r="L4" s="21">
        <f>MAX($C$9:$D$990)-C9</f>
        <v>153684.21052632</v>
      </c>
      <c r="M4" s="21"/>
      <c r="N4" t="s" s="14">
        <v>80</v>
      </c>
      <c r="O4" s="15"/>
      <c r="P4" s="27">
        <f>MIN($C$9:$D$990)-C9</f>
        <v>0</v>
      </c>
      <c r="Q4" s="27"/>
      <c r="R4" s="22"/>
      <c r="S4" s="23"/>
      <c r="T4" s="23"/>
      <c r="U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6" customHeight="1">
      <c r="A6" s="11"/>
      <c r="B6" s="36"/>
      <c r="C6" s="36"/>
      <c r="D6" s="36"/>
      <c r="E6" s="36"/>
      <c r="F6" s="36"/>
      <c r="G6" s="36"/>
      <c r="H6" s="36"/>
      <c r="I6" s="37"/>
      <c r="J6" s="36"/>
      <c r="K6" s="36"/>
      <c r="L6" s="36"/>
      <c r="M6" s="36"/>
      <c r="N6" s="39"/>
      <c r="O6" s="39"/>
      <c r="P6" s="36"/>
      <c r="Q6" s="32"/>
      <c r="R6" s="40"/>
      <c r="S6" s="41"/>
      <c r="T6" s="41"/>
      <c r="U6" s="42"/>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6"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6"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6"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6" customHeight="1">
      <c r="A12" s="13"/>
      <c r="B12" s="30">
        <v>4</v>
      </c>
      <c r="C12" t="s" s="18">
        <f>IF(R11="","",C11+R11)</f>
      </c>
      <c r="D12" s="21"/>
      <c r="E12" s="19"/>
      <c r="F12" s="63"/>
      <c r="G12" t="s" s="18">
        <v>52</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6" customHeight="1">
      <c r="A13" s="13"/>
      <c r="B13" s="30">
        <v>5</v>
      </c>
      <c r="C13" t="s" s="18">
        <f>IF(R12="","",C12+R12)</f>
      </c>
      <c r="D13" s="21"/>
      <c r="E13" s="19"/>
      <c r="F13" s="63"/>
      <c r="G13" t="s" s="18">
        <v>52</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6"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6"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6"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6"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6"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6"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6"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6"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6" customHeight="1">
      <c r="A22" s="13"/>
      <c r="B22" s="30">
        <v>14</v>
      </c>
      <c r="C22" t="s" s="18">
        <f>IF(R21="","",C21+R21)</f>
      </c>
      <c r="D22" s="21"/>
      <c r="E22" s="19"/>
      <c r="F22" s="63"/>
      <c r="G22" t="s" s="18">
        <v>52</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6"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6"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6"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6"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6" customHeight="1">
      <c r="A27" s="13"/>
      <c r="B27" s="30">
        <v>19</v>
      </c>
      <c r="C27" t="s" s="18">
        <f>IF(R26="","",C26+R26)</f>
      </c>
      <c r="D27" s="21"/>
      <c r="E27" s="19"/>
      <c r="F27" s="63"/>
      <c r="G27" t="s" s="18">
        <v>52</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6"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6" customHeight="1">
      <c r="A29" s="13"/>
      <c r="B29" s="30">
        <v>21</v>
      </c>
      <c r="C29" t="s" s="18">
        <f>IF(R28="","",C28+R28)</f>
      </c>
      <c r="D29" s="21"/>
      <c r="E29" s="19"/>
      <c r="F29" s="63"/>
      <c r="G29" t="s" s="18">
        <v>52</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6" customHeight="1">
      <c r="A30" s="13"/>
      <c r="B30" s="30">
        <v>22</v>
      </c>
      <c r="C30" t="s" s="18">
        <f>IF(R29="","",C29+R29)</f>
      </c>
      <c r="D30" s="21"/>
      <c r="E30" s="19"/>
      <c r="F30" s="63"/>
      <c r="G30" t="s" s="18">
        <v>52</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6" customHeight="1">
      <c r="A31" s="13"/>
      <c r="B31" s="30">
        <v>23</v>
      </c>
      <c r="C31" t="s" s="18">
        <f>IF(R30="","",C30+R30)</f>
      </c>
      <c r="D31" s="21"/>
      <c r="E31" s="19"/>
      <c r="F31" s="63"/>
      <c r="G31" t="s" s="18">
        <v>52</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6" customHeight="1">
      <c r="A32" s="13"/>
      <c r="B32" s="30">
        <v>24</v>
      </c>
      <c r="C32" t="s" s="18">
        <f>IF(R31="","",C31+R31)</f>
      </c>
      <c r="D32" s="21"/>
      <c r="E32" s="19"/>
      <c r="F32" s="63"/>
      <c r="G32" t="s" s="18">
        <v>52</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6"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6" customHeight="1">
      <c r="A34" s="13"/>
      <c r="B34" s="30">
        <v>26</v>
      </c>
      <c r="C34" t="s" s="18">
        <f>IF(R33="","",C33+R33)</f>
      </c>
      <c r="D34" s="21"/>
      <c r="E34" s="19"/>
      <c r="F34" s="63"/>
      <c r="G34" t="s" s="18">
        <v>52</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6" customHeight="1">
      <c r="A35" s="13"/>
      <c r="B35" s="30">
        <v>27</v>
      </c>
      <c r="C35" t="s" s="18">
        <f>IF(R34="","",C34+R34)</f>
      </c>
      <c r="D35" s="21"/>
      <c r="E35" s="19"/>
      <c r="F35" s="63"/>
      <c r="G35" t="s" s="18">
        <v>52</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6" customHeight="1">
      <c r="A36" s="13"/>
      <c r="B36" s="30">
        <v>28</v>
      </c>
      <c r="C36" t="s" s="18">
        <f>IF(R35="","",C35+R35)</f>
      </c>
      <c r="D36" s="21"/>
      <c r="E36" s="19"/>
      <c r="F36" s="63"/>
      <c r="G36" t="s" s="18">
        <v>52</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6" customHeight="1">
      <c r="A37" s="13"/>
      <c r="B37" s="30">
        <v>29</v>
      </c>
      <c r="C37" t="s" s="18">
        <f>IF(R36="","",C36+R36)</f>
      </c>
      <c r="D37" s="21"/>
      <c r="E37" s="19"/>
      <c r="F37" s="63"/>
      <c r="G37" t="s" s="18">
        <v>52</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6"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6"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6"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6" customHeight="1">
      <c r="A41" s="13"/>
      <c r="B41" s="30">
        <v>33</v>
      </c>
      <c r="C41" t="s" s="18">
        <f>IF(R40="","",C40+R40)</f>
      </c>
      <c r="D41" s="21"/>
      <c r="E41" s="19"/>
      <c r="F41" s="63"/>
      <c r="G41" t="s" s="18">
        <v>52</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6"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6" customHeight="1">
      <c r="A43" s="13"/>
      <c r="B43" s="30">
        <v>35</v>
      </c>
      <c r="C43" t="s" s="18">
        <f>IF(R42="","",C42+R42)</f>
      </c>
      <c r="D43" s="21"/>
      <c r="E43" s="19"/>
      <c r="F43" s="63"/>
      <c r="G43" t="s" s="18">
        <v>52</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6"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6" customHeight="1">
      <c r="A45" s="13"/>
      <c r="B45" s="30">
        <v>37</v>
      </c>
      <c r="C45" t="s" s="18">
        <f>IF(R44="","",C44+R44)</f>
      </c>
      <c r="D45" s="21"/>
      <c r="E45" s="19"/>
      <c r="F45" s="63"/>
      <c r="G45" t="s" s="18">
        <v>52</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6"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6"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6" customHeight="1">
      <c r="A48" s="13"/>
      <c r="B48" s="30">
        <v>40</v>
      </c>
      <c r="C48" t="s" s="18">
        <f>IF(R47="","",C47+R47)</f>
      </c>
      <c r="D48" s="21"/>
      <c r="E48" s="19"/>
      <c r="F48" s="63"/>
      <c r="G48" t="s" s="18">
        <v>52</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6"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6"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6" customHeight="1">
      <c r="A51" s="13"/>
      <c r="B51" s="30">
        <v>43</v>
      </c>
      <c r="C51" t="s" s="18">
        <f>IF(R50="","",C50+R50)</f>
      </c>
      <c r="D51" s="21"/>
      <c r="E51" s="19"/>
      <c r="F51" s="63"/>
      <c r="G51" t="s" s="18">
        <v>52</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6" customHeight="1">
      <c r="A52" s="13"/>
      <c r="B52" s="30">
        <v>44</v>
      </c>
      <c r="C52" t="s" s="18">
        <f>IF(R51="","",C51+R51)</f>
      </c>
      <c r="D52" s="21"/>
      <c r="E52" s="19"/>
      <c r="F52" s="63"/>
      <c r="G52" t="s" s="18">
        <v>52</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6"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6"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6" customHeight="1">
      <c r="A55" s="13"/>
      <c r="B55" s="30">
        <v>47</v>
      </c>
      <c r="C55" t="s" s="18">
        <f>IF(R54="","",C54+R54)</f>
      </c>
      <c r="D55" s="21"/>
      <c r="E55" s="19"/>
      <c r="F55" s="63"/>
      <c r="G55" t="s" s="18">
        <v>52</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6" customHeight="1">
      <c r="A56" s="13"/>
      <c r="B56" s="30">
        <v>48</v>
      </c>
      <c r="C56" t="s" s="18">
        <f>IF(R55="","",C55+R55)</f>
      </c>
      <c r="D56" s="21"/>
      <c r="E56" s="19"/>
      <c r="F56" s="63"/>
      <c r="G56" t="s" s="18">
        <v>52</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6" customHeight="1">
      <c r="A57" s="13"/>
      <c r="B57" s="30">
        <v>49</v>
      </c>
      <c r="C57" t="s" s="18">
        <f>IF(R56="","",C56+R56)</f>
      </c>
      <c r="D57" s="21"/>
      <c r="E57" s="19"/>
      <c r="F57" s="63"/>
      <c r="G57" t="s" s="18">
        <v>52</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6" customHeight="1">
      <c r="A58" s="13"/>
      <c r="B58" s="30">
        <v>50</v>
      </c>
      <c r="C58" t="s" s="18">
        <f>IF(R57="","",C57+R57)</f>
      </c>
      <c r="D58" s="21"/>
      <c r="E58" s="19"/>
      <c r="F58" s="63"/>
      <c r="G58" t="s" s="18">
        <v>52</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6" customHeight="1">
      <c r="A59" s="13"/>
      <c r="B59" s="30">
        <v>51</v>
      </c>
      <c r="C59" t="s" s="18">
        <f>IF(R58="","",C58+R58)</f>
      </c>
      <c r="D59" s="21"/>
      <c r="E59" s="19"/>
      <c r="F59" s="63"/>
      <c r="G59" t="s" s="18">
        <v>52</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6" customHeight="1">
      <c r="A60" s="13"/>
      <c r="B60" s="30">
        <v>52</v>
      </c>
      <c r="C60" t="s" s="18">
        <f>IF(R59="","",C59+R59)</f>
      </c>
      <c r="D60" s="21"/>
      <c r="E60" s="19"/>
      <c r="F60" s="63"/>
      <c r="G60" t="s" s="18">
        <v>52</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6" customHeight="1">
      <c r="A61" s="13"/>
      <c r="B61" s="30">
        <v>53</v>
      </c>
      <c r="C61" t="s" s="18">
        <f>IF(R60="","",C60+R60)</f>
      </c>
      <c r="D61" s="21"/>
      <c r="E61" s="19"/>
      <c r="F61" s="63"/>
      <c r="G61" t="s" s="18">
        <v>52</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6" customHeight="1">
      <c r="A62" s="13"/>
      <c r="B62" s="30">
        <v>54</v>
      </c>
      <c r="C62" t="s" s="18">
        <f>IF(R61="","",C61+R61)</f>
      </c>
      <c r="D62" s="21"/>
      <c r="E62" s="19"/>
      <c r="F62" s="63"/>
      <c r="G62" t="s" s="18">
        <v>52</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6"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6" customHeight="1">
      <c r="A64" s="13"/>
      <c r="B64" s="30">
        <v>56</v>
      </c>
      <c r="C64" t="s" s="18">
        <f>IF(R63="","",C63+R63)</f>
      </c>
      <c r="D64" s="21"/>
      <c r="E64" s="19"/>
      <c r="F64" s="63"/>
      <c r="G64" t="s" s="18">
        <v>52</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6" customHeight="1">
      <c r="A65" s="13"/>
      <c r="B65" s="30">
        <v>57</v>
      </c>
      <c r="C65" t="s" s="18">
        <f>IF(R64="","",C64+R64)</f>
      </c>
      <c r="D65" s="21"/>
      <c r="E65" s="19"/>
      <c r="F65" s="63"/>
      <c r="G65" t="s" s="18">
        <v>52</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6" customHeight="1">
      <c r="A66" s="13"/>
      <c r="B66" s="30">
        <v>58</v>
      </c>
      <c r="C66" t="s" s="18">
        <f>IF(R65="","",C65+R65)</f>
      </c>
      <c r="D66" s="21"/>
      <c r="E66" s="19"/>
      <c r="F66" s="63"/>
      <c r="G66" t="s" s="18">
        <v>52</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6" customHeight="1">
      <c r="A67" s="13"/>
      <c r="B67" s="30">
        <v>59</v>
      </c>
      <c r="C67" t="s" s="18">
        <f>IF(R66="","",C66+R66)</f>
      </c>
      <c r="D67" s="21"/>
      <c r="E67" s="19"/>
      <c r="F67" s="63"/>
      <c r="G67" t="s" s="18">
        <v>52</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6"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6"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6" customHeight="1">
      <c r="A70" s="13"/>
      <c r="B70" s="30">
        <v>62</v>
      </c>
      <c r="C70" t="s" s="18">
        <f>IF(R69="","",C69+R69)</f>
      </c>
      <c r="D70" s="21"/>
      <c r="E70" s="19"/>
      <c r="F70" s="63"/>
      <c r="G70" t="s" s="18">
        <v>52</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6"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6" customHeight="1">
      <c r="A72" s="13"/>
      <c r="B72" s="30">
        <v>64</v>
      </c>
      <c r="C72" t="s" s="18">
        <f>IF(R71="","",C71+R71)</f>
      </c>
      <c r="D72" s="21"/>
      <c r="E72" s="19"/>
      <c r="F72" s="63"/>
      <c r="G72" t="s" s="18">
        <v>52</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6"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6"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6" customHeight="1">
      <c r="A75" s="13"/>
      <c r="B75" s="30">
        <v>67</v>
      </c>
      <c r="C75" t="s" s="18">
        <f>IF(R74="","",C74+R74)</f>
      </c>
      <c r="D75" s="21"/>
      <c r="E75" s="19"/>
      <c r="F75" s="63"/>
      <c r="G75" t="s" s="18">
        <v>52</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6" customHeight="1">
      <c r="A76" s="13"/>
      <c r="B76" s="30">
        <v>68</v>
      </c>
      <c r="C76" t="s" s="18">
        <f>IF(R75="","",C75+R75)</f>
      </c>
      <c r="D76" s="21"/>
      <c r="E76" s="19"/>
      <c r="F76" s="63"/>
      <c r="G76" t="s" s="18">
        <v>52</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6" customHeight="1">
      <c r="A77" s="13"/>
      <c r="B77" s="30">
        <v>69</v>
      </c>
      <c r="C77" t="s" s="18">
        <f>IF(R76="","",C76+R76)</f>
      </c>
      <c r="D77" s="21"/>
      <c r="E77" s="19"/>
      <c r="F77" s="63"/>
      <c r="G77" t="s" s="18">
        <v>52</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6"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6" customHeight="1">
      <c r="A79" s="13"/>
      <c r="B79" s="30">
        <v>71</v>
      </c>
      <c r="C79" t="s" s="18">
        <f>IF(R78="","",C78+R78)</f>
      </c>
      <c r="D79" s="21"/>
      <c r="E79" s="19"/>
      <c r="F79" s="63"/>
      <c r="G79" t="s" s="18">
        <v>52</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6"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6" customHeight="1">
      <c r="A81" s="13"/>
      <c r="B81" s="30">
        <v>73</v>
      </c>
      <c r="C81" t="s" s="18">
        <f>IF(R80="","",C80+R80)</f>
      </c>
      <c r="D81" s="21"/>
      <c r="E81" s="19"/>
      <c r="F81" s="63"/>
      <c r="G81" t="s" s="18">
        <v>52</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6" customHeight="1">
      <c r="A82" s="13"/>
      <c r="B82" s="30">
        <v>74</v>
      </c>
      <c r="C82" t="s" s="18">
        <f>IF(R81="","",C81+R81)</f>
      </c>
      <c r="D82" s="21"/>
      <c r="E82" s="19"/>
      <c r="F82" s="63"/>
      <c r="G82" t="s" s="18">
        <v>52</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6" customHeight="1">
      <c r="A83" s="13"/>
      <c r="B83" s="30">
        <v>75</v>
      </c>
      <c r="C83" t="s" s="18">
        <f>IF(R82="","",C82+R82)</f>
      </c>
      <c r="D83" s="21"/>
      <c r="E83" s="19"/>
      <c r="F83" s="63"/>
      <c r="G83" t="s" s="18">
        <v>52</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6" customHeight="1">
      <c r="A84" s="13"/>
      <c r="B84" s="30">
        <v>76</v>
      </c>
      <c r="C84" t="s" s="18">
        <f>IF(R83="","",C83+R83)</f>
      </c>
      <c r="D84" s="21"/>
      <c r="E84" s="19"/>
      <c r="F84" s="63"/>
      <c r="G84" t="s" s="18">
        <v>52</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6"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6" customHeight="1">
      <c r="A86" s="13"/>
      <c r="B86" s="30">
        <v>78</v>
      </c>
      <c r="C86" t="s" s="18">
        <f>IF(R85="","",C85+R85)</f>
      </c>
      <c r="D86" s="21"/>
      <c r="E86" s="19"/>
      <c r="F86" s="63"/>
      <c r="G86" t="s" s="18">
        <v>52</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6"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6"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6"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6"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6"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6" customHeight="1">
      <c r="A92" s="13"/>
      <c r="B92" s="30">
        <v>84</v>
      </c>
      <c r="C92" t="s" s="18">
        <f>IF(R91="","",C91+R91)</f>
      </c>
      <c r="D92" s="21"/>
      <c r="E92" s="19"/>
      <c r="F92" s="63"/>
      <c r="G92" t="s" s="18">
        <v>52</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6"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6" customHeight="1">
      <c r="A94" s="13"/>
      <c r="B94" s="30">
        <v>86</v>
      </c>
      <c r="C94" t="s" s="18">
        <f>IF(R93="","",C93+R93)</f>
      </c>
      <c r="D94" s="21"/>
      <c r="E94" s="19"/>
      <c r="F94" s="63"/>
      <c r="G94" t="s" s="18">
        <v>52</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6"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6" customHeight="1">
      <c r="A96" s="13"/>
      <c r="B96" s="30">
        <v>88</v>
      </c>
      <c r="C96" t="s" s="18">
        <f>IF(R95="","",C95+R95)</f>
      </c>
      <c r="D96" s="21"/>
      <c r="E96" s="19"/>
      <c r="F96" s="63"/>
      <c r="G96" t="s" s="18">
        <v>52</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6"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6" customHeight="1">
      <c r="A98" s="13"/>
      <c r="B98" s="30">
        <v>90</v>
      </c>
      <c r="C98" t="s" s="18">
        <f>IF(R97="","",C97+R97)</f>
      </c>
      <c r="D98" s="21"/>
      <c r="E98" s="19"/>
      <c r="F98" s="63"/>
      <c r="G98" t="s" s="18">
        <v>52</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6"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6"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6" customHeight="1">
      <c r="A101" s="13"/>
      <c r="B101" s="30">
        <v>93</v>
      </c>
      <c r="C101" t="s" s="18">
        <f>IF(R100="","",C100+R100)</f>
      </c>
      <c r="D101" s="21"/>
      <c r="E101" s="19"/>
      <c r="F101" s="63"/>
      <c r="G101" t="s" s="18">
        <v>52</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6" customHeight="1">
      <c r="A102" s="13"/>
      <c r="B102" s="30">
        <v>94</v>
      </c>
      <c r="C102" t="s" s="18">
        <f>IF(R101="","",C101+R101)</f>
      </c>
      <c r="D102" s="21"/>
      <c r="E102" s="19"/>
      <c r="F102" s="63"/>
      <c r="G102" t="s" s="18">
        <v>52</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6" customHeight="1">
      <c r="A103" s="13"/>
      <c r="B103" s="30">
        <v>95</v>
      </c>
      <c r="C103" t="s" s="18">
        <f>IF(R102="","",C102+R102)</f>
      </c>
      <c r="D103" s="21"/>
      <c r="E103" s="19"/>
      <c r="F103" s="63"/>
      <c r="G103" t="s" s="18">
        <v>52</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6"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6" customHeight="1">
      <c r="A105" s="13"/>
      <c r="B105" s="30">
        <v>97</v>
      </c>
      <c r="C105" t="s" s="18">
        <f>IF(R104="","",C104+R104)</f>
      </c>
      <c r="D105" s="21"/>
      <c r="E105" s="19"/>
      <c r="F105" s="63"/>
      <c r="G105" t="s" s="18">
        <v>52</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6"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6"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6" customHeight="1">
      <c r="A108" s="13"/>
      <c r="B108" s="30">
        <v>100</v>
      </c>
      <c r="C108" t="s" s="18">
        <f>IF(R107="","",C107+R107)</f>
      </c>
      <c r="D108" s="21"/>
      <c r="E108" s="19"/>
      <c r="F108" s="63"/>
      <c r="G108" t="s" s="18">
        <v>52</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