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<sst xmlns="http://schemas.openxmlformats.org/spreadsheetml/2006/main" uniqueCount="78">
  <si>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</si>
  <si>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</si>
  <si>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</si>
  <si>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</si>
  <si>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</si>
  <si>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</si>
  <si>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</si>
  <si>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</si>
  <si>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</si>
  <si>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</si>
  <si>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</si>
  <si>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</si>
  <si>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</si>
  <si>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</si>
  <si>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</si>
  <si>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</si>
  <si>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</si>
  <si>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</si>
  <si>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</si>
  <si>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</si>
  <si>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日足</t>
  </si>
  <si>
    <t>当初資金</t>
  </si>
  <si>
    <t>最終資金</t>
  </si>
  <si>
    <t>エントリー理由</t>
  </si>
  <si>
    <t>CMA標準ルール　PB EB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</si>
  <si>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</si>
  <si>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</si>
  <si>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</si>
  <si>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</si>
  <si>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</si>
  <si>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</si>
  <si>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</si>
  <si>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</si>
  <si>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</si>
  <si>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</si>
  <si>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</si>
  <si>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</si>
  <si>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</si>
  <si>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</si>
  <si>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</si>
  <si>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</si>
  <si>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</si>
  <si>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</si>
  <si>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</si>
  <si>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</si>
  <si>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</si>
  <si>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</si>
  <si>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</si>
  <si>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</si>
  <si>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</si>
  <si>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</si>
  <si>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</si>
  <si>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</si>
  <si>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</si>
  <si>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</si>
  <si>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10MA・20MAの両方の上側にキャンドルがあれば買い方向、下側なら売り方向。MAに触れてPB出現でエントリー待ち、PB高値or安値ブレイクでエントリー。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</si>
  <si>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</si>
  <si>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</si>
  <si>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</si>
  <si>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</si>
  <si>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</si>
  <si>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</si>
  <si>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</si>
  <si>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>デモトレについての質問になるのですが、
上画像はFIboのところで買い、後日確認したら損切りになっていたのですが、
損益が反映されていませんでした。
もう一つは、これでいいのかな？と云う質問です。</t>
  </si>
  <si>
    <t>感想</t>
  </si>
  <si>
    <t>今後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</si>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</sst>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Helvetica Light"/>
    </font>
    <font>
      <sz val="12"/>
      <color indexed="8"/>
      <name val="Helvetica Light"/>
    </font>
    <font>
      <sz val="14"/>
      <color indexed="8"/>
      <name val="Helvetica Light"/>
    </font>
    <font>
      <sz val="12"/>
      <color indexed="8"/>
      <name val="ヒラギノ角ゴ ProN W3"/>
    </font>
    <font>
      <u val="single"/>
      <sz val="12"/>
      <color indexed="11"/>
      <name val="Helvetica Light"/>
    </font>
    <font>
      <sz val="14"/>
      <color indexed="8"/>
      <name val="Helvetica Light"/>
    </font>
    <font>
      <sz val="11"/>
      <color indexed="17"/>
      <name val="Helvetica Light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image" Target="../media/image1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29</xdr:row>
      <xdr:rowOff>47736</xdr:rowOff>
    </xdr:to>
    <xdr:pic>
      <xdr:nvPicPr>
        <xdr:cNvPr id="2" name="スクリーンショット 2019-09-04 20.32.14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95250" y="-158092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29</xdr:row>
      <xdr:rowOff>149854</xdr:rowOff>
    </xdr:from>
    <xdr:to>
      <xdr:col>10</xdr:col>
      <xdr:colOff>38100</xdr:colOff>
      <xdr:row>60</xdr:row>
      <xdr:rowOff>57891</xdr:rowOff>
    </xdr:to>
    <xdr:pic>
      <xdr:nvPicPr>
        <xdr:cNvPr id="3" name="スクリーンショット 2019-09-04 20.44.36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95250" y="5620379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61</xdr:row>
      <xdr:rowOff>137125</xdr:rowOff>
    </xdr:from>
    <xdr:to>
      <xdr:col>10</xdr:col>
      <xdr:colOff>38100</xdr:colOff>
      <xdr:row>92</xdr:row>
      <xdr:rowOff>45162</xdr:rowOff>
    </xdr:to>
    <xdr:pic>
      <xdr:nvPicPr>
        <xdr:cNvPr id="4" name="スクリーンショット 2019-09-04 20.47.28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95250" y="11398850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93</xdr:row>
      <xdr:rowOff>124397</xdr:rowOff>
    </xdr:from>
    <xdr:to>
      <xdr:col>10</xdr:col>
      <xdr:colOff>38100</xdr:colOff>
      <xdr:row>124</xdr:row>
      <xdr:rowOff>32434</xdr:rowOff>
    </xdr:to>
    <xdr:pic>
      <xdr:nvPicPr>
        <xdr:cNvPr id="5" name="スクリーンショット 2019-09-04 20.55.44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95250" y="17177322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125</xdr:row>
      <xdr:rowOff>111668</xdr:rowOff>
    </xdr:from>
    <xdr:to>
      <xdr:col>10</xdr:col>
      <xdr:colOff>38100</xdr:colOff>
      <xdr:row>156</xdr:row>
      <xdr:rowOff>19705</xdr:rowOff>
    </xdr:to>
    <xdr:pic>
      <xdr:nvPicPr>
        <xdr:cNvPr id="6" name="スクリーンショット 2019-09-04 21.00.31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95251" y="22955793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158</xdr:row>
      <xdr:rowOff>53982</xdr:rowOff>
    </xdr:from>
    <xdr:to>
      <xdr:col>10</xdr:col>
      <xdr:colOff>38100</xdr:colOff>
      <xdr:row>188</xdr:row>
      <xdr:rowOff>142994</xdr:rowOff>
    </xdr:to>
    <xdr:pic>
      <xdr:nvPicPr>
        <xdr:cNvPr id="7" name="スクリーンショット 2019-09-04 21.18.0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-95251" y="28870282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190</xdr:row>
      <xdr:rowOff>177271</xdr:rowOff>
    </xdr:from>
    <xdr:to>
      <xdr:col>10</xdr:col>
      <xdr:colOff>38100</xdr:colOff>
      <xdr:row>221</xdr:row>
      <xdr:rowOff>85308</xdr:rowOff>
    </xdr:to>
    <xdr:pic>
      <xdr:nvPicPr>
        <xdr:cNvPr id="8" name="スクリーンショット 2019-09-04 21.27.53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95251" y="34784771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223</xdr:row>
      <xdr:rowOff>119586</xdr:rowOff>
    </xdr:from>
    <xdr:to>
      <xdr:col>10</xdr:col>
      <xdr:colOff>38100</xdr:colOff>
      <xdr:row>254</xdr:row>
      <xdr:rowOff>27622</xdr:rowOff>
    </xdr:to>
    <xdr:pic>
      <xdr:nvPicPr>
        <xdr:cNvPr id="9" name="スクリーンショット 2019-09-04 21.35.17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95251" y="40699261"/>
          <a:ext cx="7620001" cy="55182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256</xdr:row>
      <xdr:rowOff>61900</xdr:rowOff>
    </xdr:from>
    <xdr:to>
      <xdr:col>10</xdr:col>
      <xdr:colOff>38100</xdr:colOff>
      <xdr:row>286</xdr:row>
      <xdr:rowOff>150912</xdr:rowOff>
    </xdr:to>
    <xdr:pic>
      <xdr:nvPicPr>
        <xdr:cNvPr id="10" name="スクリーンショット 2019-09-04 21.39.11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95251" y="46613750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321</xdr:row>
      <xdr:rowOff>127503</xdr:rowOff>
    </xdr:from>
    <xdr:to>
      <xdr:col>10</xdr:col>
      <xdr:colOff>38100</xdr:colOff>
      <xdr:row>352</xdr:row>
      <xdr:rowOff>35540</xdr:rowOff>
    </xdr:to>
    <xdr:pic>
      <xdr:nvPicPr>
        <xdr:cNvPr id="11" name="スクリーンショット 2019-09-04 21.43.5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-95251" y="58442728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353</xdr:row>
      <xdr:rowOff>114774</xdr:rowOff>
    </xdr:from>
    <xdr:to>
      <xdr:col>10</xdr:col>
      <xdr:colOff>38100</xdr:colOff>
      <xdr:row>384</xdr:row>
      <xdr:rowOff>22811</xdr:rowOff>
    </xdr:to>
    <xdr:pic>
      <xdr:nvPicPr>
        <xdr:cNvPr id="12" name="スクリーンショット 2019-09-04 21.45.12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-95251" y="64221199"/>
          <a:ext cx="7620001" cy="5518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39</xdr:row>
      <xdr:rowOff>20047</xdr:rowOff>
    </xdr:from>
    <xdr:to>
      <xdr:col>10</xdr:col>
      <xdr:colOff>6350</xdr:colOff>
      <xdr:row>64</xdr:row>
      <xdr:rowOff>57233</xdr:rowOff>
    </xdr:to>
    <xdr:pic>
      <xdr:nvPicPr>
        <xdr:cNvPr id="14" name="スクリーンショット 2019-09-04 20.21.35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5258797"/>
          <a:ext cx="8007350" cy="43234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9</xdr:row>
      <xdr:rowOff>117342</xdr:rowOff>
    </xdr:from>
    <xdr:to>
      <xdr:col>10</xdr:col>
      <xdr:colOff>0</xdr:colOff>
      <xdr:row>36</xdr:row>
      <xdr:rowOff>59398</xdr:rowOff>
    </xdr:to>
    <xdr:pic>
      <xdr:nvPicPr>
        <xdr:cNvPr id="15" name="スクリーンショット 2019-09-04 19.47.28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0" y="1177792"/>
          <a:ext cx="8001001" cy="36060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58</v>
      </c>
      <c r="C15" s="3"/>
      <c r="D15" s="3"/>
    </row>
    <row r="16">
      <c r="B16" s="4"/>
      <c r="C16" t="s" s="4">
        <v>5</v>
      </c>
      <c r="D16" t="s" s="5">
        <v>58</v>
      </c>
    </row>
    <row r="17">
      <c r="B17" t="s" s="3">
        <v>60</v>
      </c>
      <c r="C17" s="3"/>
      <c r="D17" s="3"/>
    </row>
    <row r="18">
      <c r="B18" s="4"/>
      <c r="C18" t="s" s="4">
        <v>5</v>
      </c>
      <c r="D18" t="s" s="5">
        <v>60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10.1667" defaultRowHeight="13.5" customHeight="1" outlineLevelRow="0" outlineLevelCol="0"/>
  <cols>
    <col min="1" max="5" width="10.1719" style="6" customWidth="1"/>
    <col min="6" max="256" width="10.1719" style="6" customWidth="1"/>
  </cols>
  <sheetData>
    <row r="1" ht="16" customHeight="1">
      <c r="A1" s="7"/>
      <c r="B1" s="7"/>
      <c r="C1" s="7"/>
      <c r="D1" s="7"/>
      <c r="E1" s="7"/>
    </row>
    <row r="2" ht="16" customHeight="1">
      <c r="A2" t="s" s="8">
        <v>6</v>
      </c>
      <c r="B2" s="7"/>
      <c r="C2" s="7"/>
      <c r="D2" s="7"/>
      <c r="E2" s="7"/>
    </row>
    <row r="3" ht="16" customHeight="1">
      <c r="A3" s="9">
        <v>100000</v>
      </c>
      <c r="B3" s="7"/>
      <c r="C3" s="7"/>
      <c r="D3" s="7"/>
      <c r="E3" s="7"/>
    </row>
    <row r="4" ht="16" customHeight="1">
      <c r="A4" s="7"/>
      <c r="B4" s="7"/>
      <c r="C4" s="7"/>
      <c r="D4" s="7"/>
      <c r="E4" s="7"/>
    </row>
    <row r="5" ht="16" customHeight="1">
      <c r="A5" t="s" s="8">
        <v>7</v>
      </c>
      <c r="B5" s="7"/>
      <c r="C5" s="7"/>
      <c r="D5" s="7"/>
      <c r="E5" s="7"/>
    </row>
    <row r="6" ht="16" customHeight="1">
      <c r="A6" t="s" s="8">
        <v>8</v>
      </c>
      <c r="B6" s="9">
        <v>90</v>
      </c>
      <c r="C6" s="7"/>
      <c r="D6" s="7"/>
      <c r="E6" s="7"/>
    </row>
    <row r="7" ht="16" customHeight="1">
      <c r="A7" t="s" s="8">
        <v>9</v>
      </c>
      <c r="B7" s="9">
        <v>90</v>
      </c>
      <c r="C7" s="7"/>
      <c r="D7" s="7"/>
      <c r="E7" s="7"/>
    </row>
    <row r="8" ht="16" customHeight="1">
      <c r="A8" t="s" s="8">
        <v>10</v>
      </c>
      <c r="B8" s="9">
        <v>110</v>
      </c>
      <c r="C8" s="7"/>
      <c r="D8" s="7"/>
      <c r="E8" s="7"/>
    </row>
    <row r="9" ht="16" customHeight="1">
      <c r="A9" t="s" s="8">
        <v>11</v>
      </c>
      <c r="B9" s="9">
        <v>120</v>
      </c>
      <c r="C9" s="7"/>
      <c r="D9" s="7"/>
      <c r="E9" s="7"/>
    </row>
    <row r="10" ht="16" customHeight="1">
      <c r="A10" t="s" s="8">
        <v>12</v>
      </c>
      <c r="B10" s="9">
        <v>150</v>
      </c>
      <c r="C10" s="7"/>
      <c r="D10" s="7"/>
      <c r="E10" s="7"/>
    </row>
    <row r="11" ht="16" customHeight="1">
      <c r="A11" t="s" s="8">
        <v>13</v>
      </c>
      <c r="B11" s="9">
        <v>100</v>
      </c>
      <c r="C11" s="7"/>
      <c r="D11" s="7"/>
      <c r="E11" s="7"/>
    </row>
    <row r="12" ht="16" customHeight="1">
      <c r="A12" t="s" s="8">
        <v>14</v>
      </c>
      <c r="B12" s="9">
        <v>80</v>
      </c>
      <c r="C12" s="7"/>
      <c r="D12" s="7"/>
      <c r="E12" s="7"/>
    </row>
    <row r="13" ht="16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10" customWidth="1"/>
    <col min="2" max="18" width="7.67188" style="10" customWidth="1"/>
    <col min="19" max="21" width="10.1719" style="10" customWidth="1"/>
    <col min="22" max="23" hidden="1" width="10.1667" style="10" customWidth="1"/>
    <col min="24" max="25" width="10.1719" style="10" customWidth="1"/>
    <col min="26" max="256" width="10.1719" style="1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103712.565494302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3712.565494302210</v>
      </c>
      <c r="E4" s="27"/>
      <c r="F4" t="s" s="14">
        <v>28</v>
      </c>
      <c r="G4" s="15"/>
      <c r="H4" s="28">
        <f>SUM($T$9:$U$108)</f>
        <v>0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0.0591000000000004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5</v>
      </c>
      <c r="D5" t="s" s="14">
        <v>31</v>
      </c>
      <c r="E5" s="30">
        <f>COUNTIF($R$9:$R$990,"&lt;0")</f>
        <v>5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0.5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2010</v>
      </c>
      <c r="F9" s="63">
        <v>43520</v>
      </c>
      <c r="G9" t="s" s="18">
        <v>52</v>
      </c>
      <c r="H9" s="30">
        <v>1.3534</v>
      </c>
      <c r="I9" s="19"/>
      <c r="J9" s="30">
        <v>91</v>
      </c>
      <c r="K9" s="21">
        <f>IF(J9="","",C9*0.03)</f>
        <v>3000</v>
      </c>
      <c r="L9" s="21"/>
      <c r="M9" s="64">
        <f>IF(J9="","",(K9/J9)/LOOKUP(RIGHT($D$2,3),'定数'!$A$6:$A$13,'定数'!$B$6:$B$13))</f>
        <v>0.274725274725275</v>
      </c>
      <c r="N9" s="30">
        <v>2010</v>
      </c>
      <c r="O9" s="63">
        <v>43522</v>
      </c>
      <c r="P9" s="30">
        <v>1.3625</v>
      </c>
      <c r="Q9" s="19"/>
      <c r="R9" s="27">
        <f>IF(P9="","",T9*M9*LOOKUP(RIGHT($D$2,3),'定数'!$A$6:$A$13,'定数'!$B$6:$B$13))</f>
        <v>-3000</v>
      </c>
      <c r="S9" s="65"/>
      <c r="T9" s="66">
        <f>IF(P9="","",IF(G9="買",(P9-H9),(H9-P9))*IF(RIGHT($D$2,3)="JPY",100,10000))</f>
        <v>-91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6" customHeight="1">
      <c r="A10" s="13"/>
      <c r="B10" s="30">
        <v>2</v>
      </c>
      <c r="C10" s="21">
        <f>IF(R9="","",C9+R9)</f>
        <v>97000</v>
      </c>
      <c r="D10" s="21"/>
      <c r="E10" s="30">
        <v>2010</v>
      </c>
      <c r="F10" s="63">
        <v>43526</v>
      </c>
      <c r="G10" t="s" s="18">
        <v>52</v>
      </c>
      <c r="H10" s="30">
        <v>1.3519</v>
      </c>
      <c r="I10" s="19"/>
      <c r="J10" s="30">
        <v>79</v>
      </c>
      <c r="K10" s="69">
        <f>IF(J10="","",C10*0.03)</f>
        <v>2910</v>
      </c>
      <c r="L10" s="70"/>
      <c r="M10" s="64">
        <f>IF(J10="","",(K10/J10)/LOOKUP(RIGHT($D$2,3),'定数'!$A$6:$A$13,'定数'!$B$6:$B$13))</f>
        <v>0.306962025316456</v>
      </c>
      <c r="N10" s="30">
        <v>2010</v>
      </c>
      <c r="O10" s="63">
        <v>43526</v>
      </c>
      <c r="P10" s="30">
        <v>1.3598</v>
      </c>
      <c r="Q10" s="19"/>
      <c r="R10" s="27">
        <f>IF(P10="","",T10*M10*LOOKUP(RIGHT($D$2,3),'定数'!$A$6:$A$13,'定数'!$B$6:$B$13))</f>
        <v>-2910</v>
      </c>
      <c r="S10" s="65"/>
      <c r="T10" s="66">
        <f>IF(P10="","",IF(G10="買",(P10-H10),(H10-P10))*IF(RIGHT($D$2,3)="JPY",100,10000))</f>
        <v>-79</v>
      </c>
      <c r="U10" s="66"/>
      <c r="V10" s="67">
        <f>IF(T10&lt;&gt;"",IF(T10&gt;0,1+V9,0),"")</f>
        <v>0</v>
      </c>
      <c r="W10" s="68">
        <f>IF(T10&lt;&gt;"",IF(T10&lt;0,1+W9,0),"")</f>
        <v>2</v>
      </c>
      <c r="X10" s="71">
        <f>IF(C10&lt;&gt;"",MAX(C10,C9),"")</f>
        <v>100000</v>
      </c>
      <c r="Y10" s="7"/>
    </row>
    <row r="11" ht="16" customHeight="1">
      <c r="A11" s="13"/>
      <c r="B11" s="30">
        <v>3</v>
      </c>
      <c r="C11" s="21">
        <f>IF(R10="","",C10+R10)</f>
        <v>94090</v>
      </c>
      <c r="D11" s="21"/>
      <c r="E11" s="30">
        <v>2010</v>
      </c>
      <c r="F11" s="63">
        <v>43534</v>
      </c>
      <c r="G11" t="s" s="18">
        <v>52</v>
      </c>
      <c r="H11" s="30">
        <v>1.3586</v>
      </c>
      <c r="I11" s="19"/>
      <c r="J11" s="30">
        <v>26</v>
      </c>
      <c r="K11" s="69">
        <f>IF(J11="","",C11*0.03)</f>
        <v>2822.7</v>
      </c>
      <c r="L11" s="70"/>
      <c r="M11" s="64">
        <f>IF(J11="","",(K11/J11)/LOOKUP(RIGHT($D$2,3),'定数'!$A$6:$A$13,'定数'!$B$6:$B$13))</f>
        <v>0.904711538461538</v>
      </c>
      <c r="N11" s="30">
        <v>2010</v>
      </c>
      <c r="O11" s="63">
        <v>43534</v>
      </c>
      <c r="P11" s="30">
        <v>1.3555</v>
      </c>
      <c r="Q11" s="19"/>
      <c r="R11" s="27">
        <f>IF(P11="","",T11*M11*LOOKUP(RIGHT($D$2,3),'定数'!$A$6:$A$13,'定数'!$B$6:$B$13))</f>
        <v>3365.526923076920</v>
      </c>
      <c r="S11" s="65"/>
      <c r="T11" s="66">
        <f>IF(P11="","",IF(G11="買",(P11-H11),(H11-P11))*IF(RIGHT($D$2,3)="JPY",100,10000))</f>
        <v>31</v>
      </c>
      <c r="U11" s="66"/>
      <c r="V11" s="67">
        <f>IF(T11&lt;&gt;"",IF(T11&gt;0,1+V10,0),"")</f>
        <v>1</v>
      </c>
      <c r="W11" s="68">
        <f>IF(T11&lt;&gt;"",IF(T11&lt;0,1+W10,0),"")</f>
        <v>0</v>
      </c>
      <c r="X11" s="71">
        <f>IF(C11&lt;&gt;"",MAX(X10,C11),"")</f>
        <v>100000</v>
      </c>
      <c r="Y11" s="72">
        <f>IF(X11&lt;&gt;"",1-(C11/X11),"")</f>
        <v>0.0591</v>
      </c>
    </row>
    <row r="12" ht="16" customHeight="1">
      <c r="A12" s="13"/>
      <c r="B12" s="30">
        <v>4</v>
      </c>
      <c r="C12" s="21">
        <f>IF(R11="","",C11+R11)</f>
        <v>97455.5269230769</v>
      </c>
      <c r="D12" s="21"/>
      <c r="E12" s="30">
        <v>2010</v>
      </c>
      <c r="F12" s="63">
        <v>43535</v>
      </c>
      <c r="G12" t="s" s="18">
        <v>53</v>
      </c>
      <c r="H12" s="30">
        <v>1.3667</v>
      </c>
      <c r="I12" s="19"/>
      <c r="J12" s="30">
        <v>47</v>
      </c>
      <c r="K12" s="69">
        <f>IF(J12="","",C12*0.03)</f>
        <v>2923.665807692310</v>
      </c>
      <c r="L12" s="70"/>
      <c r="M12" s="64">
        <f>IF(J12="","",(K12/J12)/LOOKUP(RIGHT($D$2,3),'定数'!$A$6:$A$13,'定数'!$B$6:$B$13))</f>
        <v>0.518380462356793</v>
      </c>
      <c r="N12" s="30">
        <v>2010</v>
      </c>
      <c r="O12" s="63">
        <v>43536</v>
      </c>
      <c r="P12" s="30">
        <v>1.3727</v>
      </c>
      <c r="Q12" s="19"/>
      <c r="R12" s="27">
        <f>IF(P12="","",T12*M12*LOOKUP(RIGHT($D$2,3),'定数'!$A$6:$A$13,'定数'!$B$6:$B$13))</f>
        <v>3732.339328968910</v>
      </c>
      <c r="S12" s="65"/>
      <c r="T12" s="66">
        <f>IF(P12="","",IF(G12="買",(P12-H12),(H12-P12))*IF(RIGHT($D$2,3)="JPY",100,10000))</f>
        <v>60</v>
      </c>
      <c r="U12" s="66"/>
      <c r="V12" s="67">
        <f>IF(T12&lt;&gt;"",IF(T12&gt;0,1+V11,0),"")</f>
        <v>2</v>
      </c>
      <c r="W12" s="68">
        <f>IF(T12&lt;&gt;"",IF(T12&lt;0,1+W11,0),"")</f>
        <v>0</v>
      </c>
      <c r="X12" s="71">
        <f>IF(C12&lt;&gt;"",MAX(X11,C12),"")</f>
        <v>100000</v>
      </c>
      <c r="Y12" s="72">
        <f>IF(X12&lt;&gt;"",1-(C12/X12),"")</f>
        <v>0.025444730769231</v>
      </c>
    </row>
    <row r="13" ht="16" customHeight="1">
      <c r="A13" s="13"/>
      <c r="B13" s="30">
        <v>5</v>
      </c>
      <c r="C13" s="21">
        <f>IF(R12="","",C12+R12)</f>
        <v>101187.866252046</v>
      </c>
      <c r="D13" s="21"/>
      <c r="E13" s="30">
        <v>2010</v>
      </c>
      <c r="F13" s="63">
        <v>43547</v>
      </c>
      <c r="G13" t="s" s="18">
        <v>52</v>
      </c>
      <c r="H13" s="30">
        <v>1.3476</v>
      </c>
      <c r="I13" s="19"/>
      <c r="J13" s="30">
        <v>86</v>
      </c>
      <c r="K13" s="69">
        <f>IF(J13="","",C13*0.03)</f>
        <v>3035.635987561380</v>
      </c>
      <c r="L13" s="70"/>
      <c r="M13" s="64">
        <f>IF(J13="","",(K13/J13)/LOOKUP(RIGHT($D$2,3),'定数'!$A$6:$A$13,'定数'!$B$6:$B$13))</f>
        <v>0.294150773988506</v>
      </c>
      <c r="N13" s="30">
        <v>2010</v>
      </c>
      <c r="O13" s="63">
        <v>43548</v>
      </c>
      <c r="P13" s="30">
        <v>1.3367</v>
      </c>
      <c r="Q13" s="19"/>
      <c r="R13" s="27">
        <f>IF(P13="","",T13*M13*LOOKUP(RIGHT($D$2,3),'定数'!$A$6:$A$13,'定数'!$B$6:$B$13))</f>
        <v>3847.492123769660</v>
      </c>
      <c r="S13" s="65"/>
      <c r="T13" s="66">
        <f>IF(P13="","",IF(G13="買",(P13-H13),(H13-P13))*IF(RIGHT($D$2,3)="JPY",100,10000))</f>
        <v>109</v>
      </c>
      <c r="U13" s="66"/>
      <c r="V13" s="67">
        <f>IF(T13&lt;&gt;"",IF(T13&gt;0,1+V12,0),"")</f>
        <v>3</v>
      </c>
      <c r="W13" s="68">
        <f>IF(T13&lt;&gt;"",IF(T13&lt;0,1+W12,0),"")</f>
        <v>0</v>
      </c>
      <c r="X13" s="71">
        <f>IF(C13&lt;&gt;"",MAX(X12,C13),"")</f>
        <v>101187.866252046</v>
      </c>
      <c r="Y13" s="72">
        <f>IF(X13&lt;&gt;"",1-(C13/X13),"")</f>
        <v>0</v>
      </c>
    </row>
    <row r="14" ht="16" customHeight="1">
      <c r="A14" s="13"/>
      <c r="B14" s="30">
        <v>6</v>
      </c>
      <c r="C14" s="21">
        <f>IF(R13="","",C13+R13)</f>
        <v>105035.358375816</v>
      </c>
      <c r="D14" s="21"/>
      <c r="E14" s="30">
        <v>2010</v>
      </c>
      <c r="F14" s="63">
        <v>43556</v>
      </c>
      <c r="G14" t="s" s="18">
        <v>53</v>
      </c>
      <c r="H14" s="30">
        <v>1.3519</v>
      </c>
      <c r="I14" s="19"/>
      <c r="J14" s="30">
        <v>59</v>
      </c>
      <c r="K14" s="69">
        <f>IF(J14="","",C14*0.03)</f>
        <v>3151.060751274480</v>
      </c>
      <c r="L14" s="70"/>
      <c r="M14" s="64">
        <f>IF(J14="","",(K14/J14)/LOOKUP(RIGHT($D$2,3),'定数'!$A$6:$A$13,'定数'!$B$6:$B$13))</f>
        <v>0.445065077863627</v>
      </c>
      <c r="N14" s="30">
        <v>2010</v>
      </c>
      <c r="O14" s="63">
        <v>43560</v>
      </c>
      <c r="P14" s="30">
        <v>1.346</v>
      </c>
      <c r="Q14" s="19"/>
      <c r="R14" s="27">
        <f>IF(P14="","",T14*M14*LOOKUP(RIGHT($D$2,3),'定数'!$A$6:$A$13,'定数'!$B$6:$B$13))</f>
        <v>-3151.060751274480</v>
      </c>
      <c r="S14" s="65"/>
      <c r="T14" s="66">
        <f>IF(P14="","",IF(G14="買",(P14-H14),(H14-P14))*IF(RIGHT($D$2,3)="JPY",100,10000))</f>
        <v>-59</v>
      </c>
      <c r="U14" s="66"/>
      <c r="V14" s="67">
        <f>IF(T14&lt;&gt;"",IF(T14&gt;0,1+V13,0),"")</f>
        <v>0</v>
      </c>
      <c r="W14" s="68">
        <f>IF(T14&lt;&gt;"",IF(T14&lt;0,1+W13,0),"")</f>
        <v>1</v>
      </c>
      <c r="X14" s="71">
        <f>IF(C14&lt;&gt;"",MAX(X13,C14),"")</f>
        <v>105035.358375816</v>
      </c>
      <c r="Y14" s="72">
        <f>IF(X14&lt;&gt;"",1-(C14/X14),"")</f>
        <v>0</v>
      </c>
    </row>
    <row r="15" ht="16" customHeight="1">
      <c r="A15" s="13"/>
      <c r="B15" s="30">
        <v>7</v>
      </c>
      <c r="C15" s="21">
        <f>IF(R14="","",C14+R14)</f>
        <v>101884.297624542</v>
      </c>
      <c r="D15" s="21"/>
      <c r="E15" s="30">
        <v>2010</v>
      </c>
      <c r="F15" s="63">
        <v>43556</v>
      </c>
      <c r="G15" t="s" s="18">
        <v>53</v>
      </c>
      <c r="H15" s="30">
        <v>1.3513</v>
      </c>
      <c r="I15" s="19"/>
      <c r="J15" s="30">
        <v>37</v>
      </c>
      <c r="K15" s="69">
        <f>IF(J15="","",C15*0.03)</f>
        <v>3056.528928736260</v>
      </c>
      <c r="L15" s="70"/>
      <c r="M15" s="64">
        <f>IF(J15="","",(K15/J15)/LOOKUP(RIGHT($D$2,3),'定数'!$A$6:$A$13,'定数'!$B$6:$B$13))</f>
        <v>0.6884074163820409</v>
      </c>
      <c r="N15" s="30">
        <v>2010</v>
      </c>
      <c r="O15" s="63">
        <v>43556</v>
      </c>
      <c r="P15" s="30">
        <v>1.3566</v>
      </c>
      <c r="Q15" s="19"/>
      <c r="R15" s="27">
        <f>IF(P15="","",T15*M15*LOOKUP(RIGHT($D$2,3),'定数'!$A$6:$A$13,'定数'!$B$6:$B$13))</f>
        <v>4378.271168189780</v>
      </c>
      <c r="S15" s="65"/>
      <c r="T15" s="66">
        <f>IF(P15="","",IF(G15="買",(P15-H15),(H15-P15))*IF(RIGHT($D$2,3)="JPY",100,10000))</f>
        <v>53</v>
      </c>
      <c r="U15" s="66"/>
      <c r="V15" s="67">
        <f>IF(T15&lt;&gt;"",IF(T15&gt;0,1+V14,0),"")</f>
        <v>1</v>
      </c>
      <c r="W15" s="68">
        <f>IF(T15&lt;&gt;"",IF(T15&lt;0,1+W14,0),"")</f>
        <v>0</v>
      </c>
      <c r="X15" s="71">
        <f>IF(C15&lt;&gt;"",MAX(X14,C15),"")</f>
        <v>105035.358375816</v>
      </c>
      <c r="Y15" s="72">
        <f>IF(X15&lt;&gt;"",1-(C15/X15),"")</f>
        <v>0.0299999999999954</v>
      </c>
    </row>
    <row r="16" ht="16" customHeight="1">
      <c r="A16" s="13"/>
      <c r="B16" s="30">
        <v>8</v>
      </c>
      <c r="C16" s="21">
        <f>IF(R15="","",C15+R15)</f>
        <v>106262.568792732</v>
      </c>
      <c r="D16" s="21"/>
      <c r="E16" s="30">
        <v>2010</v>
      </c>
      <c r="F16" s="63">
        <v>43562</v>
      </c>
      <c r="G16" t="s" s="18">
        <v>52</v>
      </c>
      <c r="H16" s="30">
        <v>1.3326</v>
      </c>
      <c r="I16" s="19"/>
      <c r="J16" s="30">
        <v>74</v>
      </c>
      <c r="K16" s="69">
        <f>IF(J16="","",C16*0.03)</f>
        <v>3187.877063781960</v>
      </c>
      <c r="L16" s="70"/>
      <c r="M16" s="64">
        <f>IF(J16="","",(K16/J16)/LOOKUP(RIGHT($D$2,3),'定数'!$A$6:$A$13,'定数'!$B$6:$B$13))</f>
        <v>0.358995164840311</v>
      </c>
      <c r="N16" s="30">
        <v>2010</v>
      </c>
      <c r="O16" s="63">
        <v>43564</v>
      </c>
      <c r="P16" s="30">
        <v>1.34</v>
      </c>
      <c r="Q16" s="19"/>
      <c r="R16" s="27">
        <f>IF(P16="","",T16*M16*LOOKUP(RIGHT($D$2,3),'定数'!$A$6:$A$13,'定数'!$B$6:$B$13))</f>
        <v>-3187.877063781960</v>
      </c>
      <c r="S16" s="65"/>
      <c r="T16" s="66">
        <f>IF(P16="","",IF(G16="買",(P16-H16),(H16-P16))*IF(RIGHT($D$2,3)="JPY",100,10000))</f>
        <v>-74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106262.568792732</v>
      </c>
      <c r="Y16" s="72">
        <f>IF(X16&lt;&gt;"",1-(C16/X16),"")</f>
        <v>0</v>
      </c>
    </row>
    <row r="17" ht="16" customHeight="1">
      <c r="A17" s="13"/>
      <c r="B17" s="30">
        <v>9</v>
      </c>
      <c r="C17" s="21">
        <f>IF(R16="","",C16+R16)</f>
        <v>103074.69172895</v>
      </c>
      <c r="D17" s="21"/>
      <c r="E17" s="30">
        <v>2010</v>
      </c>
      <c r="F17" s="63">
        <v>43569</v>
      </c>
      <c r="G17" t="s" s="18">
        <v>53</v>
      </c>
      <c r="H17" s="30">
        <v>1.3643</v>
      </c>
      <c r="I17" s="19"/>
      <c r="J17" s="30">
        <v>47</v>
      </c>
      <c r="K17" s="69">
        <f>IF(J17="","",C17*0.03)</f>
        <v>3092.2407518685</v>
      </c>
      <c r="L17" s="70"/>
      <c r="M17" s="64">
        <f>IF(J17="","",(K17/J17)/LOOKUP(RIGHT($D$2,3),'定数'!$A$6:$A$13,'定数'!$B$6:$B$13))</f>
        <v>0.548269636856117</v>
      </c>
      <c r="N17" s="30">
        <v>2010</v>
      </c>
      <c r="O17" s="63">
        <v>43570</v>
      </c>
      <c r="P17" s="30">
        <v>1.3596</v>
      </c>
      <c r="Q17" s="19"/>
      <c r="R17" s="27">
        <f>IF(P17="","",T17*M17*LOOKUP(RIGHT($D$2,3),'定数'!$A$6:$A$13,'定数'!$B$6:$B$13))</f>
        <v>-3092.2407518685</v>
      </c>
      <c r="S17" s="65"/>
      <c r="T17" s="66">
        <f>IF(P17="","",IF(G17="買",(P17-H17),(H17-P17))*IF(RIGHT($D$2,3)="JPY",100,10000))</f>
        <v>-47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106262.568792732</v>
      </c>
      <c r="Y17" s="72">
        <f>IF(X17&lt;&gt;"",1-(C17/X17),"")</f>
        <v>0.0300000000000004</v>
      </c>
    </row>
    <row r="18" ht="16" customHeight="1">
      <c r="A18" s="13"/>
      <c r="B18" s="30">
        <v>10</v>
      </c>
      <c r="C18" s="21">
        <f>IF(R17="","",C17+R17)</f>
        <v>99982.450977081506</v>
      </c>
      <c r="D18" s="21"/>
      <c r="E18" s="30">
        <v>2010</v>
      </c>
      <c r="F18" s="63">
        <v>43577</v>
      </c>
      <c r="G18" t="s" s="18">
        <v>52</v>
      </c>
      <c r="H18" s="30">
        <v>1.3342</v>
      </c>
      <c r="I18" s="19"/>
      <c r="J18" s="30">
        <v>78</v>
      </c>
      <c r="K18" s="69">
        <f>IF(J18="","",C18*0.03)</f>
        <v>2999.473529312440</v>
      </c>
      <c r="L18" s="70"/>
      <c r="M18" s="64">
        <f>IF(J18="","",(K18/J18)/LOOKUP(RIGHT($D$2,3),'定数'!$A$6:$A$13,'定数'!$B$6:$B$13))</f>
        <v>0.320456573644491</v>
      </c>
      <c r="N18" s="30">
        <v>2010</v>
      </c>
      <c r="O18" s="63">
        <v>43577</v>
      </c>
      <c r="P18" s="30">
        <v>1.3245</v>
      </c>
      <c r="Q18" s="19"/>
      <c r="R18" s="27">
        <f>IF(P18="","",T18*M18*LOOKUP(RIGHT($D$2,3),'定数'!$A$6:$A$13,'定数'!$B$6:$B$13))</f>
        <v>3730.114517221880</v>
      </c>
      <c r="S18" s="65"/>
      <c r="T18" s="66">
        <f>IF(P18="","",IF(G18="買",(P18-H18),(H18-P18))*IF(RIGHT($D$2,3)="JPY",100,10000))</f>
        <v>97</v>
      </c>
      <c r="U18" s="66"/>
      <c r="V18" s="67">
        <f>IF(T18&lt;&gt;"",IF(T18&gt;0,1+V17,0),"")</f>
        <v>1</v>
      </c>
      <c r="W18" s="68">
        <f>IF(T18&lt;&gt;"",IF(T18&lt;0,1+W17,0),"")</f>
        <v>0</v>
      </c>
      <c r="X18" s="71">
        <f>IF(C18&lt;&gt;"",MAX(X17,C18),"")</f>
        <v>106262.568792732</v>
      </c>
      <c r="Y18" s="72">
        <f>IF(X18&lt;&gt;"",1-(C18/X18),"")</f>
        <v>0.0591000000000004</v>
      </c>
    </row>
    <row r="19" ht="16" customHeight="1">
      <c r="A19" s="13"/>
      <c r="B19" s="30">
        <v>11</v>
      </c>
      <c r="C19" s="21">
        <f>IF(R18="","",C18+R18)</f>
        <v>103712.565494303</v>
      </c>
      <c r="D19" s="21"/>
      <c r="E19" s="30">
        <v>2010</v>
      </c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30">
        <v>2010</v>
      </c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s="71">
        <f>IF(C19&lt;&gt;"",MAX(X18,C19),"")</f>
        <v>106262.568792732</v>
      </c>
      <c r="Y19" s="72">
        <f>IF(X19&lt;&gt;"",1-(C19/X19),"")</f>
        <v>0.0239971923076963</v>
      </c>
    </row>
    <row r="20" ht="16" customHeight="1">
      <c r="A20" s="13"/>
      <c r="B20" s="30">
        <v>12</v>
      </c>
      <c r="C20" t="s" s="18">
        <f>IF(R19="","",C19+R19)</f>
      </c>
      <c r="D20" s="21"/>
      <c r="E20" s="30">
        <v>2010</v>
      </c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30">
        <v>2010</v>
      </c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30">
        <v>2010</v>
      </c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30">
        <v>2010</v>
      </c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30">
        <v>2010</v>
      </c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30">
        <v>2010</v>
      </c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30">
        <v>2010</v>
      </c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30">
        <v>2010</v>
      </c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30">
        <v>2010</v>
      </c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30">
        <v>2010</v>
      </c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30">
        <v>2010</v>
      </c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30">
        <v>2010</v>
      </c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30">
        <v>2010</v>
      </c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30">
        <v>2010</v>
      </c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80" customWidth="1"/>
    <col min="2" max="18" width="7.67188" style="80" customWidth="1"/>
    <col min="19" max="21" width="10.1719" style="80" customWidth="1"/>
    <col min="22" max="23" hidden="1" width="10.1667" style="80" customWidth="1"/>
    <col min="24" max="25" width="10.1719" style="80" customWidth="1"/>
    <col min="26" max="256" width="10.1719" style="8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81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75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75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82" customWidth="1"/>
    <col min="2" max="18" width="7.67188" style="82" customWidth="1"/>
    <col min="19" max="21" width="10.1719" style="82" customWidth="1"/>
    <col min="22" max="23" hidden="1" width="10.1667" style="82" customWidth="1"/>
    <col min="24" max="25" width="10.1719" style="82" customWidth="1"/>
    <col min="26" max="256" width="10.1719" style="82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59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75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75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1667" defaultRowHeight="14.25" customHeight="1" outlineLevelRow="0" outlineLevelCol="0"/>
  <cols>
    <col min="1" max="1" width="8.67188" style="83" customWidth="1"/>
    <col min="2" max="2" width="9.5" style="83" customWidth="1"/>
    <col min="3" max="5" width="10.1719" style="83" customWidth="1"/>
    <col min="6" max="256" width="10.1719" style="83" customWidth="1"/>
  </cols>
  <sheetData>
    <row r="1" ht="16" customHeight="1">
      <c r="A1" s="11"/>
      <c r="B1" s="11"/>
      <c r="C1" s="7"/>
      <c r="D1" s="7"/>
      <c r="E1" s="7"/>
    </row>
    <row r="2" ht="16" customHeight="1">
      <c r="A2" s="11"/>
      <c r="B2" s="11"/>
      <c r="C2" s="7"/>
      <c r="D2" s="7"/>
      <c r="E2" s="7"/>
    </row>
    <row r="3" ht="16" customHeight="1">
      <c r="A3" s="11"/>
      <c r="B3" s="11"/>
      <c r="C3" s="7"/>
      <c r="D3" s="7"/>
      <c r="E3" s="7"/>
    </row>
    <row r="4" ht="16" customHeight="1">
      <c r="A4" s="11"/>
      <c r="B4" s="11"/>
      <c r="C4" s="7"/>
      <c r="D4" s="7"/>
      <c r="E4" s="7"/>
    </row>
    <row r="5" ht="16" customHeight="1">
      <c r="A5" s="11"/>
      <c r="B5" s="11"/>
      <c r="C5" s="7"/>
      <c r="D5" s="7"/>
      <c r="E5" s="7"/>
    </row>
    <row r="6" ht="16" customHeight="1">
      <c r="A6" s="11"/>
      <c r="B6" s="11"/>
      <c r="C6" s="7"/>
      <c r="D6" s="7"/>
      <c r="E6" s="7"/>
    </row>
    <row r="7" ht="16" customHeight="1">
      <c r="A7" s="11"/>
      <c r="B7" s="11"/>
      <c r="C7" s="7"/>
      <c r="D7" s="7"/>
      <c r="E7" s="7"/>
    </row>
    <row r="8" ht="16" customHeight="1">
      <c r="A8" s="11"/>
      <c r="B8" s="11"/>
      <c r="C8" s="7"/>
      <c r="D8" s="7"/>
      <c r="E8" s="7"/>
    </row>
    <row r="9" ht="16" customHeight="1">
      <c r="A9" s="11"/>
      <c r="B9" s="11"/>
      <c r="C9" s="7"/>
      <c r="D9" s="7"/>
      <c r="E9" s="7"/>
    </row>
    <row r="10" ht="16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10.5" defaultRowHeight="13.5" customHeight="1" outlineLevelRow="0" outlineLevelCol="0"/>
  <cols>
    <col min="1" max="10" width="10.5" style="84" customWidth="1"/>
    <col min="11" max="256" width="10.5" style="84" customWidth="1"/>
  </cols>
  <sheetData>
    <row r="1" ht="16" customHeight="1">
      <c r="A1" t="s" s="76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5">
        <v>63</v>
      </c>
      <c r="B2" s="86"/>
      <c r="C2" s="86"/>
      <c r="D2" s="86"/>
      <c r="E2" s="86"/>
      <c r="F2" s="86"/>
      <c r="G2" s="86"/>
      <c r="H2" s="86"/>
      <c r="I2" s="86"/>
      <c r="J2" s="86"/>
    </row>
    <row r="3" ht="8" customHeight="1">
      <c r="A3" s="86"/>
      <c r="B3" s="86"/>
      <c r="C3" s="86"/>
      <c r="D3" s="86"/>
      <c r="E3" s="86"/>
      <c r="F3" s="86"/>
      <c r="G3" s="86"/>
      <c r="H3" s="86"/>
      <c r="I3" s="86"/>
      <c r="J3" s="86"/>
    </row>
    <row r="4" ht="8" customHeight="1">
      <c r="A4" s="86"/>
      <c r="B4" s="86"/>
      <c r="C4" s="86"/>
      <c r="D4" s="86"/>
      <c r="E4" s="86"/>
      <c r="F4" s="86"/>
      <c r="G4" s="86"/>
      <c r="H4" s="86"/>
      <c r="I4" s="86"/>
      <c r="J4" s="86"/>
    </row>
    <row r="5" ht="8" customHeight="1">
      <c r="A5" s="86"/>
      <c r="B5" s="86"/>
      <c r="C5" s="86"/>
      <c r="D5" s="86"/>
      <c r="E5" s="86"/>
      <c r="F5" s="86"/>
      <c r="G5" s="86"/>
      <c r="H5" s="86"/>
      <c r="I5" s="86"/>
      <c r="J5" s="86"/>
    </row>
    <row r="6" ht="8" customHeight="1">
      <c r="A6" s="86"/>
      <c r="B6" s="86"/>
      <c r="C6" s="86"/>
      <c r="D6" s="86"/>
      <c r="E6" s="86"/>
      <c r="F6" s="86"/>
      <c r="G6" s="86"/>
      <c r="H6" s="86"/>
      <c r="I6" s="86"/>
      <c r="J6" s="86"/>
    </row>
    <row r="7" ht="8" customHeight="1">
      <c r="A7" s="86"/>
      <c r="B7" s="86"/>
      <c r="C7" s="86"/>
      <c r="D7" s="86"/>
      <c r="E7" s="86"/>
      <c r="F7" s="86"/>
      <c r="G7" s="86"/>
      <c r="H7" s="86"/>
      <c r="I7" s="86"/>
      <c r="J7" s="86"/>
    </row>
    <row r="8" ht="8" customHeight="1">
      <c r="A8" s="86"/>
      <c r="B8" s="86"/>
      <c r="C8" s="86"/>
      <c r="D8" s="86"/>
      <c r="E8" s="86"/>
      <c r="F8" s="86"/>
      <c r="G8" s="86"/>
      <c r="H8" s="86"/>
      <c r="I8" s="86"/>
      <c r="J8" s="86"/>
    </row>
    <row r="9" ht="11" customHeight="1">
      <c r="A9" s="86"/>
      <c r="B9" s="86"/>
      <c r="C9" s="86"/>
      <c r="D9" s="86"/>
      <c r="E9" s="86"/>
      <c r="F9" s="86"/>
      <c r="G9" s="86"/>
      <c r="H9" s="86"/>
      <c r="I9" s="86"/>
      <c r="J9" s="86"/>
    </row>
    <row r="10" ht="16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6" customHeight="1">
      <c r="A11" t="s" s="76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7"/>
      <c r="B12" s="88"/>
      <c r="C12" s="88"/>
      <c r="D12" s="88"/>
      <c r="E12" s="88"/>
      <c r="F12" s="88"/>
      <c r="G12" s="88"/>
      <c r="H12" s="88"/>
      <c r="I12" s="88"/>
      <c r="J12" s="88"/>
    </row>
    <row r="13" ht="8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ht="8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ht="8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ht="8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ht="8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ht="8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ht="8.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0" ht="16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6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10.3333" defaultRowHeight="17.25" customHeight="1" outlineLevelRow="0" outlineLevelCol="0"/>
  <cols>
    <col min="1" max="1" width="3.67188" style="89" customWidth="1"/>
    <col min="2" max="2" width="15.5" style="89" customWidth="1"/>
    <col min="3" max="3" width="18.3516" style="89" customWidth="1"/>
    <col min="4" max="4" width="15.1719" style="89" customWidth="1"/>
    <col min="5" max="9" width="18.5" style="89" customWidth="1"/>
    <col min="10" max="256" width="10.3516" style="89" customWidth="1"/>
  </cols>
  <sheetData>
    <row r="1" ht="16" customHeight="1">
      <c r="A1" s="11"/>
      <c r="B1" s="11"/>
      <c r="C1" s="11"/>
      <c r="D1" s="11"/>
      <c r="E1" s="11"/>
      <c r="F1" s="11"/>
      <c r="G1" s="11"/>
      <c r="H1" s="11"/>
      <c r="I1" s="11"/>
    </row>
    <row r="2" ht="20" customHeight="1">
      <c r="A2" s="11"/>
      <c r="B2" t="s" s="90">
        <v>66</v>
      </c>
      <c r="C2" s="91"/>
      <c r="D2" s="11"/>
      <c r="E2" s="11"/>
      <c r="F2" s="11"/>
      <c r="G2" s="11"/>
      <c r="H2" s="11"/>
      <c r="I2" s="11"/>
    </row>
    <row r="3" ht="16" customHeight="1">
      <c r="A3" s="11"/>
      <c r="B3" s="12"/>
      <c r="C3" s="12"/>
      <c r="D3" s="12"/>
      <c r="E3" s="12"/>
      <c r="F3" s="12"/>
      <c r="G3" s="12"/>
      <c r="H3" s="12"/>
      <c r="I3" s="12"/>
    </row>
    <row r="4" ht="20" customHeight="1">
      <c r="A4" s="13"/>
      <c r="B4" t="s" s="92">
        <v>67</v>
      </c>
      <c r="C4" t="s" s="92">
        <v>17</v>
      </c>
      <c r="D4" t="s" s="92">
        <v>20</v>
      </c>
      <c r="E4" t="s" s="92">
        <v>68</v>
      </c>
      <c r="F4" t="s" s="92">
        <v>69</v>
      </c>
      <c r="G4" t="s" s="92">
        <v>68</v>
      </c>
      <c r="H4" t="s" s="92">
        <v>70</v>
      </c>
      <c r="I4" t="s" s="92">
        <v>68</v>
      </c>
    </row>
    <row r="5" ht="20" customHeight="1">
      <c r="A5" s="13"/>
      <c r="B5" t="s" s="93">
        <v>71</v>
      </c>
      <c r="C5" t="s" s="93">
        <v>72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20" customHeight="1">
      <c r="A6" s="13"/>
      <c r="B6" t="s" s="93">
        <v>71</v>
      </c>
      <c r="C6" t="s" s="93">
        <v>73</v>
      </c>
      <c r="D6" s="94">
        <v>46</v>
      </c>
      <c r="E6" s="95">
        <v>42195</v>
      </c>
      <c r="F6" s="26"/>
      <c r="G6" s="26"/>
      <c r="H6" s="26"/>
      <c r="I6" s="26"/>
    </row>
    <row r="7" ht="20" customHeight="1">
      <c r="A7" s="13"/>
      <c r="B7" t="s" s="93">
        <v>71</v>
      </c>
      <c r="C7" s="26"/>
      <c r="D7" s="26"/>
      <c r="E7" s="26"/>
      <c r="F7" s="26"/>
      <c r="G7" s="26"/>
      <c r="H7" s="26"/>
      <c r="I7" s="26"/>
    </row>
    <row r="8" ht="20" customHeight="1">
      <c r="A8" s="13"/>
      <c r="B8" t="s" s="93">
        <v>71</v>
      </c>
      <c r="C8" s="26"/>
      <c r="D8" s="26"/>
      <c r="E8" s="26"/>
      <c r="F8" s="26"/>
      <c r="G8" s="26"/>
      <c r="H8" s="26"/>
      <c r="I8" s="26"/>
    </row>
    <row r="9" ht="20" customHeight="1">
      <c r="A9" s="13"/>
      <c r="B9" t="s" s="93">
        <v>71</v>
      </c>
      <c r="C9" s="26"/>
      <c r="D9" s="26"/>
      <c r="E9" s="26"/>
      <c r="F9" s="26"/>
      <c r="G9" s="26"/>
      <c r="H9" s="26"/>
      <c r="I9" s="26"/>
    </row>
    <row r="10" ht="20" customHeight="1">
      <c r="A10" s="13"/>
      <c r="B10" t="s" s="93">
        <v>71</v>
      </c>
      <c r="C10" s="26"/>
      <c r="D10" s="26"/>
      <c r="E10" s="26"/>
      <c r="F10" s="26"/>
      <c r="G10" s="26"/>
      <c r="H10" s="26"/>
      <c r="I10" s="26"/>
    </row>
    <row r="11" ht="20" customHeight="1">
      <c r="A11" s="13"/>
      <c r="B11" t="s" s="93">
        <v>71</v>
      </c>
      <c r="C11" s="26"/>
      <c r="D11" s="26"/>
      <c r="E11" s="26"/>
      <c r="F11" s="26"/>
      <c r="G11" s="26"/>
      <c r="H11" s="26"/>
      <c r="I11" s="26"/>
    </row>
    <row r="12" ht="20" customHeight="1">
      <c r="A12" s="13"/>
      <c r="B12" t="s" s="93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10.1667" defaultRowHeight="13.5" customHeight="1" outlineLevelRow="0" outlineLevelCol="0"/>
  <cols>
    <col min="1" max="1" width="3.35156" style="96" customWidth="1"/>
    <col min="2" max="18" width="7.67188" style="96" customWidth="1"/>
    <col min="19" max="21" width="10.1719" style="96" customWidth="1"/>
    <col min="22" max="256" width="10.1719" style="96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6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20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75</v>
      </c>
      <c r="M3" s="26"/>
      <c r="N3" s="26"/>
      <c r="O3" s="26"/>
      <c r="P3" s="26"/>
      <c r="Q3" s="26"/>
      <c r="R3" s="22"/>
      <c r="S3" s="23"/>
      <c r="T3" s="7"/>
      <c r="U3" s="7"/>
    </row>
    <row r="4" ht="16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76</v>
      </c>
      <c r="K4" s="15"/>
      <c r="L4" s="21">
        <f>MAX($C$9:$D$990)-C9</f>
        <v>153684.21052632</v>
      </c>
      <c r="M4" s="21"/>
      <c r="N4" t="s" s="14">
        <v>77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6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6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52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52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52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52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52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52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52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52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52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52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52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52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52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52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52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52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52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52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52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52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52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52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52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52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52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52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52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52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52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52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52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52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52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52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52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52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52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52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52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52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52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52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52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52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52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52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52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52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52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52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