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V69" i="33"/>
  <c r="T69" i="33"/>
  <c r="V68" i="33"/>
  <c r="T68" i="33"/>
  <c r="W68" i="33" s="1"/>
  <c r="V67" i="33"/>
  <c r="T67" i="33"/>
  <c r="V66" i="33"/>
  <c r="T66" i="33"/>
  <c r="V65" i="33"/>
  <c r="T65" i="33"/>
  <c r="V64" i="33"/>
  <c r="T64" i="33"/>
  <c r="W64" i="33" s="1"/>
  <c r="V63" i="33"/>
  <c r="T63" i="33"/>
  <c r="V62" i="33"/>
  <c r="T62" i="33"/>
  <c r="V61" i="33"/>
  <c r="T61" i="33"/>
  <c r="W61" i="33" s="1"/>
  <c r="V60" i="33"/>
  <c r="T60" i="33"/>
  <c r="V59" i="33"/>
  <c r="T59" i="33"/>
  <c r="V58" i="33"/>
  <c r="T58" i="33"/>
  <c r="V57" i="33"/>
  <c r="T57" i="33"/>
  <c r="V56" i="33"/>
  <c r="T56" i="33"/>
  <c r="V55" i="33"/>
  <c r="T55" i="33"/>
  <c r="V54" i="33"/>
  <c r="T54" i="33"/>
  <c r="V53" i="33"/>
  <c r="T53" i="33"/>
  <c r="W53" i="33" s="1"/>
  <c r="V52" i="33"/>
  <c r="T52" i="33"/>
  <c r="V51" i="33"/>
  <c r="T51" i="33"/>
  <c r="V50" i="33"/>
  <c r="T50" i="33"/>
  <c r="V49" i="33"/>
  <c r="T49" i="33"/>
  <c r="W49" i="33" s="1"/>
  <c r="V48" i="33"/>
  <c r="T48" i="33"/>
  <c r="W48" i="33" s="1"/>
  <c r="V47" i="33"/>
  <c r="T47" i="33"/>
  <c r="V46" i="33"/>
  <c r="T46" i="33"/>
  <c r="V45" i="33"/>
  <c r="T45" i="33"/>
  <c r="W45" i="33" s="1"/>
  <c r="V44" i="33"/>
  <c r="T44" i="33"/>
  <c r="V43" i="33"/>
  <c r="T43" i="33"/>
  <c r="V42" i="33"/>
  <c r="T42" i="33"/>
  <c r="W42" i="33" s="1"/>
  <c r="V41" i="33"/>
  <c r="T41" i="33"/>
  <c r="W41" i="33" s="1"/>
  <c r="V40" i="33"/>
  <c r="T40" i="33"/>
  <c r="V39" i="33"/>
  <c r="T39" i="33"/>
  <c r="V38" i="33"/>
  <c r="T38" i="33"/>
  <c r="V37" i="33"/>
  <c r="T37" i="33"/>
  <c r="W37" i="33" s="1"/>
  <c r="V36" i="33"/>
  <c r="T36" i="33"/>
  <c r="W36" i="33" s="1"/>
  <c r="V35" i="33"/>
  <c r="T35" i="33"/>
  <c r="W35" i="33" s="1"/>
  <c r="V34" i="33"/>
  <c r="T34" i="33"/>
  <c r="V33" i="33"/>
  <c r="T33" i="33"/>
  <c r="V32" i="33"/>
  <c r="T32" i="33"/>
  <c r="W32" i="33" s="1"/>
  <c r="V31" i="33"/>
  <c r="T31" i="33"/>
  <c r="V30" i="33"/>
  <c r="T30" i="33"/>
  <c r="W30" i="33" s="1"/>
  <c r="V29" i="33"/>
  <c r="T29" i="33"/>
  <c r="W29" i="33" s="1"/>
  <c r="V28" i="33"/>
  <c r="T28" i="33"/>
  <c r="W28" i="33" s="1"/>
  <c r="V27" i="33"/>
  <c r="T27" i="33"/>
  <c r="V26" i="33"/>
  <c r="T26" i="33"/>
  <c r="W26" i="33" s="1"/>
  <c r="V25" i="33"/>
  <c r="T25" i="33"/>
  <c r="W25" i="33" s="1"/>
  <c r="V24" i="33"/>
  <c r="T24" i="33"/>
  <c r="V23" i="33"/>
  <c r="T23" i="33"/>
  <c r="T22" i="33"/>
  <c r="T21" i="33"/>
  <c r="T20" i="33"/>
  <c r="T19" i="33"/>
  <c r="T18" i="33"/>
  <c r="T17" i="33"/>
  <c r="T16" i="33"/>
  <c r="T15" i="33"/>
  <c r="W15" i="33" s="1"/>
  <c r="T14" i="33"/>
  <c r="T13" i="33"/>
  <c r="V13" i="33" s="1"/>
  <c r="T12" i="33"/>
  <c r="V12" i="33" s="1"/>
  <c r="T11" i="33"/>
  <c r="V11" i="33" s="1"/>
  <c r="T10" i="33"/>
  <c r="W10" i="33" s="1"/>
  <c r="T9" i="33"/>
  <c r="W9" i="33" s="1"/>
  <c r="C9" i="33"/>
  <c r="K9" i="33" s="1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V69" i="32"/>
  <c r="T69" i="32"/>
  <c r="V68" i="32"/>
  <c r="T68" i="32"/>
  <c r="W68" i="32" s="1"/>
  <c r="V67" i="32"/>
  <c r="T67" i="32"/>
  <c r="V66" i="32"/>
  <c r="T66" i="32"/>
  <c r="V65" i="32"/>
  <c r="T65" i="32"/>
  <c r="V64" i="32"/>
  <c r="T64" i="32"/>
  <c r="W64" i="32" s="1"/>
  <c r="V63" i="32"/>
  <c r="T63" i="32"/>
  <c r="V62" i="32"/>
  <c r="T62" i="32"/>
  <c r="V61" i="32"/>
  <c r="T61" i="32"/>
  <c r="W61" i="32" s="1"/>
  <c r="V60" i="32"/>
  <c r="T60" i="32"/>
  <c r="V59" i="32"/>
  <c r="T59" i="32"/>
  <c r="V58" i="32"/>
  <c r="T58" i="32"/>
  <c r="V57" i="32"/>
  <c r="T57" i="32"/>
  <c r="V56" i="32"/>
  <c r="T56" i="32"/>
  <c r="V55" i="32"/>
  <c r="T55" i="32"/>
  <c r="V54" i="32"/>
  <c r="T54" i="32"/>
  <c r="V53" i="32"/>
  <c r="T53" i="32"/>
  <c r="W53" i="32" s="1"/>
  <c r="V52" i="32"/>
  <c r="T52" i="32"/>
  <c r="V51" i="32"/>
  <c r="T51" i="32"/>
  <c r="V50" i="32"/>
  <c r="T50" i="32"/>
  <c r="V49" i="32"/>
  <c r="T49" i="32"/>
  <c r="V48" i="32"/>
  <c r="T48" i="32"/>
  <c r="W48" i="32" s="1"/>
  <c r="V47" i="32"/>
  <c r="T47" i="32"/>
  <c r="V46" i="32"/>
  <c r="T46" i="32"/>
  <c r="V45" i="32"/>
  <c r="T45" i="32"/>
  <c r="V44" i="32"/>
  <c r="T44" i="32"/>
  <c r="V43" i="32"/>
  <c r="T43" i="32"/>
  <c r="W43" i="32" s="1"/>
  <c r="V42" i="32"/>
  <c r="T42" i="32"/>
  <c r="W42" i="32" s="1"/>
  <c r="V41" i="32"/>
  <c r="T41" i="32"/>
  <c r="W41" i="32" s="1"/>
  <c r="V40" i="32"/>
  <c r="T40" i="32"/>
  <c r="V39" i="32"/>
  <c r="T39" i="32"/>
  <c r="V38" i="32"/>
  <c r="T38" i="32"/>
  <c r="V37" i="32"/>
  <c r="T37" i="32"/>
  <c r="V36" i="32"/>
  <c r="T36" i="32"/>
  <c r="V35" i="32"/>
  <c r="T35" i="32"/>
  <c r="V34" i="32"/>
  <c r="T34" i="32"/>
  <c r="V33" i="32"/>
  <c r="T33" i="32"/>
  <c r="V32" i="32"/>
  <c r="T32" i="32"/>
  <c r="W32" i="32" s="1"/>
  <c r="V31" i="32"/>
  <c r="T31" i="32"/>
  <c r="V30" i="32"/>
  <c r="T30" i="32"/>
  <c r="W30" i="32" s="1"/>
  <c r="V29" i="32"/>
  <c r="T29" i="32"/>
  <c r="V28" i="32"/>
  <c r="T28" i="32"/>
  <c r="W28" i="32" s="1"/>
  <c r="V27" i="32"/>
  <c r="T27" i="32"/>
  <c r="V26" i="32"/>
  <c r="T26" i="32"/>
  <c r="W26" i="32" s="1"/>
  <c r="V25" i="32"/>
  <c r="T25" i="32"/>
  <c r="V24" i="32"/>
  <c r="T24" i="32"/>
  <c r="V23" i="32"/>
  <c r="T23" i="32"/>
  <c r="T22" i="32"/>
  <c r="T21" i="32"/>
  <c r="T20" i="32"/>
  <c r="T19" i="32"/>
  <c r="T18" i="32"/>
  <c r="T17" i="32"/>
  <c r="T16" i="32"/>
  <c r="T15" i="32"/>
  <c r="T14" i="32"/>
  <c r="T13" i="32"/>
  <c r="T12" i="32"/>
  <c r="T11" i="32"/>
  <c r="V11" i="32" s="1"/>
  <c r="T10" i="32"/>
  <c r="W10" i="32" s="1"/>
  <c r="T9" i="32"/>
  <c r="C9" i="32"/>
  <c r="K9" i="32" s="1"/>
  <c r="M9" i="32" s="1"/>
  <c r="V108" i="31"/>
  <c r="T108" i="31"/>
  <c r="W108" i="31" s="1"/>
  <c r="R108" i="31"/>
  <c r="M108" i="31"/>
  <c r="K108" i="31"/>
  <c r="W107" i="31"/>
  <c r="V107" i="31"/>
  <c r="T107" i="31"/>
  <c r="R107" i="31"/>
  <c r="C108" i="31" s="1"/>
  <c r="X108" i="31" s="1"/>
  <c r="Y108" i="31" s="1"/>
  <c r="M107" i="31"/>
  <c r="K107" i="31"/>
  <c r="V106" i="31"/>
  <c r="T106" i="31"/>
  <c r="W106" i="3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W92" i="31"/>
  <c r="V92" i="31"/>
  <c r="T92" i="3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W88" i="31"/>
  <c r="V88" i="31"/>
  <c r="T88" i="3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 s="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V69" i="31"/>
  <c r="T69" i="31"/>
  <c r="W69" i="31" s="1"/>
  <c r="V68" i="31"/>
  <c r="T68" i="31"/>
  <c r="V67" i="31"/>
  <c r="T67" i="31"/>
  <c r="V66" i="31"/>
  <c r="T66" i="31"/>
  <c r="V65" i="31"/>
  <c r="T65" i="31"/>
  <c r="V64" i="31"/>
  <c r="T64" i="31"/>
  <c r="V63" i="31"/>
  <c r="T63" i="31"/>
  <c r="V62" i="31"/>
  <c r="T62" i="31"/>
  <c r="V61" i="31"/>
  <c r="T61" i="31"/>
  <c r="W61" i="31" s="1"/>
  <c r="V60" i="31"/>
  <c r="T60" i="31"/>
  <c r="V59" i="31"/>
  <c r="T59" i="31"/>
  <c r="V58" i="31"/>
  <c r="T58" i="31"/>
  <c r="V57" i="31"/>
  <c r="T57" i="31"/>
  <c r="V56" i="31"/>
  <c r="T56" i="31"/>
  <c r="V55" i="31"/>
  <c r="T55" i="31"/>
  <c r="V54" i="31"/>
  <c r="T54" i="31"/>
  <c r="W54" i="31" s="1"/>
  <c r="V53" i="31"/>
  <c r="T53" i="31"/>
  <c r="W53" i="31" s="1"/>
  <c r="V52" i="31"/>
  <c r="T52" i="31"/>
  <c r="V51" i="31"/>
  <c r="T51" i="31"/>
  <c r="V50" i="31"/>
  <c r="T50" i="31"/>
  <c r="V49" i="31"/>
  <c r="T49" i="31"/>
  <c r="V48" i="31"/>
  <c r="T48" i="31"/>
  <c r="V47" i="31"/>
  <c r="T47" i="31"/>
  <c r="V46" i="31"/>
  <c r="T46" i="31"/>
  <c r="V45" i="31"/>
  <c r="T45" i="31"/>
  <c r="V44" i="31"/>
  <c r="T44" i="31"/>
  <c r="V43" i="31"/>
  <c r="T43" i="31"/>
  <c r="V42" i="31"/>
  <c r="T42" i="31"/>
  <c r="W42" i="31" s="1"/>
  <c r="V41" i="31"/>
  <c r="T41" i="31"/>
  <c r="W41" i="31" s="1"/>
  <c r="V40" i="31"/>
  <c r="T40" i="31"/>
  <c r="V39" i="31"/>
  <c r="T39" i="31"/>
  <c r="V38" i="31"/>
  <c r="T38" i="31"/>
  <c r="V37" i="31"/>
  <c r="T37" i="31"/>
  <c r="V36" i="31"/>
  <c r="T36" i="31"/>
  <c r="W36" i="31" s="1"/>
  <c r="V35" i="31"/>
  <c r="T35" i="31"/>
  <c r="W35" i="31" s="1"/>
  <c r="V34" i="31"/>
  <c r="T34" i="31"/>
  <c r="V33" i="31"/>
  <c r="T33" i="31"/>
  <c r="V32" i="31"/>
  <c r="T32" i="31"/>
  <c r="W32" i="31" s="1"/>
  <c r="V31" i="31"/>
  <c r="T31" i="31"/>
  <c r="V30" i="31"/>
  <c r="T30" i="31"/>
  <c r="V29" i="31"/>
  <c r="T29" i="31"/>
  <c r="V28" i="31"/>
  <c r="T28" i="31"/>
  <c r="V27" i="31"/>
  <c r="T27" i="31"/>
  <c r="V26" i="31"/>
  <c r="T26" i="31"/>
  <c r="W26" i="31" s="1"/>
  <c r="V25" i="31"/>
  <c r="T25" i="31"/>
  <c r="V24" i="31"/>
  <c r="T24" i="31"/>
  <c r="V23" i="31"/>
  <c r="T23" i="31"/>
  <c r="T22" i="31"/>
  <c r="W22" i="31" s="1"/>
  <c r="T21" i="31"/>
  <c r="W21" i="31" s="1"/>
  <c r="T20" i="31"/>
  <c r="V20" i="31" s="1"/>
  <c r="T19" i="31"/>
  <c r="V19" i="31" s="1"/>
  <c r="T18" i="31"/>
  <c r="T17" i="31"/>
  <c r="T16" i="31"/>
  <c r="T15" i="31"/>
  <c r="T14" i="31"/>
  <c r="T13" i="31"/>
  <c r="T12" i="31"/>
  <c r="T11" i="31"/>
  <c r="V11" i="31" s="1"/>
  <c r="T10" i="31"/>
  <c r="T9" i="31"/>
  <c r="V9" i="31" s="1"/>
  <c r="C9" i="31"/>
  <c r="K9" i="31" s="1"/>
  <c r="M9" i="31" s="1"/>
  <c r="R10" i="17"/>
  <c r="C11" i="17" s="1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 s="1"/>
  <c r="T28" i="17"/>
  <c r="R29" i="17"/>
  <c r="T29" i="17"/>
  <c r="R30" i="17"/>
  <c r="C31" i="17" s="1"/>
  <c r="T30" i="17"/>
  <c r="R31" i="17"/>
  <c r="T31" i="17"/>
  <c r="R32" i="17"/>
  <c r="C33" i="17"/>
  <c r="T32" i="17"/>
  <c r="R33" i="17"/>
  <c r="T33" i="17"/>
  <c r="R34" i="17"/>
  <c r="C35" i="17" s="1"/>
  <c r="T34" i="17"/>
  <c r="R35" i="17"/>
  <c r="T35" i="17"/>
  <c r="R36" i="17"/>
  <c r="C37" i="17" s="1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C43" i="17" s="1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 s="1"/>
  <c r="T60" i="17"/>
  <c r="R61" i="17"/>
  <c r="T61" i="17"/>
  <c r="R62" i="17"/>
  <c r="C63" i="17" s="1"/>
  <c r="T62" i="17"/>
  <c r="R63" i="17"/>
  <c r="T63" i="17"/>
  <c r="R64" i="17"/>
  <c r="C65" i="17"/>
  <c r="T64" i="17"/>
  <c r="R65" i="17"/>
  <c r="T65" i="17"/>
  <c r="R66" i="17"/>
  <c r="C67" i="17" s="1"/>
  <c r="T66" i="17"/>
  <c r="R67" i="17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T73" i="17"/>
  <c r="R74" i="17"/>
  <c r="C75" i="17" s="1"/>
  <c r="T74" i="17"/>
  <c r="R75" i="17"/>
  <c r="C76" i="17" s="1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C87" i="17" s="1"/>
  <c r="T86" i="17"/>
  <c r="R87" i="17"/>
  <c r="C88" i="17" s="1"/>
  <c r="T87" i="17"/>
  <c r="R88" i="17"/>
  <c r="C89" i="17" s="1"/>
  <c r="T88" i="17"/>
  <c r="R89" i="17"/>
  <c r="T89" i="17"/>
  <c r="R90" i="17"/>
  <c r="C91" i="17" s="1"/>
  <c r="T90" i="17"/>
  <c r="R91" i="17"/>
  <c r="C92" i="17" s="1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C103" i="17" s="1"/>
  <c r="T102" i="17"/>
  <c r="R103" i="17"/>
  <c r="C104" i="17" s="1"/>
  <c r="T103" i="17"/>
  <c r="R104" i="17"/>
  <c r="C105" i="17" s="1"/>
  <c r="T104" i="17"/>
  <c r="R105" i="17"/>
  <c r="T105" i="17"/>
  <c r="R106" i="17"/>
  <c r="C107" i="17" s="1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C106" i="17"/>
  <c r="K105" i="17"/>
  <c r="K104" i="17"/>
  <c r="K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K90" i="17"/>
  <c r="C90" i="17"/>
  <c r="K89" i="17"/>
  <c r="K88" i="17"/>
  <c r="K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K74" i="17"/>
  <c r="C74" i="17"/>
  <c r="K73" i="17"/>
  <c r="K72" i="17"/>
  <c r="C72" i="17"/>
  <c r="K71" i="17"/>
  <c r="K70" i="17"/>
  <c r="C70" i="17"/>
  <c r="K69" i="17"/>
  <c r="K68" i="17"/>
  <c r="C68" i="17"/>
  <c r="K67" i="17"/>
  <c r="K66" i="17"/>
  <c r="C66" i="17"/>
  <c r="K65" i="17"/>
  <c r="K64" i="17"/>
  <c r="C64" i="17"/>
  <c r="K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K42" i="17"/>
  <c r="C42" i="17"/>
  <c r="K41" i="17"/>
  <c r="K40" i="17"/>
  <c r="C40" i="17"/>
  <c r="K39" i="17"/>
  <c r="K38" i="17"/>
  <c r="C38" i="17"/>
  <c r="K37" i="17"/>
  <c r="K36" i="17"/>
  <c r="C36" i="17"/>
  <c r="K35" i="17"/>
  <c r="K34" i="17"/>
  <c r="C34" i="17"/>
  <c r="K33" i="17"/>
  <c r="K32" i="17"/>
  <c r="C32" i="17"/>
  <c r="K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K10" i="17"/>
  <c r="K9" i="17"/>
  <c r="M9" i="17"/>
  <c r="R9" i="17" s="1"/>
  <c r="L2" i="17"/>
  <c r="W15" i="32"/>
  <c r="W23" i="31" l="1"/>
  <c r="W24" i="31" s="1"/>
  <c r="W25" i="31" s="1"/>
  <c r="W49" i="32"/>
  <c r="W43" i="33"/>
  <c r="W25" i="32"/>
  <c r="W37" i="31"/>
  <c r="W43" i="31"/>
  <c r="W55" i="31"/>
  <c r="W56" i="31" s="1"/>
  <c r="W57" i="31"/>
  <c r="W58" i="31" s="1"/>
  <c r="W59" i="31" s="1"/>
  <c r="W60" i="31" s="1"/>
  <c r="W27" i="31"/>
  <c r="W70" i="31"/>
  <c r="V12" i="31"/>
  <c r="W16" i="31"/>
  <c r="W38" i="31"/>
  <c r="W39" i="31" s="1"/>
  <c r="W40" i="31" s="1"/>
  <c r="W44" i="31"/>
  <c r="W45" i="31" s="1"/>
  <c r="W46" i="31"/>
  <c r="W47" i="31" s="1"/>
  <c r="W48" i="31" s="1"/>
  <c r="W49" i="31" s="1"/>
  <c r="W50" i="31" s="1"/>
  <c r="W51" i="31" s="1"/>
  <c r="W52" i="31" s="1"/>
  <c r="W62" i="31"/>
  <c r="W63" i="31" s="1"/>
  <c r="W64" i="31" s="1"/>
  <c r="W65" i="31" s="1"/>
  <c r="W66" i="31" s="1"/>
  <c r="W67" i="31" s="1"/>
  <c r="W68" i="31" s="1"/>
  <c r="W67" i="32"/>
  <c r="W54" i="32"/>
  <c r="W55" i="32" s="1"/>
  <c r="W56" i="32" s="1"/>
  <c r="R9" i="32"/>
  <c r="C10" i="32" s="1"/>
  <c r="W11" i="32"/>
  <c r="W12" i="32" s="1"/>
  <c r="W13" i="32" s="1"/>
  <c r="W14" i="32" s="1"/>
  <c r="W27" i="32"/>
  <c r="W31" i="32"/>
  <c r="W65" i="32"/>
  <c r="W66" i="32" s="1"/>
  <c r="W69" i="32"/>
  <c r="W70" i="32" s="1"/>
  <c r="V12" i="32"/>
  <c r="V13" i="32" s="1"/>
  <c r="V14" i="32" s="1"/>
  <c r="V15" i="32" s="1"/>
  <c r="V16" i="32" s="1"/>
  <c r="V17" i="32" s="1"/>
  <c r="V18" i="32" s="1"/>
  <c r="V19" i="32" s="1"/>
  <c r="V20" i="32" s="1"/>
  <c r="V21" i="32" s="1"/>
  <c r="V22" i="32" s="1"/>
  <c r="W50" i="32"/>
  <c r="W51" i="32" s="1"/>
  <c r="W52" i="32" s="1"/>
  <c r="W62" i="32"/>
  <c r="W63" i="32" s="1"/>
  <c r="W35" i="32"/>
  <c r="W36" i="32" s="1"/>
  <c r="W37" i="32" s="1"/>
  <c r="W38" i="32" s="1"/>
  <c r="W39" i="32" s="1"/>
  <c r="W40" i="32" s="1"/>
  <c r="W44" i="32"/>
  <c r="W57" i="32"/>
  <c r="W58" i="32" s="1"/>
  <c r="W59" i="32" s="1"/>
  <c r="W60" i="32" s="1"/>
  <c r="W33" i="32"/>
  <c r="W34" i="32" s="1"/>
  <c r="W63" i="33"/>
  <c r="W50" i="33"/>
  <c r="W54" i="33"/>
  <c r="W55" i="33" s="1"/>
  <c r="W56" i="33" s="1"/>
  <c r="W62" i="33"/>
  <c r="W16" i="33"/>
  <c r="V17" i="33"/>
  <c r="V18" i="33" s="1"/>
  <c r="W69" i="33"/>
  <c r="W70" i="33" s="1"/>
  <c r="W65" i="33"/>
  <c r="W66" i="33" s="1"/>
  <c r="W67" i="33" s="1"/>
  <c r="W51" i="33"/>
  <c r="W52" i="33" s="1"/>
  <c r="W31" i="33"/>
  <c r="W33" i="33"/>
  <c r="W34" i="33" s="1"/>
  <c r="W27" i="33"/>
  <c r="W38" i="33"/>
  <c r="W44" i="33"/>
  <c r="W46" i="33"/>
  <c r="W47" i="33" s="1"/>
  <c r="W18" i="33"/>
  <c r="W19" i="33" s="1"/>
  <c r="W20" i="33" s="1"/>
  <c r="W21" i="33" s="1"/>
  <c r="W57" i="33"/>
  <c r="W58" i="33" s="1"/>
  <c r="W59" i="33" s="1"/>
  <c r="W60" i="33" s="1"/>
  <c r="W39" i="33"/>
  <c r="W40" i="33" s="1"/>
  <c r="W45" i="32"/>
  <c r="W46" i="32" s="1"/>
  <c r="W47" i="32" s="1"/>
  <c r="W33" i="31"/>
  <c r="W34" i="31" s="1"/>
  <c r="W29" i="32"/>
  <c r="W28" i="31"/>
  <c r="W29" i="31" s="1"/>
  <c r="W30" i="31" s="1"/>
  <c r="W31" i="31" s="1"/>
  <c r="V21" i="31"/>
  <c r="V22" i="31" s="1"/>
  <c r="W21" i="32"/>
  <c r="W22" i="32" s="1"/>
  <c r="W23" i="32" s="1"/>
  <c r="W24" i="32" s="1"/>
  <c r="V19" i="33"/>
  <c r="V20" i="33" s="1"/>
  <c r="V21" i="33" s="1"/>
  <c r="V22" i="33" s="1"/>
  <c r="W18" i="31"/>
  <c r="W19" i="31" s="1"/>
  <c r="W20" i="31" s="1"/>
  <c r="W17" i="33"/>
  <c r="W16" i="32"/>
  <c r="W17" i="32" s="1"/>
  <c r="W18" i="32" s="1"/>
  <c r="W19" i="32" s="1"/>
  <c r="W20" i="32" s="1"/>
  <c r="V16" i="31"/>
  <c r="V17" i="31" s="1"/>
  <c r="V18" i="31" s="1"/>
  <c r="W15" i="31"/>
  <c r="V14" i="31"/>
  <c r="V15" i="31" s="1"/>
  <c r="V14" i="33"/>
  <c r="V15" i="33" s="1"/>
  <c r="V16" i="33" s="1"/>
  <c r="V13" i="31"/>
  <c r="R9" i="31"/>
  <c r="C10" i="31" s="1"/>
  <c r="K10" i="31" s="1"/>
  <c r="M10" i="31" s="1"/>
  <c r="V10" i="31"/>
  <c r="W17" i="31"/>
  <c r="V9" i="32"/>
  <c r="V10" i="32" s="1"/>
  <c r="W9" i="32"/>
  <c r="H4" i="32"/>
  <c r="W9" i="31"/>
  <c r="W10" i="31" s="1"/>
  <c r="W11" i="31" s="1"/>
  <c r="W12" i="31" s="1"/>
  <c r="W13" i="31" s="1"/>
  <c r="W14" i="31" s="1"/>
  <c r="H4" i="31"/>
  <c r="R9" i="33"/>
  <c r="C10" i="33" s="1"/>
  <c r="H4" i="33"/>
  <c r="W22" i="33"/>
  <c r="W23" i="33" s="1"/>
  <c r="W24" i="33" s="1"/>
  <c r="V9" i="33"/>
  <c r="V10" i="33" s="1"/>
  <c r="W11" i="33"/>
  <c r="W12" i="33" s="1"/>
  <c r="W13" i="33" s="1"/>
  <c r="W14" i="33" s="1"/>
  <c r="C10" i="17"/>
  <c r="T9" i="17"/>
  <c r="H4" i="17" s="1"/>
  <c r="D4" i="17"/>
  <c r="G5" i="17"/>
  <c r="E5" i="17"/>
  <c r="C5" i="17"/>
  <c r="K10" i="32" l="1"/>
  <c r="M10" i="32" s="1"/>
  <c r="R10" i="32" s="1"/>
  <c r="C11" i="32" s="1"/>
  <c r="K11" i="32" s="1"/>
  <c r="M11" i="32" s="1"/>
  <c r="R11" i="32" s="1"/>
  <c r="X10" i="32"/>
  <c r="K10" i="33"/>
  <c r="M10" i="33" s="1"/>
  <c r="R10" i="33" s="1"/>
  <c r="C11" i="33" s="1"/>
  <c r="K11" i="33" s="1"/>
  <c r="M11" i="33" s="1"/>
  <c r="R11" i="33" s="1"/>
  <c r="L5" i="31"/>
  <c r="P5" i="32"/>
  <c r="P5" i="31"/>
  <c r="L5" i="32"/>
  <c r="P5" i="33"/>
  <c r="X10" i="33"/>
  <c r="L5" i="33"/>
  <c r="I5" i="17"/>
  <c r="L4" i="17"/>
  <c r="P4" i="17"/>
  <c r="X10" i="31"/>
  <c r="R10" i="31"/>
  <c r="X11" i="32" l="1"/>
  <c r="Y11" i="32" s="1"/>
  <c r="X11" i="33"/>
  <c r="Y11" i="33" s="1"/>
  <c r="C12" i="32"/>
  <c r="K12" i="32" s="1"/>
  <c r="M12" i="32" s="1"/>
  <c r="C12" i="33"/>
  <c r="K12" i="33" s="1"/>
  <c r="M12" i="33" s="1"/>
  <c r="C11" i="31"/>
  <c r="K11" i="31" s="1"/>
  <c r="M11" i="31" s="1"/>
  <c r="R12" i="32" l="1"/>
  <c r="C13" i="32" s="1"/>
  <c r="X12" i="33"/>
  <c r="Y12" i="33" s="1"/>
  <c r="R12" i="33"/>
  <c r="R11" i="31"/>
  <c r="X11" i="31"/>
  <c r="Y11" i="31" s="1"/>
  <c r="X12" i="32"/>
  <c r="Y12" i="32" s="1"/>
  <c r="K13" i="32" l="1"/>
  <c r="M13" i="32" s="1"/>
  <c r="R13" i="32" s="1"/>
  <c r="C14" i="32" s="1"/>
  <c r="K14" i="32" s="1"/>
  <c r="M14" i="32" s="1"/>
  <c r="R14" i="32" s="1"/>
  <c r="C15" i="32" s="1"/>
  <c r="K15" i="32" s="1"/>
  <c r="M15" i="32" s="1"/>
  <c r="X13" i="32"/>
  <c r="Y13" i="32" s="1"/>
  <c r="C13" i="33"/>
  <c r="K13" i="33" s="1"/>
  <c r="M13" i="33" s="1"/>
  <c r="C12" i="31"/>
  <c r="K12" i="31" s="1"/>
  <c r="M12" i="31" s="1"/>
  <c r="R12" i="31" s="1"/>
  <c r="C13" i="31" s="1"/>
  <c r="K13" i="31" l="1"/>
  <c r="M13" i="31" s="1"/>
  <c r="R13" i="31" s="1"/>
  <c r="X14" i="32"/>
  <c r="Y14" i="32" s="1"/>
  <c r="R15" i="32"/>
  <c r="C16" i="32" s="1"/>
  <c r="K16" i="32" s="1"/>
  <c r="M16" i="32" s="1"/>
  <c r="X13" i="33"/>
  <c r="Y13" i="33" s="1"/>
  <c r="R13" i="33"/>
  <c r="X12" i="31"/>
  <c r="Y12" i="31" s="1"/>
  <c r="X13" i="31" l="1"/>
  <c r="Y13" i="31" s="1"/>
  <c r="C14" i="31"/>
  <c r="R16" i="32"/>
  <c r="C17" i="32" s="1"/>
  <c r="K17" i="32" s="1"/>
  <c r="M17" i="32" s="1"/>
  <c r="X15" i="32"/>
  <c r="Y15" i="32" s="1"/>
  <c r="C14" i="33"/>
  <c r="K14" i="33" s="1"/>
  <c r="M14" i="33" s="1"/>
  <c r="X14" i="31" l="1"/>
  <c r="Y14" i="31" s="1"/>
  <c r="K14" i="31"/>
  <c r="M14" i="31" s="1"/>
  <c r="R14" i="31" s="1"/>
  <c r="X16" i="32"/>
  <c r="Y16" i="32" s="1"/>
  <c r="R17" i="32"/>
  <c r="C18" i="32" s="1"/>
  <c r="K18" i="32" s="1"/>
  <c r="M18" i="32" s="1"/>
  <c r="X14" i="33"/>
  <c r="Y14" i="33" s="1"/>
  <c r="R14" i="33"/>
  <c r="C15" i="31" l="1"/>
  <c r="R18" i="32"/>
  <c r="C19" i="32" s="1"/>
  <c r="K19" i="32" s="1"/>
  <c r="M19" i="32" s="1"/>
  <c r="X17" i="32"/>
  <c r="Y17" i="32" s="1"/>
  <c r="C15" i="33"/>
  <c r="K15" i="33" s="1"/>
  <c r="M15" i="33" s="1"/>
  <c r="X18" i="32" l="1"/>
  <c r="Y18" i="32" s="1"/>
  <c r="X15" i="31"/>
  <c r="Y15" i="31" s="1"/>
  <c r="K15" i="31"/>
  <c r="M15" i="31" s="1"/>
  <c r="R15" i="31" s="1"/>
  <c r="X19" i="32"/>
  <c r="Y19" i="32" s="1"/>
  <c r="R19" i="32"/>
  <c r="C20" i="32" s="1"/>
  <c r="K20" i="32" s="1"/>
  <c r="M20" i="32" s="1"/>
  <c r="X15" i="33"/>
  <c r="Y15" i="33" s="1"/>
  <c r="R15" i="33"/>
  <c r="C16" i="31" l="1"/>
  <c r="X20" i="32"/>
  <c r="Y20" i="32" s="1"/>
  <c r="R20" i="32"/>
  <c r="C21" i="32" s="1"/>
  <c r="K21" i="32" s="1"/>
  <c r="M21" i="32" s="1"/>
  <c r="C16" i="33"/>
  <c r="K16" i="33" s="1"/>
  <c r="M16" i="33" s="1"/>
  <c r="X16" i="31" l="1"/>
  <c r="Y16" i="31" s="1"/>
  <c r="K16" i="31"/>
  <c r="M16" i="31" s="1"/>
  <c r="R16" i="31" s="1"/>
  <c r="X21" i="32"/>
  <c r="Y21" i="32" s="1"/>
  <c r="R21" i="32"/>
  <c r="C22" i="32" s="1"/>
  <c r="K22" i="32" s="1"/>
  <c r="M22" i="32" s="1"/>
  <c r="X16" i="33"/>
  <c r="Y16" i="33" s="1"/>
  <c r="R16" i="33"/>
  <c r="C17" i="31" l="1"/>
  <c r="X22" i="32"/>
  <c r="Y22" i="32" s="1"/>
  <c r="R22" i="32"/>
  <c r="C23" i="32" s="1"/>
  <c r="K23" i="32" s="1"/>
  <c r="M23" i="32" s="1"/>
  <c r="C17" i="33"/>
  <c r="K17" i="33" s="1"/>
  <c r="M17" i="33" s="1"/>
  <c r="X17" i="31" l="1"/>
  <c r="Y17" i="31" s="1"/>
  <c r="K17" i="31"/>
  <c r="M17" i="31" s="1"/>
  <c r="R17" i="31" s="1"/>
  <c r="X23" i="32"/>
  <c r="Y23" i="32" s="1"/>
  <c r="R23" i="32"/>
  <c r="C24" i="32" s="1"/>
  <c r="K24" i="32" s="1"/>
  <c r="M24" i="32" s="1"/>
  <c r="X17" i="33"/>
  <c r="Y17" i="33" s="1"/>
  <c r="R17" i="33"/>
  <c r="C18" i="33" s="1"/>
  <c r="K18" i="33" s="1"/>
  <c r="M18" i="33" s="1"/>
  <c r="C18" i="31" l="1"/>
  <c r="X24" i="32"/>
  <c r="Y24" i="32" s="1"/>
  <c r="R24" i="32"/>
  <c r="C25" i="32" s="1"/>
  <c r="K25" i="32" s="1"/>
  <c r="M25" i="32" s="1"/>
  <c r="X18" i="33"/>
  <c r="Y18" i="33" s="1"/>
  <c r="R18" i="33"/>
  <c r="C19" i="33" s="1"/>
  <c r="K19" i="33" s="1"/>
  <c r="M19" i="33" s="1"/>
  <c r="X18" i="31" l="1"/>
  <c r="Y18" i="31" s="1"/>
  <c r="K18" i="31"/>
  <c r="M18" i="31" s="1"/>
  <c r="R18" i="31" s="1"/>
  <c r="C19" i="31" s="1"/>
  <c r="X25" i="32"/>
  <c r="Y25" i="32" s="1"/>
  <c r="R25" i="32"/>
  <c r="C26" i="32" s="1"/>
  <c r="K26" i="32" s="1"/>
  <c r="M26" i="32" s="1"/>
  <c r="X19" i="33"/>
  <c r="Y19" i="33" s="1"/>
  <c r="R19" i="33"/>
  <c r="C20" i="33" s="1"/>
  <c r="K20" i="33" s="1"/>
  <c r="M20" i="33" s="1"/>
  <c r="X19" i="31" l="1"/>
  <c r="Y19" i="31" s="1"/>
  <c r="K19" i="31"/>
  <c r="M19" i="31" s="1"/>
  <c r="R19" i="31" s="1"/>
  <c r="C20" i="31" s="1"/>
  <c r="X26" i="32"/>
  <c r="Y26" i="32" s="1"/>
  <c r="R26" i="32"/>
  <c r="C27" i="32" s="1"/>
  <c r="K27" i="32" s="1"/>
  <c r="M27" i="32" s="1"/>
  <c r="X20" i="33"/>
  <c r="Y20" i="33" s="1"/>
  <c r="R20" i="33"/>
  <c r="C21" i="33" s="1"/>
  <c r="K21" i="33" s="1"/>
  <c r="M21" i="33" s="1"/>
  <c r="X20" i="31" l="1"/>
  <c r="Y20" i="31" s="1"/>
  <c r="K20" i="31"/>
  <c r="M20" i="31" s="1"/>
  <c r="R20" i="31" s="1"/>
  <c r="C21" i="31" s="1"/>
  <c r="R27" i="32"/>
  <c r="C28" i="32" s="1"/>
  <c r="K28" i="32" s="1"/>
  <c r="M28" i="32" s="1"/>
  <c r="X27" i="32"/>
  <c r="Y27" i="32" s="1"/>
  <c r="X21" i="33"/>
  <c r="Y21" i="33" s="1"/>
  <c r="R21" i="33"/>
  <c r="C22" i="33" s="1"/>
  <c r="K22" i="33" s="1"/>
  <c r="M22" i="33" s="1"/>
  <c r="X21" i="31" l="1"/>
  <c r="Y21" i="31" s="1"/>
  <c r="K21" i="31"/>
  <c r="M21" i="31" s="1"/>
  <c r="R21" i="31" s="1"/>
  <c r="C22" i="31" s="1"/>
  <c r="R28" i="32"/>
  <c r="C29" i="32" s="1"/>
  <c r="K29" i="32" s="1"/>
  <c r="M29" i="32" s="1"/>
  <c r="X28" i="32"/>
  <c r="Y28" i="32" s="1"/>
  <c r="X22" i="33"/>
  <c r="Y22" i="33" s="1"/>
  <c r="R22" i="33"/>
  <c r="C23" i="33" s="1"/>
  <c r="K23" i="33" s="1"/>
  <c r="M23" i="33" s="1"/>
  <c r="X22" i="31" l="1"/>
  <c r="Y22" i="31" s="1"/>
  <c r="K22" i="31"/>
  <c r="M22" i="31" s="1"/>
  <c r="R22" i="31" s="1"/>
  <c r="C23" i="31" s="1"/>
  <c r="R29" i="32"/>
  <c r="C30" i="32" s="1"/>
  <c r="K30" i="32" s="1"/>
  <c r="M30" i="32" s="1"/>
  <c r="X29" i="32"/>
  <c r="Y29" i="32" s="1"/>
  <c r="X23" i="33"/>
  <c r="Y23" i="33" s="1"/>
  <c r="R23" i="33"/>
  <c r="C24" i="33" s="1"/>
  <c r="K24" i="33" s="1"/>
  <c r="M24" i="33" s="1"/>
  <c r="X23" i="31" l="1"/>
  <c r="Y23" i="31" s="1"/>
  <c r="K23" i="31"/>
  <c r="M23" i="31" s="1"/>
  <c r="R23" i="31" s="1"/>
  <c r="C24" i="31" s="1"/>
  <c r="R30" i="32"/>
  <c r="C31" i="32" s="1"/>
  <c r="K31" i="32" s="1"/>
  <c r="M31" i="32" s="1"/>
  <c r="X30" i="32"/>
  <c r="Y30" i="32" s="1"/>
  <c r="X24" i="33"/>
  <c r="Y24" i="33" s="1"/>
  <c r="R24" i="33"/>
  <c r="C25" i="33" s="1"/>
  <c r="K25" i="33" s="1"/>
  <c r="M25" i="33" s="1"/>
  <c r="X24" i="31" l="1"/>
  <c r="Y24" i="31" s="1"/>
  <c r="K24" i="31"/>
  <c r="M24" i="31" s="1"/>
  <c r="R24" i="31" s="1"/>
  <c r="C25" i="31" s="1"/>
  <c r="K25" i="31" s="1"/>
  <c r="M25" i="31" s="1"/>
  <c r="R31" i="32"/>
  <c r="C32" i="32" s="1"/>
  <c r="K32" i="32" s="1"/>
  <c r="M32" i="32" s="1"/>
  <c r="X31" i="32"/>
  <c r="Y31" i="32" s="1"/>
  <c r="X25" i="33"/>
  <c r="Y25" i="33" s="1"/>
  <c r="R25" i="33"/>
  <c r="C26" i="33" s="1"/>
  <c r="K26" i="33" s="1"/>
  <c r="M26" i="33" s="1"/>
  <c r="X25" i="31" l="1"/>
  <c r="Y25" i="31" s="1"/>
  <c r="R25" i="31"/>
  <c r="C26" i="31" s="1"/>
  <c r="K26" i="31" s="1"/>
  <c r="M26" i="31" s="1"/>
  <c r="R32" i="32"/>
  <c r="C33" i="32" s="1"/>
  <c r="K33" i="32" s="1"/>
  <c r="M33" i="32" s="1"/>
  <c r="X32" i="32"/>
  <c r="Y32" i="32" s="1"/>
  <c r="X26" i="33"/>
  <c r="Y26" i="33" s="1"/>
  <c r="R26" i="33"/>
  <c r="C27" i="33" s="1"/>
  <c r="K27" i="33" s="1"/>
  <c r="M27" i="33" s="1"/>
  <c r="X26" i="31" l="1"/>
  <c r="Y26" i="31" s="1"/>
  <c r="R26" i="31"/>
  <c r="C27" i="31" s="1"/>
  <c r="K27" i="31" s="1"/>
  <c r="M27" i="31" s="1"/>
  <c r="R33" i="32"/>
  <c r="C34" i="32" s="1"/>
  <c r="K34" i="32" s="1"/>
  <c r="M34" i="32" s="1"/>
  <c r="X33" i="32"/>
  <c r="Y33" i="32" s="1"/>
  <c r="X27" i="33"/>
  <c r="Y27" i="33" s="1"/>
  <c r="R27" i="33"/>
  <c r="C28" i="33" s="1"/>
  <c r="K28" i="33" s="1"/>
  <c r="M28" i="33" s="1"/>
  <c r="X27" i="31" l="1"/>
  <c r="Y27" i="31" s="1"/>
  <c r="R27" i="31"/>
  <c r="C28" i="31" s="1"/>
  <c r="K28" i="31" s="1"/>
  <c r="M28" i="31" s="1"/>
  <c r="R34" i="32"/>
  <c r="C35" i="32" s="1"/>
  <c r="K35" i="32" s="1"/>
  <c r="M35" i="32" s="1"/>
  <c r="X34" i="32"/>
  <c r="Y34" i="32" s="1"/>
  <c r="X28" i="33"/>
  <c r="Y28" i="33" s="1"/>
  <c r="R28" i="33"/>
  <c r="C29" i="33" s="1"/>
  <c r="K29" i="33" s="1"/>
  <c r="M29" i="33" s="1"/>
  <c r="X28" i="31" l="1"/>
  <c r="Y28" i="31" s="1"/>
  <c r="R28" i="31"/>
  <c r="C29" i="31" s="1"/>
  <c r="K29" i="31" s="1"/>
  <c r="M29" i="31" s="1"/>
  <c r="R35" i="32"/>
  <c r="C36" i="32" s="1"/>
  <c r="K36" i="32" s="1"/>
  <c r="M36" i="32" s="1"/>
  <c r="X35" i="32"/>
  <c r="Y35" i="32" s="1"/>
  <c r="X29" i="33"/>
  <c r="Y29" i="33" s="1"/>
  <c r="R29" i="33"/>
  <c r="C30" i="33" s="1"/>
  <c r="K30" i="33" s="1"/>
  <c r="M30" i="33" s="1"/>
  <c r="X29" i="31" l="1"/>
  <c r="Y29" i="31" s="1"/>
  <c r="R29" i="31"/>
  <c r="C30" i="31" s="1"/>
  <c r="K30" i="31" s="1"/>
  <c r="M30" i="31" s="1"/>
  <c r="R36" i="32"/>
  <c r="C37" i="32" s="1"/>
  <c r="K37" i="32" s="1"/>
  <c r="M37" i="32" s="1"/>
  <c r="X36" i="32"/>
  <c r="Y36" i="32" s="1"/>
  <c r="X30" i="33"/>
  <c r="Y30" i="33" s="1"/>
  <c r="R30" i="33"/>
  <c r="C31" i="33" s="1"/>
  <c r="K31" i="33" s="1"/>
  <c r="M31" i="33" s="1"/>
  <c r="X30" i="31" l="1"/>
  <c r="Y30" i="31" s="1"/>
  <c r="R30" i="31"/>
  <c r="C31" i="31" s="1"/>
  <c r="K31" i="31" s="1"/>
  <c r="M31" i="31" s="1"/>
  <c r="R37" i="32"/>
  <c r="C38" i="32" s="1"/>
  <c r="K38" i="32" s="1"/>
  <c r="M38" i="32" s="1"/>
  <c r="X37" i="32"/>
  <c r="Y37" i="32" s="1"/>
  <c r="X31" i="33"/>
  <c r="Y31" i="33" s="1"/>
  <c r="R31" i="33"/>
  <c r="C32" i="33" s="1"/>
  <c r="K32" i="33" s="1"/>
  <c r="M32" i="33" s="1"/>
  <c r="X31" i="31" l="1"/>
  <c r="Y31" i="31" s="1"/>
  <c r="R31" i="31"/>
  <c r="C32" i="31" s="1"/>
  <c r="K32" i="31" s="1"/>
  <c r="M32" i="31" s="1"/>
  <c r="R38" i="32"/>
  <c r="C39" i="32" s="1"/>
  <c r="K39" i="32" s="1"/>
  <c r="M39" i="32" s="1"/>
  <c r="X38" i="32"/>
  <c r="Y38" i="32" s="1"/>
  <c r="X32" i="33"/>
  <c r="Y32" i="33" s="1"/>
  <c r="R32" i="33"/>
  <c r="C33" i="33" s="1"/>
  <c r="K33" i="33" s="1"/>
  <c r="M33" i="33" s="1"/>
  <c r="X32" i="31" l="1"/>
  <c r="Y32" i="31" s="1"/>
  <c r="R32" i="31"/>
  <c r="C33" i="31" s="1"/>
  <c r="K33" i="31" s="1"/>
  <c r="M33" i="31" s="1"/>
  <c r="R39" i="32"/>
  <c r="C40" i="32" s="1"/>
  <c r="K40" i="32" s="1"/>
  <c r="M40" i="32" s="1"/>
  <c r="X39" i="32"/>
  <c r="Y39" i="32" s="1"/>
  <c r="X33" i="33"/>
  <c r="Y33" i="33" s="1"/>
  <c r="R33" i="33"/>
  <c r="C34" i="33" s="1"/>
  <c r="K34" i="33" s="1"/>
  <c r="M34" i="33" s="1"/>
  <c r="X33" i="31" l="1"/>
  <c r="Y33" i="31" s="1"/>
  <c r="R33" i="31"/>
  <c r="C34" i="31" s="1"/>
  <c r="K34" i="31" s="1"/>
  <c r="M34" i="31" s="1"/>
  <c r="R40" i="32"/>
  <c r="C41" i="32" s="1"/>
  <c r="K41" i="32" s="1"/>
  <c r="M41" i="32" s="1"/>
  <c r="X40" i="32"/>
  <c r="Y40" i="32" s="1"/>
  <c r="X34" i="33"/>
  <c r="Y34" i="33" s="1"/>
  <c r="R34" i="33"/>
  <c r="C35" i="33" s="1"/>
  <c r="K35" i="33" s="1"/>
  <c r="M35" i="33" s="1"/>
  <c r="X34" i="31" l="1"/>
  <c r="Y34" i="31" s="1"/>
  <c r="R34" i="31"/>
  <c r="C35" i="31" s="1"/>
  <c r="K35" i="31" s="1"/>
  <c r="M35" i="31" s="1"/>
  <c r="R41" i="32"/>
  <c r="C42" i="32" s="1"/>
  <c r="K42" i="32" s="1"/>
  <c r="M42" i="32" s="1"/>
  <c r="X41" i="32"/>
  <c r="Y41" i="32" s="1"/>
  <c r="X35" i="33"/>
  <c r="Y35" i="33" s="1"/>
  <c r="R35" i="33"/>
  <c r="C36" i="33" s="1"/>
  <c r="K36" i="33" s="1"/>
  <c r="M36" i="33" s="1"/>
  <c r="X35" i="31" l="1"/>
  <c r="Y35" i="31" s="1"/>
  <c r="R35" i="31"/>
  <c r="C36" i="31" s="1"/>
  <c r="K36" i="31" s="1"/>
  <c r="M36" i="31" s="1"/>
  <c r="R42" i="32"/>
  <c r="C43" i="32" s="1"/>
  <c r="K43" i="32" s="1"/>
  <c r="M43" i="32" s="1"/>
  <c r="X42" i="32"/>
  <c r="Y42" i="32" s="1"/>
  <c r="X36" i="33"/>
  <c r="Y36" i="33" s="1"/>
  <c r="R36" i="33"/>
  <c r="C37" i="33" s="1"/>
  <c r="K37" i="33" s="1"/>
  <c r="M37" i="33" s="1"/>
  <c r="X36" i="31" l="1"/>
  <c r="Y36" i="31" s="1"/>
  <c r="R36" i="31"/>
  <c r="C37" i="31" s="1"/>
  <c r="K37" i="31" s="1"/>
  <c r="M37" i="31" s="1"/>
  <c r="R43" i="32"/>
  <c r="C44" i="32" s="1"/>
  <c r="K44" i="32" s="1"/>
  <c r="M44" i="32" s="1"/>
  <c r="X43" i="32"/>
  <c r="Y43" i="32" s="1"/>
  <c r="X37" i="33"/>
  <c r="Y37" i="33" s="1"/>
  <c r="R37" i="33"/>
  <c r="C38" i="33" s="1"/>
  <c r="K38" i="33" s="1"/>
  <c r="M38" i="33" s="1"/>
  <c r="X37" i="31" l="1"/>
  <c r="Y37" i="31" s="1"/>
  <c r="R37" i="31"/>
  <c r="C38" i="31" s="1"/>
  <c r="K38" i="31" s="1"/>
  <c r="M38" i="31" s="1"/>
  <c r="R44" i="32"/>
  <c r="C45" i="32" s="1"/>
  <c r="K45" i="32" s="1"/>
  <c r="M45" i="32" s="1"/>
  <c r="X44" i="32"/>
  <c r="Y44" i="32" s="1"/>
  <c r="X38" i="33"/>
  <c r="Y38" i="33" s="1"/>
  <c r="R38" i="33"/>
  <c r="C39" i="33" s="1"/>
  <c r="K39" i="33" s="1"/>
  <c r="M39" i="33" s="1"/>
  <c r="X38" i="31" l="1"/>
  <c r="Y38" i="31" s="1"/>
  <c r="R38" i="31"/>
  <c r="C39" i="31" s="1"/>
  <c r="K39" i="31" s="1"/>
  <c r="M39" i="31" s="1"/>
  <c r="R45" i="32"/>
  <c r="C46" i="32" s="1"/>
  <c r="K46" i="32" s="1"/>
  <c r="M46" i="32" s="1"/>
  <c r="X45" i="32"/>
  <c r="Y45" i="32" s="1"/>
  <c r="X39" i="33"/>
  <c r="Y39" i="33" s="1"/>
  <c r="R39" i="33"/>
  <c r="C40" i="33" s="1"/>
  <c r="K40" i="33" s="1"/>
  <c r="M40" i="33" s="1"/>
  <c r="X39" i="31" l="1"/>
  <c r="Y39" i="31" s="1"/>
  <c r="R39" i="31"/>
  <c r="C40" i="31" s="1"/>
  <c r="K40" i="31" s="1"/>
  <c r="M40" i="31" s="1"/>
  <c r="R46" i="32"/>
  <c r="C47" i="32" s="1"/>
  <c r="K47" i="32" s="1"/>
  <c r="M47" i="32" s="1"/>
  <c r="X46" i="32"/>
  <c r="Y46" i="32" s="1"/>
  <c r="X40" i="33"/>
  <c r="Y40" i="33" s="1"/>
  <c r="R40" i="33"/>
  <c r="C41" i="33" s="1"/>
  <c r="K41" i="33" s="1"/>
  <c r="M41" i="33" s="1"/>
  <c r="X40" i="31" l="1"/>
  <c r="Y40" i="31" s="1"/>
  <c r="R40" i="31"/>
  <c r="C41" i="31" s="1"/>
  <c r="K41" i="31" s="1"/>
  <c r="M41" i="31" s="1"/>
  <c r="R47" i="32"/>
  <c r="C48" i="32" s="1"/>
  <c r="K48" i="32" s="1"/>
  <c r="M48" i="32" s="1"/>
  <c r="X47" i="32"/>
  <c r="Y47" i="32" s="1"/>
  <c r="X41" i="33"/>
  <c r="Y41" i="33" s="1"/>
  <c r="R41" i="33"/>
  <c r="C42" i="33" s="1"/>
  <c r="K42" i="33" s="1"/>
  <c r="M42" i="33" s="1"/>
  <c r="X41" i="31" l="1"/>
  <c r="Y41" i="31" s="1"/>
  <c r="R41" i="31"/>
  <c r="C42" i="31" s="1"/>
  <c r="K42" i="31" s="1"/>
  <c r="M42" i="31" s="1"/>
  <c r="R48" i="32"/>
  <c r="C49" i="32" s="1"/>
  <c r="K49" i="32" s="1"/>
  <c r="M49" i="32" s="1"/>
  <c r="X48" i="32"/>
  <c r="Y48" i="32" s="1"/>
  <c r="X42" i="33"/>
  <c r="Y42" i="33" s="1"/>
  <c r="R42" i="33"/>
  <c r="C43" i="33" s="1"/>
  <c r="K43" i="33" s="1"/>
  <c r="M43" i="33" s="1"/>
  <c r="X42" i="31" l="1"/>
  <c r="Y42" i="31" s="1"/>
  <c r="R42" i="31"/>
  <c r="C43" i="31" s="1"/>
  <c r="K43" i="31" s="1"/>
  <c r="M43" i="31" s="1"/>
  <c r="R49" i="32"/>
  <c r="C50" i="32" s="1"/>
  <c r="K50" i="32" s="1"/>
  <c r="M50" i="32" s="1"/>
  <c r="X49" i="32"/>
  <c r="Y49" i="32" s="1"/>
  <c r="X43" i="33"/>
  <c r="Y43" i="33" s="1"/>
  <c r="R43" i="33"/>
  <c r="C44" i="33" s="1"/>
  <c r="K44" i="33" s="1"/>
  <c r="M44" i="33" s="1"/>
  <c r="X43" i="31" l="1"/>
  <c r="Y43" i="31" s="1"/>
  <c r="R43" i="31"/>
  <c r="C44" i="31" s="1"/>
  <c r="K44" i="31" s="1"/>
  <c r="M44" i="31" s="1"/>
  <c r="R50" i="32"/>
  <c r="C51" i="32" s="1"/>
  <c r="K51" i="32" s="1"/>
  <c r="M51" i="32" s="1"/>
  <c r="X50" i="32"/>
  <c r="Y50" i="32" s="1"/>
  <c r="X44" i="33"/>
  <c r="Y44" i="33" s="1"/>
  <c r="R44" i="33"/>
  <c r="C45" i="33" s="1"/>
  <c r="K45" i="33" s="1"/>
  <c r="M45" i="33" s="1"/>
  <c r="X44" i="31" l="1"/>
  <c r="Y44" i="31" s="1"/>
  <c r="R44" i="31"/>
  <c r="C45" i="31" s="1"/>
  <c r="K45" i="31" s="1"/>
  <c r="M45" i="31" s="1"/>
  <c r="R51" i="32"/>
  <c r="C52" i="32" s="1"/>
  <c r="K52" i="32" s="1"/>
  <c r="M52" i="32" s="1"/>
  <c r="X51" i="32"/>
  <c r="Y51" i="32" s="1"/>
  <c r="X45" i="33"/>
  <c r="Y45" i="33" s="1"/>
  <c r="R45" i="33"/>
  <c r="C46" i="33" s="1"/>
  <c r="K46" i="33" s="1"/>
  <c r="M46" i="33" s="1"/>
  <c r="X45" i="31" l="1"/>
  <c r="Y45" i="31" s="1"/>
  <c r="R45" i="31"/>
  <c r="C46" i="31" s="1"/>
  <c r="K46" i="31" s="1"/>
  <c r="M46" i="31" s="1"/>
  <c r="R52" i="32"/>
  <c r="C53" i="32" s="1"/>
  <c r="K53" i="32" s="1"/>
  <c r="M53" i="32" s="1"/>
  <c r="X52" i="32"/>
  <c r="Y52" i="32" s="1"/>
  <c r="X46" i="33"/>
  <c r="Y46" i="33" s="1"/>
  <c r="R46" i="33"/>
  <c r="C47" i="33" s="1"/>
  <c r="K47" i="33" s="1"/>
  <c r="M47" i="33" s="1"/>
  <c r="X46" i="31" l="1"/>
  <c r="Y46" i="31" s="1"/>
  <c r="R46" i="31"/>
  <c r="C47" i="31" s="1"/>
  <c r="K47" i="31" s="1"/>
  <c r="M47" i="31" s="1"/>
  <c r="R53" i="32"/>
  <c r="C54" i="32" s="1"/>
  <c r="K54" i="32" s="1"/>
  <c r="M54" i="32" s="1"/>
  <c r="X53" i="32"/>
  <c r="Y53" i="32" s="1"/>
  <c r="X47" i="33"/>
  <c r="Y47" i="33" s="1"/>
  <c r="R47" i="33"/>
  <c r="C48" i="33" s="1"/>
  <c r="K48" i="33" s="1"/>
  <c r="M48" i="33" s="1"/>
  <c r="X47" i="31" l="1"/>
  <c r="Y47" i="31" s="1"/>
  <c r="R47" i="31"/>
  <c r="C48" i="31" s="1"/>
  <c r="K48" i="31" s="1"/>
  <c r="M48" i="31" s="1"/>
  <c r="R54" i="32"/>
  <c r="C55" i="32" s="1"/>
  <c r="K55" i="32" s="1"/>
  <c r="M55" i="32" s="1"/>
  <c r="X54" i="32"/>
  <c r="Y54" i="32" s="1"/>
  <c r="X48" i="33"/>
  <c r="Y48" i="33" s="1"/>
  <c r="R48" i="33"/>
  <c r="C49" i="33" s="1"/>
  <c r="K49" i="33" s="1"/>
  <c r="M49" i="33" s="1"/>
  <c r="X48" i="31" l="1"/>
  <c r="Y48" i="31" s="1"/>
  <c r="R48" i="31"/>
  <c r="C49" i="31" s="1"/>
  <c r="K49" i="31" s="1"/>
  <c r="M49" i="31" s="1"/>
  <c r="R55" i="32"/>
  <c r="C56" i="32" s="1"/>
  <c r="K56" i="32" s="1"/>
  <c r="M56" i="32" s="1"/>
  <c r="X55" i="32"/>
  <c r="Y55" i="32" s="1"/>
  <c r="X49" i="33"/>
  <c r="Y49" i="33" s="1"/>
  <c r="R49" i="33"/>
  <c r="C50" i="33" s="1"/>
  <c r="K50" i="33" s="1"/>
  <c r="M50" i="33" s="1"/>
  <c r="X49" i="31" l="1"/>
  <c r="Y49" i="31" s="1"/>
  <c r="R49" i="31"/>
  <c r="C50" i="31" s="1"/>
  <c r="K50" i="31" s="1"/>
  <c r="M50" i="31" s="1"/>
  <c r="R56" i="32"/>
  <c r="C57" i="32" s="1"/>
  <c r="K57" i="32" s="1"/>
  <c r="M57" i="32" s="1"/>
  <c r="X56" i="32"/>
  <c r="Y56" i="32" s="1"/>
  <c r="X50" i="33"/>
  <c r="Y50" i="33" s="1"/>
  <c r="R50" i="33"/>
  <c r="C51" i="33" s="1"/>
  <c r="K51" i="33" s="1"/>
  <c r="M51" i="33" s="1"/>
  <c r="X50" i="31" l="1"/>
  <c r="Y50" i="31" s="1"/>
  <c r="R50" i="31"/>
  <c r="C51" i="31" s="1"/>
  <c r="K51" i="31" s="1"/>
  <c r="M51" i="31" s="1"/>
  <c r="R57" i="32"/>
  <c r="C58" i="32" s="1"/>
  <c r="K58" i="32" s="1"/>
  <c r="M58" i="32" s="1"/>
  <c r="X57" i="32"/>
  <c r="Y57" i="32" s="1"/>
  <c r="X51" i="33"/>
  <c r="Y51" i="33" s="1"/>
  <c r="R51" i="33"/>
  <c r="C52" i="33" s="1"/>
  <c r="K52" i="33" s="1"/>
  <c r="M52" i="33" s="1"/>
  <c r="X51" i="31" l="1"/>
  <c r="Y51" i="31" s="1"/>
  <c r="R51" i="31"/>
  <c r="C52" i="31" s="1"/>
  <c r="K52" i="31" s="1"/>
  <c r="M52" i="31" s="1"/>
  <c r="X58" i="32"/>
  <c r="Y58" i="32" s="1"/>
  <c r="R58" i="32"/>
  <c r="C59" i="32" s="1"/>
  <c r="K59" i="32" s="1"/>
  <c r="M59" i="32" s="1"/>
  <c r="X52" i="33"/>
  <c r="Y52" i="33" s="1"/>
  <c r="R52" i="33"/>
  <c r="C53" i="33" s="1"/>
  <c r="K53" i="33" s="1"/>
  <c r="M53" i="33" s="1"/>
  <c r="X52" i="31" l="1"/>
  <c r="Y52" i="31" s="1"/>
  <c r="R52" i="31"/>
  <c r="C53" i="31" s="1"/>
  <c r="K53" i="31" s="1"/>
  <c r="M53" i="31" s="1"/>
  <c r="R59" i="32"/>
  <c r="C60" i="32" s="1"/>
  <c r="K60" i="32" s="1"/>
  <c r="M60" i="32" s="1"/>
  <c r="X59" i="32"/>
  <c r="Y59" i="32" s="1"/>
  <c r="X53" i="33"/>
  <c r="Y53" i="33" s="1"/>
  <c r="R53" i="33"/>
  <c r="C54" i="33" s="1"/>
  <c r="K54" i="33" s="1"/>
  <c r="M54" i="33" s="1"/>
  <c r="X53" i="31" l="1"/>
  <c r="Y53" i="31" s="1"/>
  <c r="R53" i="31"/>
  <c r="C54" i="31" s="1"/>
  <c r="K54" i="31" s="1"/>
  <c r="M54" i="31" s="1"/>
  <c r="R60" i="32"/>
  <c r="C61" i="32" s="1"/>
  <c r="K61" i="32" s="1"/>
  <c r="M61" i="32" s="1"/>
  <c r="X60" i="32"/>
  <c r="Y60" i="32" s="1"/>
  <c r="X54" i="33"/>
  <c r="Y54" i="33" s="1"/>
  <c r="R54" i="33"/>
  <c r="C55" i="33" s="1"/>
  <c r="K55" i="33" s="1"/>
  <c r="M55" i="33" s="1"/>
  <c r="X54" i="31" l="1"/>
  <c r="Y54" i="31" s="1"/>
  <c r="R54" i="31"/>
  <c r="C55" i="31" s="1"/>
  <c r="K55" i="31" s="1"/>
  <c r="M55" i="31" s="1"/>
  <c r="R61" i="32"/>
  <c r="X61" i="32"/>
  <c r="Y61" i="32" s="1"/>
  <c r="X55" i="33"/>
  <c r="Y55" i="33" s="1"/>
  <c r="R55" i="33"/>
  <c r="C56" i="33" s="1"/>
  <c r="K56" i="33" s="1"/>
  <c r="M56" i="33" s="1"/>
  <c r="X55" i="31" l="1"/>
  <c r="Y55" i="31" s="1"/>
  <c r="R55" i="31"/>
  <c r="C56" i="31" s="1"/>
  <c r="K56" i="31" s="1"/>
  <c r="M56" i="31" s="1"/>
  <c r="C62" i="32"/>
  <c r="K62" i="32" s="1"/>
  <c r="M62" i="32" s="1"/>
  <c r="X56" i="33"/>
  <c r="Y56" i="33" s="1"/>
  <c r="R56" i="33"/>
  <c r="C57" i="33" s="1"/>
  <c r="K57" i="33" s="1"/>
  <c r="M57" i="33" s="1"/>
  <c r="X56" i="31" l="1"/>
  <c r="Y56" i="31" s="1"/>
  <c r="R56" i="31"/>
  <c r="C57" i="31" s="1"/>
  <c r="K57" i="31" s="1"/>
  <c r="M57" i="31" s="1"/>
  <c r="R62" i="32"/>
  <c r="X62" i="32"/>
  <c r="Y62" i="32" s="1"/>
  <c r="X57" i="33"/>
  <c r="Y57" i="33" s="1"/>
  <c r="R57" i="33"/>
  <c r="C58" i="33" s="1"/>
  <c r="K58" i="33" s="1"/>
  <c r="M58" i="33" s="1"/>
  <c r="X57" i="31" l="1"/>
  <c r="Y57" i="31" s="1"/>
  <c r="R57" i="31"/>
  <c r="C58" i="31" s="1"/>
  <c r="K58" i="31" s="1"/>
  <c r="M58" i="31" s="1"/>
  <c r="C63" i="32"/>
  <c r="K63" i="32" s="1"/>
  <c r="M63" i="32" s="1"/>
  <c r="R58" i="33"/>
  <c r="C59" i="33" s="1"/>
  <c r="K59" i="33" s="1"/>
  <c r="M59" i="33" s="1"/>
  <c r="X58" i="33"/>
  <c r="Y58" i="33" s="1"/>
  <c r="R58" i="31" l="1"/>
  <c r="C59" i="31" s="1"/>
  <c r="K59" i="31" s="1"/>
  <c r="M59" i="31" s="1"/>
  <c r="X58" i="31"/>
  <c r="Y58" i="31" s="1"/>
  <c r="R63" i="32"/>
  <c r="X63" i="32"/>
  <c r="Y63" i="32" s="1"/>
  <c r="R59" i="33"/>
  <c r="C60" i="33" s="1"/>
  <c r="K60" i="33" s="1"/>
  <c r="M60" i="33" s="1"/>
  <c r="X59" i="33"/>
  <c r="Y59" i="33" s="1"/>
  <c r="R59" i="31" l="1"/>
  <c r="C60" i="31" s="1"/>
  <c r="K60" i="31" s="1"/>
  <c r="M60" i="31" s="1"/>
  <c r="X59" i="31"/>
  <c r="Y59" i="31" s="1"/>
  <c r="C64" i="32"/>
  <c r="K64" i="32" s="1"/>
  <c r="M64" i="32" s="1"/>
  <c r="X60" i="33"/>
  <c r="Y60" i="33" s="1"/>
  <c r="R60" i="33"/>
  <c r="C61" i="33" s="1"/>
  <c r="K61" i="33" s="1"/>
  <c r="M61" i="33" s="1"/>
  <c r="X60" i="31" l="1"/>
  <c r="Y60" i="31" s="1"/>
  <c r="R60" i="31"/>
  <c r="C61" i="31" s="1"/>
  <c r="K61" i="31" s="1"/>
  <c r="M61" i="31" s="1"/>
  <c r="R64" i="32"/>
  <c r="X64" i="32"/>
  <c r="Y64" i="32" s="1"/>
  <c r="X61" i="33"/>
  <c r="Y61" i="33" s="1"/>
  <c r="R61" i="33"/>
  <c r="C62" i="33" s="1"/>
  <c r="K62" i="33" s="1"/>
  <c r="M62" i="33" s="1"/>
  <c r="X61" i="31" l="1"/>
  <c r="Y61" i="31" s="1"/>
  <c r="R61" i="31"/>
  <c r="C62" i="31" s="1"/>
  <c r="K62" i="31" s="1"/>
  <c r="M62" i="31" s="1"/>
  <c r="C65" i="32"/>
  <c r="K65" i="32" s="1"/>
  <c r="M65" i="32" s="1"/>
  <c r="X62" i="33"/>
  <c r="Y62" i="33" s="1"/>
  <c r="R62" i="33"/>
  <c r="C63" i="33" s="1"/>
  <c r="K63" i="33" s="1"/>
  <c r="M63" i="33" s="1"/>
  <c r="X62" i="31" l="1"/>
  <c r="Y62" i="31" s="1"/>
  <c r="R62" i="31"/>
  <c r="C63" i="31" s="1"/>
  <c r="K63" i="31" s="1"/>
  <c r="M63" i="31" s="1"/>
  <c r="R65" i="32"/>
  <c r="X65" i="32"/>
  <c r="Y65" i="32" s="1"/>
  <c r="X63" i="33"/>
  <c r="Y63" i="33" s="1"/>
  <c r="R63" i="33"/>
  <c r="C64" i="33" s="1"/>
  <c r="K64" i="33" s="1"/>
  <c r="M64" i="33" s="1"/>
  <c r="X63" i="31" l="1"/>
  <c r="Y63" i="31" s="1"/>
  <c r="R63" i="31"/>
  <c r="C64" i="31" s="1"/>
  <c r="K64" i="31" s="1"/>
  <c r="M64" i="31" s="1"/>
  <c r="C66" i="32"/>
  <c r="K66" i="32" s="1"/>
  <c r="M66" i="32" s="1"/>
  <c r="X64" i="33"/>
  <c r="Y64" i="33" s="1"/>
  <c r="R64" i="33"/>
  <c r="C65" i="33" s="1"/>
  <c r="K65" i="33" s="1"/>
  <c r="M65" i="33" s="1"/>
  <c r="X64" i="31" l="1"/>
  <c r="Y64" i="31" s="1"/>
  <c r="R64" i="31"/>
  <c r="C65" i="31" s="1"/>
  <c r="K65" i="31" s="1"/>
  <c r="M65" i="31" s="1"/>
  <c r="R66" i="32"/>
  <c r="C67" i="32" s="1"/>
  <c r="K67" i="32" s="1"/>
  <c r="M67" i="32" s="1"/>
  <c r="X66" i="32"/>
  <c r="Y66" i="32" s="1"/>
  <c r="X65" i="33"/>
  <c r="Y65" i="33" s="1"/>
  <c r="R65" i="33"/>
  <c r="X65" i="31" l="1"/>
  <c r="Y65" i="31" s="1"/>
  <c r="R65" i="31"/>
  <c r="C66" i="31" s="1"/>
  <c r="K66" i="31" s="1"/>
  <c r="M66" i="31" s="1"/>
  <c r="R67" i="32"/>
  <c r="C68" i="32" s="1"/>
  <c r="K68" i="32" s="1"/>
  <c r="M68" i="32" s="1"/>
  <c r="X67" i="32"/>
  <c r="Y67" i="32" s="1"/>
  <c r="C66" i="33"/>
  <c r="K66" i="33" s="1"/>
  <c r="M66" i="33" s="1"/>
  <c r="X66" i="31" l="1"/>
  <c r="Y66" i="31" s="1"/>
  <c r="R66" i="31"/>
  <c r="C67" i="31" s="1"/>
  <c r="K67" i="31" s="1"/>
  <c r="M67" i="31" s="1"/>
  <c r="R68" i="32"/>
  <c r="C69" i="32" s="1"/>
  <c r="K69" i="32" s="1"/>
  <c r="M69" i="32" s="1"/>
  <c r="X68" i="32"/>
  <c r="Y68" i="32" s="1"/>
  <c r="X66" i="33"/>
  <c r="Y66" i="33" s="1"/>
  <c r="R66" i="33"/>
  <c r="X67" i="31" l="1"/>
  <c r="Y67" i="31" s="1"/>
  <c r="R67" i="31"/>
  <c r="C68" i="31" s="1"/>
  <c r="K68" i="31" s="1"/>
  <c r="M68" i="31" s="1"/>
  <c r="R69" i="32"/>
  <c r="C70" i="32" s="1"/>
  <c r="K70" i="32" s="1"/>
  <c r="M70" i="32" s="1"/>
  <c r="X69" i="32"/>
  <c r="Y69" i="32" s="1"/>
  <c r="C67" i="33"/>
  <c r="K67" i="33" s="1"/>
  <c r="M67" i="33" s="1"/>
  <c r="X68" i="31" l="1"/>
  <c r="Y68" i="31" s="1"/>
  <c r="R68" i="31"/>
  <c r="C69" i="31" s="1"/>
  <c r="K69" i="31" s="1"/>
  <c r="M69" i="31" s="1"/>
  <c r="R70" i="32"/>
  <c r="X70" i="32"/>
  <c r="Y70" i="32" s="1"/>
  <c r="X67" i="33"/>
  <c r="Y67" i="33" s="1"/>
  <c r="R67" i="33"/>
  <c r="X69" i="31" l="1"/>
  <c r="Y69" i="31" s="1"/>
  <c r="R69" i="31"/>
  <c r="C70" i="31" s="1"/>
  <c r="K70" i="31" s="1"/>
  <c r="M70" i="31" s="1"/>
  <c r="D4" i="32"/>
  <c r="P2" i="32" s="1"/>
  <c r="C71" i="32"/>
  <c r="G5" i="32"/>
  <c r="C5" i="32"/>
  <c r="E5" i="32"/>
  <c r="C68" i="33"/>
  <c r="K68" i="33" s="1"/>
  <c r="M68" i="33" s="1"/>
  <c r="X70" i="31" l="1"/>
  <c r="Y70" i="31" s="1"/>
  <c r="R70" i="31"/>
  <c r="X71" i="32"/>
  <c r="Y71" i="32" s="1"/>
  <c r="P4" i="32" s="1"/>
  <c r="L4" i="32"/>
  <c r="I5" i="32"/>
  <c r="X68" i="33"/>
  <c r="Y68" i="33" s="1"/>
  <c r="R68" i="33"/>
  <c r="C71" i="31" l="1"/>
  <c r="D4" i="31"/>
  <c r="P2" i="31" s="1"/>
  <c r="C5" i="31"/>
  <c r="G5" i="31"/>
  <c r="E5" i="31"/>
  <c r="C69" i="33"/>
  <c r="K69" i="33" s="1"/>
  <c r="M69" i="33" s="1"/>
  <c r="I5" i="31" l="1"/>
  <c r="X71" i="31"/>
  <c r="Y71" i="31" s="1"/>
  <c r="P4" i="31" s="1"/>
  <c r="L4" i="31"/>
  <c r="X69" i="33"/>
  <c r="Y69" i="33" s="1"/>
  <c r="R69" i="33"/>
  <c r="C70" i="33" l="1"/>
  <c r="K70" i="33" s="1"/>
  <c r="M70" i="33" s="1"/>
  <c r="X70" i="33" l="1"/>
  <c r="Y70" i="33" s="1"/>
  <c r="R70" i="33"/>
  <c r="C71" i="33" l="1"/>
  <c r="X71" i="33" s="1"/>
  <c r="Y71" i="33" s="1"/>
  <c r="P4" i="33" s="1"/>
  <c r="C5" i="33"/>
  <c r="E5" i="33"/>
  <c r="D4" i="33"/>
  <c r="P2" i="33" s="1"/>
  <c r="G5" i="33"/>
  <c r="I5" i="33" l="1"/>
</calcChain>
</file>

<file path=xl/sharedStrings.xml><?xml version="1.0" encoding="utf-8"?>
<sst xmlns="http://schemas.openxmlformats.org/spreadsheetml/2006/main" count="487" uniqueCount="84">
  <si>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</si>
  <si>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</si>
  <si>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</si>
  <si>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</si>
  <si>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</si>
  <si>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</si>
  <si>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</si>
  <si>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</si>
  <si>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</si>
  <si>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</si>
  <si>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</si>
  <si>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</si>
  <si>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</si>
  <si>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</si>
  <si>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</si>
  <si>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</si>
  <si>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</si>
  <si>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</si>
  <si>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</si>
  <si>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</si>
  <si>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</si>
  <si>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</si>
  <si>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</si>
  <si>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</si>
  <si>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</si>
  <si>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</si>
  <si>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</si>
  <si>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</si>
  <si>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</si>
  <si>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</si>
  <si>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</si>
  <si>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</si>
  <si>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</si>
  <si>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</si>
  <si>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</si>
  <si>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</si>
  <si>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</si>
  <si>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</si>
  <si>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</si>
  <si>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</si>
  <si>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</si>
  <si>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</si>
  <si>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</si>
  <si>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</si>
  <si>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</si>
  <si>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</si>
  <si>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</si>
  <si>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</si>
  <si>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</si>
  <si>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</si>
  <si>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</si>
  <si>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</si>
  <si>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</si>
  <si>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</si>
  <si>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</si>
  <si>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</si>
  <si>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</si>
  <si>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</si>
  <si>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</si>
  <si>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</si>
  <si>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</si>
  <si>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</si>
  <si>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</si>
  <si>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</si>
  <si>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</si>
  <si>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AUDUSD</t>
    <phoneticPr fontId="2"/>
  </si>
  <si>
    <t>４時間足</t>
    <rPh sb="1" eb="3">
      <t>ジカン</t>
    </rPh>
    <rPh sb="3" eb="4">
      <t>アシ</t>
    </rPh>
    <phoneticPr fontId="3"/>
  </si>
  <si>
    <t>ルール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</si>
  <si>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</si>
  <si>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</si>
  <si>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</si>
  <si>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</si>
  <si>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</si>
  <si>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</si>
  <si>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</si>
  <si>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</si>
  <si>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CAD/JPY</t>
    <phoneticPr fontId="2"/>
  </si>
  <si>
    <t>GBP/USD</t>
    <phoneticPr fontId="2"/>
  </si>
  <si>
    <t>AUD/USD</t>
    <phoneticPr fontId="2"/>
  </si>
  <si>
    <t>10MA・20MA・50MAの上側にキャンドルがあれば買い方向、下側なら売り方向。MAに触れてEB出現でエントリー待ち、EB高値or安値ブレイクでエントリー。</t>
    <phoneticPr fontId="2"/>
  </si>
  <si>
    <t>売</t>
    <phoneticPr fontId="2"/>
  </si>
  <si>
    <t>クロス円だけでなく他の通貨も検証しました。</t>
    <rPh sb="3" eb="4">
      <t>エン</t>
    </rPh>
    <rPh sb="9" eb="10">
      <t>タ</t>
    </rPh>
    <rPh sb="11" eb="13">
      <t>ツウカ</t>
    </rPh>
    <rPh sb="14" eb="16">
      <t>ケンショウ</t>
    </rPh>
    <phoneticPr fontId="2"/>
  </si>
  <si>
    <t>エントリー回数を増やすには組み合わせを増やすのも一つの方法と思います。</t>
    <rPh sb="5" eb="7">
      <t>カイスウ</t>
    </rPh>
    <rPh sb="8" eb="9">
      <t>フ</t>
    </rPh>
    <rPh sb="13" eb="14">
      <t>ク</t>
    </rPh>
    <rPh sb="15" eb="16">
      <t>ア</t>
    </rPh>
    <rPh sb="19" eb="20">
      <t>フ</t>
    </rPh>
    <rPh sb="24" eb="25">
      <t>ヒト</t>
    </rPh>
    <rPh sb="27" eb="29">
      <t>ホウホウ</t>
    </rPh>
    <rPh sb="30" eb="31">
      <t>オモ</t>
    </rPh>
    <phoneticPr fontId="2"/>
  </si>
  <si>
    <t>検証継続です</t>
    <rPh sb="0" eb="2">
      <t>ケンショウ</t>
    </rPh>
    <rPh sb="2" eb="4">
      <t>ケイゾク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</si>
</sst>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6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30</xdr:row>
      <xdr:rowOff>173715</xdr:rowOff>
    </xdr:to>
    <xdr:pic>
      <xdr:nvPicPr>
        <xdr:cNvPr id="2" name="図 1" descr="2019-07-24_17h33_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452216</xdr:colOff>
      <xdr:row>62</xdr:row>
      <xdr:rowOff>173715</xdr:rowOff>
    </xdr:to>
    <xdr:pic>
      <xdr:nvPicPr>
        <xdr:cNvPr id="3" name="図 2" descr="2019-07-24_17h37_59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452216</xdr:colOff>
      <xdr:row>94</xdr:row>
      <xdr:rowOff>173715</xdr:rowOff>
    </xdr:to>
    <xdr:pic>
      <xdr:nvPicPr>
        <xdr:cNvPr id="4" name="図 3" descr="2019-07-24_17h43_34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452216</xdr:colOff>
      <xdr:row>126</xdr:row>
      <xdr:rowOff>173715</xdr:rowOff>
    </xdr:to>
    <xdr:pic>
      <xdr:nvPicPr>
        <xdr:cNvPr id="5" name="図 4" descr="2019-07-24_17h49_50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452216</xdr:colOff>
      <xdr:row>158</xdr:row>
      <xdr:rowOff>173715</xdr:rowOff>
    </xdr:to>
    <xdr:pic>
      <xdr:nvPicPr>
        <xdr:cNvPr id="6" name="図 5" descr="2019-07-24_18h01_52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452216</xdr:colOff>
      <xdr:row>190</xdr:row>
      <xdr:rowOff>173715</xdr:rowOff>
    </xdr:to>
    <xdr:pic>
      <xdr:nvPicPr>
        <xdr:cNvPr id="7" name="図 6" descr="2019-07-24_18h16_31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452216</xdr:colOff>
      <xdr:row>222</xdr:row>
      <xdr:rowOff>173715</xdr:rowOff>
    </xdr:to>
    <xdr:pic>
      <xdr:nvPicPr>
        <xdr:cNvPr id="8" name="図 7" descr="2019-07-24_18h21_24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452216</xdr:colOff>
      <xdr:row>254</xdr:row>
      <xdr:rowOff>173715</xdr:rowOff>
    </xdr:to>
    <xdr:pic>
      <xdr:nvPicPr>
        <xdr:cNvPr id="9" name="図 8" descr="2019-07-24_18h28_47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16</xdr:col>
      <xdr:colOff>452216</xdr:colOff>
      <xdr:row>286</xdr:row>
      <xdr:rowOff>173715</xdr:rowOff>
    </xdr:to>
    <xdr:pic>
      <xdr:nvPicPr>
        <xdr:cNvPr id="10" name="図 9" descr="2019-07-24_18h32_54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6329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16</xdr:col>
      <xdr:colOff>452216</xdr:colOff>
      <xdr:row>318</xdr:row>
      <xdr:rowOff>173715</xdr:rowOff>
    </xdr:to>
    <xdr:pic>
      <xdr:nvPicPr>
        <xdr:cNvPr id="11" name="図 10" descr="2019-07-24_18h40_02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2120800"/>
          <a:ext cx="11234516" cy="56029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inori&#65289;&#26908;&#35388;&#29992;&#12456;&#12463;&#12475;&#12523;AU4-EB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45</v>
      </c>
    </row>
    <row r="3" spans="1:2" x14ac:dyDescent="0.15">
      <c r="A3">
        <v>100000</v>
      </c>
    </row>
    <row r="5" spans="1:2" x14ac:dyDescent="0.15">
      <c r="A5" t="s">
        <v>46</v>
      </c>
    </row>
    <row r="6" spans="1:2" x14ac:dyDescent="0.15">
      <c r="A6" t="s">
        <v>53</v>
      </c>
      <c r="B6">
        <v>90</v>
      </c>
    </row>
    <row r="7" spans="1:2" x14ac:dyDescent="0.15">
      <c r="A7" t="s">
        <v>52</v>
      </c>
      <c r="B7">
        <v>90</v>
      </c>
    </row>
    <row r="8" spans="1:2" x14ac:dyDescent="0.15">
      <c r="A8" t="s">
        <v>50</v>
      </c>
      <c r="B8">
        <v>110</v>
      </c>
    </row>
    <row r="9" spans="1:2" x14ac:dyDescent="0.15">
      <c r="A9" t="s">
        <v>48</v>
      </c>
      <c r="B9">
        <v>120</v>
      </c>
    </row>
    <row r="10" spans="1:2" x14ac:dyDescent="0.15">
      <c r="A10" t="s">
        <v>49</v>
      </c>
      <c r="B10">
        <v>150</v>
      </c>
    </row>
    <row r="11" spans="1:2" x14ac:dyDescent="0.15">
      <c r="A11" t="s">
        <v>54</v>
      </c>
      <c r="B11">
        <v>100</v>
      </c>
    </row>
    <row r="12" spans="1:2" x14ac:dyDescent="0.15">
      <c r="A12" t="s">
        <v>51</v>
      </c>
      <c r="B12">
        <v>80</v>
      </c>
    </row>
    <row r="13" spans="1:2" x14ac:dyDescent="0.15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zoomScale="115" zoomScaleNormal="115" workbookViewId="0">
      <pane ySplit="8" topLeftCell="A65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3" t="s">
        <v>5</v>
      </c>
      <c r="C2" s="73"/>
      <c r="D2" s="84" t="s">
        <v>65</v>
      </c>
      <c r="E2" s="84"/>
      <c r="F2" s="73" t="s">
        <v>6</v>
      </c>
      <c r="G2" s="73"/>
      <c r="H2" s="76" t="s">
        <v>66</v>
      </c>
      <c r="I2" s="76"/>
      <c r="J2" s="73" t="s">
        <v>7</v>
      </c>
      <c r="K2" s="73"/>
      <c r="L2" s="83">
        <v>100000</v>
      </c>
      <c r="M2" s="84"/>
      <c r="N2" s="73" t="s">
        <v>8</v>
      </c>
      <c r="O2" s="73"/>
      <c r="P2" s="78">
        <f>SUM(L2,D4)</f>
        <v>164370.03854130697</v>
      </c>
      <c r="Q2" s="76"/>
      <c r="R2" s="1"/>
      <c r="S2" s="1"/>
      <c r="T2" s="1"/>
    </row>
    <row r="3" spans="2:25" ht="57" customHeight="1" x14ac:dyDescent="0.15">
      <c r="B3" s="73" t="s">
        <v>9</v>
      </c>
      <c r="C3" s="73"/>
      <c r="D3" s="85" t="s">
        <v>79</v>
      </c>
      <c r="E3" s="85"/>
      <c r="F3" s="85"/>
      <c r="G3" s="85"/>
      <c r="H3" s="85"/>
      <c r="I3" s="85"/>
      <c r="J3" s="73" t="s">
        <v>10</v>
      </c>
      <c r="K3" s="73"/>
      <c r="L3" s="85" t="s">
        <v>59</v>
      </c>
      <c r="M3" s="86"/>
      <c r="N3" s="86"/>
      <c r="O3" s="86"/>
      <c r="P3" s="86"/>
      <c r="Q3" s="86"/>
      <c r="R3" s="1"/>
      <c r="S3" s="1"/>
    </row>
    <row r="4" spans="2:25" x14ac:dyDescent="0.15">
      <c r="B4" s="73" t="s">
        <v>11</v>
      </c>
      <c r="C4" s="73"/>
      <c r="D4" s="74">
        <f>SUM($R$9:$S$993)</f>
        <v>64370.038541306982</v>
      </c>
      <c r="E4" s="74"/>
      <c r="F4" s="73" t="s">
        <v>12</v>
      </c>
      <c r="G4" s="73"/>
      <c r="H4" s="75">
        <f>SUM($T$9:$U$108)</f>
        <v>1046.0000000000007</v>
      </c>
      <c r="I4" s="76"/>
      <c r="J4" s="77"/>
      <c r="K4" s="77"/>
      <c r="L4" s="78"/>
      <c r="M4" s="78"/>
      <c r="N4" s="77" t="s">
        <v>56</v>
      </c>
      <c r="O4" s="77"/>
      <c r="P4" s="79">
        <f>MAX(Y:Y)</f>
        <v>0.11997812856173218</v>
      </c>
      <c r="Q4" s="79"/>
      <c r="R4" s="1"/>
      <c r="S4" s="1"/>
      <c r="T4" s="1"/>
    </row>
    <row r="5" spans="2:25" x14ac:dyDescent="0.15">
      <c r="B5" s="39" t="s">
        <v>15</v>
      </c>
      <c r="C5" s="2">
        <f>COUNTIF($R$9:$R$990,"&gt;0")</f>
        <v>36</v>
      </c>
      <c r="D5" s="38" t="s">
        <v>16</v>
      </c>
      <c r="E5" s="15">
        <f>COUNTIF($R$9:$R$990,"&lt;0")</f>
        <v>26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0.58064516129032262</v>
      </c>
      <c r="J5" s="80" t="s">
        <v>19</v>
      </c>
      <c r="K5" s="73"/>
      <c r="L5" s="81">
        <f>MAX(V9:V993)</f>
        <v>2</v>
      </c>
      <c r="M5" s="82"/>
      <c r="N5" s="17" t="s">
        <v>20</v>
      </c>
      <c r="O5" s="9"/>
      <c r="P5" s="81">
        <f>MAX(W9:W993)</f>
        <v>4</v>
      </c>
      <c r="Q5" s="82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 t="s">
        <v>64</v>
      </c>
      <c r="H6" s="11"/>
      <c r="I6" s="16"/>
      <c r="J6" s="11"/>
      <c r="K6" s="11"/>
      <c r="L6" s="10"/>
      <c r="M6" s="43" t="s">
        <v>62</v>
      </c>
      <c r="N6" s="12"/>
      <c r="O6" s="12"/>
      <c r="P6" s="10"/>
      <c r="Q6" s="7"/>
      <c r="R6" s="1"/>
      <c r="S6" s="1"/>
      <c r="T6" s="1"/>
    </row>
    <row r="7" spans="2:25" x14ac:dyDescent="0.1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 t="s">
        <v>24</v>
      </c>
      <c r="K7" s="63"/>
      <c r="L7" s="64"/>
      <c r="M7" s="65" t="s">
        <v>25</v>
      </c>
      <c r="N7" s="66" t="s">
        <v>26</v>
      </c>
      <c r="O7" s="67"/>
      <c r="P7" s="67"/>
      <c r="Q7" s="68"/>
      <c r="R7" s="69" t="s">
        <v>27</v>
      </c>
      <c r="S7" s="69"/>
      <c r="T7" s="69"/>
      <c r="U7" s="69"/>
    </row>
    <row r="8" spans="2:25" x14ac:dyDescent="0.15">
      <c r="B8" s="54"/>
      <c r="C8" s="57"/>
      <c r="D8" s="58"/>
      <c r="E8" s="18" t="s">
        <v>28</v>
      </c>
      <c r="F8" s="18" t="s">
        <v>29</v>
      </c>
      <c r="G8" s="18" t="s">
        <v>30</v>
      </c>
      <c r="H8" s="70" t="s">
        <v>31</v>
      </c>
      <c r="I8" s="61"/>
      <c r="J8" s="4" t="s">
        <v>32</v>
      </c>
      <c r="K8" s="71" t="s">
        <v>33</v>
      </c>
      <c r="L8" s="64"/>
      <c r="M8" s="65"/>
      <c r="N8" s="5" t="s">
        <v>28</v>
      </c>
      <c r="O8" s="5" t="s">
        <v>29</v>
      </c>
      <c r="P8" s="72" t="s">
        <v>31</v>
      </c>
      <c r="Q8" s="68"/>
      <c r="R8" s="69" t="s">
        <v>34</v>
      </c>
      <c r="S8" s="69"/>
      <c r="T8" s="69" t="s">
        <v>32</v>
      </c>
      <c r="U8" s="69"/>
      <c r="Y8" t="s">
        <v>55</v>
      </c>
    </row>
    <row r="9" spans="2:25" x14ac:dyDescent="0.15">
      <c r="B9" s="40">
        <v>1</v>
      </c>
      <c r="C9" s="45">
        <f>L2</f>
        <v>100000</v>
      </c>
      <c r="D9" s="45"/>
      <c r="E9" s="44">
        <v>2013</v>
      </c>
      <c r="F9" s="8">
        <v>43474</v>
      </c>
      <c r="G9" s="44" t="s">
        <v>4</v>
      </c>
      <c r="H9" s="46">
        <v>1.0507</v>
      </c>
      <c r="I9" s="46"/>
      <c r="J9" s="44">
        <v>30</v>
      </c>
      <c r="K9" s="47">
        <f t="shared" ref="K9:K22" si="0">IF(J9="","",C9*0.03)</f>
        <v>3000</v>
      </c>
      <c r="L9" s="48"/>
      <c r="M9" s="6">
        <f>IF(J9="","",(K9/J9)/LOOKUP(RIGHT($D$2,3),[1]定数!$A$6:$A$13,[1]定数!$B$6:$B$13))</f>
        <v>0.83333333333333337</v>
      </c>
      <c r="N9" s="44">
        <v>2013</v>
      </c>
      <c r="O9" s="8">
        <v>43475</v>
      </c>
      <c r="P9" s="46">
        <v>1.0546</v>
      </c>
      <c r="Q9" s="46"/>
      <c r="R9" s="49">
        <f>IF(P9="","",T9*M9*LOOKUP(RIGHT($D$2,3),定数!$A$6:$A$13,定数!$B$6:$B$13))</f>
        <v>3900.0000000000146</v>
      </c>
      <c r="S9" s="49"/>
      <c r="T9" s="50">
        <f>IF(P9="","",IF(G9="買",(P9-H9),(H9-P9))*IF(RIGHT($D$2,3)="JPY",100,10000))</f>
        <v>39.000000000000142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5">
        <f t="shared" ref="C10:C73" si="1">IF(R9="","",C9+R9)</f>
        <v>103900.00000000001</v>
      </c>
      <c r="D10" s="45"/>
      <c r="E10" s="44">
        <v>2013</v>
      </c>
      <c r="F10" s="8">
        <v>43609</v>
      </c>
      <c r="G10" s="44" t="s">
        <v>3</v>
      </c>
      <c r="H10" s="46">
        <v>0.96319999999999995</v>
      </c>
      <c r="I10" s="46"/>
      <c r="J10" s="44">
        <v>69</v>
      </c>
      <c r="K10" s="47">
        <f t="shared" si="0"/>
        <v>3117.0000000000005</v>
      </c>
      <c r="L10" s="48"/>
      <c r="M10" s="6">
        <f>IF(J10="","",(K10/J10)/LOOKUP(RIGHT($D$2,3),[1]定数!$A$6:$A$13,[1]定数!$B$6:$B$13))</f>
        <v>0.37644927536231887</v>
      </c>
      <c r="N10" s="44">
        <v>2013</v>
      </c>
      <c r="O10" s="8">
        <v>43614</v>
      </c>
      <c r="P10" s="46">
        <v>0.95450000000000002</v>
      </c>
      <c r="Q10" s="46"/>
      <c r="R10" s="49">
        <f>IF(P10="","",T10*M10*LOOKUP(RIGHT($D$2,3),定数!$A$6:$A$13,定数!$B$6:$B$13))</f>
        <v>3930.1304347825771</v>
      </c>
      <c r="S10" s="49"/>
      <c r="T10" s="50">
        <f>IF(P10="","",IF(G10="買",(P10-H10),(H10-P10))*IF(RIGHT($D$2,3)="JPY",100,10000))</f>
        <v>86.999999999999304</v>
      </c>
      <c r="U10" s="50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103900.00000000001</v>
      </c>
    </row>
    <row r="11" spans="2:25" x14ac:dyDescent="0.15">
      <c r="B11" s="40">
        <v>3</v>
      </c>
      <c r="C11" s="45">
        <f t="shared" si="1"/>
        <v>107830.13043478259</v>
      </c>
      <c r="D11" s="45"/>
      <c r="E11" s="44">
        <v>2013</v>
      </c>
      <c r="F11" s="8">
        <v>43663</v>
      </c>
      <c r="G11" s="44" t="s">
        <v>4</v>
      </c>
      <c r="H11" s="46">
        <v>0.9274</v>
      </c>
      <c r="I11" s="46"/>
      <c r="J11" s="44">
        <v>83</v>
      </c>
      <c r="K11" s="47">
        <f t="shared" si="0"/>
        <v>3234.9039130434776</v>
      </c>
      <c r="L11" s="48"/>
      <c r="M11" s="6">
        <f>IF(J11="","",(K11/J11)/LOOKUP(RIGHT($D$2,3),[1]定数!$A$6:$A$13,[1]定数!$B$6:$B$13))</f>
        <v>0.32478954950235722</v>
      </c>
      <c r="N11" s="44">
        <v>2013</v>
      </c>
      <c r="O11" s="8">
        <v>43664</v>
      </c>
      <c r="P11" s="46">
        <v>0.91890000000000005</v>
      </c>
      <c r="Q11" s="46"/>
      <c r="R11" s="49">
        <f>IF(P11="","",T11*M11*LOOKUP(RIGHT($D$2,3),定数!$A$6:$A$13,定数!$B$6:$B$13))</f>
        <v>-3312.8534049240247</v>
      </c>
      <c r="S11" s="49"/>
      <c r="T11" s="50">
        <f>IF(P11="","",IF(G11="買",(P11-H11),(H11-P11))*IF(RIGHT($D$2,3)="JPY",100,10000))</f>
        <v>-84.999999999999517</v>
      </c>
      <c r="U11" s="50"/>
      <c r="V11" s="22">
        <f t="shared" si="2"/>
        <v>0</v>
      </c>
      <c r="W11">
        <f t="shared" si="3"/>
        <v>1</v>
      </c>
      <c r="X11" s="41">
        <f>IF(C11&lt;&gt;"",MAX(X10,C11),"")</f>
        <v>107830.13043478259</v>
      </c>
      <c r="Y11" s="42">
        <f>IF(X11&lt;&gt;"",1-(C11/X11),"")</f>
        <v>0</v>
      </c>
    </row>
    <row r="12" spans="2:25" x14ac:dyDescent="0.15">
      <c r="B12" s="40">
        <v>4</v>
      </c>
      <c r="C12" s="45">
        <f t="shared" si="1"/>
        <v>104517.27702985857</v>
      </c>
      <c r="D12" s="45"/>
      <c r="E12" s="44">
        <v>2013</v>
      </c>
      <c r="F12" s="8">
        <v>43668</v>
      </c>
      <c r="G12" s="44" t="s">
        <v>4</v>
      </c>
      <c r="H12" s="46">
        <v>0.92490000000000006</v>
      </c>
      <c r="I12" s="46"/>
      <c r="J12" s="44">
        <v>63</v>
      </c>
      <c r="K12" s="47">
        <f t="shared" si="0"/>
        <v>3135.5183108957567</v>
      </c>
      <c r="L12" s="48"/>
      <c r="M12" s="6">
        <f>IF(J12="","",(K12/J12)/LOOKUP(RIGHT($D$2,3),[1]定数!$A$6:$A$13,[1]定数!$B$6:$B$13))</f>
        <v>0.4147510993248355</v>
      </c>
      <c r="N12" s="44">
        <v>2013</v>
      </c>
      <c r="O12" s="8">
        <v>43670</v>
      </c>
      <c r="P12" s="46">
        <v>0.91830000000000001</v>
      </c>
      <c r="Q12" s="46"/>
      <c r="R12" s="49">
        <f>IF(P12="","",T12*M12*LOOKUP(RIGHT($D$2,3),定数!$A$6:$A$13,定数!$B$6:$B$13))</f>
        <v>-3284.8287066527218</v>
      </c>
      <c r="S12" s="49"/>
      <c r="T12" s="50">
        <f t="shared" ref="T12:T75" si="4">IF(P12="","",IF(G12="買",(P12-H12),(H12-P12))*IF(RIGHT($D$2,3)="JPY",100,10000))</f>
        <v>-66.000000000000497</v>
      </c>
      <c r="U12" s="50"/>
      <c r="V12" s="22">
        <f t="shared" si="2"/>
        <v>0</v>
      </c>
      <c r="W12">
        <f t="shared" si="3"/>
        <v>2</v>
      </c>
      <c r="X12" s="41">
        <f t="shared" ref="X12:X75" si="5">IF(C12&lt;&gt;"",MAX(X11,C12),"")</f>
        <v>107830.13043478259</v>
      </c>
      <c r="Y12" s="42">
        <f t="shared" ref="Y12:Y75" si="6">IF(X12&lt;&gt;"",1-(C12/X12),"")</f>
        <v>3.0722891566264954E-2</v>
      </c>
    </row>
    <row r="13" spans="2:25" x14ac:dyDescent="0.15">
      <c r="B13" s="40">
        <v>5</v>
      </c>
      <c r="C13" s="45">
        <f t="shared" si="1"/>
        <v>101232.44832320584</v>
      </c>
      <c r="D13" s="45"/>
      <c r="E13" s="44">
        <v>2013</v>
      </c>
      <c r="F13" s="8">
        <v>43705</v>
      </c>
      <c r="G13" s="44" t="s">
        <v>3</v>
      </c>
      <c r="H13" s="46">
        <v>0.89229999999999998</v>
      </c>
      <c r="I13" s="46"/>
      <c r="J13" s="44">
        <v>71</v>
      </c>
      <c r="K13" s="47">
        <f t="shared" si="0"/>
        <v>3036.9734496961751</v>
      </c>
      <c r="L13" s="48"/>
      <c r="M13" s="6">
        <f>IF(J13="","",(K13/J13)/LOOKUP(RIGHT($D$2,3),[1]定数!$A$6:$A$13,[1]定数!$B$6:$B$13))</f>
        <v>0.35645228282818953</v>
      </c>
      <c r="N13" s="44">
        <v>2013</v>
      </c>
      <c r="O13" s="8">
        <v>43710</v>
      </c>
      <c r="P13" s="46">
        <v>0.89970000000000006</v>
      </c>
      <c r="Q13" s="46"/>
      <c r="R13" s="49">
        <f>IF(P13="","",T13*M13*LOOKUP(RIGHT($D$2,3),定数!$A$6:$A$13,定数!$B$6:$B$13))</f>
        <v>-3165.2962715143544</v>
      </c>
      <c r="S13" s="49"/>
      <c r="T13" s="50">
        <f t="shared" si="4"/>
        <v>-74.000000000000739</v>
      </c>
      <c r="U13" s="50"/>
      <c r="V13" s="22">
        <f t="shared" si="2"/>
        <v>0</v>
      </c>
      <c r="W13">
        <f t="shared" si="3"/>
        <v>3</v>
      </c>
      <c r="X13" s="41">
        <f t="shared" si="5"/>
        <v>107830.13043478259</v>
      </c>
      <c r="Y13" s="42">
        <f t="shared" si="6"/>
        <v>6.1185886402754019E-2</v>
      </c>
    </row>
    <row r="14" spans="2:25" x14ac:dyDescent="0.15">
      <c r="B14" s="40">
        <v>6</v>
      </c>
      <c r="C14" s="45">
        <f t="shared" si="1"/>
        <v>98067.15205169149</v>
      </c>
      <c r="D14" s="45"/>
      <c r="E14" s="44">
        <v>2013</v>
      </c>
      <c r="F14" s="8">
        <v>43746</v>
      </c>
      <c r="G14" s="44" t="s">
        <v>4</v>
      </c>
      <c r="H14" s="46">
        <v>0.94499999999999995</v>
      </c>
      <c r="I14" s="46"/>
      <c r="J14" s="44">
        <v>38</v>
      </c>
      <c r="K14" s="47">
        <f t="shared" si="0"/>
        <v>2942.0145615507445</v>
      </c>
      <c r="L14" s="48"/>
      <c r="M14" s="6">
        <f>IF(J14="","",(K14/J14)/LOOKUP(RIGHT($D$2,3),[1]定数!$A$6:$A$13,[1]定数!$B$6:$B$13))</f>
        <v>0.64517863191902292</v>
      </c>
      <c r="N14" s="44">
        <v>2013</v>
      </c>
      <c r="O14" s="8">
        <v>43748</v>
      </c>
      <c r="P14" s="46">
        <v>0.94089999999999996</v>
      </c>
      <c r="Q14" s="46"/>
      <c r="R14" s="49">
        <f>IF(P14="","",T14*M14*LOOKUP(RIGHT($D$2,3),定数!$A$6:$A$13,定数!$B$6:$B$13))</f>
        <v>-3174.2788690415873</v>
      </c>
      <c r="S14" s="49"/>
      <c r="T14" s="50">
        <f t="shared" si="4"/>
        <v>-40.999999999999929</v>
      </c>
      <c r="U14" s="50"/>
      <c r="V14" s="22">
        <f t="shared" si="2"/>
        <v>0</v>
      </c>
      <c r="W14">
        <f t="shared" si="3"/>
        <v>4</v>
      </c>
      <c r="X14" s="41">
        <f t="shared" si="5"/>
        <v>107830.13043478259</v>
      </c>
      <c r="Y14" s="42">
        <f t="shared" si="6"/>
        <v>9.0540355870161071E-2</v>
      </c>
    </row>
    <row r="15" spans="2:25" x14ac:dyDescent="0.15">
      <c r="B15" s="40">
        <v>7</v>
      </c>
      <c r="C15" s="45">
        <f t="shared" si="1"/>
        <v>94892.873182649899</v>
      </c>
      <c r="D15" s="45"/>
      <c r="E15" s="44">
        <v>2013</v>
      </c>
      <c r="F15" s="8">
        <v>43755</v>
      </c>
      <c r="G15" s="44" t="s">
        <v>4</v>
      </c>
      <c r="H15" s="46">
        <v>0.95960000000000001</v>
      </c>
      <c r="I15" s="46"/>
      <c r="J15" s="44">
        <v>68</v>
      </c>
      <c r="K15" s="47">
        <f t="shared" si="0"/>
        <v>2846.7861954794967</v>
      </c>
      <c r="L15" s="48"/>
      <c r="M15" s="6">
        <f>IF(J15="","",(K15/J15)/LOOKUP(RIGHT($D$2,3),[1]定数!$A$6:$A$13,[1]定数!$B$6:$B$13))</f>
        <v>0.34887085728915401</v>
      </c>
      <c r="N15" s="44">
        <v>2013</v>
      </c>
      <c r="O15" s="8">
        <v>43760</v>
      </c>
      <c r="P15" s="46">
        <v>0.96819999999999995</v>
      </c>
      <c r="Q15" s="46"/>
      <c r="R15" s="49">
        <f>IF(P15="","",T15*M15*LOOKUP(RIGHT($D$2,3),定数!$A$6:$A$13,定数!$B$6:$B$13))</f>
        <v>3600.3472472240442</v>
      </c>
      <c r="S15" s="49"/>
      <c r="T15" s="50">
        <f t="shared" si="4"/>
        <v>85.999999999999403</v>
      </c>
      <c r="U15" s="50"/>
      <c r="V15" s="22">
        <f t="shared" si="2"/>
        <v>1</v>
      </c>
      <c r="W15">
        <f t="shared" si="3"/>
        <v>0</v>
      </c>
      <c r="X15" s="41">
        <f t="shared" si="5"/>
        <v>107830.13043478259</v>
      </c>
      <c r="Y15" s="42">
        <f t="shared" si="6"/>
        <v>0.11997812856173218</v>
      </c>
    </row>
    <row r="16" spans="2:25" x14ac:dyDescent="0.15">
      <c r="B16" s="40">
        <v>8</v>
      </c>
      <c r="C16" s="45">
        <f t="shared" si="1"/>
        <v>98493.220429873938</v>
      </c>
      <c r="D16" s="45"/>
      <c r="E16" s="44">
        <v>2014</v>
      </c>
      <c r="F16" s="8">
        <v>43562</v>
      </c>
      <c r="G16" s="44" t="s">
        <v>3</v>
      </c>
      <c r="H16" s="46">
        <v>0.93340000000000001</v>
      </c>
      <c r="I16" s="46"/>
      <c r="J16" s="44">
        <v>33</v>
      </c>
      <c r="K16" s="47">
        <f t="shared" si="0"/>
        <v>2954.796612896218</v>
      </c>
      <c r="L16" s="48"/>
      <c r="M16" s="6">
        <f>IF(J16="","",(K16/J16)/LOOKUP(RIGHT($D$2,3),[1]定数!$A$6:$A$13,[1]定数!$B$6:$B$13))</f>
        <v>0.74616076083237826</v>
      </c>
      <c r="N16" s="44">
        <v>2014</v>
      </c>
      <c r="O16" s="8">
        <v>43577</v>
      </c>
      <c r="P16" s="46">
        <v>0.93689999999999996</v>
      </c>
      <c r="Q16" s="46"/>
      <c r="R16" s="49">
        <f>IF(P16="","",T16*M16*LOOKUP(RIGHT($D$2,3),定数!$A$6:$A$13,定数!$B$6:$B$13))</f>
        <v>-3133.8751954959416</v>
      </c>
      <c r="S16" s="49"/>
      <c r="T16" s="50">
        <f t="shared" si="4"/>
        <v>-34.999999999999474</v>
      </c>
      <c r="U16" s="50"/>
      <c r="V16" s="22">
        <f t="shared" si="2"/>
        <v>0</v>
      </c>
      <c r="W16">
        <f t="shared" si="3"/>
        <v>1</v>
      </c>
      <c r="X16" s="41">
        <f t="shared" si="5"/>
        <v>107830.13043478259</v>
      </c>
      <c r="Y16" s="42">
        <f t="shared" si="6"/>
        <v>8.6589063439515779E-2</v>
      </c>
    </row>
    <row r="17" spans="2:25" x14ac:dyDescent="0.15">
      <c r="B17" s="40">
        <v>9</v>
      </c>
      <c r="C17" s="45">
        <f t="shared" si="1"/>
        <v>95359.345234377994</v>
      </c>
      <c r="D17" s="45"/>
      <c r="E17" s="44">
        <v>2014</v>
      </c>
      <c r="F17" s="8">
        <v>43626</v>
      </c>
      <c r="G17" s="44" t="s">
        <v>4</v>
      </c>
      <c r="H17" s="46">
        <v>0.93630000000000002</v>
      </c>
      <c r="I17" s="46"/>
      <c r="J17" s="44">
        <v>21</v>
      </c>
      <c r="K17" s="47">
        <f t="shared" si="0"/>
        <v>2860.7803570313399</v>
      </c>
      <c r="L17" s="48"/>
      <c r="M17" s="6">
        <f>IF(J17="","",(K17/J17)/LOOKUP(RIGHT($D$2,3),[1]定数!$A$6:$A$13,[1]定数!$B$6:$B$13))</f>
        <v>1.1352303004092619</v>
      </c>
      <c r="N17" s="44">
        <v>2014</v>
      </c>
      <c r="O17" s="8">
        <v>43627</v>
      </c>
      <c r="P17" s="46">
        <v>0.93889999999999996</v>
      </c>
      <c r="Q17" s="46"/>
      <c r="R17" s="49">
        <f>IF(P17="","",T17*M17*LOOKUP(RIGHT($D$2,3),定数!$A$6:$A$13,定数!$B$6:$B$13))</f>
        <v>3541.9185372768097</v>
      </c>
      <c r="S17" s="49"/>
      <c r="T17" s="50">
        <f t="shared" si="4"/>
        <v>25.999999999999357</v>
      </c>
      <c r="U17" s="50"/>
      <c r="V17" s="22">
        <f t="shared" si="2"/>
        <v>1</v>
      </c>
      <c r="W17">
        <f t="shared" si="3"/>
        <v>0</v>
      </c>
      <c r="X17" s="41">
        <f t="shared" si="5"/>
        <v>107830.13043478259</v>
      </c>
      <c r="Y17" s="42">
        <f t="shared" si="6"/>
        <v>0.1156521386937126</v>
      </c>
    </row>
    <row r="18" spans="2:25" x14ac:dyDescent="0.15">
      <c r="B18" s="40">
        <v>10</v>
      </c>
      <c r="C18" s="45">
        <f t="shared" si="1"/>
        <v>98901.263771654805</v>
      </c>
      <c r="D18" s="45"/>
      <c r="E18" s="44">
        <v>2014</v>
      </c>
      <c r="F18" s="8">
        <v>43675</v>
      </c>
      <c r="G18" s="44" t="s">
        <v>3</v>
      </c>
      <c r="H18" s="46">
        <v>0.93779999999999997</v>
      </c>
      <c r="I18" s="46"/>
      <c r="J18" s="44">
        <v>22</v>
      </c>
      <c r="K18" s="47">
        <f t="shared" si="0"/>
        <v>2967.0379131496438</v>
      </c>
      <c r="L18" s="48"/>
      <c r="M18" s="6">
        <f>IF(J18="","",(K18/J18)/LOOKUP(RIGHT($D$2,3),[1]定数!$A$6:$A$13,[1]定数!$B$6:$B$13))</f>
        <v>1.123877997405168</v>
      </c>
      <c r="N18" s="44">
        <v>2014</v>
      </c>
      <c r="O18" s="8">
        <v>43676</v>
      </c>
      <c r="P18" s="46">
        <v>0.93500000000000005</v>
      </c>
      <c r="Q18" s="46"/>
      <c r="R18" s="49">
        <f>IF(P18="","",T18*M18*LOOKUP(RIGHT($D$2,3),定数!$A$6:$A$13,定数!$B$6:$B$13))</f>
        <v>3776.230071281248</v>
      </c>
      <c r="S18" s="49"/>
      <c r="T18" s="50">
        <f t="shared" si="4"/>
        <v>27.999999999999137</v>
      </c>
      <c r="U18" s="50"/>
      <c r="V18" s="22">
        <f t="shared" si="2"/>
        <v>2</v>
      </c>
      <c r="W18">
        <f t="shared" si="3"/>
        <v>0</v>
      </c>
      <c r="X18" s="41">
        <f t="shared" si="5"/>
        <v>107830.13043478259</v>
      </c>
      <c r="Y18" s="42">
        <f t="shared" si="6"/>
        <v>8.280493241662279E-2</v>
      </c>
    </row>
    <row r="19" spans="2:25" x14ac:dyDescent="0.15">
      <c r="B19" s="40">
        <v>11</v>
      </c>
      <c r="C19" s="45">
        <f t="shared" si="1"/>
        <v>102677.49384293605</v>
      </c>
      <c r="D19" s="45"/>
      <c r="E19" s="44">
        <v>2014</v>
      </c>
      <c r="F19" s="8">
        <v>43698</v>
      </c>
      <c r="G19" s="44" t="s">
        <v>3</v>
      </c>
      <c r="H19" s="46">
        <v>0.92730000000000001</v>
      </c>
      <c r="I19" s="46"/>
      <c r="J19" s="44">
        <v>42</v>
      </c>
      <c r="K19" s="47">
        <f t="shared" si="0"/>
        <v>3080.3248152880815</v>
      </c>
      <c r="L19" s="48"/>
      <c r="M19" s="6">
        <f>IF(J19="","",(K19/J19)/LOOKUP(RIGHT($D$2,3),[1]定数!$A$6:$A$13,[1]定数!$B$6:$B$13))</f>
        <v>0.61117555858890504</v>
      </c>
      <c r="N19" s="44">
        <v>2014</v>
      </c>
      <c r="O19" s="8">
        <v>43699</v>
      </c>
      <c r="P19" s="46">
        <v>0.93179999999999996</v>
      </c>
      <c r="Q19" s="46"/>
      <c r="R19" s="49">
        <f>IF(P19="","",T19*M19*LOOKUP(RIGHT($D$2,3),定数!$A$6:$A$13,定数!$B$6:$B$13))</f>
        <v>-3300.3480163800496</v>
      </c>
      <c r="S19" s="49"/>
      <c r="T19" s="50">
        <f t="shared" si="4"/>
        <v>-44.999999999999488</v>
      </c>
      <c r="U19" s="50"/>
      <c r="V19" s="22">
        <f t="shared" si="2"/>
        <v>0</v>
      </c>
      <c r="W19">
        <f t="shared" si="3"/>
        <v>1</v>
      </c>
      <c r="X19" s="41">
        <f t="shared" si="5"/>
        <v>107830.13043478259</v>
      </c>
      <c r="Y19" s="42">
        <f t="shared" si="6"/>
        <v>4.778475710889496E-2</v>
      </c>
    </row>
    <row r="20" spans="2:25" x14ac:dyDescent="0.15">
      <c r="B20" s="40">
        <v>12</v>
      </c>
      <c r="C20" s="45">
        <f t="shared" si="1"/>
        <v>99377.145826555992</v>
      </c>
      <c r="D20" s="45"/>
      <c r="E20" s="44">
        <v>2014</v>
      </c>
      <c r="F20" s="8">
        <v>43710</v>
      </c>
      <c r="G20" s="44" t="s">
        <v>3</v>
      </c>
      <c r="H20" s="46">
        <v>0.92830000000000001</v>
      </c>
      <c r="I20" s="46"/>
      <c r="J20" s="44">
        <v>53</v>
      </c>
      <c r="K20" s="47">
        <f t="shared" si="0"/>
        <v>2981.3143747966797</v>
      </c>
      <c r="L20" s="48"/>
      <c r="M20" s="6">
        <f>IF(J20="","",(K20/J20)/LOOKUP(RIGHT($D$2,3),[1]定数!$A$6:$A$13,[1]定数!$B$6:$B$13))</f>
        <v>0.46876012182337734</v>
      </c>
      <c r="N20" s="44">
        <v>2014</v>
      </c>
      <c r="O20" s="8">
        <v>43711</v>
      </c>
      <c r="P20" s="46">
        <v>0.93369999999999997</v>
      </c>
      <c r="Q20" s="46"/>
      <c r="R20" s="49">
        <f>IF(P20="","",T20*M20*LOOKUP(RIGHT($D$2,3),定数!$A$6:$A$13,定数!$B$6:$B$13))</f>
        <v>-3037.5655894154625</v>
      </c>
      <c r="S20" s="49"/>
      <c r="T20" s="50">
        <f t="shared" si="4"/>
        <v>-53.999999999999602</v>
      </c>
      <c r="U20" s="50"/>
      <c r="V20" s="22">
        <f t="shared" si="2"/>
        <v>0</v>
      </c>
      <c r="W20">
        <f t="shared" si="3"/>
        <v>2</v>
      </c>
      <c r="X20" s="41">
        <f t="shared" si="5"/>
        <v>107830.13043478259</v>
      </c>
      <c r="Y20" s="42">
        <f t="shared" si="6"/>
        <v>7.8391675630394397E-2</v>
      </c>
    </row>
    <row r="21" spans="2:25" x14ac:dyDescent="0.15">
      <c r="B21" s="40">
        <v>13</v>
      </c>
      <c r="C21" s="45">
        <f t="shared" si="1"/>
        <v>96339.58023714053</v>
      </c>
      <c r="D21" s="45"/>
      <c r="E21" s="44">
        <v>2014</v>
      </c>
      <c r="F21" s="8">
        <v>43719</v>
      </c>
      <c r="G21" s="44" t="s">
        <v>3</v>
      </c>
      <c r="H21" s="46">
        <v>0.9123</v>
      </c>
      <c r="I21" s="46"/>
      <c r="J21" s="44">
        <v>92</v>
      </c>
      <c r="K21" s="47">
        <f t="shared" si="0"/>
        <v>2890.1874071142156</v>
      </c>
      <c r="L21" s="48"/>
      <c r="M21" s="6">
        <f>IF(J21="","",(K21/J21)/LOOKUP(RIGHT($D$2,3),[1]定数!$A$6:$A$13,[1]定数!$B$6:$B$13))</f>
        <v>0.26179233760092535</v>
      </c>
      <c r="N21" s="44">
        <v>2014</v>
      </c>
      <c r="O21" s="8">
        <v>43723</v>
      </c>
      <c r="P21" s="46">
        <v>0.90069999999999995</v>
      </c>
      <c r="Q21" s="46"/>
      <c r="R21" s="49">
        <f>IF(P21="","",T21*M21*LOOKUP(RIGHT($D$2,3),定数!$A$6:$A$13,定数!$B$6:$B$13))</f>
        <v>3644.149339404898</v>
      </c>
      <c r="S21" s="49"/>
      <c r="T21" s="50">
        <f t="shared" si="4"/>
        <v>116.00000000000054</v>
      </c>
      <c r="U21" s="50"/>
      <c r="V21" s="22">
        <f t="shared" si="2"/>
        <v>1</v>
      </c>
      <c r="W21">
        <f t="shared" si="3"/>
        <v>0</v>
      </c>
      <c r="X21" s="41">
        <f t="shared" si="5"/>
        <v>107830.13043478259</v>
      </c>
      <c r="Y21" s="42">
        <f t="shared" si="6"/>
        <v>0.1065615904507482</v>
      </c>
    </row>
    <row r="22" spans="2:25" x14ac:dyDescent="0.15">
      <c r="B22" s="40">
        <v>14</v>
      </c>
      <c r="C22" s="45">
        <f t="shared" si="1"/>
        <v>99983.729576545433</v>
      </c>
      <c r="D22" s="45"/>
      <c r="E22" s="44">
        <v>2014</v>
      </c>
      <c r="F22" s="8">
        <v>43727</v>
      </c>
      <c r="G22" s="44" t="s">
        <v>3</v>
      </c>
      <c r="H22" s="46">
        <v>0.89190000000000003</v>
      </c>
      <c r="I22" s="46"/>
      <c r="J22" s="44">
        <v>73</v>
      </c>
      <c r="K22" s="47">
        <f t="shared" si="0"/>
        <v>2999.5118872963631</v>
      </c>
      <c r="L22" s="48"/>
      <c r="M22" s="6">
        <f>IF(J22="","",(K22/J22)/LOOKUP(RIGHT($D$2,3),[1]定数!$A$6:$A$13,[1]定数!$B$6:$B$13))</f>
        <v>0.34241003279638849</v>
      </c>
      <c r="N22" s="44">
        <v>2014</v>
      </c>
      <c r="O22" s="8">
        <v>43733</v>
      </c>
      <c r="P22" s="46">
        <v>0.88260000000000005</v>
      </c>
      <c r="Q22" s="46"/>
      <c r="R22" s="49">
        <f>IF(P22="","",T22*M22*LOOKUP(RIGHT($D$2,3),定数!$A$6:$A$13,定数!$B$6:$B$13))</f>
        <v>3821.2959660076849</v>
      </c>
      <c r="S22" s="49"/>
      <c r="T22" s="50">
        <f t="shared" si="4"/>
        <v>92.999999999999744</v>
      </c>
      <c r="U22" s="50"/>
      <c r="V22" s="22">
        <f t="shared" si="2"/>
        <v>2</v>
      </c>
      <c r="W22">
        <f t="shared" si="3"/>
        <v>0</v>
      </c>
      <c r="X22" s="41">
        <f t="shared" si="5"/>
        <v>107830.13043478259</v>
      </c>
      <c r="Y22" s="42">
        <f t="shared" si="6"/>
        <v>7.2766311480841561E-2</v>
      </c>
    </row>
    <row r="23" spans="2:25" x14ac:dyDescent="0.15">
      <c r="B23" s="40">
        <v>15</v>
      </c>
      <c r="C23" s="45">
        <f t="shared" si="1"/>
        <v>103805.02554255312</v>
      </c>
      <c r="D23" s="45"/>
      <c r="E23" s="44">
        <v>2014</v>
      </c>
      <c r="F23" s="8">
        <v>43808</v>
      </c>
      <c r="G23" s="44" t="s">
        <v>3</v>
      </c>
      <c r="H23" s="51">
        <v>0.82450000000000001</v>
      </c>
      <c r="I23" s="52"/>
      <c r="J23" s="44">
        <v>68</v>
      </c>
      <c r="K23" s="47">
        <f>IF(J23="","",C23*0.03)</f>
        <v>3114.1507662765935</v>
      </c>
      <c r="L23" s="48"/>
      <c r="M23" s="6">
        <f>IF(J23="","",(K23/J23)/LOOKUP(RIGHT($D$2,3),[1]定数!$A$6:$A$13,[1]定数!$B$6:$B$13))</f>
        <v>0.38163612331821001</v>
      </c>
      <c r="N23" s="44">
        <v>2014</v>
      </c>
      <c r="O23" s="8">
        <v>43808</v>
      </c>
      <c r="P23" s="46">
        <v>0.83150000000000002</v>
      </c>
      <c r="Q23" s="46"/>
      <c r="R23" s="49">
        <f>IF(P23="","",T23*M23*LOOKUP(RIGHT($D$2,3),定数!$A$6:$A$13,定数!$B$6:$B$13))</f>
        <v>-3205.7434358729665</v>
      </c>
      <c r="S23" s="49"/>
      <c r="T23" s="50">
        <f t="shared" si="4"/>
        <v>-70.000000000000057</v>
      </c>
      <c r="U23" s="50"/>
      <c r="V23" t="str">
        <f t="shared" ref="V23:W74" si="7">IF(S23&lt;&gt;"",IF(S23&lt;0,1+V22,0),"")</f>
        <v/>
      </c>
      <c r="W23">
        <f t="shared" si="3"/>
        <v>1</v>
      </c>
      <c r="X23" s="41">
        <f t="shared" si="5"/>
        <v>107830.13043478259</v>
      </c>
      <c r="Y23" s="42">
        <f t="shared" si="6"/>
        <v>3.732820201552034E-2</v>
      </c>
    </row>
    <row r="24" spans="2:25" x14ac:dyDescent="0.15">
      <c r="B24" s="40">
        <v>16</v>
      </c>
      <c r="C24" s="45">
        <f t="shared" si="1"/>
        <v>100599.28210668016</v>
      </c>
      <c r="D24" s="45"/>
      <c r="E24" s="44">
        <v>2014</v>
      </c>
      <c r="F24" s="8">
        <v>43814</v>
      </c>
      <c r="G24" s="44" t="s">
        <v>3</v>
      </c>
      <c r="H24" s="51">
        <v>0.82010000000000005</v>
      </c>
      <c r="I24" s="52"/>
      <c r="J24" s="44">
        <v>63</v>
      </c>
      <c r="K24" s="47">
        <f>IF(J24="","",C24*0.03)</f>
        <v>3017.9784632004043</v>
      </c>
      <c r="L24" s="48"/>
      <c r="M24" s="6">
        <f>IF(J24="","",(K24/J24)/LOOKUP(RIGHT($D$2,3),[1]定数!$A$6:$A$13,[1]定数!$B$6:$B$13))</f>
        <v>0.39920350042333391</v>
      </c>
      <c r="N24" s="44">
        <v>2014</v>
      </c>
      <c r="O24" s="8">
        <v>43815</v>
      </c>
      <c r="P24" s="46">
        <v>0.82679999999999998</v>
      </c>
      <c r="Q24" s="46"/>
      <c r="R24" s="49">
        <f>IF(P24="","",T24*M24*LOOKUP(RIGHT($D$2,3),定数!$A$6:$A$13,定数!$B$6:$B$13))</f>
        <v>-3209.5961434035707</v>
      </c>
      <c r="S24" s="49"/>
      <c r="T24" s="50">
        <f t="shared" si="4"/>
        <v>-66.999999999999289</v>
      </c>
      <c r="U24" s="50"/>
      <c r="V24" t="str">
        <f t="shared" si="7"/>
        <v/>
      </c>
      <c r="W24">
        <f t="shared" si="3"/>
        <v>2</v>
      </c>
      <c r="X24" s="41">
        <f t="shared" si="5"/>
        <v>107830.13043478259</v>
      </c>
      <c r="Y24" s="42">
        <f t="shared" si="6"/>
        <v>6.7057772247393954E-2</v>
      </c>
    </row>
    <row r="25" spans="2:25" x14ac:dyDescent="0.15">
      <c r="B25" s="40">
        <v>17</v>
      </c>
      <c r="C25" s="45">
        <f t="shared" si="1"/>
        <v>97389.685963276585</v>
      </c>
      <c r="D25" s="45"/>
      <c r="E25" s="44">
        <v>2015</v>
      </c>
      <c r="F25" s="8">
        <v>43474</v>
      </c>
      <c r="G25" s="44" t="s">
        <v>4</v>
      </c>
      <c r="H25" s="46">
        <v>0.81710000000000005</v>
      </c>
      <c r="I25" s="46"/>
      <c r="J25" s="44">
        <v>56</v>
      </c>
      <c r="K25" s="45">
        <f>IF(J25="","",C25*0.03)</f>
        <v>2921.6905788982976</v>
      </c>
      <c r="L25" s="45"/>
      <c r="M25" s="6">
        <f>IF(J25="","",(K25/J25)/LOOKUP(RIGHT($D$2,3),[1]定数!$A$6:$A$13,[1]定数!$B$6:$B$13))</f>
        <v>0.4347753837646276</v>
      </c>
      <c r="N25" s="44">
        <v>2015</v>
      </c>
      <c r="O25" s="8">
        <v>43477</v>
      </c>
      <c r="P25" s="46">
        <v>0.82420000000000004</v>
      </c>
      <c r="Q25" s="46"/>
      <c r="R25" s="49">
        <f>IF(P25="","",T25*M25*LOOKUP(RIGHT($D$2,3),定数!$A$6:$A$13,定数!$B$6:$B$13))</f>
        <v>3704.2862696746247</v>
      </c>
      <c r="S25" s="49"/>
      <c r="T25" s="50">
        <f t="shared" si="4"/>
        <v>70.999999999999957</v>
      </c>
      <c r="U25" s="50"/>
      <c r="V25" t="str">
        <f t="shared" si="7"/>
        <v/>
      </c>
      <c r="W25">
        <f t="shared" si="3"/>
        <v>0</v>
      </c>
      <c r="X25" s="41">
        <f t="shared" si="5"/>
        <v>107830.13043478259</v>
      </c>
      <c r="Y25" s="42">
        <f t="shared" si="6"/>
        <v>9.682307189473871E-2</v>
      </c>
    </row>
    <row r="26" spans="2:25" x14ac:dyDescent="0.15">
      <c r="B26" s="40">
        <v>18</v>
      </c>
      <c r="C26" s="45">
        <f t="shared" si="1"/>
        <v>101093.97223295122</v>
      </c>
      <c r="D26" s="45"/>
      <c r="E26" s="44">
        <v>2015</v>
      </c>
      <c r="F26" s="8">
        <v>43487</v>
      </c>
      <c r="G26" s="44" t="s">
        <v>80</v>
      </c>
      <c r="H26" s="46">
        <v>0.80679999999999996</v>
      </c>
      <c r="I26" s="46"/>
      <c r="J26" s="44">
        <v>66</v>
      </c>
      <c r="K26" s="47">
        <f>IF(J26="","",C26*0.03)</f>
        <v>3032.8191669885364</v>
      </c>
      <c r="L26" s="48"/>
      <c r="M26" s="6">
        <f>IF(J26="","",(K26/J26)/LOOKUP(RIGHT($D$2,3),[1]定数!$A$6:$A$13,[1]定数!$B$6:$B$13))</f>
        <v>0.38293171300360307</v>
      </c>
      <c r="N26" s="44">
        <v>2015</v>
      </c>
      <c r="O26" s="8">
        <v>43519</v>
      </c>
      <c r="P26" s="46">
        <v>0.7984</v>
      </c>
      <c r="Q26" s="46"/>
      <c r="R26" s="49">
        <f>IF(P26="","",T26*M26*LOOKUP(RIGHT($D$2,3),定数!$A$6:$A$13,定数!$B$6:$B$13))</f>
        <v>3859.9516670763019</v>
      </c>
      <c r="S26" s="49"/>
      <c r="T26" s="50">
        <f t="shared" si="4"/>
        <v>83.999999999999631</v>
      </c>
      <c r="U26" s="50"/>
      <c r="V26" t="str">
        <f t="shared" si="7"/>
        <v/>
      </c>
      <c r="W26">
        <f t="shared" si="3"/>
        <v>0</v>
      </c>
      <c r="X26" s="41">
        <f t="shared" si="5"/>
        <v>107830.13043478259</v>
      </c>
      <c r="Y26" s="42">
        <f t="shared" si="6"/>
        <v>6.2470092307877811E-2</v>
      </c>
    </row>
    <row r="27" spans="2:25" x14ac:dyDescent="0.15">
      <c r="B27" s="40">
        <v>19</v>
      </c>
      <c r="C27" s="45">
        <f t="shared" si="1"/>
        <v>104953.92390002751</v>
      </c>
      <c r="D27" s="45"/>
      <c r="E27" s="44">
        <v>2015</v>
      </c>
      <c r="F27" s="8">
        <v>43556</v>
      </c>
      <c r="G27" s="44" t="s">
        <v>3</v>
      </c>
      <c r="H27" s="46">
        <v>0.7581</v>
      </c>
      <c r="I27" s="46"/>
      <c r="J27" s="44">
        <v>80</v>
      </c>
      <c r="K27" s="47">
        <f t="shared" ref="K27:K70" si="8">IF(J27="","",C27*0.03)</f>
        <v>3148.6177170008255</v>
      </c>
      <c r="L27" s="48"/>
      <c r="M27" s="6">
        <f>IF(J27="","",(K27/J27)/LOOKUP(RIGHT($D$2,3),[1]定数!$A$6:$A$13,[1]定数!$B$6:$B$13))</f>
        <v>0.32798101218758602</v>
      </c>
      <c r="N27" s="44">
        <v>2015</v>
      </c>
      <c r="O27" s="8">
        <v>43558</v>
      </c>
      <c r="P27" s="46">
        <v>0.76629999999999998</v>
      </c>
      <c r="Q27" s="46"/>
      <c r="R27" s="49">
        <f>IF(P27="","",T27*M27*LOOKUP(RIGHT($D$2,3),定数!$A$6:$A$13,定数!$B$6:$B$13))</f>
        <v>-3227.3331599258408</v>
      </c>
      <c r="S27" s="49"/>
      <c r="T27" s="50">
        <f t="shared" si="4"/>
        <v>-81.999999999999858</v>
      </c>
      <c r="U27" s="50"/>
      <c r="V27" t="str">
        <f t="shared" si="7"/>
        <v/>
      </c>
      <c r="W27">
        <f t="shared" si="3"/>
        <v>1</v>
      </c>
      <c r="X27" s="41">
        <f t="shared" si="5"/>
        <v>107830.13043478259</v>
      </c>
      <c r="Y27" s="42">
        <f t="shared" si="6"/>
        <v>2.6673495832360672E-2</v>
      </c>
    </row>
    <row r="28" spans="2:25" x14ac:dyDescent="0.15">
      <c r="B28" s="40">
        <v>20</v>
      </c>
      <c r="C28" s="45">
        <f t="shared" si="1"/>
        <v>101726.59074010167</v>
      </c>
      <c r="D28" s="45"/>
      <c r="E28" s="44">
        <v>2015</v>
      </c>
      <c r="F28" s="8">
        <v>43611</v>
      </c>
      <c r="G28" s="44" t="s">
        <v>3</v>
      </c>
      <c r="H28" s="46">
        <v>0.77700000000000002</v>
      </c>
      <c r="I28" s="46"/>
      <c r="J28" s="44">
        <v>67</v>
      </c>
      <c r="K28" s="47">
        <f t="shared" si="8"/>
        <v>3051.7977222030499</v>
      </c>
      <c r="L28" s="48"/>
      <c r="M28" s="6">
        <f>IF(J28="","",(K28/J28)/LOOKUP(RIGHT($D$2,3),[1]定数!$A$6:$A$13,[1]定数!$B$6:$B$13))</f>
        <v>0.3795768311197823</v>
      </c>
      <c r="N28" s="44">
        <v>2015</v>
      </c>
      <c r="O28" s="8">
        <v>43613</v>
      </c>
      <c r="P28" s="46">
        <v>0.76849999999999996</v>
      </c>
      <c r="Q28" s="46"/>
      <c r="R28" s="49">
        <f>IF(P28="","",T28*M28*LOOKUP(RIGHT($D$2,3),定数!$A$6:$A$13,定数!$B$6:$B$13))</f>
        <v>3871.6836774218082</v>
      </c>
      <c r="S28" s="49"/>
      <c r="T28" s="50">
        <f t="shared" si="4"/>
        <v>85.000000000000625</v>
      </c>
      <c r="U28" s="50"/>
      <c r="V28" t="str">
        <f t="shared" si="7"/>
        <v/>
      </c>
      <c r="W28">
        <f t="shared" si="3"/>
        <v>0</v>
      </c>
      <c r="X28" s="41">
        <f t="shared" si="5"/>
        <v>107830.13043478259</v>
      </c>
      <c r="Y28" s="42">
        <f t="shared" si="6"/>
        <v>5.6603285835515549E-2</v>
      </c>
    </row>
    <row r="29" spans="2:25" x14ac:dyDescent="0.15">
      <c r="B29" s="40">
        <v>21</v>
      </c>
      <c r="C29" s="45">
        <f t="shared" si="1"/>
        <v>105598.27441752348</v>
      </c>
      <c r="D29" s="45"/>
      <c r="E29" s="44">
        <v>2015</v>
      </c>
      <c r="F29" s="8">
        <v>43649</v>
      </c>
      <c r="G29" s="44" t="s">
        <v>3</v>
      </c>
      <c r="H29" s="46">
        <v>0.75649999999999995</v>
      </c>
      <c r="I29" s="46"/>
      <c r="J29" s="44">
        <v>81</v>
      </c>
      <c r="K29" s="47">
        <f t="shared" si="8"/>
        <v>3167.9482325257045</v>
      </c>
      <c r="L29" s="48"/>
      <c r="M29" s="6">
        <f>IF(J29="","",(K29/J29)/LOOKUP(RIGHT($D$2,3),[1]定数!$A$6:$A$13,[1]定数!$B$6:$B$13))</f>
        <v>0.3259206000540848</v>
      </c>
      <c r="N29" s="44">
        <v>2015</v>
      </c>
      <c r="O29" s="8">
        <v>43652</v>
      </c>
      <c r="P29" s="46">
        <v>0.74619999999999997</v>
      </c>
      <c r="Q29" s="46"/>
      <c r="R29" s="49">
        <f>IF(P29="","",T29*M29*LOOKUP(RIGHT($D$2,3),定数!$A$6:$A$13,定数!$B$6:$B$13))</f>
        <v>4028.3786166684786</v>
      </c>
      <c r="S29" s="49"/>
      <c r="T29" s="50">
        <f t="shared" si="4"/>
        <v>102.99999999999976</v>
      </c>
      <c r="U29" s="50"/>
      <c r="V29" t="str">
        <f t="shared" si="7"/>
        <v/>
      </c>
      <c r="W29">
        <f t="shared" si="3"/>
        <v>0</v>
      </c>
      <c r="X29" s="41">
        <f t="shared" si="5"/>
        <v>107830.13043478259</v>
      </c>
      <c r="Y29" s="42">
        <f t="shared" si="6"/>
        <v>2.0697888505374462E-2</v>
      </c>
    </row>
    <row r="30" spans="2:25" x14ac:dyDescent="0.15">
      <c r="B30" s="40">
        <v>22</v>
      </c>
      <c r="C30" s="45">
        <f t="shared" si="1"/>
        <v>109626.65303419196</v>
      </c>
      <c r="D30" s="45"/>
      <c r="E30" s="44">
        <v>2015</v>
      </c>
      <c r="F30" s="8">
        <v>43709</v>
      </c>
      <c r="G30" s="44" t="s">
        <v>3</v>
      </c>
      <c r="H30" s="46">
        <v>0.70640000000000003</v>
      </c>
      <c r="I30" s="46"/>
      <c r="J30" s="44">
        <v>88</v>
      </c>
      <c r="K30" s="47">
        <f t="shared" si="8"/>
        <v>3288.7995910257587</v>
      </c>
      <c r="L30" s="48"/>
      <c r="M30" s="6">
        <f>IF(J30="","",(K30/J30)/LOOKUP(RIGHT($D$2,3),[1]定数!$A$6:$A$13,[1]定数!$B$6:$B$13))</f>
        <v>0.31143935521077259</v>
      </c>
      <c r="N30" s="44">
        <v>2015</v>
      </c>
      <c r="O30" s="8">
        <v>43712</v>
      </c>
      <c r="P30" s="46">
        <v>0.69520000000000004</v>
      </c>
      <c r="Q30" s="46"/>
      <c r="R30" s="49">
        <f>IF(P30="","",T30*M30*LOOKUP(RIGHT($D$2,3),定数!$A$6:$A$13,定数!$B$6:$B$13))</f>
        <v>4185.7449340327794</v>
      </c>
      <c r="S30" s="49"/>
      <c r="T30" s="50">
        <f t="shared" si="4"/>
        <v>111.99999999999987</v>
      </c>
      <c r="U30" s="50"/>
      <c r="V30" t="str">
        <f t="shared" si="7"/>
        <v/>
      </c>
      <c r="W30">
        <f t="shared" si="3"/>
        <v>0</v>
      </c>
      <c r="X30" s="41">
        <f t="shared" si="5"/>
        <v>109626.65303419196</v>
      </c>
      <c r="Y30" s="42">
        <f t="shared" si="6"/>
        <v>0</v>
      </c>
    </row>
    <row r="31" spans="2:25" x14ac:dyDescent="0.15">
      <c r="B31" s="40">
        <v>23</v>
      </c>
      <c r="C31" s="45">
        <f t="shared" si="1"/>
        <v>113812.39796822473</v>
      </c>
      <c r="D31" s="45"/>
      <c r="E31" s="44">
        <v>2015</v>
      </c>
      <c r="F31" s="8">
        <v>43711</v>
      </c>
      <c r="G31" s="44" t="s">
        <v>3</v>
      </c>
      <c r="H31" s="46">
        <v>0.7</v>
      </c>
      <c r="I31" s="46"/>
      <c r="J31" s="44">
        <v>60</v>
      </c>
      <c r="K31" s="47">
        <f t="shared" si="8"/>
        <v>3414.3719390467418</v>
      </c>
      <c r="L31" s="48"/>
      <c r="M31" s="6">
        <f>IF(J31="","",(K31/J31)/LOOKUP(RIGHT($D$2,3),[1]定数!$A$6:$A$13,[1]定数!$B$6:$B$13))</f>
        <v>0.47421832486760301</v>
      </c>
      <c r="N31" s="44">
        <v>2015</v>
      </c>
      <c r="O31" s="8">
        <v>43712</v>
      </c>
      <c r="P31" s="46">
        <v>0.69240000000000002</v>
      </c>
      <c r="Q31" s="46"/>
      <c r="R31" s="49">
        <f>IF(P31="","",T31*M31*LOOKUP(RIGHT($D$2,3),定数!$A$6:$A$13,定数!$B$6:$B$13))</f>
        <v>4324.871122792506</v>
      </c>
      <c r="S31" s="49"/>
      <c r="T31" s="50">
        <f t="shared" si="4"/>
        <v>75.999999999999403</v>
      </c>
      <c r="U31" s="50"/>
      <c r="V31" t="str">
        <f t="shared" si="7"/>
        <v/>
      </c>
      <c r="W31">
        <f t="shared" si="3"/>
        <v>0</v>
      </c>
      <c r="X31" s="41">
        <f t="shared" si="5"/>
        <v>113812.39796822473</v>
      </c>
      <c r="Y31" s="42">
        <f t="shared" si="6"/>
        <v>0</v>
      </c>
    </row>
    <row r="32" spans="2:25" x14ac:dyDescent="0.15">
      <c r="B32" s="40">
        <v>24</v>
      </c>
      <c r="C32" s="45">
        <f t="shared" si="1"/>
        <v>118137.26909101724</v>
      </c>
      <c r="D32" s="45"/>
      <c r="E32" s="44">
        <v>2015</v>
      </c>
      <c r="F32" s="8">
        <v>43744</v>
      </c>
      <c r="G32" s="44" t="s">
        <v>4</v>
      </c>
      <c r="H32" s="46">
        <v>0.71340000000000003</v>
      </c>
      <c r="I32" s="46"/>
      <c r="J32" s="44">
        <v>69</v>
      </c>
      <c r="K32" s="47">
        <f t="shared" si="8"/>
        <v>3544.1180727305168</v>
      </c>
      <c r="L32" s="48"/>
      <c r="M32" s="6">
        <f>IF(J32="","",(K32/J32)/LOOKUP(RIGHT($D$2,3),[1]定数!$A$6:$A$13,[1]定数!$B$6:$B$13))</f>
        <v>0.4280335836631059</v>
      </c>
      <c r="N32" s="44">
        <v>2015</v>
      </c>
      <c r="O32" s="8">
        <v>43745</v>
      </c>
      <c r="P32" s="46">
        <v>0.72209999999999996</v>
      </c>
      <c r="Q32" s="46"/>
      <c r="R32" s="49">
        <f>IF(P32="","",T32*M32*LOOKUP(RIGHT($D$2,3),定数!$A$6:$A$13,定数!$B$6:$B$13))</f>
        <v>4468.6706134427895</v>
      </c>
      <c r="S32" s="49"/>
      <c r="T32" s="50">
        <f t="shared" si="4"/>
        <v>86.999999999999304</v>
      </c>
      <c r="U32" s="50"/>
      <c r="V32" t="str">
        <f t="shared" si="7"/>
        <v/>
      </c>
      <c r="W32">
        <f t="shared" si="3"/>
        <v>0</v>
      </c>
      <c r="X32" s="41">
        <f t="shared" si="5"/>
        <v>118137.26909101724</v>
      </c>
      <c r="Y32" s="42">
        <f t="shared" si="6"/>
        <v>0</v>
      </c>
    </row>
    <row r="33" spans="2:25" x14ac:dyDescent="0.15">
      <c r="B33" s="40">
        <v>25</v>
      </c>
      <c r="C33" s="45">
        <f t="shared" si="1"/>
        <v>122605.93970446003</v>
      </c>
      <c r="D33" s="45"/>
      <c r="E33" s="44">
        <v>2015</v>
      </c>
      <c r="F33" s="8">
        <v>43775</v>
      </c>
      <c r="G33" s="44" t="s">
        <v>3</v>
      </c>
      <c r="H33" s="46">
        <v>0.70579999999999998</v>
      </c>
      <c r="I33" s="46"/>
      <c r="J33" s="44">
        <v>110</v>
      </c>
      <c r="K33" s="47">
        <f t="shared" si="8"/>
        <v>3678.1781911338007</v>
      </c>
      <c r="L33" s="48"/>
      <c r="M33" s="6">
        <f>IF(J33="","",(K33/J33)/LOOKUP(RIGHT($D$2,3),[1]定数!$A$6:$A$13,[1]定数!$B$6:$B$13))</f>
        <v>0.27864986296468186</v>
      </c>
      <c r="N33" s="44">
        <v>2015</v>
      </c>
      <c r="O33" s="8">
        <v>43788</v>
      </c>
      <c r="P33" s="46">
        <v>0.71699999999999997</v>
      </c>
      <c r="Q33" s="46"/>
      <c r="R33" s="49">
        <f>IF(P33="","",T33*M33*LOOKUP(RIGHT($D$2,3),定数!$A$6:$A$13,定数!$B$6:$B$13))</f>
        <v>-3745.0541582453197</v>
      </c>
      <c r="S33" s="49"/>
      <c r="T33" s="50">
        <f t="shared" si="4"/>
        <v>-111.99999999999987</v>
      </c>
      <c r="U33" s="50"/>
      <c r="V33" t="str">
        <f t="shared" si="7"/>
        <v/>
      </c>
      <c r="W33">
        <f t="shared" si="3"/>
        <v>1</v>
      </c>
      <c r="X33" s="41">
        <f t="shared" si="5"/>
        <v>122605.93970446003</v>
      </c>
      <c r="Y33" s="42">
        <f t="shared" si="6"/>
        <v>0</v>
      </c>
    </row>
    <row r="34" spans="2:25" x14ac:dyDescent="0.15">
      <c r="B34" s="40">
        <v>26</v>
      </c>
      <c r="C34" s="45">
        <f t="shared" si="1"/>
        <v>118860.88554621472</v>
      </c>
      <c r="D34" s="45"/>
      <c r="E34" s="44">
        <v>2016</v>
      </c>
      <c r="F34" s="8">
        <v>43491</v>
      </c>
      <c r="G34" s="44" t="s">
        <v>4</v>
      </c>
      <c r="H34" s="46">
        <v>0.70909999999999995</v>
      </c>
      <c r="I34" s="46"/>
      <c r="J34" s="44">
        <v>59</v>
      </c>
      <c r="K34" s="47">
        <f t="shared" si="8"/>
        <v>3565.8265663864413</v>
      </c>
      <c r="L34" s="48"/>
      <c r="M34" s="6">
        <f>IF(J34="","",(K34/J34)/LOOKUP(RIGHT($D$2,3),[1]定数!$A$6:$A$13,[1]定数!$B$6:$B$13))</f>
        <v>0.50364782011107923</v>
      </c>
      <c r="N34" s="44">
        <v>2016</v>
      </c>
      <c r="O34" s="8">
        <v>43499</v>
      </c>
      <c r="P34" s="46">
        <v>0.70299999999999996</v>
      </c>
      <c r="Q34" s="46"/>
      <c r="R34" s="49">
        <f>IF(P34="","",T34*M34*LOOKUP(RIGHT($D$2,3),定数!$A$6:$A$13,定数!$B$6:$B$13))</f>
        <v>-3686.7020432130967</v>
      </c>
      <c r="S34" s="49"/>
      <c r="T34" s="50">
        <f t="shared" si="4"/>
        <v>-60.999999999999943</v>
      </c>
      <c r="U34" s="50"/>
      <c r="V34" t="str">
        <f t="shared" si="7"/>
        <v/>
      </c>
      <c r="W34">
        <f t="shared" si="3"/>
        <v>2</v>
      </c>
      <c r="X34" s="41">
        <f t="shared" si="5"/>
        <v>122605.93970446003</v>
      </c>
      <c r="Y34" s="42">
        <f t="shared" si="6"/>
        <v>3.0545454545454431E-2</v>
      </c>
    </row>
    <row r="35" spans="2:25" x14ac:dyDescent="0.15">
      <c r="B35" s="40">
        <v>27</v>
      </c>
      <c r="C35" s="45">
        <f t="shared" si="1"/>
        <v>115174.18350300162</v>
      </c>
      <c r="D35" s="45"/>
      <c r="E35" s="44">
        <v>2016</v>
      </c>
      <c r="F35" s="8">
        <v>43588</v>
      </c>
      <c r="G35" s="44" t="s">
        <v>3</v>
      </c>
      <c r="H35" s="46">
        <v>0.75170000000000003</v>
      </c>
      <c r="I35" s="46"/>
      <c r="J35" s="44">
        <v>110</v>
      </c>
      <c r="K35" s="47">
        <f t="shared" si="8"/>
        <v>3455.2255050900485</v>
      </c>
      <c r="L35" s="48"/>
      <c r="M35" s="6">
        <f>IF(J35="","",(K35/J35)/LOOKUP(RIGHT($D$2,3),[1]定数!$A$6:$A$13,[1]定数!$B$6:$B$13))</f>
        <v>0.26175950796136732</v>
      </c>
      <c r="N35" s="44">
        <v>2016</v>
      </c>
      <c r="O35" s="8">
        <v>43591</v>
      </c>
      <c r="P35" s="46">
        <v>0.73780000000000001</v>
      </c>
      <c r="Q35" s="46"/>
      <c r="R35" s="49">
        <f>IF(P35="","",T35*M35*LOOKUP(RIGHT($D$2,3),定数!$A$6:$A$13,定数!$B$6:$B$13))</f>
        <v>4366.1485927956146</v>
      </c>
      <c r="S35" s="49"/>
      <c r="T35" s="50">
        <f t="shared" si="4"/>
        <v>139.00000000000023</v>
      </c>
      <c r="U35" s="50"/>
      <c r="V35" t="str">
        <f t="shared" si="7"/>
        <v/>
      </c>
      <c r="W35">
        <f t="shared" si="3"/>
        <v>0</v>
      </c>
      <c r="X35" s="41">
        <f t="shared" si="5"/>
        <v>122605.93970446003</v>
      </c>
      <c r="Y35" s="42">
        <f t="shared" si="6"/>
        <v>6.0614976887519156E-2</v>
      </c>
    </row>
    <row r="36" spans="2:25" x14ac:dyDescent="0.15">
      <c r="B36" s="40">
        <v>28</v>
      </c>
      <c r="C36" s="45">
        <f t="shared" si="1"/>
        <v>119540.33209579723</v>
      </c>
      <c r="D36" s="45"/>
      <c r="E36" s="44">
        <v>2016</v>
      </c>
      <c r="F36" s="8">
        <v>43591</v>
      </c>
      <c r="G36" s="44" t="s">
        <v>3</v>
      </c>
      <c r="H36" s="46">
        <v>0.73809999999999998</v>
      </c>
      <c r="I36" s="46"/>
      <c r="J36" s="44">
        <v>94</v>
      </c>
      <c r="K36" s="47">
        <f t="shared" si="8"/>
        <v>3586.209962873917</v>
      </c>
      <c r="L36" s="48"/>
      <c r="M36" s="6">
        <f>IF(J36="","",(K36/J36)/LOOKUP(RIGHT($D$2,3),[1]定数!$A$6:$A$13,[1]定数!$B$6:$B$13))</f>
        <v>0.31792641514839687</v>
      </c>
      <c r="N36" s="44">
        <v>2016</v>
      </c>
      <c r="O36" s="8">
        <v>43598</v>
      </c>
      <c r="P36" s="46">
        <v>0.72629999999999995</v>
      </c>
      <c r="Q36" s="46"/>
      <c r="R36" s="49">
        <f>IF(P36="","",T36*M36*LOOKUP(RIGHT($D$2,3),定数!$A$6:$A$13,定数!$B$6:$B$13))</f>
        <v>4501.8380385013124</v>
      </c>
      <c r="S36" s="49"/>
      <c r="T36" s="50">
        <f t="shared" si="4"/>
        <v>118.00000000000033</v>
      </c>
      <c r="U36" s="50"/>
      <c r="V36" t="str">
        <f t="shared" si="7"/>
        <v/>
      </c>
      <c r="W36">
        <f t="shared" si="3"/>
        <v>0</v>
      </c>
      <c r="X36" s="41">
        <f t="shared" si="5"/>
        <v>122605.93970446003</v>
      </c>
      <c r="Y36" s="42">
        <f t="shared" si="6"/>
        <v>2.5003744647709603E-2</v>
      </c>
    </row>
    <row r="37" spans="2:25" x14ac:dyDescent="0.15">
      <c r="B37" s="40">
        <v>29</v>
      </c>
      <c r="C37" s="45">
        <f t="shared" si="1"/>
        <v>124042.17013429855</v>
      </c>
      <c r="D37" s="45"/>
      <c r="E37" s="44">
        <v>2016</v>
      </c>
      <c r="F37" s="8">
        <v>43624</v>
      </c>
      <c r="G37" s="44" t="s">
        <v>4</v>
      </c>
      <c r="H37" s="46">
        <v>0.74790000000000001</v>
      </c>
      <c r="I37" s="46"/>
      <c r="J37" s="44">
        <v>42</v>
      </c>
      <c r="K37" s="47">
        <f t="shared" si="8"/>
        <v>3721.2651040289561</v>
      </c>
      <c r="L37" s="48"/>
      <c r="M37" s="6">
        <f>IF(J37="","",(K37/J37)/LOOKUP(RIGHT($D$2,3),[1]定数!$A$6:$A$13,[1]定数!$B$6:$B$13))</f>
        <v>0.73834625079939598</v>
      </c>
      <c r="N37" s="44">
        <v>2016</v>
      </c>
      <c r="O37" s="8">
        <v>43625</v>
      </c>
      <c r="P37" s="46">
        <v>0.74339999999999995</v>
      </c>
      <c r="Q37" s="46"/>
      <c r="R37" s="49">
        <f>IF(P37="","",T37*M37*LOOKUP(RIGHT($D$2,3),定数!$A$6:$A$13,定数!$B$6:$B$13))</f>
        <v>-3987.0697543167917</v>
      </c>
      <c r="S37" s="49"/>
      <c r="T37" s="50">
        <f t="shared" si="4"/>
        <v>-45.000000000000597</v>
      </c>
      <c r="U37" s="50"/>
      <c r="V37" t="str">
        <f t="shared" si="7"/>
        <v/>
      </c>
      <c r="W37">
        <f t="shared" si="3"/>
        <v>1</v>
      </c>
      <c r="X37" s="41">
        <f t="shared" si="5"/>
        <v>124042.17013429855</v>
      </c>
      <c r="Y37" s="42">
        <f t="shared" si="6"/>
        <v>0</v>
      </c>
    </row>
    <row r="38" spans="2:25" x14ac:dyDescent="0.15">
      <c r="B38" s="40">
        <v>30</v>
      </c>
      <c r="C38" s="45">
        <f t="shared" si="1"/>
        <v>120055.10037998176</v>
      </c>
      <c r="D38" s="45"/>
      <c r="E38" s="44">
        <v>2016</v>
      </c>
      <c r="F38" s="8">
        <v>43710</v>
      </c>
      <c r="G38" s="44" t="s">
        <v>4</v>
      </c>
      <c r="H38" s="46">
        <v>0.76149999999999995</v>
      </c>
      <c r="I38" s="46"/>
      <c r="J38" s="44">
        <v>78</v>
      </c>
      <c r="K38" s="47">
        <f t="shared" si="8"/>
        <v>3601.6530113994527</v>
      </c>
      <c r="L38" s="48"/>
      <c r="M38" s="6">
        <f>IF(J38="","",(K38/J38)/LOOKUP(RIGHT($D$2,3),[1]定数!$A$6:$A$13,[1]定数!$B$6:$B$13))</f>
        <v>0.38479198839737738</v>
      </c>
      <c r="N38" s="44">
        <v>2016</v>
      </c>
      <c r="O38" s="8">
        <v>43716</v>
      </c>
      <c r="P38" s="46">
        <v>0.77129999999999999</v>
      </c>
      <c r="Q38" s="46"/>
      <c r="R38" s="49">
        <f>IF(P38="","",T38*M38*LOOKUP(RIGHT($D$2,3),定数!$A$6:$A$13,定数!$B$6:$B$13))</f>
        <v>4525.1537835531726</v>
      </c>
      <c r="S38" s="49"/>
      <c r="T38" s="50">
        <f t="shared" si="4"/>
        <v>98.000000000000313</v>
      </c>
      <c r="U38" s="50"/>
      <c r="V38" t="str">
        <f t="shared" si="7"/>
        <v/>
      </c>
      <c r="W38">
        <f t="shared" si="3"/>
        <v>0</v>
      </c>
      <c r="X38" s="41">
        <f t="shared" si="5"/>
        <v>124042.17013429855</v>
      </c>
      <c r="Y38" s="42">
        <f t="shared" si="6"/>
        <v>3.2142857142857584E-2</v>
      </c>
    </row>
    <row r="39" spans="2:25" x14ac:dyDescent="0.15">
      <c r="B39" s="40">
        <v>31</v>
      </c>
      <c r="C39" s="45">
        <f t="shared" si="1"/>
        <v>124580.25416353493</v>
      </c>
      <c r="D39" s="45"/>
      <c r="E39" s="44">
        <v>2016</v>
      </c>
      <c r="F39" s="8">
        <v>43784</v>
      </c>
      <c r="G39" s="44" t="s">
        <v>3</v>
      </c>
      <c r="H39" s="46">
        <v>0.75229999999999997</v>
      </c>
      <c r="I39" s="46"/>
      <c r="J39" s="44">
        <v>52</v>
      </c>
      <c r="K39" s="47">
        <f t="shared" si="8"/>
        <v>3737.4076249060477</v>
      </c>
      <c r="L39" s="48"/>
      <c r="M39" s="6">
        <f>IF(J39="","",(K39/J39)/LOOKUP(RIGHT($D$2,3),[1]定数!$A$6:$A$13,[1]定数!$B$6:$B$13))</f>
        <v>0.5989435296323794</v>
      </c>
      <c r="N39" s="44">
        <v>2016</v>
      </c>
      <c r="O39" s="8">
        <v>43786</v>
      </c>
      <c r="P39" s="46">
        <v>0.74570000000000003</v>
      </c>
      <c r="Q39" s="46"/>
      <c r="R39" s="49">
        <f>IF(P39="","",T39*M39*LOOKUP(RIGHT($D$2,3),定数!$A$6:$A$13,定数!$B$6:$B$13))</f>
        <v>4743.6327546884013</v>
      </c>
      <c r="S39" s="49"/>
      <c r="T39" s="50">
        <f t="shared" si="4"/>
        <v>65.999999999999389</v>
      </c>
      <c r="U39" s="50"/>
      <c r="V39" t="str">
        <f t="shared" si="7"/>
        <v/>
      </c>
      <c r="W39">
        <f t="shared" si="3"/>
        <v>0</v>
      </c>
      <c r="X39" s="41">
        <f t="shared" si="5"/>
        <v>124580.25416353493</v>
      </c>
      <c r="Y39" s="42">
        <f t="shared" si="6"/>
        <v>0</v>
      </c>
    </row>
    <row r="40" spans="2:25" x14ac:dyDescent="0.15">
      <c r="B40" s="40">
        <v>32</v>
      </c>
      <c r="C40" s="45">
        <f t="shared" si="1"/>
        <v>129323.88691822333</v>
      </c>
      <c r="D40" s="45"/>
      <c r="E40" s="44">
        <v>2017</v>
      </c>
      <c r="F40" s="8">
        <v>10</v>
      </c>
      <c r="G40" s="44" t="s">
        <v>4</v>
      </c>
      <c r="H40" s="46">
        <v>0.73839999999999995</v>
      </c>
      <c r="I40" s="46"/>
      <c r="J40" s="44">
        <v>52</v>
      </c>
      <c r="K40" s="47">
        <f t="shared" si="8"/>
        <v>3879.7166075466998</v>
      </c>
      <c r="L40" s="48"/>
      <c r="M40" s="6">
        <f>IF(J40="","",(K40/J40)/LOOKUP(RIGHT($D$2,3),[1]定数!$A$6:$A$13,[1]定数!$B$6:$B$13))</f>
        <v>0.62174945633761214</v>
      </c>
      <c r="N40" s="44">
        <v>2017</v>
      </c>
      <c r="O40" s="8">
        <v>43477</v>
      </c>
      <c r="P40" s="46">
        <v>0.74490000000000001</v>
      </c>
      <c r="Q40" s="46"/>
      <c r="R40" s="49">
        <f>IF(P40="","",T40*M40*LOOKUP(RIGHT($D$2,3),定数!$A$6:$A$13,定数!$B$6:$B$13))</f>
        <v>4849.6457594334206</v>
      </c>
      <c r="S40" s="49"/>
      <c r="T40" s="50">
        <f t="shared" si="4"/>
        <v>65.000000000000611</v>
      </c>
      <c r="U40" s="50"/>
      <c r="V40" t="str">
        <f t="shared" si="7"/>
        <v/>
      </c>
      <c r="W40">
        <f t="shared" si="3"/>
        <v>0</v>
      </c>
      <c r="X40" s="41">
        <f t="shared" si="5"/>
        <v>129323.88691822333</v>
      </c>
      <c r="Y40" s="42">
        <f t="shared" si="6"/>
        <v>0</v>
      </c>
    </row>
    <row r="41" spans="2:25" x14ac:dyDescent="0.15">
      <c r="B41" s="40">
        <v>33</v>
      </c>
      <c r="C41" s="45">
        <f t="shared" si="1"/>
        <v>134173.53267765674</v>
      </c>
      <c r="D41" s="45"/>
      <c r="E41" s="44">
        <v>2017</v>
      </c>
      <c r="F41" s="8">
        <v>43496</v>
      </c>
      <c r="G41" s="44" t="s">
        <v>4</v>
      </c>
      <c r="H41" s="46">
        <v>0.7581</v>
      </c>
      <c r="I41" s="46"/>
      <c r="J41" s="44">
        <v>38</v>
      </c>
      <c r="K41" s="47">
        <f t="shared" si="8"/>
        <v>4025.205980329702</v>
      </c>
      <c r="L41" s="48"/>
      <c r="M41" s="6">
        <f>IF(J41="","",(K41/J41)/LOOKUP(RIGHT($D$2,3),[1]定数!$A$6:$A$13,[1]定数!$B$6:$B$13))</f>
        <v>0.88272060972142585</v>
      </c>
      <c r="N41" s="44">
        <v>2017</v>
      </c>
      <c r="O41" s="8">
        <v>43498</v>
      </c>
      <c r="P41" s="46">
        <v>0.76300000000000001</v>
      </c>
      <c r="Q41" s="46"/>
      <c r="R41" s="49">
        <f>IF(P41="","",T41*M41*LOOKUP(RIGHT($D$2,3),定数!$A$6:$A$13,定数!$B$6:$B$13))</f>
        <v>5190.3971851619999</v>
      </c>
      <c r="S41" s="49"/>
      <c r="T41" s="50">
        <f t="shared" si="4"/>
        <v>49.000000000000156</v>
      </c>
      <c r="U41" s="50"/>
      <c r="V41" t="str">
        <f t="shared" si="7"/>
        <v/>
      </c>
      <c r="W41">
        <f t="shared" si="3"/>
        <v>0</v>
      </c>
      <c r="X41" s="41">
        <f t="shared" si="5"/>
        <v>134173.53267765674</v>
      </c>
      <c r="Y41" s="42">
        <f t="shared" si="6"/>
        <v>0</v>
      </c>
    </row>
    <row r="42" spans="2:25" x14ac:dyDescent="0.15">
      <c r="B42" s="40">
        <v>34</v>
      </c>
      <c r="C42" s="45">
        <f t="shared" si="1"/>
        <v>139363.92986281874</v>
      </c>
      <c r="D42" s="45"/>
      <c r="E42" s="44">
        <v>2017</v>
      </c>
      <c r="F42" s="8">
        <v>43498</v>
      </c>
      <c r="G42" s="44" t="s">
        <v>4</v>
      </c>
      <c r="H42" s="46">
        <v>0.75939999999999996</v>
      </c>
      <c r="I42" s="46"/>
      <c r="J42" s="44">
        <v>42</v>
      </c>
      <c r="K42" s="47">
        <f t="shared" si="8"/>
        <v>4180.9178958845623</v>
      </c>
      <c r="L42" s="48"/>
      <c r="M42" s="6">
        <f>IF(J42="","",(K42/J42)/LOOKUP(RIGHT($D$2,3),[1]定数!$A$6:$A$13,[1]定数!$B$6:$B$13))</f>
        <v>0.82954720156439732</v>
      </c>
      <c r="N42" s="44">
        <v>2017</v>
      </c>
      <c r="O42" s="8">
        <v>43498</v>
      </c>
      <c r="P42" s="46">
        <v>0.76470000000000005</v>
      </c>
      <c r="Q42" s="46"/>
      <c r="R42" s="49">
        <f>IF(P42="","",T42*M42*LOOKUP(RIGHT($D$2,3),定数!$A$6:$A$13,定数!$B$6:$B$13))</f>
        <v>5275.9202019496488</v>
      </c>
      <c r="S42" s="49"/>
      <c r="T42" s="50">
        <f t="shared" si="4"/>
        <v>53.000000000000824</v>
      </c>
      <c r="U42" s="50"/>
      <c r="V42" t="str">
        <f t="shared" si="7"/>
        <v/>
      </c>
      <c r="W42">
        <f t="shared" si="3"/>
        <v>0</v>
      </c>
      <c r="X42" s="41">
        <f t="shared" si="5"/>
        <v>139363.92986281874</v>
      </c>
      <c r="Y42" s="42">
        <f t="shared" si="6"/>
        <v>0</v>
      </c>
    </row>
    <row r="43" spans="2:25" x14ac:dyDescent="0.15">
      <c r="B43" s="40">
        <v>35</v>
      </c>
      <c r="C43" s="45">
        <f t="shared" si="1"/>
        <v>144639.8500647684</v>
      </c>
      <c r="D43" s="45"/>
      <c r="E43" s="44">
        <v>2017</v>
      </c>
      <c r="F43" s="8">
        <v>43541</v>
      </c>
      <c r="G43" s="44" t="s">
        <v>4</v>
      </c>
      <c r="H43" s="46">
        <v>0.77059999999999995</v>
      </c>
      <c r="I43" s="46"/>
      <c r="J43" s="44">
        <v>40</v>
      </c>
      <c r="K43" s="47">
        <f t="shared" si="8"/>
        <v>4339.1955019430516</v>
      </c>
      <c r="L43" s="48"/>
      <c r="M43" s="6">
        <f>IF(J43="","",(K43/J43)/LOOKUP(RIGHT($D$2,3),[1]定数!$A$6:$A$13,[1]定数!$B$6:$B$13))</f>
        <v>0.90399906290480236</v>
      </c>
      <c r="N43" s="44">
        <v>2017</v>
      </c>
      <c r="O43" s="8">
        <v>43546</v>
      </c>
      <c r="P43" s="46">
        <v>0.76649999999999996</v>
      </c>
      <c r="Q43" s="46"/>
      <c r="R43" s="49">
        <f>IF(P43="","",T43*M43*LOOKUP(RIGHT($D$2,3),定数!$A$6:$A$13,定数!$B$6:$B$13))</f>
        <v>-4447.6753894916201</v>
      </c>
      <c r="S43" s="49"/>
      <c r="T43" s="50">
        <f t="shared" si="4"/>
        <v>-40.999999999999929</v>
      </c>
      <c r="U43" s="50"/>
      <c r="V43" t="str">
        <f t="shared" si="7"/>
        <v/>
      </c>
      <c r="W43">
        <f t="shared" si="3"/>
        <v>1</v>
      </c>
      <c r="X43" s="41">
        <f t="shared" si="5"/>
        <v>144639.8500647684</v>
      </c>
      <c r="Y43" s="42">
        <f t="shared" si="6"/>
        <v>0</v>
      </c>
    </row>
    <row r="44" spans="2:25" x14ac:dyDescent="0.15">
      <c r="B44" s="40">
        <v>36</v>
      </c>
      <c r="C44" s="45">
        <f t="shared" si="1"/>
        <v>140192.17467527676</v>
      </c>
      <c r="D44" s="45"/>
      <c r="E44" s="44">
        <v>2017</v>
      </c>
      <c r="F44" s="8">
        <v>43561</v>
      </c>
      <c r="G44" s="44" t="s">
        <v>3</v>
      </c>
      <c r="H44" s="46">
        <v>0.75390000000000001</v>
      </c>
      <c r="I44" s="46"/>
      <c r="J44" s="44">
        <v>27</v>
      </c>
      <c r="K44" s="47">
        <f t="shared" si="8"/>
        <v>4205.7652402583026</v>
      </c>
      <c r="L44" s="48"/>
      <c r="M44" s="6">
        <f>IF(J44="","",(K44/J44)/LOOKUP(RIGHT($D$2,3),[1]定数!$A$6:$A$13,[1]定数!$B$6:$B$13))</f>
        <v>1.2980756914377478</v>
      </c>
      <c r="N44" s="44">
        <v>2017</v>
      </c>
      <c r="O44" s="8">
        <v>43563</v>
      </c>
      <c r="P44" s="46">
        <v>0.75039999999999996</v>
      </c>
      <c r="Q44" s="46"/>
      <c r="R44" s="49">
        <f>IF(P44="","",T44*M44*LOOKUP(RIGHT($D$2,3),定数!$A$6:$A$13,定数!$B$6:$B$13))</f>
        <v>5451.9179040386316</v>
      </c>
      <c r="S44" s="49"/>
      <c r="T44" s="50">
        <f t="shared" si="4"/>
        <v>35.000000000000583</v>
      </c>
      <c r="U44" s="50"/>
      <c r="V44" t="str">
        <f t="shared" si="7"/>
        <v/>
      </c>
      <c r="W44">
        <f t="shared" si="3"/>
        <v>0</v>
      </c>
      <c r="X44" s="41">
        <f t="shared" si="5"/>
        <v>144639.8500647684</v>
      </c>
      <c r="Y44" s="42">
        <f t="shared" si="6"/>
        <v>3.0750000000000055E-2</v>
      </c>
    </row>
    <row r="45" spans="2:25" x14ac:dyDescent="0.15">
      <c r="B45" s="40">
        <v>37</v>
      </c>
      <c r="C45" s="45">
        <f t="shared" si="1"/>
        <v>145644.09257931539</v>
      </c>
      <c r="D45" s="45"/>
      <c r="E45" s="44">
        <v>2017</v>
      </c>
      <c r="F45" s="8">
        <v>43600</v>
      </c>
      <c r="G45" s="44" t="s">
        <v>4</v>
      </c>
      <c r="H45" s="46">
        <v>0.74399999999999999</v>
      </c>
      <c r="I45" s="46"/>
      <c r="J45" s="44">
        <v>52</v>
      </c>
      <c r="K45" s="47">
        <f t="shared" si="8"/>
        <v>4369.3227773794615</v>
      </c>
      <c r="L45" s="48"/>
      <c r="M45" s="6">
        <f>IF(J45="","",(K45/J45)/LOOKUP(RIGHT($D$2,3),[1]定数!$A$6:$A$13,[1]定数!$B$6:$B$13))</f>
        <v>0.70021198355440084</v>
      </c>
      <c r="N45" s="44">
        <v>2017</v>
      </c>
      <c r="O45" s="8">
        <v>43608</v>
      </c>
      <c r="P45" s="46">
        <v>0.75049999999999994</v>
      </c>
      <c r="Q45" s="46"/>
      <c r="R45" s="49">
        <f>IF(P45="","",T45*M45*LOOKUP(RIGHT($D$2,3),定数!$A$6:$A$13,定数!$B$6:$B$13))</f>
        <v>5461.6534717242848</v>
      </c>
      <c r="S45" s="49"/>
      <c r="T45" s="50">
        <f t="shared" si="4"/>
        <v>64.999999999999503</v>
      </c>
      <c r="U45" s="50"/>
      <c r="V45" t="str">
        <f t="shared" si="7"/>
        <v/>
      </c>
      <c r="W45">
        <f t="shared" si="3"/>
        <v>0</v>
      </c>
      <c r="X45" s="41">
        <f t="shared" si="5"/>
        <v>145644.09257931539</v>
      </c>
      <c r="Y45" s="42">
        <f t="shared" si="6"/>
        <v>0</v>
      </c>
    </row>
    <row r="46" spans="2:25" x14ac:dyDescent="0.15">
      <c r="B46" s="40">
        <v>38</v>
      </c>
      <c r="C46" s="45">
        <f t="shared" si="1"/>
        <v>151105.74605103966</v>
      </c>
      <c r="D46" s="45"/>
      <c r="E46" s="44">
        <v>2017</v>
      </c>
      <c r="F46" s="8">
        <v>43622</v>
      </c>
      <c r="G46" s="44" t="s">
        <v>4</v>
      </c>
      <c r="H46" s="46">
        <v>0.75060000000000004</v>
      </c>
      <c r="I46" s="46"/>
      <c r="J46" s="44">
        <v>40</v>
      </c>
      <c r="K46" s="47">
        <f t="shared" si="8"/>
        <v>4533.1723815311898</v>
      </c>
      <c r="L46" s="48"/>
      <c r="M46" s="6">
        <f>IF(J46="","",(K46/J46)/LOOKUP(RIGHT($D$2,3),[1]定数!$A$6:$A$13,[1]定数!$B$6:$B$13))</f>
        <v>0.94441091281899792</v>
      </c>
      <c r="N46" s="44">
        <v>2017</v>
      </c>
      <c r="O46" s="8">
        <v>43623</v>
      </c>
      <c r="P46" s="46">
        <v>0.75560000000000005</v>
      </c>
      <c r="Q46" s="46"/>
      <c r="R46" s="49">
        <f>IF(P46="","",T46*M46*LOOKUP(RIGHT($D$2,3),定数!$A$6:$A$13,定数!$B$6:$B$13))</f>
        <v>5666.4654769139925</v>
      </c>
      <c r="S46" s="49"/>
      <c r="T46" s="50">
        <f t="shared" si="4"/>
        <v>50.000000000000043</v>
      </c>
      <c r="U46" s="50"/>
      <c r="V46" t="str">
        <f t="shared" si="7"/>
        <v/>
      </c>
      <c r="W46">
        <f t="shared" si="3"/>
        <v>0</v>
      </c>
      <c r="X46" s="41">
        <f t="shared" si="5"/>
        <v>151105.74605103966</v>
      </c>
      <c r="Y46" s="42">
        <f t="shared" si="6"/>
        <v>0</v>
      </c>
    </row>
    <row r="47" spans="2:25" x14ac:dyDescent="0.15">
      <c r="B47" s="40">
        <v>39</v>
      </c>
      <c r="C47" s="45">
        <f t="shared" si="1"/>
        <v>156772.21152795365</v>
      </c>
      <c r="D47" s="45"/>
      <c r="E47" s="44">
        <v>2017</v>
      </c>
      <c r="F47" s="8">
        <v>43652</v>
      </c>
      <c r="G47" s="44" t="s">
        <v>3</v>
      </c>
      <c r="H47" s="46">
        <v>0.75790000000000002</v>
      </c>
      <c r="I47" s="46"/>
      <c r="J47" s="44">
        <v>32</v>
      </c>
      <c r="K47" s="47">
        <f t="shared" si="8"/>
        <v>4703.1663458386092</v>
      </c>
      <c r="L47" s="48"/>
      <c r="M47" s="6">
        <f>IF(J47="","",(K47/J47)/LOOKUP(RIGHT($D$2,3),[1]定数!$A$6:$A$13,[1]定数!$B$6:$B$13))</f>
        <v>1.2247829025621377</v>
      </c>
      <c r="N47" s="44">
        <v>2017</v>
      </c>
      <c r="O47" s="8">
        <v>43653</v>
      </c>
      <c r="P47" s="46">
        <v>0.76139999999999997</v>
      </c>
      <c r="Q47" s="46"/>
      <c r="R47" s="49">
        <f>IF(P47="","",T47*M47*LOOKUP(RIGHT($D$2,3),定数!$A$6:$A$13,定数!$B$6:$B$13))</f>
        <v>-5144.0881907609009</v>
      </c>
      <c r="S47" s="49"/>
      <c r="T47" s="50">
        <f t="shared" si="4"/>
        <v>-34.999999999999474</v>
      </c>
      <c r="U47" s="50"/>
      <c r="V47" t="str">
        <f t="shared" si="7"/>
        <v/>
      </c>
      <c r="W47">
        <f t="shared" si="3"/>
        <v>1</v>
      </c>
      <c r="X47" s="41">
        <f t="shared" si="5"/>
        <v>156772.21152795365</v>
      </c>
      <c r="Y47" s="42">
        <f t="shared" si="6"/>
        <v>0</v>
      </c>
    </row>
    <row r="48" spans="2:25" x14ac:dyDescent="0.15">
      <c r="B48" s="40">
        <v>40</v>
      </c>
      <c r="C48" s="45">
        <f t="shared" si="1"/>
        <v>151628.12333719275</v>
      </c>
      <c r="D48" s="45"/>
      <c r="E48" s="44">
        <v>2017</v>
      </c>
      <c r="F48" s="8">
        <v>43664</v>
      </c>
      <c r="G48" s="44" t="s">
        <v>4</v>
      </c>
      <c r="H48" s="46">
        <v>0.79059999999999997</v>
      </c>
      <c r="I48" s="46"/>
      <c r="J48" s="44">
        <v>118</v>
      </c>
      <c r="K48" s="47">
        <f t="shared" si="8"/>
        <v>4548.8437001157827</v>
      </c>
      <c r="L48" s="48"/>
      <c r="M48" s="6">
        <f>IF(J48="","",(K48/J48)/LOOKUP(RIGHT($D$2,3),[1]定数!$A$6:$A$13,[1]定数!$B$6:$B$13))</f>
        <v>0.32124602401947622</v>
      </c>
      <c r="N48" s="44">
        <v>2017</v>
      </c>
      <c r="O48" s="8">
        <v>43673</v>
      </c>
      <c r="P48" s="46">
        <v>0.80549999999999999</v>
      </c>
      <c r="Q48" s="46"/>
      <c r="R48" s="49">
        <f>IF(P48="","",T48*M48*LOOKUP(RIGHT($D$2,3),定数!$A$6:$A$13,定数!$B$6:$B$13))</f>
        <v>5743.8789094682443</v>
      </c>
      <c r="S48" s="49"/>
      <c r="T48" s="50">
        <f t="shared" si="4"/>
        <v>149.00000000000026</v>
      </c>
      <c r="U48" s="50"/>
      <c r="V48" t="str">
        <f t="shared" si="7"/>
        <v/>
      </c>
      <c r="W48">
        <f t="shared" si="3"/>
        <v>0</v>
      </c>
      <c r="X48" s="41">
        <f t="shared" si="5"/>
        <v>156772.21152795365</v>
      </c>
      <c r="Y48" s="42">
        <f t="shared" si="6"/>
        <v>3.2812499999999467E-2</v>
      </c>
    </row>
    <row r="49" spans="2:25" x14ac:dyDescent="0.15">
      <c r="B49" s="40">
        <v>41</v>
      </c>
      <c r="C49" s="45">
        <f t="shared" si="1"/>
        <v>157372.002246661</v>
      </c>
      <c r="D49" s="45"/>
      <c r="E49" s="44">
        <v>2017</v>
      </c>
      <c r="F49" s="8">
        <v>43686</v>
      </c>
      <c r="G49" s="44" t="s">
        <v>3</v>
      </c>
      <c r="H49" s="46">
        <v>0.78639999999999999</v>
      </c>
      <c r="I49" s="46"/>
      <c r="J49" s="44">
        <v>50</v>
      </c>
      <c r="K49" s="47">
        <f t="shared" si="8"/>
        <v>4721.16006739983</v>
      </c>
      <c r="L49" s="48"/>
      <c r="M49" s="6">
        <f>IF(J49="","",(K49/J49)/LOOKUP(RIGHT($D$2,3),[1]定数!$A$6:$A$13,[1]定数!$B$6:$B$13))</f>
        <v>0.78686001123330496</v>
      </c>
      <c r="N49" s="44">
        <v>2017</v>
      </c>
      <c r="O49" s="8">
        <v>43691</v>
      </c>
      <c r="P49" s="46">
        <v>0.79159999999999997</v>
      </c>
      <c r="Q49" s="46"/>
      <c r="R49" s="49">
        <f>IF(P49="","",T49*M49*LOOKUP(RIGHT($D$2,3),定数!$A$6:$A$13,定数!$B$6:$B$13))</f>
        <v>-4910.0064700958064</v>
      </c>
      <c r="S49" s="49"/>
      <c r="T49" s="50">
        <f t="shared" si="4"/>
        <v>-51.999999999999822</v>
      </c>
      <c r="U49" s="50"/>
      <c r="V49" t="str">
        <f t="shared" si="7"/>
        <v/>
      </c>
      <c r="W49">
        <f t="shared" si="3"/>
        <v>1</v>
      </c>
      <c r="X49" s="41">
        <f t="shared" si="5"/>
        <v>157372.002246661</v>
      </c>
      <c r="Y49" s="42">
        <f t="shared" si="6"/>
        <v>0</v>
      </c>
    </row>
    <row r="50" spans="2:25" x14ac:dyDescent="0.15">
      <c r="B50" s="40">
        <v>42</v>
      </c>
      <c r="C50" s="45">
        <f t="shared" si="1"/>
        <v>152461.99577656519</v>
      </c>
      <c r="D50" s="45"/>
      <c r="E50" s="44">
        <v>2017</v>
      </c>
      <c r="F50" s="8">
        <v>43692</v>
      </c>
      <c r="G50" s="44" t="s">
        <v>3</v>
      </c>
      <c r="H50" s="46">
        <v>0.78239999999999998</v>
      </c>
      <c r="I50" s="46"/>
      <c r="J50" s="44">
        <v>50</v>
      </c>
      <c r="K50" s="47">
        <f t="shared" si="8"/>
        <v>4573.8598732969558</v>
      </c>
      <c r="L50" s="48"/>
      <c r="M50" s="6">
        <f>IF(J50="","",(K50/J50)/LOOKUP(RIGHT($D$2,3),[1]定数!$A$6:$A$13,[1]定数!$B$6:$B$13))</f>
        <v>0.76230997888282592</v>
      </c>
      <c r="N50" s="44">
        <v>2017</v>
      </c>
      <c r="O50" s="8">
        <v>43693</v>
      </c>
      <c r="P50" s="46">
        <v>0.78759999999999997</v>
      </c>
      <c r="Q50" s="46"/>
      <c r="R50" s="49">
        <f>IF(P50="","",T50*M50*LOOKUP(RIGHT($D$2,3),定数!$A$6:$A$13,定数!$B$6:$B$13))</f>
        <v>-4756.8142682288171</v>
      </c>
      <c r="S50" s="49"/>
      <c r="T50" s="50">
        <f t="shared" si="4"/>
        <v>-51.999999999999822</v>
      </c>
      <c r="U50" s="50"/>
      <c r="V50" t="str">
        <f t="shared" si="7"/>
        <v/>
      </c>
      <c r="W50">
        <f t="shared" si="3"/>
        <v>2</v>
      </c>
      <c r="X50" s="41">
        <f t="shared" si="5"/>
        <v>157372.002246661</v>
      </c>
      <c r="Y50" s="42">
        <f t="shared" si="6"/>
        <v>3.1199999999999894E-2</v>
      </c>
    </row>
    <row r="51" spans="2:25" x14ac:dyDescent="0.15">
      <c r="B51" s="40">
        <v>43</v>
      </c>
      <c r="C51" s="45">
        <f t="shared" si="1"/>
        <v>147705.18150833636</v>
      </c>
      <c r="D51" s="45"/>
      <c r="E51" s="44">
        <v>2017</v>
      </c>
      <c r="F51" s="8">
        <v>43762</v>
      </c>
      <c r="G51" s="44" t="s">
        <v>3</v>
      </c>
      <c r="H51" s="46">
        <v>0.77769999999999995</v>
      </c>
      <c r="I51" s="46"/>
      <c r="J51" s="44">
        <v>45</v>
      </c>
      <c r="K51" s="47">
        <f t="shared" si="8"/>
        <v>4431.1554452500905</v>
      </c>
      <c r="L51" s="48"/>
      <c r="M51" s="6">
        <f>IF(J51="","",(K51/J51)/LOOKUP(RIGHT($D$2,3),[1]定数!$A$6:$A$13,[1]定数!$B$6:$B$13))</f>
        <v>0.82058434171297967</v>
      </c>
      <c r="N51" s="44">
        <v>2017</v>
      </c>
      <c r="O51" s="8">
        <v>43763</v>
      </c>
      <c r="P51" s="46">
        <v>0.77200000000000002</v>
      </c>
      <c r="Q51" s="46"/>
      <c r="R51" s="49">
        <f>IF(P51="","",T51*M51*LOOKUP(RIGHT($D$2,3),定数!$A$6:$A$13,定数!$B$6:$B$13))</f>
        <v>5612.7968973167099</v>
      </c>
      <c r="S51" s="49"/>
      <c r="T51" s="50">
        <f t="shared" si="4"/>
        <v>56.999999999999275</v>
      </c>
      <c r="U51" s="50"/>
      <c r="V51" t="str">
        <f t="shared" si="7"/>
        <v/>
      </c>
      <c r="W51">
        <f t="shared" si="3"/>
        <v>0</v>
      </c>
      <c r="X51" s="41">
        <f t="shared" si="5"/>
        <v>157372.002246661</v>
      </c>
      <c r="Y51" s="42">
        <f t="shared" si="6"/>
        <v>6.1426559999999908E-2</v>
      </c>
    </row>
    <row r="52" spans="2:25" x14ac:dyDescent="0.15">
      <c r="B52" s="40">
        <v>44</v>
      </c>
      <c r="C52" s="45">
        <f t="shared" si="1"/>
        <v>153317.97840565306</v>
      </c>
      <c r="D52" s="45"/>
      <c r="E52" s="44">
        <v>2017</v>
      </c>
      <c r="F52" s="8">
        <v>43764</v>
      </c>
      <c r="G52" s="44" t="s">
        <v>3</v>
      </c>
      <c r="H52" s="46">
        <v>0.76719999999999999</v>
      </c>
      <c r="I52" s="46"/>
      <c r="J52" s="44">
        <v>44</v>
      </c>
      <c r="K52" s="47">
        <f t="shared" si="8"/>
        <v>4599.5393521695914</v>
      </c>
      <c r="L52" s="48"/>
      <c r="M52" s="6">
        <f>IF(J52="","",(K52/J52)/LOOKUP(RIGHT($D$2,3),[1]定数!$A$6:$A$13,[1]定数!$B$6:$B$13))</f>
        <v>0.87112487730484689</v>
      </c>
      <c r="N52" s="44">
        <v>2017</v>
      </c>
      <c r="O52" s="8">
        <v>43771</v>
      </c>
      <c r="P52" s="46">
        <v>0.77190000000000003</v>
      </c>
      <c r="Q52" s="46"/>
      <c r="R52" s="49">
        <f>IF(P52="","",T52*M52*LOOKUP(RIGHT($D$2,3),定数!$A$6:$A$13,定数!$B$6:$B$13))</f>
        <v>-4913.144307999376</v>
      </c>
      <c r="S52" s="49"/>
      <c r="T52" s="50">
        <f t="shared" si="4"/>
        <v>-47.000000000000377</v>
      </c>
      <c r="U52" s="50"/>
      <c r="V52" t="str">
        <f t="shared" si="7"/>
        <v/>
      </c>
      <c r="W52">
        <f t="shared" si="3"/>
        <v>1</v>
      </c>
      <c r="X52" s="41">
        <f t="shared" si="5"/>
        <v>157372.002246661</v>
      </c>
      <c r="Y52" s="42">
        <f t="shared" si="6"/>
        <v>2.5760769280000373E-2</v>
      </c>
    </row>
    <row r="53" spans="2:25" x14ac:dyDescent="0.15">
      <c r="B53" s="40">
        <v>45</v>
      </c>
      <c r="C53" s="45">
        <f t="shared" si="1"/>
        <v>148404.83409765369</v>
      </c>
      <c r="D53" s="45"/>
      <c r="E53" s="44">
        <v>2017</v>
      </c>
      <c r="F53" s="8">
        <v>43783</v>
      </c>
      <c r="G53" s="44" t="s">
        <v>3</v>
      </c>
      <c r="H53" s="46">
        <v>0.7611</v>
      </c>
      <c r="I53" s="46"/>
      <c r="J53" s="44">
        <v>36</v>
      </c>
      <c r="K53" s="47">
        <f t="shared" si="8"/>
        <v>4452.1450229296106</v>
      </c>
      <c r="L53" s="48"/>
      <c r="M53" s="6">
        <f>IF(J53="","",(K53/J53)/LOOKUP(RIGHT($D$2,3),[1]定数!$A$6:$A$13,[1]定数!$B$6:$B$13))</f>
        <v>1.0305891256781505</v>
      </c>
      <c r="N53" s="44">
        <v>2017</v>
      </c>
      <c r="O53" s="8">
        <v>43786</v>
      </c>
      <c r="P53" s="46">
        <v>0.75670000000000004</v>
      </c>
      <c r="Q53" s="46"/>
      <c r="R53" s="49">
        <f>IF(P53="","",T53*M53*LOOKUP(RIGHT($D$2,3),定数!$A$6:$A$13,定数!$B$6:$B$13))</f>
        <v>5441.5105835805853</v>
      </c>
      <c r="S53" s="49"/>
      <c r="T53" s="50">
        <f t="shared" si="4"/>
        <v>43.999999999999595</v>
      </c>
      <c r="U53" s="50"/>
      <c r="V53" t="str">
        <f t="shared" si="7"/>
        <v/>
      </c>
      <c r="W53">
        <f t="shared" si="3"/>
        <v>0</v>
      </c>
      <c r="X53" s="41">
        <f t="shared" si="5"/>
        <v>157372.002246661</v>
      </c>
      <c r="Y53" s="42">
        <f t="shared" si="6"/>
        <v>5.6980708264437019E-2</v>
      </c>
    </row>
    <row r="54" spans="2:25" x14ac:dyDescent="0.15">
      <c r="B54" s="40">
        <v>46</v>
      </c>
      <c r="C54" s="45">
        <f t="shared" si="1"/>
        <v>153846.34468123427</v>
      </c>
      <c r="D54" s="45"/>
      <c r="E54" s="44">
        <v>2017</v>
      </c>
      <c r="F54" s="8">
        <v>43784</v>
      </c>
      <c r="G54" s="44" t="s">
        <v>3</v>
      </c>
      <c r="H54" s="46">
        <v>0.75780000000000003</v>
      </c>
      <c r="I54" s="46"/>
      <c r="J54" s="44">
        <v>55</v>
      </c>
      <c r="K54" s="47">
        <f t="shared" si="8"/>
        <v>4615.3903404370276</v>
      </c>
      <c r="L54" s="48"/>
      <c r="M54" s="6">
        <f>IF(J54="","",(K54/J54)/LOOKUP(RIGHT($D$2,3),[1]定数!$A$6:$A$13,[1]定数!$B$6:$B$13))</f>
        <v>0.69930156673288302</v>
      </c>
      <c r="N54" s="44">
        <v>2017</v>
      </c>
      <c r="O54" s="8">
        <v>43792</v>
      </c>
      <c r="P54" s="46">
        <v>0.76359999999999995</v>
      </c>
      <c r="Q54" s="46"/>
      <c r="R54" s="49">
        <f>IF(P54="","",T54*M54*LOOKUP(RIGHT($D$2,3),定数!$A$6:$A$13,定数!$B$6:$B$13))</f>
        <v>-4867.1389044607959</v>
      </c>
      <c r="S54" s="49"/>
      <c r="T54" s="50">
        <f t="shared" si="4"/>
        <v>-57.999999999999162</v>
      </c>
      <c r="U54" s="50"/>
      <c r="V54" t="str">
        <f t="shared" si="7"/>
        <v/>
      </c>
      <c r="W54">
        <f t="shared" si="3"/>
        <v>1</v>
      </c>
      <c r="X54" s="41">
        <f t="shared" si="5"/>
        <v>157372.002246661</v>
      </c>
      <c r="Y54" s="42">
        <f t="shared" si="6"/>
        <v>2.2403334234133321E-2</v>
      </c>
    </row>
    <row r="55" spans="2:25" x14ac:dyDescent="0.15">
      <c r="B55" s="40">
        <v>47</v>
      </c>
      <c r="C55" s="45">
        <f t="shared" si="1"/>
        <v>148979.20577677348</v>
      </c>
      <c r="D55" s="45"/>
      <c r="E55" s="44">
        <v>2017</v>
      </c>
      <c r="F55" s="8">
        <v>43789</v>
      </c>
      <c r="G55" s="44" t="s">
        <v>3</v>
      </c>
      <c r="H55" s="46">
        <v>0.75449999999999995</v>
      </c>
      <c r="I55" s="46"/>
      <c r="J55" s="44">
        <v>26</v>
      </c>
      <c r="K55" s="47">
        <f t="shared" si="8"/>
        <v>4469.3761733032043</v>
      </c>
      <c r="L55" s="48"/>
      <c r="M55" s="6">
        <f>IF(J55="","",(K55/J55)/LOOKUP(RIGHT($D$2,3),[1]定数!$A$6:$A$13,[1]定数!$B$6:$B$13))</f>
        <v>1.4324923632382065</v>
      </c>
      <c r="N55" s="44">
        <v>2017</v>
      </c>
      <c r="O55" s="8">
        <v>43790</v>
      </c>
      <c r="P55" s="46">
        <v>0.75729999999999997</v>
      </c>
      <c r="Q55" s="46"/>
      <c r="R55" s="49">
        <f>IF(P55="","",T55*M55*LOOKUP(RIGHT($D$2,3),定数!$A$6:$A$13,定数!$B$6:$B$13))</f>
        <v>-4813.1743404804165</v>
      </c>
      <c r="S55" s="49"/>
      <c r="T55" s="50">
        <f t="shared" si="4"/>
        <v>-28.000000000000249</v>
      </c>
      <c r="U55" s="50"/>
      <c r="V55" t="str">
        <f t="shared" si="7"/>
        <v/>
      </c>
      <c r="W55">
        <f t="shared" si="3"/>
        <v>2</v>
      </c>
      <c r="X55" s="41">
        <f t="shared" si="5"/>
        <v>157372.002246661</v>
      </c>
      <c r="Y55" s="42">
        <f t="shared" si="6"/>
        <v>5.3330937841998383E-2</v>
      </c>
    </row>
    <row r="56" spans="2:25" x14ac:dyDescent="0.15">
      <c r="B56" s="40">
        <v>48</v>
      </c>
      <c r="C56" s="45">
        <f t="shared" si="1"/>
        <v>144166.03143629307</v>
      </c>
      <c r="D56" s="45"/>
      <c r="E56" s="44">
        <v>2017</v>
      </c>
      <c r="F56" s="8">
        <v>43799</v>
      </c>
      <c r="G56" s="44" t="s">
        <v>3</v>
      </c>
      <c r="H56" s="46">
        <v>0.75570000000000004</v>
      </c>
      <c r="I56" s="46"/>
      <c r="J56" s="44">
        <v>33</v>
      </c>
      <c r="K56" s="47">
        <f t="shared" si="8"/>
        <v>4324.9809430887917</v>
      </c>
      <c r="L56" s="48"/>
      <c r="M56" s="6">
        <f>IF(J56="","",(K56/J56)/LOOKUP(RIGHT($D$2,3),[1]定数!$A$6:$A$13,[1]定数!$B$6:$B$13))</f>
        <v>1.0921669048204019</v>
      </c>
      <c r="N56" s="44">
        <v>2017</v>
      </c>
      <c r="O56" s="8">
        <v>43800</v>
      </c>
      <c r="P56" s="46">
        <v>0.75919999999999999</v>
      </c>
      <c r="Q56" s="46"/>
      <c r="R56" s="49">
        <f>IF(P56="","",T56*M56*LOOKUP(RIGHT($D$2,3),定数!$A$6:$A$13,定数!$B$6:$B$13))</f>
        <v>-4587.1010002456187</v>
      </c>
      <c r="S56" s="49"/>
      <c r="T56" s="50">
        <f t="shared" si="4"/>
        <v>-34.999999999999474</v>
      </c>
      <c r="U56" s="50"/>
      <c r="V56" t="str">
        <f t="shared" si="7"/>
        <v/>
      </c>
      <c r="W56">
        <f t="shared" si="3"/>
        <v>3</v>
      </c>
      <c r="X56" s="41">
        <f t="shared" si="5"/>
        <v>157372.002246661</v>
      </c>
      <c r="Y56" s="42">
        <f t="shared" si="6"/>
        <v>8.3915630619411097E-2</v>
      </c>
    </row>
    <row r="57" spans="2:25" x14ac:dyDescent="0.15">
      <c r="B57" s="40">
        <v>49</v>
      </c>
      <c r="C57" s="45">
        <f t="shared" si="1"/>
        <v>139578.93043604743</v>
      </c>
      <c r="D57" s="45"/>
      <c r="E57" s="44">
        <v>2017</v>
      </c>
      <c r="F57" s="8">
        <v>43812</v>
      </c>
      <c r="G57" s="44" t="s">
        <v>4</v>
      </c>
      <c r="H57" s="46">
        <v>0.76060000000000005</v>
      </c>
      <c r="I57" s="46"/>
      <c r="J57" s="44">
        <v>51</v>
      </c>
      <c r="K57" s="47">
        <f t="shared" si="8"/>
        <v>4187.3679130814226</v>
      </c>
      <c r="L57" s="48"/>
      <c r="M57" s="6">
        <f>IF(J57="","",(K57/J57)/LOOKUP(RIGHT($D$2,3),[1]定数!$A$6:$A$13,[1]定数!$B$6:$B$13))</f>
        <v>0.68421044331395797</v>
      </c>
      <c r="N57" s="44">
        <v>2017</v>
      </c>
      <c r="O57" s="8">
        <v>43813</v>
      </c>
      <c r="P57" s="46">
        <v>0.76700000000000002</v>
      </c>
      <c r="Q57" s="46"/>
      <c r="R57" s="49">
        <f>IF(P57="","",T57*M57*LOOKUP(RIGHT($D$2,3),定数!$A$6:$A$13,定数!$B$6:$B$13))</f>
        <v>5254.7362046511653</v>
      </c>
      <c r="S57" s="49"/>
      <c r="T57" s="50">
        <f t="shared" si="4"/>
        <v>63.999999999999616</v>
      </c>
      <c r="U57" s="50"/>
      <c r="V57" t="str">
        <f t="shared" si="7"/>
        <v/>
      </c>
      <c r="W57">
        <f t="shared" si="3"/>
        <v>0</v>
      </c>
      <c r="X57" s="41">
        <f t="shared" si="5"/>
        <v>157372.002246661</v>
      </c>
      <c r="Y57" s="42">
        <f t="shared" si="6"/>
        <v>0.11306376964515674</v>
      </c>
    </row>
    <row r="58" spans="2:25" x14ac:dyDescent="0.15">
      <c r="B58" s="40">
        <v>50</v>
      </c>
      <c r="C58" s="45">
        <f t="shared" si="1"/>
        <v>144833.66664069859</v>
      </c>
      <c r="D58" s="45"/>
      <c r="E58" s="44">
        <v>2017</v>
      </c>
      <c r="F58" s="8">
        <v>43825</v>
      </c>
      <c r="G58" s="44" t="s">
        <v>4</v>
      </c>
      <c r="H58" s="46">
        <v>0.77270000000000005</v>
      </c>
      <c r="I58" s="46"/>
      <c r="J58" s="44">
        <v>14</v>
      </c>
      <c r="K58" s="47">
        <f t="shared" si="8"/>
        <v>4345.009999220958</v>
      </c>
      <c r="L58" s="48"/>
      <c r="M58" s="6">
        <f>IF(J58="","",(K58/J58)/LOOKUP(RIGHT($D$2,3),[1]定数!$A$6:$A$13,[1]定数!$B$6:$B$13))</f>
        <v>2.586315475726761</v>
      </c>
      <c r="N58" s="44">
        <v>2017</v>
      </c>
      <c r="O58" s="8">
        <v>43826</v>
      </c>
      <c r="P58" s="46">
        <v>0.77439999999999998</v>
      </c>
      <c r="Q58" s="46"/>
      <c r="R58" s="49">
        <f>IF(P58="","",T58*M58*LOOKUP(RIGHT($D$2,3),定数!$A$6:$A$13,定数!$B$6:$B$13))</f>
        <v>5276.0835704823567</v>
      </c>
      <c r="S58" s="49"/>
      <c r="T58" s="50">
        <f t="shared" si="4"/>
        <v>16.99999999999924</v>
      </c>
      <c r="U58" s="50"/>
      <c r="V58" t="str">
        <f t="shared" si="7"/>
        <v/>
      </c>
      <c r="W58">
        <f t="shared" si="3"/>
        <v>0</v>
      </c>
      <c r="X58" s="41">
        <f t="shared" si="5"/>
        <v>157372.002246661</v>
      </c>
      <c r="Y58" s="42">
        <f t="shared" si="6"/>
        <v>7.9673229208268692E-2</v>
      </c>
    </row>
    <row r="59" spans="2:25" x14ac:dyDescent="0.15">
      <c r="B59" s="40">
        <v>51</v>
      </c>
      <c r="C59" s="45">
        <f t="shared" si="1"/>
        <v>150109.75021118094</v>
      </c>
      <c r="D59" s="45"/>
      <c r="E59" s="44">
        <v>2018</v>
      </c>
      <c r="F59" s="8">
        <v>43477</v>
      </c>
      <c r="G59" s="44" t="s">
        <v>4</v>
      </c>
      <c r="H59" s="46">
        <v>0.78949999999999998</v>
      </c>
      <c r="I59" s="46"/>
      <c r="J59" s="44">
        <v>46</v>
      </c>
      <c r="K59" s="47">
        <f t="shared" si="8"/>
        <v>4503.2925063354278</v>
      </c>
      <c r="L59" s="48"/>
      <c r="M59" s="6">
        <f>IF(J59="","",(K59/J59)/LOOKUP(RIGHT($D$2,3),[1]定数!$A$6:$A$13,[1]定数!$B$6:$B$13))</f>
        <v>0.81581385984337451</v>
      </c>
      <c r="N59" s="44">
        <v>2018</v>
      </c>
      <c r="O59" s="8">
        <v>43480</v>
      </c>
      <c r="P59" s="46">
        <v>0.79530000000000001</v>
      </c>
      <c r="Q59" s="46"/>
      <c r="R59" s="49">
        <f>IF(P59="","",T59*M59*LOOKUP(RIGHT($D$2,3),定数!$A$6:$A$13,定数!$B$6:$B$13))</f>
        <v>5678.0644645099128</v>
      </c>
      <c r="S59" s="49"/>
      <c r="T59" s="50">
        <f t="shared" si="4"/>
        <v>58.00000000000027</v>
      </c>
      <c r="U59" s="50"/>
      <c r="V59" t="str">
        <f t="shared" si="7"/>
        <v/>
      </c>
      <c r="W59">
        <f t="shared" si="3"/>
        <v>0</v>
      </c>
      <c r="X59" s="41">
        <f t="shared" si="5"/>
        <v>157372.002246661</v>
      </c>
      <c r="Y59" s="42">
        <f t="shared" si="6"/>
        <v>4.6147039700857206E-2</v>
      </c>
    </row>
    <row r="60" spans="2:25" x14ac:dyDescent="0.15">
      <c r="B60" s="40">
        <v>52</v>
      </c>
      <c r="C60" s="45">
        <f t="shared" si="1"/>
        <v>155787.81467569087</v>
      </c>
      <c r="D60" s="45"/>
      <c r="E60" s="44">
        <v>2018</v>
      </c>
      <c r="F60" s="8">
        <v>43544</v>
      </c>
      <c r="G60" s="44" t="s">
        <v>3</v>
      </c>
      <c r="H60" s="46">
        <v>0.76770000000000005</v>
      </c>
      <c r="I60" s="46"/>
      <c r="J60" s="44">
        <v>41</v>
      </c>
      <c r="K60" s="47">
        <f t="shared" si="8"/>
        <v>4673.6344402707255</v>
      </c>
      <c r="L60" s="48"/>
      <c r="M60" s="6">
        <f>IF(J60="","",(K60/J60)/LOOKUP(RIGHT($D$2,3),[1]定数!$A$6:$A$13,[1]定数!$B$6:$B$13))</f>
        <v>0.94992569924201742</v>
      </c>
      <c r="N60" s="44">
        <v>2018</v>
      </c>
      <c r="O60" s="8">
        <v>43546</v>
      </c>
      <c r="P60" s="46">
        <v>0.77210000000000001</v>
      </c>
      <c r="Q60" s="46"/>
      <c r="R60" s="49">
        <f>IF(P60="","",T60*M60*LOOKUP(RIGHT($D$2,3),定数!$A$6:$A$13,定数!$B$6:$B$13))</f>
        <v>-5015.6076919978059</v>
      </c>
      <c r="S60" s="49"/>
      <c r="T60" s="50">
        <f t="shared" si="4"/>
        <v>-43.999999999999595</v>
      </c>
      <c r="U60" s="50"/>
      <c r="V60" t="str">
        <f t="shared" si="7"/>
        <v/>
      </c>
      <c r="W60">
        <f t="shared" si="3"/>
        <v>1</v>
      </c>
      <c r="X60" s="41">
        <f t="shared" si="5"/>
        <v>157372.002246661</v>
      </c>
      <c r="Y60" s="42">
        <f t="shared" si="6"/>
        <v>1.0066514680845851E-2</v>
      </c>
    </row>
    <row r="61" spans="2:25" x14ac:dyDescent="0.15">
      <c r="B61" s="40">
        <v>53</v>
      </c>
      <c r="C61" s="45">
        <f t="shared" si="1"/>
        <v>150772.20698369306</v>
      </c>
      <c r="D61" s="45"/>
      <c r="E61" s="44">
        <v>2018</v>
      </c>
      <c r="F61" s="8">
        <v>43593</v>
      </c>
      <c r="G61" s="44" t="s">
        <v>3</v>
      </c>
      <c r="H61" s="46">
        <v>0.749</v>
      </c>
      <c r="I61" s="46"/>
      <c r="J61" s="44">
        <v>35</v>
      </c>
      <c r="K61" s="47">
        <f t="shared" si="8"/>
        <v>4523.1662095107913</v>
      </c>
      <c r="L61" s="48"/>
      <c r="M61" s="6">
        <f>IF(J61="","",(K61/J61)/LOOKUP(RIGHT($D$2,3),[1]定数!$A$6:$A$13,[1]定数!$B$6:$B$13))</f>
        <v>1.0769443355978074</v>
      </c>
      <c r="N61" s="44">
        <v>2018</v>
      </c>
      <c r="O61" s="8">
        <v>43593</v>
      </c>
      <c r="P61" s="46">
        <v>0.74450000000000005</v>
      </c>
      <c r="Q61" s="46"/>
      <c r="R61" s="49">
        <f>IF(P61="","",T61*M61*LOOKUP(RIGHT($D$2,3),定数!$A$6:$A$13,定数!$B$6:$B$13))</f>
        <v>5815.4994122280941</v>
      </c>
      <c r="S61" s="49"/>
      <c r="T61" s="50">
        <f t="shared" si="4"/>
        <v>44.999999999999488</v>
      </c>
      <c r="U61" s="50"/>
      <c r="V61" t="str">
        <f t="shared" si="7"/>
        <v/>
      </c>
      <c r="W61">
        <f t="shared" si="3"/>
        <v>0</v>
      </c>
      <c r="X61" s="41">
        <f t="shared" si="5"/>
        <v>157372.002246661</v>
      </c>
      <c r="Y61" s="42">
        <f t="shared" si="6"/>
        <v>4.1937543964291502E-2</v>
      </c>
    </row>
    <row r="62" spans="2:25" x14ac:dyDescent="0.15">
      <c r="B62" s="40">
        <v>54</v>
      </c>
      <c r="C62" s="45">
        <f t="shared" si="1"/>
        <v>156587.70639592115</v>
      </c>
      <c r="D62" s="45"/>
      <c r="E62" s="44">
        <v>2018</v>
      </c>
      <c r="F62" s="8">
        <v>43606</v>
      </c>
      <c r="G62" s="44" t="s">
        <v>4</v>
      </c>
      <c r="H62" s="46">
        <v>0.75560000000000005</v>
      </c>
      <c r="I62" s="46"/>
      <c r="J62" s="44">
        <v>52</v>
      </c>
      <c r="K62" s="47">
        <f t="shared" si="8"/>
        <v>4697.6311918776346</v>
      </c>
      <c r="L62" s="48"/>
      <c r="M62" s="6">
        <f>IF(J62="","",(K62/J62)/LOOKUP(RIGHT($D$2,3),[1]定数!$A$6:$A$13,[1]定数!$B$6:$B$13))</f>
        <v>0.75282551151885169</v>
      </c>
      <c r="N62" s="44">
        <v>2018</v>
      </c>
      <c r="O62" s="8">
        <v>43615</v>
      </c>
      <c r="P62" s="46">
        <v>0.75009999999999999</v>
      </c>
      <c r="Q62" s="46"/>
      <c r="R62" s="49">
        <f>IF(P62="","",T62*M62*LOOKUP(RIGHT($D$2,3),定数!$A$6:$A$13,定数!$B$6:$B$13))</f>
        <v>-4968.6483760244755</v>
      </c>
      <c r="S62" s="49"/>
      <c r="T62" s="50">
        <f t="shared" si="4"/>
        <v>-55.000000000000604</v>
      </c>
      <c r="U62" s="50"/>
      <c r="V62" t="str">
        <f t="shared" si="7"/>
        <v/>
      </c>
      <c r="W62">
        <f t="shared" si="3"/>
        <v>1</v>
      </c>
      <c r="X62" s="41">
        <f t="shared" si="5"/>
        <v>157372.002246661</v>
      </c>
      <c r="Y62" s="42">
        <f t="shared" si="6"/>
        <v>4.9837063743431997E-3</v>
      </c>
    </row>
    <row r="63" spans="2:25" x14ac:dyDescent="0.15">
      <c r="B63" s="40">
        <v>55</v>
      </c>
      <c r="C63" s="45">
        <f t="shared" si="1"/>
        <v>151619.05801989668</v>
      </c>
      <c r="D63" s="45"/>
      <c r="E63" s="44">
        <v>2018</v>
      </c>
      <c r="F63" s="8">
        <v>43643</v>
      </c>
      <c r="G63" s="44" t="s">
        <v>3</v>
      </c>
      <c r="H63" s="46">
        <v>0.73540000000000005</v>
      </c>
      <c r="I63" s="46"/>
      <c r="J63" s="44">
        <v>51</v>
      </c>
      <c r="K63" s="47">
        <f t="shared" si="8"/>
        <v>4548.5717405968999</v>
      </c>
      <c r="L63" s="48"/>
      <c r="M63" s="6">
        <f>IF(J63="","",(K63/J63)/LOOKUP(RIGHT($D$2,3),[1]定数!$A$6:$A$13,[1]定数!$B$6:$B$13))</f>
        <v>0.74323067656812092</v>
      </c>
      <c r="N63" s="44">
        <v>2018</v>
      </c>
      <c r="O63" s="8">
        <v>43646</v>
      </c>
      <c r="P63" s="46">
        <v>0.74070000000000003</v>
      </c>
      <c r="Q63" s="46"/>
      <c r="R63" s="49">
        <f>IF(P63="","",T63*M63*LOOKUP(RIGHT($D$2,3),定数!$A$6:$A$13,定数!$B$6:$B$13))</f>
        <v>-4726.947102973224</v>
      </c>
      <c r="S63" s="49"/>
      <c r="T63" s="50">
        <f t="shared" si="4"/>
        <v>-52.999999999999716</v>
      </c>
      <c r="U63" s="50"/>
      <c r="V63" t="str">
        <f t="shared" si="7"/>
        <v/>
      </c>
      <c r="W63">
        <f t="shared" si="3"/>
        <v>2</v>
      </c>
      <c r="X63" s="41">
        <f t="shared" si="5"/>
        <v>157372.002246661</v>
      </c>
      <c r="Y63" s="42">
        <f t="shared" si="6"/>
        <v>3.6556338768234609E-2</v>
      </c>
    </row>
    <row r="64" spans="2:25" x14ac:dyDescent="0.15">
      <c r="B64" s="40">
        <v>56</v>
      </c>
      <c r="C64" s="45">
        <f t="shared" si="1"/>
        <v>146892.11091692344</v>
      </c>
      <c r="D64" s="45"/>
      <c r="E64" s="44">
        <v>2018</v>
      </c>
      <c r="F64" s="8">
        <v>43652</v>
      </c>
      <c r="G64" s="44" t="s">
        <v>4</v>
      </c>
      <c r="H64" s="46">
        <v>0.74129999999999996</v>
      </c>
      <c r="I64" s="46"/>
      <c r="J64" s="44">
        <v>36</v>
      </c>
      <c r="K64" s="47">
        <f t="shared" si="8"/>
        <v>4406.7633275077033</v>
      </c>
      <c r="L64" s="48"/>
      <c r="M64" s="6">
        <f>IF(J64="","",(K64/J64)/LOOKUP(RIGHT($D$2,3),[1]定数!$A$6:$A$13,[1]定数!$B$6:$B$13))</f>
        <v>1.0200841035897461</v>
      </c>
      <c r="N64" s="44">
        <v>2018</v>
      </c>
      <c r="O64" s="8">
        <v>43655</v>
      </c>
      <c r="P64" s="46">
        <v>0.74590000000000001</v>
      </c>
      <c r="Q64" s="46"/>
      <c r="R64" s="49">
        <f>IF(P64="","",T64*M64*LOOKUP(RIGHT($D$2,3),定数!$A$6:$A$13,定数!$B$6:$B$13))</f>
        <v>5630.8642518154575</v>
      </c>
      <c r="S64" s="49"/>
      <c r="T64" s="50">
        <f t="shared" si="4"/>
        <v>46.000000000000483</v>
      </c>
      <c r="U64" s="50"/>
      <c r="V64" t="str">
        <f t="shared" si="7"/>
        <v/>
      </c>
      <c r="W64">
        <f t="shared" si="3"/>
        <v>0</v>
      </c>
      <c r="X64" s="41">
        <f t="shared" si="5"/>
        <v>157372.002246661</v>
      </c>
      <c r="Y64" s="42">
        <f t="shared" si="6"/>
        <v>6.6593111736048427E-2</v>
      </c>
    </row>
    <row r="65" spans="2:25" x14ac:dyDescent="0.15">
      <c r="B65" s="40">
        <v>57</v>
      </c>
      <c r="C65" s="45">
        <f t="shared" si="1"/>
        <v>152522.97516873889</v>
      </c>
      <c r="D65" s="45"/>
      <c r="E65" s="44">
        <v>2018</v>
      </c>
      <c r="F65" s="8">
        <v>43691</v>
      </c>
      <c r="G65" s="44" t="s">
        <v>3</v>
      </c>
      <c r="H65" s="46">
        <v>0.72509999999999997</v>
      </c>
      <c r="I65" s="46"/>
      <c r="J65" s="44">
        <v>30</v>
      </c>
      <c r="K65" s="47">
        <f t="shared" si="8"/>
        <v>4575.6892550621669</v>
      </c>
      <c r="L65" s="48"/>
      <c r="M65" s="6">
        <f>IF(J65="","",(K65/J65)/LOOKUP(RIGHT($D$2,3),[1]定数!$A$6:$A$13,[1]定数!$B$6:$B$13))</f>
        <v>1.2710247930728242</v>
      </c>
      <c r="N65" s="44">
        <v>2018</v>
      </c>
      <c r="O65" s="8">
        <v>43692</v>
      </c>
      <c r="P65" s="46">
        <v>0.72219999999999995</v>
      </c>
      <c r="Q65" s="46"/>
      <c r="R65" s="49">
        <f>IF(P65="","",T65*M65*LOOKUP(RIGHT($D$2,3),定数!$A$6:$A$13,定数!$B$6:$B$13))</f>
        <v>4423.1662798934494</v>
      </c>
      <c r="S65" s="49"/>
      <c r="T65" s="50">
        <f t="shared" si="4"/>
        <v>29.000000000000135</v>
      </c>
      <c r="U65" s="50"/>
      <c r="V65" t="str">
        <f t="shared" si="7"/>
        <v/>
      </c>
      <c r="W65">
        <f t="shared" si="3"/>
        <v>0</v>
      </c>
      <c r="X65" s="41">
        <f t="shared" si="5"/>
        <v>157372.002246661</v>
      </c>
      <c r="Y65" s="42">
        <f t="shared" si="6"/>
        <v>3.0812514352596576E-2</v>
      </c>
    </row>
    <row r="66" spans="2:25" x14ac:dyDescent="0.15">
      <c r="B66" s="40">
        <v>58</v>
      </c>
      <c r="C66" s="45">
        <f t="shared" si="1"/>
        <v>156946.14144863235</v>
      </c>
      <c r="D66" s="45"/>
      <c r="E66" s="44">
        <v>2018</v>
      </c>
      <c r="F66" s="8">
        <v>43753</v>
      </c>
      <c r="G66" s="44" t="s">
        <v>4</v>
      </c>
      <c r="H66" s="46">
        <v>0.71440000000000003</v>
      </c>
      <c r="I66" s="46"/>
      <c r="J66" s="44">
        <v>41</v>
      </c>
      <c r="K66" s="47">
        <f t="shared" si="8"/>
        <v>4708.3842434589706</v>
      </c>
      <c r="L66" s="48"/>
      <c r="M66" s="6">
        <f>IF(J66="","",(K66/J66)/LOOKUP(RIGHT($D$2,3),[1]定数!$A$6:$A$13,[1]定数!$B$6:$B$13))</f>
        <v>0.95698866736970944</v>
      </c>
      <c r="N66" s="44">
        <v>2018</v>
      </c>
      <c r="O66" s="8">
        <v>43757</v>
      </c>
      <c r="P66" s="46">
        <v>0.71</v>
      </c>
      <c r="Q66" s="46"/>
      <c r="R66" s="49">
        <f>IF(P66="","",T66*M66*LOOKUP(RIGHT($D$2,3),定数!$A$6:$A$13,定数!$B$6:$B$13))</f>
        <v>-5052.9001637121464</v>
      </c>
      <c r="S66" s="49"/>
      <c r="T66" s="50">
        <f>IF(P66="","",IF(G66="買",(P66-H66),(H66-P66))*IF(RIGHT($D$2,3)="JPY",100,10000))</f>
        <v>-44.000000000000703</v>
      </c>
      <c r="U66" s="50"/>
      <c r="V66" t="str">
        <f t="shared" si="7"/>
        <v/>
      </c>
      <c r="W66">
        <f t="shared" si="3"/>
        <v>1</v>
      </c>
      <c r="X66" s="41">
        <f t="shared" si="5"/>
        <v>157372.002246661</v>
      </c>
      <c r="Y66" s="42">
        <f t="shared" si="6"/>
        <v>2.7060772688216606E-3</v>
      </c>
    </row>
    <row r="67" spans="2:25" x14ac:dyDescent="0.15">
      <c r="B67" s="40">
        <v>59</v>
      </c>
      <c r="C67" s="45">
        <f t="shared" si="1"/>
        <v>151893.24128492019</v>
      </c>
      <c r="D67" s="45"/>
      <c r="E67" s="44">
        <v>2019</v>
      </c>
      <c r="F67" s="8">
        <v>43475</v>
      </c>
      <c r="G67" s="44" t="s">
        <v>4</v>
      </c>
      <c r="H67" s="46">
        <v>0.71899999999999997</v>
      </c>
      <c r="I67" s="46"/>
      <c r="J67" s="44">
        <v>43</v>
      </c>
      <c r="K67" s="47">
        <f t="shared" si="8"/>
        <v>4556.797238547606</v>
      </c>
      <c r="L67" s="48"/>
      <c r="M67" s="6">
        <f>IF(J67="","",(K67/J67)/LOOKUP(RIGHT($D$2,3),[1]定数!$A$6:$A$13,[1]定数!$B$6:$B$13))</f>
        <v>0.88310024002860577</v>
      </c>
      <c r="N67" s="44">
        <v>2019</v>
      </c>
      <c r="O67" s="8">
        <v>43486</v>
      </c>
      <c r="P67" s="46">
        <v>0.71450000000000002</v>
      </c>
      <c r="Q67" s="46"/>
      <c r="R67" s="49">
        <f>IF(P67="","",T67*M67*LOOKUP(RIGHT($D$2,3),定数!$A$6:$A$13,定数!$B$6:$B$13))</f>
        <v>-4768.7412961544169</v>
      </c>
      <c r="S67" s="49"/>
      <c r="T67" s="50">
        <f>IF(P67="","",IF(G67="買",(P67-H67),(H67-P67))*IF(RIGHT($D$2,3)="JPY",100,10000))</f>
        <v>-44.999999999999488</v>
      </c>
      <c r="U67" s="50"/>
      <c r="V67" t="str">
        <f t="shared" si="7"/>
        <v/>
      </c>
      <c r="W67">
        <f t="shared" si="3"/>
        <v>2</v>
      </c>
      <c r="X67" s="41">
        <f t="shared" si="5"/>
        <v>157372.002246661</v>
      </c>
      <c r="Y67" s="42">
        <f t="shared" si="6"/>
        <v>3.4814076732362587E-2</v>
      </c>
    </row>
    <row r="68" spans="2:25" x14ac:dyDescent="0.15">
      <c r="B68" s="40">
        <v>60</v>
      </c>
      <c r="C68" s="45">
        <f t="shared" si="1"/>
        <v>147124.49998876578</v>
      </c>
      <c r="D68" s="45"/>
      <c r="E68" s="44">
        <v>2019</v>
      </c>
      <c r="F68" s="8">
        <v>43525</v>
      </c>
      <c r="G68" s="44" t="s">
        <v>3</v>
      </c>
      <c r="H68" s="46">
        <v>0.70740000000000003</v>
      </c>
      <c r="I68" s="46"/>
      <c r="J68" s="44">
        <v>45</v>
      </c>
      <c r="K68" s="47">
        <f t="shared" si="8"/>
        <v>4413.7349996629728</v>
      </c>
      <c r="L68" s="48"/>
      <c r="M68" s="6">
        <f>IF(J68="","",(K68/J68)/LOOKUP(RIGHT($D$2,3),[1]定数!$A$6:$A$13,[1]定数!$B$6:$B$13))</f>
        <v>0.81735833327092089</v>
      </c>
      <c r="N68" s="44">
        <v>2019</v>
      </c>
      <c r="O68" s="8">
        <v>43532</v>
      </c>
      <c r="P68" s="46">
        <v>0.70169999999999999</v>
      </c>
      <c r="Q68" s="46"/>
      <c r="R68" s="49">
        <f>IF(P68="","",T68*M68*LOOKUP(RIGHT($D$2,3),定数!$A$6:$A$13,定数!$B$6:$B$13))</f>
        <v>5590.7309995731357</v>
      </c>
      <c r="S68" s="49"/>
      <c r="T68" s="50">
        <f t="shared" si="4"/>
        <v>57.000000000000384</v>
      </c>
      <c r="U68" s="50"/>
      <c r="V68" t="str">
        <f t="shared" si="7"/>
        <v/>
      </c>
      <c r="W68">
        <f t="shared" si="3"/>
        <v>0</v>
      </c>
      <c r="X68" s="41">
        <f t="shared" si="5"/>
        <v>157372.002246661</v>
      </c>
      <c r="Y68" s="42">
        <f t="shared" si="6"/>
        <v>6.5116425486113738E-2</v>
      </c>
    </row>
    <row r="69" spans="2:25" x14ac:dyDescent="0.15">
      <c r="B69" s="40">
        <v>61</v>
      </c>
      <c r="C69" s="45">
        <f t="shared" si="1"/>
        <v>152715.23098833891</v>
      </c>
      <c r="D69" s="45"/>
      <c r="E69" s="44">
        <v>2019</v>
      </c>
      <c r="F69" s="8">
        <v>43628</v>
      </c>
      <c r="G69" s="44" t="s">
        <v>3</v>
      </c>
      <c r="H69" s="46">
        <v>0.69289999999999996</v>
      </c>
      <c r="I69" s="46"/>
      <c r="J69" s="44">
        <v>25</v>
      </c>
      <c r="K69" s="47">
        <f t="shared" si="8"/>
        <v>4581.4569296501668</v>
      </c>
      <c r="L69" s="48"/>
      <c r="M69" s="6">
        <f>IF(J69="","",(K69/J69)/LOOKUP(RIGHT($D$2,3),[1]定数!$A$6:$A$13,[1]定数!$B$6:$B$13))</f>
        <v>1.5271523098833888</v>
      </c>
      <c r="N69" s="44">
        <v>2019</v>
      </c>
      <c r="O69" s="8">
        <v>43630</v>
      </c>
      <c r="P69" s="46">
        <v>0.68979999999999997</v>
      </c>
      <c r="Q69" s="46"/>
      <c r="R69" s="49">
        <f>IF(P69="","",T69*M69*LOOKUP(RIGHT($D$2,3),定数!$A$6:$A$13,定数!$B$6:$B$13))</f>
        <v>5681.0065927661908</v>
      </c>
      <c r="S69" s="49"/>
      <c r="T69" s="50">
        <f>IF(P69="","",IF(G69="買",(P69-H69),(H69-P69))*IF(RIGHT($D$2,3)="JPY",100,10000))</f>
        <v>30.999999999999915</v>
      </c>
      <c r="U69" s="50"/>
      <c r="V69" t="str">
        <f t="shared" si="7"/>
        <v/>
      </c>
      <c r="W69">
        <f t="shared" si="3"/>
        <v>0</v>
      </c>
      <c r="X69" s="41">
        <f t="shared" si="5"/>
        <v>157372.002246661</v>
      </c>
      <c r="Y69" s="42">
        <f t="shared" si="6"/>
        <v>2.9590849654585805E-2</v>
      </c>
    </row>
    <row r="70" spans="2:25" x14ac:dyDescent="0.15">
      <c r="B70" s="40">
        <v>62</v>
      </c>
      <c r="C70" s="45">
        <f t="shared" si="1"/>
        <v>158396.23758110509</v>
      </c>
      <c r="D70" s="45"/>
      <c r="E70" s="44">
        <v>2019</v>
      </c>
      <c r="F70" s="8">
        <v>43658</v>
      </c>
      <c r="G70" s="44" t="s">
        <v>4</v>
      </c>
      <c r="H70" s="46">
        <v>0.70179999999999998</v>
      </c>
      <c r="I70" s="46"/>
      <c r="J70" s="44">
        <v>35</v>
      </c>
      <c r="K70" s="47">
        <f t="shared" si="8"/>
        <v>4751.8871274331523</v>
      </c>
      <c r="L70" s="48"/>
      <c r="M70" s="6">
        <f>IF(J70="","",(K70/J70)/LOOKUP(RIGHT($D$2,3),[1]定数!$A$6:$A$13,[1]定数!$B$6:$B$13))</f>
        <v>1.1314016970078933</v>
      </c>
      <c r="N70" s="44">
        <v>2019</v>
      </c>
      <c r="O70" s="8">
        <v>43665</v>
      </c>
      <c r="P70" s="46">
        <v>0.70620000000000005</v>
      </c>
      <c r="Q70" s="46"/>
      <c r="R70" s="49">
        <f>IF(P70="","",T70*M70*LOOKUP(RIGHT($D$2,3),定数!$A$6:$A$13,定数!$B$6:$B$13))</f>
        <v>5973.8009602017719</v>
      </c>
      <c r="S70" s="49"/>
      <c r="T70" s="50">
        <f>IF(P70="","",IF(G70="買",(P70-H70),(H70-P70))*IF(RIGHT($D$2,3)="JPY",100,10000))</f>
        <v>44.000000000000703</v>
      </c>
      <c r="U70" s="50"/>
      <c r="V70" t="str">
        <f t="shared" si="7"/>
        <v/>
      </c>
      <c r="W70">
        <f t="shared" si="3"/>
        <v>0</v>
      </c>
      <c r="X70" s="41">
        <f t="shared" si="5"/>
        <v>158396.23758110509</v>
      </c>
      <c r="Y70" s="42">
        <f t="shared" si="6"/>
        <v>0</v>
      </c>
    </row>
    <row r="71" spans="2:25" x14ac:dyDescent="0.15">
      <c r="B71" s="40">
        <v>63</v>
      </c>
      <c r="C71" s="45">
        <f t="shared" si="1"/>
        <v>164370.03854130686</v>
      </c>
      <c r="D71" s="45"/>
      <c r="E71" s="40"/>
      <c r="F71" s="8"/>
      <c r="G71" s="40"/>
      <c r="H71" s="46"/>
      <c r="I71" s="46"/>
      <c r="J71" s="40"/>
      <c r="K71" s="47" t="str">
        <f t="shared" ref="K71:K74" si="9">IF(J71="","",C71*0.03)</f>
        <v/>
      </c>
      <c r="L71" s="48"/>
      <c r="M71" s="6" t="str">
        <f>IF(J71="","",(K71/J71)/LOOKUP(RIGHT($D$2,3),定数!$A$6:$A$13,定数!$B$6:$B$13))</f>
        <v/>
      </c>
      <c r="N71" s="40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4"/>
        <v/>
      </c>
      <c r="U71" s="50"/>
      <c r="V71" t="str">
        <f t="shared" si="7"/>
        <v/>
      </c>
      <c r="W71" t="str">
        <f t="shared" si="3"/>
        <v/>
      </c>
      <c r="X71" s="41">
        <f t="shared" si="5"/>
        <v>164370.03854130686</v>
      </c>
      <c r="Y71" s="42">
        <f t="shared" si="6"/>
        <v>0</v>
      </c>
    </row>
    <row r="72" spans="2:25" x14ac:dyDescent="0.15">
      <c r="B72" s="40">
        <v>64</v>
      </c>
      <c r="C72" s="45" t="str">
        <f t="shared" si="1"/>
        <v/>
      </c>
      <c r="D72" s="45"/>
      <c r="E72" s="40"/>
      <c r="F72" s="8"/>
      <c r="G72" s="40"/>
      <c r="H72" s="46"/>
      <c r="I72" s="46"/>
      <c r="J72" s="40"/>
      <c r="K72" s="47" t="str">
        <f t="shared" si="9"/>
        <v/>
      </c>
      <c r="L72" s="48"/>
      <c r="M72" s="6" t="str">
        <f>IF(J72="","",(K72/J72)/LOOKUP(RIGHT($D$2,3),定数!$A$6:$A$13,定数!$B$6:$B$13))</f>
        <v/>
      </c>
      <c r="N72" s="40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4"/>
        <v/>
      </c>
      <c r="U72" s="50"/>
      <c r="V72" t="str">
        <f t="shared" si="7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5" t="str">
        <f t="shared" si="1"/>
        <v/>
      </c>
      <c r="D73" s="45"/>
      <c r="E73" s="40"/>
      <c r="F73" s="8"/>
      <c r="G73" s="40"/>
      <c r="H73" s="46"/>
      <c r="I73" s="46"/>
      <c r="J73" s="40"/>
      <c r="K73" s="47" t="str">
        <f t="shared" si="9"/>
        <v/>
      </c>
      <c r="L73" s="48"/>
      <c r="M73" s="6" t="str">
        <f>IF(J73="","",(K73/J73)/LOOKUP(RIGHT($D$2,3),定数!$A$6:$A$13,定数!$B$6:$B$13))</f>
        <v/>
      </c>
      <c r="N73" s="40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4"/>
        <v/>
      </c>
      <c r="U73" s="50"/>
      <c r="V73" t="str">
        <f t="shared" si="7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5" t="str">
        <f t="shared" ref="C74:C108" si="10">IF(R73="","",C73+R73)</f>
        <v/>
      </c>
      <c r="D74" s="45"/>
      <c r="E74" s="40"/>
      <c r="F74" s="8"/>
      <c r="G74" s="40"/>
      <c r="H74" s="46"/>
      <c r="I74" s="46"/>
      <c r="J74" s="40"/>
      <c r="K74" s="47" t="str">
        <f t="shared" si="9"/>
        <v/>
      </c>
      <c r="L74" s="48"/>
      <c r="M74" s="6" t="str">
        <f>IF(J74="","",(K74/J74)/LOOKUP(RIGHT($D$2,3),定数!$A$6:$A$13,定数!$B$6:$B$13))</f>
        <v/>
      </c>
      <c r="N74" s="40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4"/>
        <v/>
      </c>
      <c r="U74" s="50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5" t="str">
        <f t="shared" si="10"/>
        <v/>
      </c>
      <c r="D75" s="45"/>
      <c r="E75" s="40"/>
      <c r="F75" s="8"/>
      <c r="G75" s="40"/>
      <c r="H75" s="46"/>
      <c r="I75" s="46"/>
      <c r="J75" s="40"/>
      <c r="K75" s="47" t="str">
        <f t="shared" ref="K75:K108" si="11">IF(J75="","",C75*0.03)</f>
        <v/>
      </c>
      <c r="L75" s="48"/>
      <c r="M75" s="6" t="str">
        <f>IF(J75="","",(K75/J75)/LOOKUP(RIGHT($D$2,3),定数!$A$6:$A$13,定数!$B$6:$B$13))</f>
        <v/>
      </c>
      <c r="N75" s="40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4"/>
        <v/>
      </c>
      <c r="U75" s="50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5" t="str">
        <f t="shared" si="10"/>
        <v/>
      </c>
      <c r="D76" s="45"/>
      <c r="E76" s="40"/>
      <c r="F76" s="8"/>
      <c r="G76" s="40"/>
      <c r="H76" s="46"/>
      <c r="I76" s="46"/>
      <c r="J76" s="40"/>
      <c r="K76" s="47" t="str">
        <f t="shared" si="11"/>
        <v/>
      </c>
      <c r="L76" s="48"/>
      <c r="M76" s="6" t="str">
        <f>IF(J76="","",(K76/J76)/LOOKUP(RIGHT($D$2,3),定数!$A$6:$A$13,定数!$B$6:$B$13))</f>
        <v/>
      </c>
      <c r="N76" s="40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3">IF(P76="","",IF(G76="買",(P76-H76),(H76-P76))*IF(RIGHT($D$2,3)="JPY",100,10000))</f>
        <v/>
      </c>
      <c r="U76" s="50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 x14ac:dyDescent="0.15">
      <c r="B77" s="40">
        <v>69</v>
      </c>
      <c r="C77" s="45" t="str">
        <f t="shared" si="10"/>
        <v/>
      </c>
      <c r="D77" s="45"/>
      <c r="E77" s="40"/>
      <c r="F77" s="8"/>
      <c r="G77" s="40"/>
      <c r="H77" s="46"/>
      <c r="I77" s="46"/>
      <c r="J77" s="40"/>
      <c r="K77" s="47" t="str">
        <f t="shared" si="11"/>
        <v/>
      </c>
      <c r="L77" s="48"/>
      <c r="M77" s="6" t="str">
        <f>IF(J77="","",(K77/J77)/LOOKUP(RIGHT($D$2,3),定数!$A$6:$A$13,定数!$B$6:$B$13))</f>
        <v/>
      </c>
      <c r="N77" s="40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3"/>
        <v/>
      </c>
      <c r="U77" s="50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 x14ac:dyDescent="0.15">
      <c r="B78" s="40">
        <v>70</v>
      </c>
      <c r="C78" s="45" t="str">
        <f t="shared" si="10"/>
        <v/>
      </c>
      <c r="D78" s="45"/>
      <c r="E78" s="40"/>
      <c r="F78" s="8"/>
      <c r="G78" s="40"/>
      <c r="H78" s="46"/>
      <c r="I78" s="46"/>
      <c r="J78" s="40"/>
      <c r="K78" s="47" t="str">
        <f t="shared" si="11"/>
        <v/>
      </c>
      <c r="L78" s="48"/>
      <c r="M78" s="6" t="str">
        <f>IF(J78="","",(K78/J78)/LOOKUP(RIGHT($D$2,3),定数!$A$6:$A$13,定数!$B$6:$B$13))</f>
        <v/>
      </c>
      <c r="N78" s="40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3"/>
        <v/>
      </c>
      <c r="U78" s="50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 x14ac:dyDescent="0.15">
      <c r="B79" s="40">
        <v>71</v>
      </c>
      <c r="C79" s="45" t="str">
        <f t="shared" si="10"/>
        <v/>
      </c>
      <c r="D79" s="45"/>
      <c r="E79" s="40"/>
      <c r="F79" s="8"/>
      <c r="G79" s="40"/>
      <c r="H79" s="46"/>
      <c r="I79" s="46"/>
      <c r="J79" s="40"/>
      <c r="K79" s="47" t="str">
        <f t="shared" si="11"/>
        <v/>
      </c>
      <c r="L79" s="48"/>
      <c r="M79" s="6" t="str">
        <f>IF(J79="","",(K79/J79)/LOOKUP(RIGHT($D$2,3),定数!$A$6:$A$13,定数!$B$6:$B$13))</f>
        <v/>
      </c>
      <c r="N79" s="40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3"/>
        <v/>
      </c>
      <c r="U79" s="50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 x14ac:dyDescent="0.15">
      <c r="B80" s="40">
        <v>72</v>
      </c>
      <c r="C80" s="45" t="str">
        <f t="shared" si="10"/>
        <v/>
      </c>
      <c r="D80" s="45"/>
      <c r="E80" s="40"/>
      <c r="F80" s="8"/>
      <c r="G80" s="40"/>
      <c r="H80" s="46"/>
      <c r="I80" s="46"/>
      <c r="J80" s="40"/>
      <c r="K80" s="47" t="str">
        <f t="shared" si="11"/>
        <v/>
      </c>
      <c r="L80" s="48"/>
      <c r="M80" s="6" t="str">
        <f>IF(J80="","",(K80/J80)/LOOKUP(RIGHT($D$2,3),定数!$A$6:$A$13,定数!$B$6:$B$13))</f>
        <v/>
      </c>
      <c r="N80" s="40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3"/>
        <v/>
      </c>
      <c r="U80" s="50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 x14ac:dyDescent="0.15">
      <c r="B81" s="40">
        <v>73</v>
      </c>
      <c r="C81" s="45" t="str">
        <f t="shared" si="10"/>
        <v/>
      </c>
      <c r="D81" s="45"/>
      <c r="E81" s="40"/>
      <c r="F81" s="8"/>
      <c r="G81" s="40"/>
      <c r="H81" s="46"/>
      <c r="I81" s="46"/>
      <c r="J81" s="40"/>
      <c r="K81" s="47" t="str">
        <f t="shared" si="11"/>
        <v/>
      </c>
      <c r="L81" s="48"/>
      <c r="M81" s="6" t="str">
        <f>IF(J81="","",(K81/J81)/LOOKUP(RIGHT($D$2,3),定数!$A$6:$A$13,定数!$B$6:$B$13))</f>
        <v/>
      </c>
      <c r="N81" s="40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3"/>
        <v/>
      </c>
      <c r="U81" s="50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 x14ac:dyDescent="0.15">
      <c r="B82" s="40">
        <v>74</v>
      </c>
      <c r="C82" s="45" t="str">
        <f t="shared" si="10"/>
        <v/>
      </c>
      <c r="D82" s="45"/>
      <c r="E82" s="40"/>
      <c r="F82" s="8"/>
      <c r="G82" s="40"/>
      <c r="H82" s="46"/>
      <c r="I82" s="46"/>
      <c r="J82" s="40"/>
      <c r="K82" s="47" t="str">
        <f t="shared" si="11"/>
        <v/>
      </c>
      <c r="L82" s="48"/>
      <c r="M82" s="6" t="str">
        <f>IF(J82="","",(K82/J82)/LOOKUP(RIGHT($D$2,3),定数!$A$6:$A$13,定数!$B$6:$B$13))</f>
        <v/>
      </c>
      <c r="N82" s="40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3"/>
        <v/>
      </c>
      <c r="U82" s="50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 x14ac:dyDescent="0.15">
      <c r="B83" s="40">
        <v>75</v>
      </c>
      <c r="C83" s="45" t="str">
        <f t="shared" si="10"/>
        <v/>
      </c>
      <c r="D83" s="45"/>
      <c r="E83" s="40"/>
      <c r="F83" s="8"/>
      <c r="G83" s="40"/>
      <c r="H83" s="46"/>
      <c r="I83" s="46"/>
      <c r="J83" s="40"/>
      <c r="K83" s="47" t="str">
        <f t="shared" si="11"/>
        <v/>
      </c>
      <c r="L83" s="48"/>
      <c r="M83" s="6" t="str">
        <f>IF(J83="","",(K83/J83)/LOOKUP(RIGHT($D$2,3),定数!$A$6:$A$13,定数!$B$6:$B$13))</f>
        <v/>
      </c>
      <c r="N83" s="40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3"/>
        <v/>
      </c>
      <c r="U83" s="50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 x14ac:dyDescent="0.15">
      <c r="B84" s="40">
        <v>76</v>
      </c>
      <c r="C84" s="45" t="str">
        <f t="shared" si="10"/>
        <v/>
      </c>
      <c r="D84" s="45"/>
      <c r="E84" s="40"/>
      <c r="F84" s="8"/>
      <c r="G84" s="40"/>
      <c r="H84" s="46"/>
      <c r="I84" s="46"/>
      <c r="J84" s="40"/>
      <c r="K84" s="47" t="str">
        <f t="shared" si="11"/>
        <v/>
      </c>
      <c r="L84" s="48"/>
      <c r="M84" s="6" t="str">
        <f>IF(J84="","",(K84/J84)/LOOKUP(RIGHT($D$2,3),定数!$A$6:$A$13,定数!$B$6:$B$13))</f>
        <v/>
      </c>
      <c r="N84" s="40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3"/>
        <v/>
      </c>
      <c r="U84" s="50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 x14ac:dyDescent="0.15">
      <c r="B85" s="40">
        <v>77</v>
      </c>
      <c r="C85" s="45" t="str">
        <f t="shared" si="10"/>
        <v/>
      </c>
      <c r="D85" s="45"/>
      <c r="E85" s="40"/>
      <c r="F85" s="8"/>
      <c r="G85" s="40"/>
      <c r="H85" s="46"/>
      <c r="I85" s="46"/>
      <c r="J85" s="40"/>
      <c r="K85" s="47" t="str">
        <f t="shared" si="11"/>
        <v/>
      </c>
      <c r="L85" s="48"/>
      <c r="M85" s="6" t="str">
        <f>IF(J85="","",(K85/J85)/LOOKUP(RIGHT($D$2,3),定数!$A$6:$A$13,定数!$B$6:$B$13))</f>
        <v/>
      </c>
      <c r="N85" s="40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3"/>
        <v/>
      </c>
      <c r="U85" s="50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 x14ac:dyDescent="0.15">
      <c r="B86" s="40">
        <v>78</v>
      </c>
      <c r="C86" s="45" t="str">
        <f t="shared" si="10"/>
        <v/>
      </c>
      <c r="D86" s="45"/>
      <c r="E86" s="40"/>
      <c r="F86" s="8"/>
      <c r="G86" s="40"/>
      <c r="H86" s="46"/>
      <c r="I86" s="46"/>
      <c r="J86" s="40"/>
      <c r="K86" s="47" t="str">
        <f t="shared" si="11"/>
        <v/>
      </c>
      <c r="L86" s="48"/>
      <c r="M86" s="6" t="str">
        <f>IF(J86="","",(K86/J86)/LOOKUP(RIGHT($D$2,3),定数!$A$6:$A$13,定数!$B$6:$B$13))</f>
        <v/>
      </c>
      <c r="N86" s="40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3"/>
        <v/>
      </c>
      <c r="U86" s="50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 x14ac:dyDescent="0.15">
      <c r="B87" s="40">
        <v>79</v>
      </c>
      <c r="C87" s="45" t="str">
        <f t="shared" si="10"/>
        <v/>
      </c>
      <c r="D87" s="45"/>
      <c r="E87" s="40"/>
      <c r="F87" s="8"/>
      <c r="G87" s="40"/>
      <c r="H87" s="46"/>
      <c r="I87" s="46"/>
      <c r="J87" s="40"/>
      <c r="K87" s="47" t="str">
        <f t="shared" si="11"/>
        <v/>
      </c>
      <c r="L87" s="48"/>
      <c r="M87" s="6" t="str">
        <f>IF(J87="","",(K87/J87)/LOOKUP(RIGHT($D$2,3),定数!$A$6:$A$13,定数!$B$6:$B$13))</f>
        <v/>
      </c>
      <c r="N87" s="40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3"/>
        <v/>
      </c>
      <c r="U87" s="50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 x14ac:dyDescent="0.15">
      <c r="B88" s="40">
        <v>80</v>
      </c>
      <c r="C88" s="45" t="str">
        <f t="shared" si="10"/>
        <v/>
      </c>
      <c r="D88" s="45"/>
      <c r="E88" s="40"/>
      <c r="F88" s="8"/>
      <c r="G88" s="40"/>
      <c r="H88" s="46"/>
      <c r="I88" s="46"/>
      <c r="J88" s="40"/>
      <c r="K88" s="47" t="str">
        <f t="shared" si="11"/>
        <v/>
      </c>
      <c r="L88" s="48"/>
      <c r="M88" s="6" t="str">
        <f>IF(J88="","",(K88/J88)/LOOKUP(RIGHT($D$2,3),定数!$A$6:$A$13,定数!$B$6:$B$13))</f>
        <v/>
      </c>
      <c r="N88" s="40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3"/>
        <v/>
      </c>
      <c r="U88" s="50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 x14ac:dyDescent="0.15">
      <c r="B89" s="40">
        <v>81</v>
      </c>
      <c r="C89" s="45" t="str">
        <f t="shared" si="10"/>
        <v/>
      </c>
      <c r="D89" s="45"/>
      <c r="E89" s="40"/>
      <c r="F89" s="8"/>
      <c r="G89" s="40"/>
      <c r="H89" s="46"/>
      <c r="I89" s="46"/>
      <c r="J89" s="40"/>
      <c r="K89" s="47" t="str">
        <f t="shared" si="11"/>
        <v/>
      </c>
      <c r="L89" s="48"/>
      <c r="M89" s="6" t="str">
        <f>IF(J89="","",(K89/J89)/LOOKUP(RIGHT($D$2,3),定数!$A$6:$A$13,定数!$B$6:$B$13))</f>
        <v/>
      </c>
      <c r="N89" s="40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3"/>
        <v/>
      </c>
      <c r="U89" s="50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 x14ac:dyDescent="0.15">
      <c r="B90" s="40">
        <v>82</v>
      </c>
      <c r="C90" s="45" t="str">
        <f t="shared" si="10"/>
        <v/>
      </c>
      <c r="D90" s="45"/>
      <c r="E90" s="40"/>
      <c r="F90" s="8"/>
      <c r="G90" s="40"/>
      <c r="H90" s="46"/>
      <c r="I90" s="46"/>
      <c r="J90" s="40"/>
      <c r="K90" s="47" t="str">
        <f t="shared" si="11"/>
        <v/>
      </c>
      <c r="L90" s="48"/>
      <c r="M90" s="6" t="str">
        <f>IF(J90="","",(K90/J90)/LOOKUP(RIGHT($D$2,3),定数!$A$6:$A$13,定数!$B$6:$B$13))</f>
        <v/>
      </c>
      <c r="N90" s="40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3"/>
        <v/>
      </c>
      <c r="U90" s="50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 x14ac:dyDescent="0.15">
      <c r="B91" s="40">
        <v>83</v>
      </c>
      <c r="C91" s="45" t="str">
        <f t="shared" si="10"/>
        <v/>
      </c>
      <c r="D91" s="45"/>
      <c r="E91" s="40"/>
      <c r="F91" s="8"/>
      <c r="G91" s="40"/>
      <c r="H91" s="46"/>
      <c r="I91" s="46"/>
      <c r="J91" s="40"/>
      <c r="K91" s="47" t="str">
        <f t="shared" si="11"/>
        <v/>
      </c>
      <c r="L91" s="48"/>
      <c r="M91" s="6" t="str">
        <f>IF(J91="","",(K91/J91)/LOOKUP(RIGHT($D$2,3),定数!$A$6:$A$13,定数!$B$6:$B$13))</f>
        <v/>
      </c>
      <c r="N91" s="40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3"/>
        <v/>
      </c>
      <c r="U91" s="50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 x14ac:dyDescent="0.15">
      <c r="B92" s="40">
        <v>84</v>
      </c>
      <c r="C92" s="45" t="str">
        <f t="shared" si="10"/>
        <v/>
      </c>
      <c r="D92" s="45"/>
      <c r="E92" s="40"/>
      <c r="F92" s="8"/>
      <c r="G92" s="40"/>
      <c r="H92" s="46"/>
      <c r="I92" s="46"/>
      <c r="J92" s="40"/>
      <c r="K92" s="47" t="str">
        <f t="shared" si="11"/>
        <v/>
      </c>
      <c r="L92" s="48"/>
      <c r="M92" s="6" t="str">
        <f>IF(J92="","",(K92/J92)/LOOKUP(RIGHT($D$2,3),定数!$A$6:$A$13,定数!$B$6:$B$13))</f>
        <v/>
      </c>
      <c r="N92" s="40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3"/>
        <v/>
      </c>
      <c r="U92" s="50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 x14ac:dyDescent="0.15">
      <c r="B93" s="40">
        <v>85</v>
      </c>
      <c r="C93" s="45" t="str">
        <f t="shared" si="10"/>
        <v/>
      </c>
      <c r="D93" s="45"/>
      <c r="E93" s="40"/>
      <c r="F93" s="8"/>
      <c r="G93" s="40"/>
      <c r="H93" s="46"/>
      <c r="I93" s="46"/>
      <c r="J93" s="40"/>
      <c r="K93" s="47" t="str">
        <f t="shared" si="11"/>
        <v/>
      </c>
      <c r="L93" s="48"/>
      <c r="M93" s="6" t="str">
        <f>IF(J93="","",(K93/J93)/LOOKUP(RIGHT($D$2,3),定数!$A$6:$A$13,定数!$B$6:$B$13))</f>
        <v/>
      </c>
      <c r="N93" s="40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3"/>
        <v/>
      </c>
      <c r="U93" s="50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 x14ac:dyDescent="0.15">
      <c r="B94" s="40">
        <v>86</v>
      </c>
      <c r="C94" s="45" t="str">
        <f t="shared" si="10"/>
        <v/>
      </c>
      <c r="D94" s="45"/>
      <c r="E94" s="40"/>
      <c r="F94" s="8"/>
      <c r="G94" s="40"/>
      <c r="H94" s="46"/>
      <c r="I94" s="46"/>
      <c r="J94" s="40"/>
      <c r="K94" s="47" t="str">
        <f t="shared" si="11"/>
        <v/>
      </c>
      <c r="L94" s="48"/>
      <c r="M94" s="6" t="str">
        <f>IF(J94="","",(K94/J94)/LOOKUP(RIGHT($D$2,3),定数!$A$6:$A$13,定数!$B$6:$B$13))</f>
        <v/>
      </c>
      <c r="N94" s="40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3"/>
        <v/>
      </c>
      <c r="U94" s="50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 x14ac:dyDescent="0.15">
      <c r="B95" s="40">
        <v>87</v>
      </c>
      <c r="C95" s="45" t="str">
        <f t="shared" si="10"/>
        <v/>
      </c>
      <c r="D95" s="45"/>
      <c r="E95" s="40"/>
      <c r="F95" s="8"/>
      <c r="G95" s="40"/>
      <c r="H95" s="46"/>
      <c r="I95" s="46"/>
      <c r="J95" s="40"/>
      <c r="K95" s="47" t="str">
        <f t="shared" si="11"/>
        <v/>
      </c>
      <c r="L95" s="48"/>
      <c r="M95" s="6" t="str">
        <f>IF(J95="","",(K95/J95)/LOOKUP(RIGHT($D$2,3),定数!$A$6:$A$13,定数!$B$6:$B$13))</f>
        <v/>
      </c>
      <c r="N95" s="40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3"/>
        <v/>
      </c>
      <c r="U95" s="50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 x14ac:dyDescent="0.15">
      <c r="B96" s="40">
        <v>88</v>
      </c>
      <c r="C96" s="45" t="str">
        <f t="shared" si="10"/>
        <v/>
      </c>
      <c r="D96" s="45"/>
      <c r="E96" s="40"/>
      <c r="F96" s="8"/>
      <c r="G96" s="40"/>
      <c r="H96" s="46"/>
      <c r="I96" s="46"/>
      <c r="J96" s="40"/>
      <c r="K96" s="47" t="str">
        <f t="shared" si="11"/>
        <v/>
      </c>
      <c r="L96" s="48"/>
      <c r="M96" s="6" t="str">
        <f>IF(J96="","",(K96/J96)/LOOKUP(RIGHT($D$2,3),定数!$A$6:$A$13,定数!$B$6:$B$13))</f>
        <v/>
      </c>
      <c r="N96" s="40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3"/>
        <v/>
      </c>
      <c r="U96" s="50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 x14ac:dyDescent="0.15">
      <c r="B97" s="40">
        <v>89</v>
      </c>
      <c r="C97" s="45" t="str">
        <f t="shared" si="10"/>
        <v/>
      </c>
      <c r="D97" s="45"/>
      <c r="E97" s="40"/>
      <c r="F97" s="8"/>
      <c r="G97" s="40"/>
      <c r="H97" s="46"/>
      <c r="I97" s="46"/>
      <c r="J97" s="40"/>
      <c r="K97" s="47" t="str">
        <f t="shared" si="11"/>
        <v/>
      </c>
      <c r="L97" s="48"/>
      <c r="M97" s="6" t="str">
        <f>IF(J97="","",(K97/J97)/LOOKUP(RIGHT($D$2,3),定数!$A$6:$A$13,定数!$B$6:$B$13))</f>
        <v/>
      </c>
      <c r="N97" s="40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3"/>
        <v/>
      </c>
      <c r="U97" s="50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 x14ac:dyDescent="0.15">
      <c r="B98" s="40">
        <v>90</v>
      </c>
      <c r="C98" s="45" t="str">
        <f t="shared" si="10"/>
        <v/>
      </c>
      <c r="D98" s="45"/>
      <c r="E98" s="40"/>
      <c r="F98" s="8"/>
      <c r="G98" s="40"/>
      <c r="H98" s="46"/>
      <c r="I98" s="46"/>
      <c r="J98" s="40"/>
      <c r="K98" s="47" t="str">
        <f t="shared" si="11"/>
        <v/>
      </c>
      <c r="L98" s="48"/>
      <c r="M98" s="6" t="str">
        <f>IF(J98="","",(K98/J98)/LOOKUP(RIGHT($D$2,3),定数!$A$6:$A$13,定数!$B$6:$B$13))</f>
        <v/>
      </c>
      <c r="N98" s="40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3"/>
        <v/>
      </c>
      <c r="U98" s="50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 x14ac:dyDescent="0.15">
      <c r="B99" s="40">
        <v>91</v>
      </c>
      <c r="C99" s="45" t="str">
        <f t="shared" si="10"/>
        <v/>
      </c>
      <c r="D99" s="45"/>
      <c r="E99" s="40"/>
      <c r="F99" s="8"/>
      <c r="G99" s="40"/>
      <c r="H99" s="46"/>
      <c r="I99" s="46"/>
      <c r="J99" s="40"/>
      <c r="K99" s="47" t="str">
        <f t="shared" si="11"/>
        <v/>
      </c>
      <c r="L99" s="48"/>
      <c r="M99" s="6" t="str">
        <f>IF(J99="","",(K99/J99)/LOOKUP(RIGHT($D$2,3),定数!$A$6:$A$13,定数!$B$6:$B$13))</f>
        <v/>
      </c>
      <c r="N99" s="40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3"/>
        <v/>
      </c>
      <c r="U99" s="50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 x14ac:dyDescent="0.15">
      <c r="B100" s="40">
        <v>92</v>
      </c>
      <c r="C100" s="45" t="str">
        <f t="shared" si="10"/>
        <v/>
      </c>
      <c r="D100" s="45"/>
      <c r="E100" s="40"/>
      <c r="F100" s="8"/>
      <c r="G100" s="40"/>
      <c r="H100" s="46"/>
      <c r="I100" s="46"/>
      <c r="J100" s="40"/>
      <c r="K100" s="47" t="str">
        <f t="shared" si="11"/>
        <v/>
      </c>
      <c r="L100" s="48"/>
      <c r="M100" s="6" t="str">
        <f>IF(J100="","",(K100/J100)/LOOKUP(RIGHT($D$2,3),定数!$A$6:$A$13,定数!$B$6:$B$13))</f>
        <v/>
      </c>
      <c r="N100" s="40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3"/>
        <v/>
      </c>
      <c r="U100" s="50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 x14ac:dyDescent="0.15">
      <c r="B101" s="40">
        <v>93</v>
      </c>
      <c r="C101" s="45" t="str">
        <f t="shared" si="10"/>
        <v/>
      </c>
      <c r="D101" s="45"/>
      <c r="E101" s="40"/>
      <c r="F101" s="8"/>
      <c r="G101" s="40"/>
      <c r="H101" s="46"/>
      <c r="I101" s="46"/>
      <c r="J101" s="40"/>
      <c r="K101" s="47" t="str">
        <f t="shared" si="11"/>
        <v/>
      </c>
      <c r="L101" s="48"/>
      <c r="M101" s="6" t="str">
        <f>IF(J101="","",(K101/J101)/LOOKUP(RIGHT($D$2,3),定数!$A$6:$A$13,定数!$B$6:$B$13))</f>
        <v/>
      </c>
      <c r="N101" s="40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3"/>
        <v/>
      </c>
      <c r="U101" s="50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 x14ac:dyDescent="0.15">
      <c r="B102" s="40">
        <v>94</v>
      </c>
      <c r="C102" s="45" t="str">
        <f t="shared" si="10"/>
        <v/>
      </c>
      <c r="D102" s="45"/>
      <c r="E102" s="40"/>
      <c r="F102" s="8"/>
      <c r="G102" s="40"/>
      <c r="H102" s="46"/>
      <c r="I102" s="46"/>
      <c r="J102" s="40"/>
      <c r="K102" s="47" t="str">
        <f t="shared" si="11"/>
        <v/>
      </c>
      <c r="L102" s="48"/>
      <c r="M102" s="6" t="str">
        <f>IF(J102="","",(K102/J102)/LOOKUP(RIGHT($D$2,3),定数!$A$6:$A$13,定数!$B$6:$B$13))</f>
        <v/>
      </c>
      <c r="N102" s="40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3"/>
        <v/>
      </c>
      <c r="U102" s="50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 x14ac:dyDescent="0.15">
      <c r="B103" s="40">
        <v>95</v>
      </c>
      <c r="C103" s="45" t="str">
        <f t="shared" si="10"/>
        <v/>
      </c>
      <c r="D103" s="45"/>
      <c r="E103" s="40"/>
      <c r="F103" s="8"/>
      <c r="G103" s="40"/>
      <c r="H103" s="46"/>
      <c r="I103" s="46"/>
      <c r="J103" s="40"/>
      <c r="K103" s="47" t="str">
        <f t="shared" si="11"/>
        <v/>
      </c>
      <c r="L103" s="48"/>
      <c r="M103" s="6" t="str">
        <f>IF(J103="","",(K103/J103)/LOOKUP(RIGHT($D$2,3),定数!$A$6:$A$13,定数!$B$6:$B$13))</f>
        <v/>
      </c>
      <c r="N103" s="40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3"/>
        <v/>
      </c>
      <c r="U103" s="50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 x14ac:dyDescent="0.15">
      <c r="B104" s="40">
        <v>96</v>
      </c>
      <c r="C104" s="45" t="str">
        <f t="shared" si="10"/>
        <v/>
      </c>
      <c r="D104" s="45"/>
      <c r="E104" s="40"/>
      <c r="F104" s="8"/>
      <c r="G104" s="40"/>
      <c r="H104" s="46"/>
      <c r="I104" s="46"/>
      <c r="J104" s="40"/>
      <c r="K104" s="47" t="str">
        <f t="shared" si="11"/>
        <v/>
      </c>
      <c r="L104" s="48"/>
      <c r="M104" s="6" t="str">
        <f>IF(J104="","",(K104/J104)/LOOKUP(RIGHT($D$2,3),定数!$A$6:$A$13,定数!$B$6:$B$13))</f>
        <v/>
      </c>
      <c r="N104" s="40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3"/>
        <v/>
      </c>
      <c r="U104" s="50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 x14ac:dyDescent="0.15">
      <c r="B105" s="40">
        <v>97</v>
      </c>
      <c r="C105" s="45" t="str">
        <f t="shared" si="10"/>
        <v/>
      </c>
      <c r="D105" s="45"/>
      <c r="E105" s="40"/>
      <c r="F105" s="8"/>
      <c r="G105" s="40"/>
      <c r="H105" s="46"/>
      <c r="I105" s="46"/>
      <c r="J105" s="40"/>
      <c r="K105" s="47" t="str">
        <f t="shared" si="11"/>
        <v/>
      </c>
      <c r="L105" s="48"/>
      <c r="M105" s="6" t="str">
        <f>IF(J105="","",(K105/J105)/LOOKUP(RIGHT($D$2,3),定数!$A$6:$A$13,定数!$B$6:$B$13))</f>
        <v/>
      </c>
      <c r="N105" s="40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3"/>
        <v/>
      </c>
      <c r="U105" s="50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 x14ac:dyDescent="0.15">
      <c r="B106" s="40">
        <v>98</v>
      </c>
      <c r="C106" s="45" t="str">
        <f t="shared" si="10"/>
        <v/>
      </c>
      <c r="D106" s="45"/>
      <c r="E106" s="40"/>
      <c r="F106" s="8"/>
      <c r="G106" s="40"/>
      <c r="H106" s="46"/>
      <c r="I106" s="46"/>
      <c r="J106" s="40"/>
      <c r="K106" s="47" t="str">
        <f t="shared" si="11"/>
        <v/>
      </c>
      <c r="L106" s="48"/>
      <c r="M106" s="6" t="str">
        <f>IF(J106="","",(K106/J106)/LOOKUP(RIGHT($D$2,3),定数!$A$6:$A$13,定数!$B$6:$B$13))</f>
        <v/>
      </c>
      <c r="N106" s="40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3"/>
        <v/>
      </c>
      <c r="U106" s="50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 x14ac:dyDescent="0.15">
      <c r="B107" s="40">
        <v>99</v>
      </c>
      <c r="C107" s="45" t="str">
        <f t="shared" si="10"/>
        <v/>
      </c>
      <c r="D107" s="45"/>
      <c r="E107" s="40"/>
      <c r="F107" s="8"/>
      <c r="G107" s="40"/>
      <c r="H107" s="46"/>
      <c r="I107" s="46"/>
      <c r="J107" s="40"/>
      <c r="K107" s="47" t="str">
        <f t="shared" si="11"/>
        <v/>
      </c>
      <c r="L107" s="48"/>
      <c r="M107" s="6" t="str">
        <f>IF(J107="","",(K107/J107)/LOOKUP(RIGHT($D$2,3),定数!$A$6:$A$13,定数!$B$6:$B$13))</f>
        <v/>
      </c>
      <c r="N107" s="40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3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 x14ac:dyDescent="0.15">
      <c r="B108" s="40">
        <v>100</v>
      </c>
      <c r="C108" s="45" t="str">
        <f t="shared" si="10"/>
        <v/>
      </c>
      <c r="D108" s="45"/>
      <c r="E108" s="40"/>
      <c r="F108" s="8"/>
      <c r="G108" s="40"/>
      <c r="H108" s="46"/>
      <c r="I108" s="46"/>
      <c r="J108" s="40"/>
      <c r="K108" s="47" t="str">
        <f t="shared" si="11"/>
        <v/>
      </c>
      <c r="L108" s="48"/>
      <c r="M108" s="6" t="str">
        <f>IF(J108="","",(K108/J108)/LOOKUP(RIGHT($D$2,3),定数!$A$6:$A$13,定数!$B$6:$B$13))</f>
        <v/>
      </c>
      <c r="N108" s="40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3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609" priority="15" stopIfTrue="1" operator="equal">
      <formula>"買"</formula>
    </cfRule>
    <cfRule type="cellIs" dxfId="608" priority="16" stopIfTrue="1" operator="equal">
      <formula>"売"</formula>
    </cfRule>
  </conditionalFormatting>
  <conditionalFormatting sqref="G9:G11 G14:G45 G47:G108">
    <cfRule type="cellIs" dxfId="607" priority="17" stopIfTrue="1" operator="equal">
      <formula>"買"</formula>
    </cfRule>
    <cfRule type="cellIs" dxfId="606" priority="18" stopIfTrue="1" operator="equal">
      <formula>"売"</formula>
    </cfRule>
  </conditionalFormatting>
  <conditionalFormatting sqref="G12">
    <cfRule type="cellIs" dxfId="605" priority="13" stopIfTrue="1" operator="equal">
      <formula>"買"</formula>
    </cfRule>
    <cfRule type="cellIs" dxfId="604" priority="14" stopIfTrue="1" operator="equal">
      <formula>"売"</formula>
    </cfRule>
  </conditionalFormatting>
  <conditionalFormatting sqref="G13">
    <cfRule type="cellIs" dxfId="603" priority="11" stopIfTrue="1" operator="equal">
      <formula>"買"</formula>
    </cfRule>
    <cfRule type="cellIs" dxfId="602" priority="12" stopIfTrue="1" operator="equal">
      <formula>"売"</formula>
    </cfRule>
  </conditionalFormatting>
  <conditionalFormatting sqref="G9:G24">
    <cfRule type="cellIs" dxfId="601" priority="9" stopIfTrue="1" operator="equal">
      <formula>"買"</formula>
    </cfRule>
    <cfRule type="cellIs" dxfId="600" priority="10" stopIfTrue="1" operator="equal">
      <formula>"売"</formula>
    </cfRule>
  </conditionalFormatting>
  <conditionalFormatting sqref="G62">
    <cfRule type="cellIs" dxfId="599" priority="7" stopIfTrue="1" operator="equal">
      <formula>"買"</formula>
    </cfRule>
    <cfRule type="cellIs" dxfId="598" priority="8" stopIfTrue="1" operator="equal">
      <formula>"売"</formula>
    </cfRule>
  </conditionalFormatting>
  <conditionalFormatting sqref="G25:G27 G30:G61 G63:G70">
    <cfRule type="cellIs" dxfId="597" priority="5" stopIfTrue="1" operator="equal">
      <formula>"買"</formula>
    </cfRule>
    <cfRule type="cellIs" dxfId="596" priority="6" stopIfTrue="1" operator="equal">
      <formula>"売"</formula>
    </cfRule>
  </conditionalFormatting>
  <conditionalFormatting sqref="G28">
    <cfRule type="cellIs" dxfId="595" priority="3" stopIfTrue="1" operator="equal">
      <formula>"買"</formula>
    </cfRule>
    <cfRule type="cellIs" dxfId="594" priority="4" stopIfTrue="1" operator="equal">
      <formula>"売"</formula>
    </cfRule>
  </conditionalFormatting>
  <conditionalFormatting sqref="G29">
    <cfRule type="cellIs" dxfId="593" priority="1" stopIfTrue="1" operator="equal">
      <formula>"買"</formula>
    </cfRule>
    <cfRule type="cellIs" dxfId="59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65" activePane="bottomLeft" state="frozen"/>
      <selection pane="bottomLeft" activeCell="F71" sqref="F71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3" t="s">
        <v>5</v>
      </c>
      <c r="C2" s="73"/>
      <c r="D2" s="84" t="s">
        <v>65</v>
      </c>
      <c r="E2" s="84"/>
      <c r="F2" s="73" t="s">
        <v>6</v>
      </c>
      <c r="G2" s="73"/>
      <c r="H2" s="76" t="s">
        <v>66</v>
      </c>
      <c r="I2" s="76"/>
      <c r="J2" s="73" t="s">
        <v>7</v>
      </c>
      <c r="K2" s="73"/>
      <c r="L2" s="83">
        <v>100000</v>
      </c>
      <c r="M2" s="84"/>
      <c r="N2" s="73" t="s">
        <v>8</v>
      </c>
      <c r="O2" s="73"/>
      <c r="P2" s="78">
        <f>SUM(L2,D4)</f>
        <v>168501.4000954511</v>
      </c>
      <c r="Q2" s="76"/>
      <c r="R2" s="1"/>
      <c r="S2" s="1"/>
      <c r="T2" s="1"/>
    </row>
    <row r="3" spans="2:25" ht="57" customHeight="1" x14ac:dyDescent="0.15">
      <c r="B3" s="73" t="s">
        <v>9</v>
      </c>
      <c r="C3" s="73"/>
      <c r="D3" s="85" t="s">
        <v>79</v>
      </c>
      <c r="E3" s="85"/>
      <c r="F3" s="85"/>
      <c r="G3" s="85"/>
      <c r="H3" s="85"/>
      <c r="I3" s="85"/>
      <c r="J3" s="73" t="s">
        <v>10</v>
      </c>
      <c r="K3" s="73"/>
      <c r="L3" s="85" t="s">
        <v>58</v>
      </c>
      <c r="M3" s="86"/>
      <c r="N3" s="86"/>
      <c r="O3" s="86"/>
      <c r="P3" s="86"/>
      <c r="Q3" s="86"/>
      <c r="R3" s="1"/>
      <c r="S3" s="1"/>
    </row>
    <row r="4" spans="2:25" x14ac:dyDescent="0.15">
      <c r="B4" s="73" t="s">
        <v>11</v>
      </c>
      <c r="C4" s="73"/>
      <c r="D4" s="74">
        <f>SUM($R$9:$S$993)</f>
        <v>68501.400095451085</v>
      </c>
      <c r="E4" s="74"/>
      <c r="F4" s="73" t="s">
        <v>12</v>
      </c>
      <c r="G4" s="73"/>
      <c r="H4" s="75">
        <f>SUM($T$9:$U$108)</f>
        <v>1039.0000000000005</v>
      </c>
      <c r="I4" s="76"/>
      <c r="J4" s="77" t="s">
        <v>57</v>
      </c>
      <c r="K4" s="77"/>
      <c r="L4" s="78">
        <f>MAX($C$9:$D$990)-C9</f>
        <v>68501.400095451041</v>
      </c>
      <c r="M4" s="78"/>
      <c r="N4" s="77" t="s">
        <v>56</v>
      </c>
      <c r="O4" s="77"/>
      <c r="P4" s="79">
        <f>MAX(Y:Y)</f>
        <v>0.11997812856173218</v>
      </c>
      <c r="Q4" s="79"/>
      <c r="R4" s="1"/>
      <c r="S4" s="1"/>
      <c r="T4" s="1"/>
    </row>
    <row r="5" spans="2:25" x14ac:dyDescent="0.15">
      <c r="B5" s="39" t="s">
        <v>15</v>
      </c>
      <c r="C5" s="2">
        <f>COUNTIF($R$9:$R$990,"&gt;0")</f>
        <v>33</v>
      </c>
      <c r="D5" s="38" t="s">
        <v>16</v>
      </c>
      <c r="E5" s="15">
        <f>COUNTIF($R$9:$R$990,"&lt;0")</f>
        <v>29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0.532258064516129</v>
      </c>
      <c r="J5" s="80" t="s">
        <v>19</v>
      </c>
      <c r="K5" s="73"/>
      <c r="L5" s="81">
        <f>MAX(V9:V993)</f>
        <v>2</v>
      </c>
      <c r="M5" s="82"/>
      <c r="N5" s="17" t="s">
        <v>20</v>
      </c>
      <c r="O5" s="9"/>
      <c r="P5" s="81">
        <f>MAX(W9:W993)</f>
        <v>4</v>
      </c>
      <c r="Q5" s="82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/>
      <c r="K7" s="63"/>
      <c r="L7" s="64"/>
      <c r="M7" s="65" t="s">
        <v>25</v>
      </c>
      <c r="N7" s="66" t="s">
        <v>26</v>
      </c>
      <c r="O7" s="67"/>
      <c r="P7" s="67"/>
      <c r="Q7" s="68"/>
      <c r="R7" s="69" t="s">
        <v>27</v>
      </c>
      <c r="S7" s="69"/>
      <c r="T7" s="69"/>
      <c r="U7" s="69"/>
    </row>
    <row r="8" spans="2:25" x14ac:dyDescent="0.15">
      <c r="B8" s="54"/>
      <c r="C8" s="57"/>
      <c r="D8" s="58"/>
      <c r="E8" s="18" t="s">
        <v>28</v>
      </c>
      <c r="F8" s="18" t="s">
        <v>29</v>
      </c>
      <c r="G8" s="18" t="s">
        <v>30</v>
      </c>
      <c r="H8" s="70" t="s">
        <v>31</v>
      </c>
      <c r="I8" s="61"/>
      <c r="J8" s="4" t="s">
        <v>32</v>
      </c>
      <c r="K8" s="71" t="s">
        <v>33</v>
      </c>
      <c r="L8" s="64"/>
      <c r="M8" s="65"/>
      <c r="N8" s="5" t="s">
        <v>28</v>
      </c>
      <c r="O8" s="5" t="s">
        <v>29</v>
      </c>
      <c r="P8" s="72" t="s">
        <v>31</v>
      </c>
      <c r="Q8" s="68"/>
      <c r="R8" s="69" t="s">
        <v>34</v>
      </c>
      <c r="S8" s="69"/>
      <c r="T8" s="69" t="s">
        <v>32</v>
      </c>
      <c r="U8" s="69"/>
      <c r="Y8" t="s">
        <v>55</v>
      </c>
    </row>
    <row r="9" spans="2:25" x14ac:dyDescent="0.15">
      <c r="B9" s="40">
        <v>1</v>
      </c>
      <c r="C9" s="45">
        <f>L2</f>
        <v>100000</v>
      </c>
      <c r="D9" s="45"/>
      <c r="E9" s="44">
        <v>2013</v>
      </c>
      <c r="F9" s="8">
        <v>43474</v>
      </c>
      <c r="G9" s="44" t="s">
        <v>4</v>
      </c>
      <c r="H9" s="46">
        <v>1.0507</v>
      </c>
      <c r="I9" s="46"/>
      <c r="J9" s="44">
        <v>30</v>
      </c>
      <c r="K9" s="47">
        <f t="shared" ref="K9:K40" si="0">IF(J9="","",C9*0.03)</f>
        <v>3000</v>
      </c>
      <c r="L9" s="48"/>
      <c r="M9" s="6">
        <f>IF(J9="","",(K9/J9)/LOOKUP(RIGHT($D$2,3),[1]定数!$A$6:$A$13,[1]定数!$B$6:$B$13))</f>
        <v>0.83333333333333337</v>
      </c>
      <c r="N9" s="44">
        <v>2013</v>
      </c>
      <c r="O9" s="8">
        <v>43475</v>
      </c>
      <c r="P9" s="46">
        <v>1.0552999999999999</v>
      </c>
      <c r="Q9" s="46"/>
      <c r="R9" s="49">
        <f>IF(P9="","",T9*M9*LOOKUP(RIGHT($D$2,3),定数!$A$6:$A$13,定数!$B$6:$B$13))</f>
        <v>4599.9999999999382</v>
      </c>
      <c r="S9" s="49"/>
      <c r="T9" s="50">
        <f t="shared" ref="T9:T24" si="1">IF(P9="","",IF(G9="買",(P9-H9),(H9-P9))*IF(RIGHT($D$2,3)="JPY",100,10000))</f>
        <v>45.999999999999375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5">
        <f t="shared" ref="C10:C73" si="2">IF(R9="","",C9+R9)</f>
        <v>104599.99999999994</v>
      </c>
      <c r="D10" s="45"/>
      <c r="E10" s="44">
        <v>2013</v>
      </c>
      <c r="F10" s="8">
        <v>43609</v>
      </c>
      <c r="G10" s="44" t="s">
        <v>3</v>
      </c>
      <c r="H10" s="46">
        <v>0.96319999999999995</v>
      </c>
      <c r="I10" s="46"/>
      <c r="J10" s="44">
        <v>69</v>
      </c>
      <c r="K10" s="47">
        <f t="shared" si="0"/>
        <v>3137.9999999999982</v>
      </c>
      <c r="L10" s="48"/>
      <c r="M10" s="6">
        <f>IF(J10="","",(K10/J10)/LOOKUP(RIGHT($D$2,3),[1]定数!$A$6:$A$13,[1]定数!$B$6:$B$13))</f>
        <v>0.37898550724637659</v>
      </c>
      <c r="N10" s="44">
        <v>2013</v>
      </c>
      <c r="O10" s="8">
        <v>43614</v>
      </c>
      <c r="P10" s="46">
        <v>0.95289999999999997</v>
      </c>
      <c r="Q10" s="46"/>
      <c r="R10" s="49">
        <f>IF(P10="","",T10*M10*LOOKUP(RIGHT($D$2,3),定数!$A$6:$A$13,定数!$B$6:$B$13))</f>
        <v>4684.2608695652034</v>
      </c>
      <c r="S10" s="49"/>
      <c r="T10" s="50">
        <f t="shared" si="1"/>
        <v>102.99999999999976</v>
      </c>
      <c r="U10" s="50"/>
      <c r="V10" s="22">
        <f t="shared" ref="V10:V22" si="3">IF(T10&lt;&gt;"",IF(T10&gt;0,1+V9,0),"")</f>
        <v>2</v>
      </c>
      <c r="W10">
        <f t="shared" ref="W10:W73" si="4">IF(T10&lt;&gt;"",IF(T10&lt;0,1+W9,0),"")</f>
        <v>0</v>
      </c>
      <c r="X10" s="41">
        <f>IF(C10&lt;&gt;"",MAX(C10,C9),"")</f>
        <v>104599.99999999994</v>
      </c>
    </row>
    <row r="11" spans="2:25" x14ac:dyDescent="0.15">
      <c r="B11" s="40">
        <v>3</v>
      </c>
      <c r="C11" s="45">
        <f t="shared" si="2"/>
        <v>109284.26086956514</v>
      </c>
      <c r="D11" s="45"/>
      <c r="E11" s="44">
        <v>2013</v>
      </c>
      <c r="F11" s="8">
        <v>43663</v>
      </c>
      <c r="G11" s="44" t="s">
        <v>4</v>
      </c>
      <c r="H11" s="46">
        <v>0.9274</v>
      </c>
      <c r="I11" s="46"/>
      <c r="J11" s="44">
        <v>83</v>
      </c>
      <c r="K11" s="47">
        <f t="shared" si="0"/>
        <v>3278.5278260869541</v>
      </c>
      <c r="L11" s="48"/>
      <c r="M11" s="6">
        <f>IF(J11="","",(K11/J11)/LOOKUP(RIGHT($D$2,3),[1]定数!$A$6:$A$13,[1]定数!$B$6:$B$13))</f>
        <v>0.32916946045049739</v>
      </c>
      <c r="N11" s="44">
        <v>2013</v>
      </c>
      <c r="O11" s="8">
        <v>43664</v>
      </c>
      <c r="P11" s="46">
        <v>0.91890000000000005</v>
      </c>
      <c r="Q11" s="46"/>
      <c r="R11" s="49">
        <f>IF(P11="","",T11*M11*LOOKUP(RIGHT($D$2,3),定数!$A$6:$A$13,定数!$B$6:$B$13))</f>
        <v>-3357.5284965950541</v>
      </c>
      <c r="S11" s="49"/>
      <c r="T11" s="50">
        <f t="shared" si="1"/>
        <v>-84.999999999999517</v>
      </c>
      <c r="U11" s="50"/>
      <c r="V11" s="22">
        <f t="shared" si="3"/>
        <v>0</v>
      </c>
      <c r="W11">
        <f t="shared" si="4"/>
        <v>1</v>
      </c>
      <c r="X11" s="41">
        <f>IF(C11&lt;&gt;"",MAX(X10,C11),"")</f>
        <v>109284.26086956514</v>
      </c>
      <c r="Y11" s="42">
        <f>IF(X11&lt;&gt;"",1-(C11/X11),"")</f>
        <v>0</v>
      </c>
    </row>
    <row r="12" spans="2:25" x14ac:dyDescent="0.15">
      <c r="B12" s="40">
        <v>4</v>
      </c>
      <c r="C12" s="45">
        <f t="shared" si="2"/>
        <v>105926.73237297009</v>
      </c>
      <c r="D12" s="45"/>
      <c r="E12" s="44">
        <v>2013</v>
      </c>
      <c r="F12" s="8">
        <v>43668</v>
      </c>
      <c r="G12" s="44" t="s">
        <v>4</v>
      </c>
      <c r="H12" s="46">
        <v>0.92490000000000006</v>
      </c>
      <c r="I12" s="46"/>
      <c r="J12" s="44">
        <v>63</v>
      </c>
      <c r="K12" s="47">
        <f t="shared" si="0"/>
        <v>3177.8019711891025</v>
      </c>
      <c r="L12" s="48"/>
      <c r="M12" s="6">
        <f>IF(J12="","",(K12/J12)/LOOKUP(RIGHT($D$2,3),[1]定数!$A$6:$A$13,[1]定数!$B$6:$B$13))</f>
        <v>0.42034417608321462</v>
      </c>
      <c r="N12" s="44">
        <v>2013</v>
      </c>
      <c r="O12" s="8">
        <v>43670</v>
      </c>
      <c r="P12" s="46">
        <v>0.91830000000000001</v>
      </c>
      <c r="Q12" s="46"/>
      <c r="R12" s="49">
        <f>IF(P12="","",T12*M12*LOOKUP(RIGHT($D$2,3),定数!$A$6:$A$13,定数!$B$6:$B$13))</f>
        <v>-3329.1258745790847</v>
      </c>
      <c r="S12" s="49"/>
      <c r="T12" s="50">
        <f t="shared" si="1"/>
        <v>-66.000000000000497</v>
      </c>
      <c r="U12" s="50"/>
      <c r="V12" s="22">
        <f t="shared" si="3"/>
        <v>0</v>
      </c>
      <c r="W12">
        <f t="shared" si="4"/>
        <v>2</v>
      </c>
      <c r="X12" s="41">
        <f t="shared" ref="X12:X75" si="5">IF(C12&lt;&gt;"",MAX(X11,C12),"")</f>
        <v>109284.26086956514</v>
      </c>
      <c r="Y12" s="42">
        <f t="shared" ref="Y12:Y75" si="6">IF(X12&lt;&gt;"",1-(C12/X12),"")</f>
        <v>3.0722891566264843E-2</v>
      </c>
    </row>
    <row r="13" spans="2:25" x14ac:dyDescent="0.15">
      <c r="B13" s="40">
        <v>5</v>
      </c>
      <c r="C13" s="45">
        <f t="shared" si="2"/>
        <v>102597.606498391</v>
      </c>
      <c r="D13" s="45"/>
      <c r="E13" s="44">
        <v>2013</v>
      </c>
      <c r="F13" s="8">
        <v>43705</v>
      </c>
      <c r="G13" s="44" t="s">
        <v>3</v>
      </c>
      <c r="H13" s="46">
        <v>0.89229999999999998</v>
      </c>
      <c r="I13" s="46"/>
      <c r="J13" s="44">
        <v>71</v>
      </c>
      <c r="K13" s="47">
        <f t="shared" si="0"/>
        <v>3077.9281949517299</v>
      </c>
      <c r="L13" s="48"/>
      <c r="M13" s="6">
        <f>IF(J13="","",(K13/J13)/LOOKUP(RIGHT($D$2,3),[1]定数!$A$6:$A$13,[1]定数!$B$6:$B$13))</f>
        <v>0.3612591778112359</v>
      </c>
      <c r="N13" s="44">
        <v>2013</v>
      </c>
      <c r="O13" s="8">
        <v>43710</v>
      </c>
      <c r="P13" s="46">
        <v>0.89970000000000006</v>
      </c>
      <c r="Q13" s="46"/>
      <c r="R13" s="49">
        <f>IF(P13="","",T13*M13*LOOKUP(RIGHT($D$2,3),定数!$A$6:$A$13,定数!$B$6:$B$13))</f>
        <v>-3207.9814989638071</v>
      </c>
      <c r="S13" s="49"/>
      <c r="T13" s="50">
        <f t="shared" si="1"/>
        <v>-74.000000000000739</v>
      </c>
      <c r="U13" s="50"/>
      <c r="V13" s="22">
        <f t="shared" si="3"/>
        <v>0</v>
      </c>
      <c r="W13">
        <f t="shared" si="4"/>
        <v>3</v>
      </c>
      <c r="X13" s="41">
        <f t="shared" si="5"/>
        <v>109284.26086956514</v>
      </c>
      <c r="Y13" s="42">
        <f t="shared" si="6"/>
        <v>6.1185886402753908E-2</v>
      </c>
    </row>
    <row r="14" spans="2:25" x14ac:dyDescent="0.15">
      <c r="B14" s="40">
        <v>6</v>
      </c>
      <c r="C14" s="45">
        <f t="shared" si="2"/>
        <v>99389.624999427193</v>
      </c>
      <c r="D14" s="45"/>
      <c r="E14" s="44">
        <v>2013</v>
      </c>
      <c r="F14" s="8">
        <v>43746</v>
      </c>
      <c r="G14" s="44" t="s">
        <v>4</v>
      </c>
      <c r="H14" s="46">
        <v>0.94499999999999995</v>
      </c>
      <c r="I14" s="46"/>
      <c r="J14" s="44">
        <v>38</v>
      </c>
      <c r="K14" s="47">
        <f t="shared" si="0"/>
        <v>2981.6887499828158</v>
      </c>
      <c r="L14" s="48"/>
      <c r="M14" s="6">
        <f>IF(J14="","",(K14/J14)/LOOKUP(RIGHT($D$2,3),[1]定数!$A$6:$A$13,[1]定数!$B$6:$B$13))</f>
        <v>0.6538791118383368</v>
      </c>
      <c r="N14" s="44">
        <v>2013</v>
      </c>
      <c r="O14" s="8">
        <v>43748</v>
      </c>
      <c r="P14" s="46">
        <v>0.94089999999999996</v>
      </c>
      <c r="Q14" s="46"/>
      <c r="R14" s="49">
        <f>IF(P14="","",T14*M14*LOOKUP(RIGHT($D$2,3),定数!$A$6:$A$13,定数!$B$6:$B$13))</f>
        <v>-3217.0852302446115</v>
      </c>
      <c r="S14" s="49"/>
      <c r="T14" s="50">
        <f t="shared" si="1"/>
        <v>-40.999999999999929</v>
      </c>
      <c r="U14" s="50"/>
      <c r="V14" s="22">
        <f t="shared" si="3"/>
        <v>0</v>
      </c>
      <c r="W14">
        <f t="shared" si="4"/>
        <v>4</v>
      </c>
      <c r="X14" s="41">
        <f t="shared" si="5"/>
        <v>109284.26086956514</v>
      </c>
      <c r="Y14" s="42">
        <f t="shared" si="6"/>
        <v>9.0540355870161071E-2</v>
      </c>
    </row>
    <row r="15" spans="2:25" x14ac:dyDescent="0.15">
      <c r="B15" s="40">
        <v>7</v>
      </c>
      <c r="C15" s="45">
        <f t="shared" si="2"/>
        <v>96172.539769182578</v>
      </c>
      <c r="D15" s="45"/>
      <c r="E15" s="44">
        <v>2013</v>
      </c>
      <c r="F15" s="8">
        <v>43755</v>
      </c>
      <c r="G15" s="44" t="s">
        <v>4</v>
      </c>
      <c r="H15" s="46">
        <v>0.95960000000000001</v>
      </c>
      <c r="I15" s="46"/>
      <c r="J15" s="44">
        <v>68</v>
      </c>
      <c r="K15" s="47">
        <f t="shared" si="0"/>
        <v>2885.1761930754774</v>
      </c>
      <c r="L15" s="48"/>
      <c r="M15" s="6">
        <f>IF(J15="","",(K15/J15)/LOOKUP(RIGHT($D$2,3),[1]定数!$A$6:$A$13,[1]定数!$B$6:$B$13))</f>
        <v>0.35357551385728886</v>
      </c>
      <c r="N15" s="44">
        <v>2013</v>
      </c>
      <c r="O15" s="8">
        <v>43760</v>
      </c>
      <c r="P15" s="46">
        <v>0.9698</v>
      </c>
      <c r="Q15" s="46"/>
      <c r="R15" s="49">
        <f>IF(P15="","",T15*M15*LOOKUP(RIGHT($D$2,3),定数!$A$6:$A$13,定数!$B$6:$B$13))</f>
        <v>4327.7642896132102</v>
      </c>
      <c r="S15" s="49"/>
      <c r="T15" s="50">
        <f t="shared" si="1"/>
        <v>101.99999999999987</v>
      </c>
      <c r="U15" s="50"/>
      <c r="V15" s="22">
        <f t="shared" si="3"/>
        <v>1</v>
      </c>
      <c r="W15">
        <f t="shared" si="4"/>
        <v>0</v>
      </c>
      <c r="X15" s="41">
        <f t="shared" si="5"/>
        <v>109284.26086956514</v>
      </c>
      <c r="Y15" s="42">
        <f t="shared" si="6"/>
        <v>0.11997812856173218</v>
      </c>
    </row>
    <row r="16" spans="2:25" x14ac:dyDescent="0.15">
      <c r="B16" s="40">
        <v>8</v>
      </c>
      <c r="C16" s="45">
        <f t="shared" si="2"/>
        <v>100500.30405879579</v>
      </c>
      <c r="D16" s="45"/>
      <c r="E16" s="44">
        <v>2014</v>
      </c>
      <c r="F16" s="8">
        <v>43562</v>
      </c>
      <c r="G16" s="44" t="s">
        <v>3</v>
      </c>
      <c r="H16" s="46">
        <v>0.93340000000000001</v>
      </c>
      <c r="I16" s="46"/>
      <c r="J16" s="44">
        <v>33</v>
      </c>
      <c r="K16" s="47">
        <f t="shared" si="0"/>
        <v>3015.0091217638737</v>
      </c>
      <c r="L16" s="48"/>
      <c r="M16" s="6">
        <f>IF(J16="","",(K16/J16)/LOOKUP(RIGHT($D$2,3),[1]定数!$A$6:$A$13,[1]定数!$B$6:$B$13))</f>
        <v>0.76136593983936207</v>
      </c>
      <c r="N16" s="44">
        <v>2014</v>
      </c>
      <c r="O16" s="8">
        <v>43577</v>
      </c>
      <c r="P16" s="46">
        <v>0.93689999999999996</v>
      </c>
      <c r="Q16" s="46"/>
      <c r="R16" s="49">
        <f>IF(P16="","",T16*M16*LOOKUP(RIGHT($D$2,3),定数!$A$6:$A$13,定数!$B$6:$B$13))</f>
        <v>-3197.7369473252729</v>
      </c>
      <c r="S16" s="49"/>
      <c r="T16" s="50">
        <f t="shared" si="1"/>
        <v>-34.999999999999474</v>
      </c>
      <c r="U16" s="50"/>
      <c r="V16" s="22">
        <f t="shared" si="3"/>
        <v>0</v>
      </c>
      <c r="W16">
        <f t="shared" si="4"/>
        <v>1</v>
      </c>
      <c r="X16" s="41">
        <f t="shared" si="5"/>
        <v>109284.26086956514</v>
      </c>
      <c r="Y16" s="42">
        <f t="shared" si="6"/>
        <v>8.0377144347010154E-2</v>
      </c>
    </row>
    <row r="17" spans="2:25" x14ac:dyDescent="0.15">
      <c r="B17" s="40">
        <v>9</v>
      </c>
      <c r="C17" s="45">
        <f t="shared" si="2"/>
        <v>97302.567111470518</v>
      </c>
      <c r="D17" s="45"/>
      <c r="E17" s="44">
        <v>2014</v>
      </c>
      <c r="F17" s="8">
        <v>43626</v>
      </c>
      <c r="G17" s="44" t="s">
        <v>4</v>
      </c>
      <c r="H17" s="46">
        <v>0.93630000000000002</v>
      </c>
      <c r="I17" s="46"/>
      <c r="J17" s="44">
        <v>21</v>
      </c>
      <c r="K17" s="47">
        <f t="shared" si="0"/>
        <v>2919.0770133441156</v>
      </c>
      <c r="L17" s="48"/>
      <c r="M17" s="6">
        <f>IF(J17="","",(K17/J17)/LOOKUP(RIGHT($D$2,3),[1]定数!$A$6:$A$13,[1]定数!$B$6:$B$13))</f>
        <v>1.158363894184173</v>
      </c>
      <c r="N17" s="44">
        <v>2014</v>
      </c>
      <c r="O17" s="8">
        <v>43627</v>
      </c>
      <c r="P17" s="46">
        <v>0.9395</v>
      </c>
      <c r="Q17" s="46"/>
      <c r="R17" s="49">
        <f>IF(P17="","",T17*M17*LOOKUP(RIGHT($D$2,3),定数!$A$6:$A$13,定数!$B$6:$B$13))</f>
        <v>4448.1173536671977</v>
      </c>
      <c r="S17" s="49"/>
      <c r="T17" s="50">
        <f t="shared" si="1"/>
        <v>31.999999999999808</v>
      </c>
      <c r="U17" s="50"/>
      <c r="V17" s="22">
        <f t="shared" si="3"/>
        <v>1</v>
      </c>
      <c r="W17">
        <f t="shared" si="4"/>
        <v>0</v>
      </c>
      <c r="X17" s="41">
        <f t="shared" si="5"/>
        <v>109284.26086956514</v>
      </c>
      <c r="Y17" s="42">
        <f t="shared" si="6"/>
        <v>0.10963787157233218</v>
      </c>
    </row>
    <row r="18" spans="2:25" x14ac:dyDescent="0.15">
      <c r="B18" s="40">
        <v>10</v>
      </c>
      <c r="C18" s="45">
        <f t="shared" si="2"/>
        <v>101750.68446513772</v>
      </c>
      <c r="D18" s="45"/>
      <c r="E18" s="44">
        <v>2014</v>
      </c>
      <c r="F18" s="8">
        <v>43675</v>
      </c>
      <c r="G18" s="44" t="s">
        <v>3</v>
      </c>
      <c r="H18" s="46">
        <v>0.93779999999999997</v>
      </c>
      <c r="I18" s="46"/>
      <c r="J18" s="44">
        <v>22</v>
      </c>
      <c r="K18" s="47">
        <f t="shared" si="0"/>
        <v>3052.5205339541312</v>
      </c>
      <c r="L18" s="48"/>
      <c r="M18" s="6">
        <f>IF(J18="","",(K18/J18)/LOOKUP(RIGHT($D$2,3),[1]定数!$A$6:$A$13,[1]定数!$B$6:$B$13))</f>
        <v>1.1562577780129286</v>
      </c>
      <c r="N18" s="44">
        <v>2014</v>
      </c>
      <c r="O18" s="8">
        <v>43676</v>
      </c>
      <c r="P18" s="46">
        <v>0.9345</v>
      </c>
      <c r="Q18" s="46"/>
      <c r="R18" s="49">
        <f>IF(P18="","",T18*M18*LOOKUP(RIGHT($D$2,3),定数!$A$6:$A$13,定数!$B$6:$B$13))</f>
        <v>4578.7808009311548</v>
      </c>
      <c r="S18" s="49"/>
      <c r="T18" s="50">
        <f t="shared" si="1"/>
        <v>32.999999999999694</v>
      </c>
      <c r="U18" s="50"/>
      <c r="V18" s="22">
        <f t="shared" si="3"/>
        <v>2</v>
      </c>
      <c r="W18">
        <f t="shared" si="4"/>
        <v>0</v>
      </c>
      <c r="X18" s="41">
        <f t="shared" si="5"/>
        <v>109284.26086956514</v>
      </c>
      <c r="Y18" s="42">
        <f t="shared" si="6"/>
        <v>6.8935602844210409E-2</v>
      </c>
    </row>
    <row r="19" spans="2:25" x14ac:dyDescent="0.15">
      <c r="B19" s="40">
        <v>11</v>
      </c>
      <c r="C19" s="45">
        <f t="shared" si="2"/>
        <v>106329.46526606887</v>
      </c>
      <c r="D19" s="45"/>
      <c r="E19" s="44">
        <v>2014</v>
      </c>
      <c r="F19" s="8">
        <v>43698</v>
      </c>
      <c r="G19" s="44" t="s">
        <v>3</v>
      </c>
      <c r="H19" s="46">
        <v>0.92730000000000001</v>
      </c>
      <c r="I19" s="46"/>
      <c r="J19" s="44">
        <v>42</v>
      </c>
      <c r="K19" s="47">
        <f t="shared" si="0"/>
        <v>3189.883957982066</v>
      </c>
      <c r="L19" s="48"/>
      <c r="M19" s="6">
        <f>IF(J19="","",(K19/J19)/LOOKUP(RIGHT($D$2,3),[1]定数!$A$6:$A$13,[1]定数!$B$6:$B$13))</f>
        <v>0.63291348372660039</v>
      </c>
      <c r="N19" s="44">
        <v>2014</v>
      </c>
      <c r="O19" s="8">
        <v>43699</v>
      </c>
      <c r="P19" s="46">
        <v>0.93179999999999996</v>
      </c>
      <c r="Q19" s="46"/>
      <c r="R19" s="49">
        <f>IF(P19="","",T19*M19*LOOKUP(RIGHT($D$2,3),定数!$A$6:$A$13,定数!$B$6:$B$13))</f>
        <v>-3417.7328121236033</v>
      </c>
      <c r="S19" s="49"/>
      <c r="T19" s="50">
        <f t="shared" si="1"/>
        <v>-44.999999999999488</v>
      </c>
      <c r="U19" s="50"/>
      <c r="V19" s="22">
        <f t="shared" si="3"/>
        <v>0</v>
      </c>
      <c r="W19">
        <f t="shared" si="4"/>
        <v>1</v>
      </c>
      <c r="X19" s="41">
        <f t="shared" si="5"/>
        <v>109284.26086956514</v>
      </c>
      <c r="Y19" s="42">
        <f t="shared" si="6"/>
        <v>2.703770497220026E-2</v>
      </c>
    </row>
    <row r="20" spans="2:25" x14ac:dyDescent="0.15">
      <c r="B20" s="40">
        <v>12</v>
      </c>
      <c r="C20" s="45">
        <f t="shared" si="2"/>
        <v>102911.73245394527</v>
      </c>
      <c r="D20" s="45"/>
      <c r="E20" s="44">
        <v>2014</v>
      </c>
      <c r="F20" s="8">
        <v>43710</v>
      </c>
      <c r="G20" s="44" t="s">
        <v>3</v>
      </c>
      <c r="H20" s="46">
        <v>0.92830000000000001</v>
      </c>
      <c r="I20" s="46"/>
      <c r="J20" s="44">
        <v>53</v>
      </c>
      <c r="K20" s="47">
        <f t="shared" si="0"/>
        <v>3087.351973618358</v>
      </c>
      <c r="L20" s="48"/>
      <c r="M20" s="6">
        <f>IF(J20="","",(K20/J20)/LOOKUP(RIGHT($D$2,3),[1]定数!$A$6:$A$13,[1]定数!$B$6:$B$13))</f>
        <v>0.48543270025445884</v>
      </c>
      <c r="N20" s="44">
        <v>2014</v>
      </c>
      <c r="O20" s="8">
        <v>43711</v>
      </c>
      <c r="P20" s="46">
        <v>0.93369999999999997</v>
      </c>
      <c r="Q20" s="46"/>
      <c r="R20" s="49">
        <f>IF(P20="","",T20*M20*LOOKUP(RIGHT($D$2,3),定数!$A$6:$A$13,定数!$B$6:$B$13))</f>
        <v>-3145.6038976488699</v>
      </c>
      <c r="S20" s="49"/>
      <c r="T20" s="50">
        <f t="shared" si="1"/>
        <v>-53.999999999999602</v>
      </c>
      <c r="U20" s="50"/>
      <c r="V20" s="22">
        <f t="shared" si="3"/>
        <v>0</v>
      </c>
      <c r="W20">
        <f t="shared" si="4"/>
        <v>2</v>
      </c>
      <c r="X20" s="41">
        <f t="shared" si="5"/>
        <v>109284.26086956514</v>
      </c>
      <c r="Y20" s="42">
        <f t="shared" si="6"/>
        <v>5.831149302666494E-2</v>
      </c>
    </row>
    <row r="21" spans="2:25" x14ac:dyDescent="0.15">
      <c r="B21" s="40">
        <v>13</v>
      </c>
      <c r="C21" s="45">
        <f t="shared" si="2"/>
        <v>99766.128556296404</v>
      </c>
      <c r="D21" s="45"/>
      <c r="E21" s="44">
        <v>2014</v>
      </c>
      <c r="F21" s="8">
        <v>43719</v>
      </c>
      <c r="G21" s="44" t="s">
        <v>3</v>
      </c>
      <c r="H21" s="46">
        <v>0.9123</v>
      </c>
      <c r="I21" s="46"/>
      <c r="J21" s="44">
        <v>92</v>
      </c>
      <c r="K21" s="47">
        <f t="shared" si="0"/>
        <v>2992.983856688892</v>
      </c>
      <c r="L21" s="48"/>
      <c r="M21" s="6">
        <f>IF(J21="","",(K21/J21)/LOOKUP(RIGHT($D$2,3),[1]定数!$A$6:$A$13,[1]定数!$B$6:$B$13))</f>
        <v>0.27110361020732721</v>
      </c>
      <c r="N21" s="44">
        <v>2014</v>
      </c>
      <c r="O21" s="8">
        <v>43723</v>
      </c>
      <c r="P21" s="46">
        <v>0.89859999999999995</v>
      </c>
      <c r="Q21" s="46"/>
      <c r="R21" s="49">
        <f>IF(P21="","",T21*M21*LOOKUP(RIGHT($D$2,3),定数!$A$6:$A$13,定数!$B$6:$B$13))</f>
        <v>4456.9433518084743</v>
      </c>
      <c r="S21" s="49"/>
      <c r="T21" s="50">
        <f t="shared" si="1"/>
        <v>137.00000000000045</v>
      </c>
      <c r="U21" s="50"/>
      <c r="V21" s="22">
        <f t="shared" si="3"/>
        <v>1</v>
      </c>
      <c r="W21">
        <f t="shared" si="4"/>
        <v>0</v>
      </c>
      <c r="X21" s="41">
        <f t="shared" si="5"/>
        <v>109284.26086956514</v>
      </c>
      <c r="Y21" s="42">
        <f t="shared" si="6"/>
        <v>8.7095179466226913E-2</v>
      </c>
    </row>
    <row r="22" spans="2:25" x14ac:dyDescent="0.15">
      <c r="B22" s="40">
        <v>14</v>
      </c>
      <c r="C22" s="45">
        <f t="shared" si="2"/>
        <v>104223.07190810487</v>
      </c>
      <c r="D22" s="45"/>
      <c r="E22" s="44">
        <v>2014</v>
      </c>
      <c r="F22" s="8">
        <v>43727</v>
      </c>
      <c r="G22" s="44" t="s">
        <v>3</v>
      </c>
      <c r="H22" s="46">
        <v>0.89190000000000003</v>
      </c>
      <c r="I22" s="46"/>
      <c r="J22" s="44">
        <v>73</v>
      </c>
      <c r="K22" s="47">
        <f t="shared" si="0"/>
        <v>3126.6921572431461</v>
      </c>
      <c r="L22" s="48"/>
      <c r="M22" s="6">
        <f>IF(J22="","",(K22/J22)/LOOKUP(RIGHT($D$2,3),[1]定数!$A$6:$A$13,[1]定数!$B$6:$B$13))</f>
        <v>0.3569283284524139</v>
      </c>
      <c r="N22" s="44">
        <v>2014</v>
      </c>
      <c r="O22" s="8">
        <v>43733</v>
      </c>
      <c r="P22" s="46">
        <v>0.88090000000000002</v>
      </c>
      <c r="Q22" s="46"/>
      <c r="R22" s="49">
        <f>IF(P22="","",T22*M22*LOOKUP(RIGHT($D$2,3),定数!$A$6:$A$13,定数!$B$6:$B$13))</f>
        <v>4711.453935571868</v>
      </c>
      <c r="S22" s="49"/>
      <c r="T22" s="50">
        <f t="shared" si="1"/>
        <v>110.0000000000001</v>
      </c>
      <c r="U22" s="50"/>
      <c r="V22" s="22">
        <f t="shared" si="3"/>
        <v>2</v>
      </c>
      <c r="W22">
        <f t="shared" si="4"/>
        <v>0</v>
      </c>
      <c r="X22" s="41">
        <f t="shared" si="5"/>
        <v>109284.26086956514</v>
      </c>
      <c r="Y22" s="42">
        <f t="shared" si="6"/>
        <v>4.6312148896728966E-2</v>
      </c>
    </row>
    <row r="23" spans="2:25" x14ac:dyDescent="0.15">
      <c r="B23" s="40">
        <v>15</v>
      </c>
      <c r="C23" s="45">
        <f t="shared" si="2"/>
        <v>108934.52584367675</v>
      </c>
      <c r="D23" s="45"/>
      <c r="E23" s="44">
        <v>2014</v>
      </c>
      <c r="F23" s="8">
        <v>43808</v>
      </c>
      <c r="G23" s="44" t="s">
        <v>3</v>
      </c>
      <c r="H23" s="51">
        <v>0.82450000000000001</v>
      </c>
      <c r="I23" s="52"/>
      <c r="J23" s="44">
        <v>68</v>
      </c>
      <c r="K23" s="47">
        <f t="shared" si="0"/>
        <v>3268.0357753103021</v>
      </c>
      <c r="L23" s="48"/>
      <c r="M23" s="6">
        <f>IF(J23="","",(K23/J23)/LOOKUP(RIGHT($D$2,3),[1]定数!$A$6:$A$13,[1]定数!$B$6:$B$13))</f>
        <v>0.40049458030763507</v>
      </c>
      <c r="N23" s="44">
        <v>2014</v>
      </c>
      <c r="O23" s="8">
        <v>43808</v>
      </c>
      <c r="P23" s="46">
        <v>0.83150000000000002</v>
      </c>
      <c r="Q23" s="46"/>
      <c r="R23" s="49">
        <f>IF(P23="","",T23*M23*LOOKUP(RIGHT($D$2,3),定数!$A$6:$A$13,定数!$B$6:$B$13))</f>
        <v>-3364.1544745841375</v>
      </c>
      <c r="S23" s="49"/>
      <c r="T23" s="50">
        <f t="shared" si="1"/>
        <v>-70.000000000000057</v>
      </c>
      <c r="U23" s="50"/>
      <c r="V23" t="str">
        <f t="shared" ref="V23:W74" si="7">IF(S23&lt;&gt;"",IF(S23&lt;0,1+V22,0),"")</f>
        <v/>
      </c>
      <c r="W23">
        <f t="shared" si="4"/>
        <v>1</v>
      </c>
      <c r="X23" s="41">
        <f t="shared" si="5"/>
        <v>109284.26086956514</v>
      </c>
      <c r="Y23" s="42">
        <f t="shared" si="6"/>
        <v>3.2002323400056598E-3</v>
      </c>
    </row>
    <row r="24" spans="2:25" x14ac:dyDescent="0.15">
      <c r="B24" s="40">
        <v>16</v>
      </c>
      <c r="C24" s="45">
        <f t="shared" si="2"/>
        <v>105570.37136909261</v>
      </c>
      <c r="D24" s="45"/>
      <c r="E24" s="44">
        <v>2014</v>
      </c>
      <c r="F24" s="8">
        <v>43814</v>
      </c>
      <c r="G24" s="44" t="s">
        <v>3</v>
      </c>
      <c r="H24" s="51">
        <v>0.82010000000000005</v>
      </c>
      <c r="I24" s="52"/>
      <c r="J24" s="44">
        <v>63</v>
      </c>
      <c r="K24" s="47">
        <f t="shared" si="0"/>
        <v>3167.1111410727781</v>
      </c>
      <c r="L24" s="48"/>
      <c r="M24" s="6">
        <f>IF(J24="","",(K24/J24)/LOOKUP(RIGHT($D$2,3),[1]定数!$A$6:$A$13,[1]定数!$B$6:$B$13))</f>
        <v>0.41893004511544685</v>
      </c>
      <c r="N24" s="44">
        <v>2014</v>
      </c>
      <c r="O24" s="8">
        <v>43815</v>
      </c>
      <c r="P24" s="46">
        <v>0.82679999999999998</v>
      </c>
      <c r="Q24" s="46"/>
      <c r="R24" s="49">
        <f>IF(P24="","",T24*M24*LOOKUP(RIGHT($D$2,3),定数!$A$6:$A$13,定数!$B$6:$B$13))</f>
        <v>-3368.1975627281572</v>
      </c>
      <c r="S24" s="49"/>
      <c r="T24" s="50">
        <f t="shared" si="1"/>
        <v>-66.999999999999289</v>
      </c>
      <c r="U24" s="50"/>
      <c r="V24" t="str">
        <f t="shared" si="7"/>
        <v/>
      </c>
      <c r="W24">
        <f t="shared" si="4"/>
        <v>2</v>
      </c>
      <c r="X24" s="41">
        <f t="shared" si="5"/>
        <v>109284.26086956514</v>
      </c>
      <c r="Y24" s="42">
        <f t="shared" si="6"/>
        <v>3.3983754576564329E-2</v>
      </c>
    </row>
    <row r="25" spans="2:25" x14ac:dyDescent="0.15">
      <c r="B25" s="40">
        <v>17</v>
      </c>
      <c r="C25" s="45">
        <f t="shared" si="2"/>
        <v>102202.17380636444</v>
      </c>
      <c r="D25" s="45"/>
      <c r="E25" s="44">
        <v>2015</v>
      </c>
      <c r="F25" s="8">
        <v>43474</v>
      </c>
      <c r="G25" s="44" t="s">
        <v>4</v>
      </c>
      <c r="H25" s="46">
        <v>0.81710000000000005</v>
      </c>
      <c r="I25" s="46"/>
      <c r="J25" s="44">
        <v>56</v>
      </c>
      <c r="K25" s="45">
        <f t="shared" si="0"/>
        <v>3066.0652141909331</v>
      </c>
      <c r="L25" s="45"/>
      <c r="M25" s="6">
        <f>IF(J25="","",(K25/J25)/LOOKUP(RIGHT($D$2,3),[1]定数!$A$6:$A$13,[1]定数!$B$6:$B$13))</f>
        <v>0.45625970449269837</v>
      </c>
      <c r="N25" s="44">
        <v>2015</v>
      </c>
      <c r="O25" s="8">
        <v>43479</v>
      </c>
      <c r="P25" s="46">
        <v>0.81120000000000003</v>
      </c>
      <c r="Q25" s="46"/>
      <c r="R25" s="49">
        <f>IF(P25="","",T25*M25*LOOKUP(RIGHT($D$2,3),定数!$A$6:$A$13,定数!$B$6:$B$13))</f>
        <v>-3230.3187078083138</v>
      </c>
      <c r="S25" s="49"/>
      <c r="T25" s="50">
        <f t="shared" ref="T25:T75" si="8">IF(P25="","",IF(G25="買",(P25-H25),(H25-P25))*IF(RIGHT($D$2,3)="JPY",100,10000))</f>
        <v>-59.000000000000163</v>
      </c>
      <c r="U25" s="50"/>
      <c r="V25" t="str">
        <f t="shared" si="7"/>
        <v/>
      </c>
      <c r="W25">
        <f t="shared" si="4"/>
        <v>3</v>
      </c>
      <c r="X25" s="41">
        <f t="shared" si="5"/>
        <v>109284.26086956514</v>
      </c>
      <c r="Y25" s="42">
        <f t="shared" si="6"/>
        <v>6.480427288293078E-2</v>
      </c>
    </row>
    <row r="26" spans="2:25" x14ac:dyDescent="0.15">
      <c r="B26" s="40">
        <v>18</v>
      </c>
      <c r="C26" s="45">
        <f t="shared" si="2"/>
        <v>98971.855098556131</v>
      </c>
      <c r="D26" s="45"/>
      <c r="E26" s="44">
        <v>2015</v>
      </c>
      <c r="F26" s="8">
        <v>43487</v>
      </c>
      <c r="G26" s="44" t="s">
        <v>80</v>
      </c>
      <c r="H26" s="46">
        <v>0.80679999999999996</v>
      </c>
      <c r="I26" s="46"/>
      <c r="J26" s="44">
        <v>66</v>
      </c>
      <c r="K26" s="47">
        <f t="shared" si="0"/>
        <v>2969.1556529566838</v>
      </c>
      <c r="L26" s="48"/>
      <c r="M26" s="6">
        <f>IF(J26="","",(K26/J26)/LOOKUP(RIGHT($D$2,3),[1]定数!$A$6:$A$13,[1]定数!$B$6:$B$13))</f>
        <v>0.37489339052483384</v>
      </c>
      <c r="N26" s="44">
        <v>2015</v>
      </c>
      <c r="O26" s="8">
        <v>43519</v>
      </c>
      <c r="P26" s="46">
        <v>0.79690000000000005</v>
      </c>
      <c r="Q26" s="46"/>
      <c r="R26" s="49">
        <f>IF(P26="","",T26*M26*LOOKUP(RIGHT($D$2,3),定数!$A$6:$A$13,定数!$B$6:$B$13))</f>
        <v>4453.7334794349845</v>
      </c>
      <c r="S26" s="49"/>
      <c r="T26" s="50">
        <f t="shared" si="8"/>
        <v>98.999999999999091</v>
      </c>
      <c r="U26" s="50"/>
      <c r="V26" t="str">
        <f t="shared" si="7"/>
        <v/>
      </c>
      <c r="W26">
        <f t="shared" si="4"/>
        <v>0</v>
      </c>
      <c r="X26" s="41">
        <f t="shared" si="5"/>
        <v>109284.26086956514</v>
      </c>
      <c r="Y26" s="42">
        <f t="shared" si="6"/>
        <v>9.4363137829309718E-2</v>
      </c>
    </row>
    <row r="27" spans="2:25" x14ac:dyDescent="0.15">
      <c r="B27" s="40">
        <v>19</v>
      </c>
      <c r="C27" s="45">
        <f t="shared" si="2"/>
        <v>103425.58857799112</v>
      </c>
      <c r="D27" s="45"/>
      <c r="E27" s="44">
        <v>2015</v>
      </c>
      <c r="F27" s="8">
        <v>43556</v>
      </c>
      <c r="G27" s="44" t="s">
        <v>3</v>
      </c>
      <c r="H27" s="46">
        <v>0.7581</v>
      </c>
      <c r="I27" s="46"/>
      <c r="J27" s="44">
        <v>80</v>
      </c>
      <c r="K27" s="47">
        <f t="shared" si="0"/>
        <v>3102.7676573397334</v>
      </c>
      <c r="L27" s="48"/>
      <c r="M27" s="6">
        <f>IF(J27="","",(K27/J27)/LOOKUP(RIGHT($D$2,3),[1]定数!$A$6:$A$13,[1]定数!$B$6:$B$13))</f>
        <v>0.3232049643062222</v>
      </c>
      <c r="N27" s="44">
        <v>2015</v>
      </c>
      <c r="O27" s="8">
        <v>43558</v>
      </c>
      <c r="P27" s="46">
        <v>0.76629999999999998</v>
      </c>
      <c r="Q27" s="46"/>
      <c r="R27" s="49">
        <f>IF(P27="","",T27*M27*LOOKUP(RIGHT($D$2,3),定数!$A$6:$A$13,定数!$B$6:$B$13))</f>
        <v>-3180.3368487732209</v>
      </c>
      <c r="S27" s="49"/>
      <c r="T27" s="50">
        <f t="shared" si="8"/>
        <v>-81.999999999999858</v>
      </c>
      <c r="U27" s="50"/>
      <c r="V27" t="str">
        <f t="shared" si="7"/>
        <v/>
      </c>
      <c r="W27">
        <f t="shared" si="4"/>
        <v>1</v>
      </c>
      <c r="X27" s="41">
        <f t="shared" si="5"/>
        <v>109284.26086956514</v>
      </c>
      <c r="Y27" s="42">
        <f t="shared" si="6"/>
        <v>5.3609479031628937E-2</v>
      </c>
    </row>
    <row r="28" spans="2:25" x14ac:dyDescent="0.15">
      <c r="B28" s="40">
        <v>20</v>
      </c>
      <c r="C28" s="45">
        <f t="shared" si="2"/>
        <v>100245.2517292179</v>
      </c>
      <c r="D28" s="45"/>
      <c r="E28" s="44">
        <v>2015</v>
      </c>
      <c r="F28" s="8">
        <v>43611</v>
      </c>
      <c r="G28" s="44" t="s">
        <v>3</v>
      </c>
      <c r="H28" s="46">
        <v>0.77700000000000002</v>
      </c>
      <c r="I28" s="46"/>
      <c r="J28" s="44">
        <v>67</v>
      </c>
      <c r="K28" s="47">
        <f t="shared" si="0"/>
        <v>3007.3575518765369</v>
      </c>
      <c r="L28" s="48"/>
      <c r="M28" s="6">
        <f>IF(J28="","",(K28/J28)/LOOKUP(RIGHT($D$2,3),[1]定数!$A$6:$A$13,[1]定数!$B$6:$B$13))</f>
        <v>0.37404944675081303</v>
      </c>
      <c r="N28" s="44">
        <v>2015</v>
      </c>
      <c r="O28" s="8">
        <v>43613</v>
      </c>
      <c r="P28" s="46">
        <v>0.76700000000000002</v>
      </c>
      <c r="Q28" s="46"/>
      <c r="R28" s="49">
        <f>IF(P28="","",T28*M28*LOOKUP(RIGHT($D$2,3),定数!$A$6:$A$13,定数!$B$6:$B$13))</f>
        <v>4488.59336100976</v>
      </c>
      <c r="S28" s="49"/>
      <c r="T28" s="50">
        <f t="shared" si="8"/>
        <v>100.00000000000009</v>
      </c>
      <c r="U28" s="50"/>
      <c r="V28" t="str">
        <f t="shared" si="7"/>
        <v/>
      </c>
      <c r="W28">
        <f t="shared" si="4"/>
        <v>0</v>
      </c>
      <c r="X28" s="41">
        <f t="shared" si="5"/>
        <v>109284.26086956514</v>
      </c>
      <c r="Y28" s="42">
        <f t="shared" si="6"/>
        <v>8.2710987551406379E-2</v>
      </c>
    </row>
    <row r="29" spans="2:25" x14ac:dyDescent="0.15">
      <c r="B29" s="40">
        <v>21</v>
      </c>
      <c r="C29" s="45">
        <f t="shared" si="2"/>
        <v>104733.84509022765</v>
      </c>
      <c r="D29" s="45"/>
      <c r="E29" s="44">
        <v>2015</v>
      </c>
      <c r="F29" s="8">
        <v>43649</v>
      </c>
      <c r="G29" s="44" t="s">
        <v>3</v>
      </c>
      <c r="H29" s="46">
        <v>0.75649999999999995</v>
      </c>
      <c r="I29" s="46"/>
      <c r="J29" s="44">
        <v>81</v>
      </c>
      <c r="K29" s="47">
        <f t="shared" si="0"/>
        <v>3142.0153527068296</v>
      </c>
      <c r="L29" s="48"/>
      <c r="M29" s="6">
        <f>IF(J29="","",(K29/J29)/LOOKUP(RIGHT($D$2,3),[1]定数!$A$6:$A$13,[1]定数!$B$6:$B$13))</f>
        <v>0.32325260830317176</v>
      </c>
      <c r="N29" s="44">
        <v>2015</v>
      </c>
      <c r="O29" s="8">
        <v>43653</v>
      </c>
      <c r="P29" s="46">
        <v>0.74439999999999995</v>
      </c>
      <c r="Q29" s="46"/>
      <c r="R29" s="49">
        <f>IF(P29="","",T29*M29*LOOKUP(RIGHT($D$2,3),定数!$A$6:$A$13,定数!$B$6:$B$13))</f>
        <v>4693.6278725620541</v>
      </c>
      <c r="S29" s="49"/>
      <c r="T29" s="50">
        <f t="shared" si="8"/>
        <v>121</v>
      </c>
      <c r="U29" s="50"/>
      <c r="V29" t="str">
        <f t="shared" si="7"/>
        <v/>
      </c>
      <c r="W29">
        <f t="shared" si="4"/>
        <v>0</v>
      </c>
      <c r="X29" s="41">
        <f t="shared" si="5"/>
        <v>109284.26086956514</v>
      </c>
      <c r="Y29" s="42">
        <f t="shared" si="6"/>
        <v>4.1638345202961835E-2</v>
      </c>
    </row>
    <row r="30" spans="2:25" x14ac:dyDescent="0.15">
      <c r="B30" s="40">
        <v>22</v>
      </c>
      <c r="C30" s="45">
        <f t="shared" si="2"/>
        <v>109427.4729627897</v>
      </c>
      <c r="D30" s="45"/>
      <c r="E30" s="44">
        <v>2015</v>
      </c>
      <c r="F30" s="8">
        <v>43709</v>
      </c>
      <c r="G30" s="44" t="s">
        <v>3</v>
      </c>
      <c r="H30" s="46">
        <v>0.70640000000000003</v>
      </c>
      <c r="I30" s="46"/>
      <c r="J30" s="44">
        <v>88</v>
      </c>
      <c r="K30" s="47">
        <f t="shared" si="0"/>
        <v>3282.824188883691</v>
      </c>
      <c r="L30" s="48"/>
      <c r="M30" s="6">
        <f>IF(J30="","",(K30/J30)/LOOKUP(RIGHT($D$2,3),[1]定数!$A$6:$A$13,[1]定数!$B$6:$B$13))</f>
        <v>0.31087350273519804</v>
      </c>
      <c r="N30" s="44">
        <v>2015</v>
      </c>
      <c r="O30" s="8">
        <v>43712</v>
      </c>
      <c r="P30" s="46">
        <v>0.69320000000000004</v>
      </c>
      <c r="Q30" s="46"/>
      <c r="R30" s="49">
        <f>IF(P30="","",T30*M30*LOOKUP(RIGHT($D$2,3),定数!$A$6:$A$13,定数!$B$6:$B$13))</f>
        <v>4924.2362833255329</v>
      </c>
      <c r="S30" s="49"/>
      <c r="T30" s="50">
        <f t="shared" si="8"/>
        <v>131.99999999999989</v>
      </c>
      <c r="U30" s="50"/>
      <c r="V30" t="str">
        <f t="shared" si="7"/>
        <v/>
      </c>
      <c r="W30">
        <f t="shared" si="4"/>
        <v>0</v>
      </c>
      <c r="X30" s="41">
        <f t="shared" si="5"/>
        <v>109427.4729627897</v>
      </c>
      <c r="Y30" s="42">
        <f t="shared" si="6"/>
        <v>0</v>
      </c>
    </row>
    <row r="31" spans="2:25" x14ac:dyDescent="0.15">
      <c r="B31" s="40">
        <v>23</v>
      </c>
      <c r="C31" s="45">
        <f t="shared" si="2"/>
        <v>114351.70924611524</v>
      </c>
      <c r="D31" s="45"/>
      <c r="E31" s="44">
        <v>2015</v>
      </c>
      <c r="F31" s="8">
        <v>43711</v>
      </c>
      <c r="G31" s="44" t="s">
        <v>3</v>
      </c>
      <c r="H31" s="46">
        <v>0.7</v>
      </c>
      <c r="I31" s="46"/>
      <c r="J31" s="44">
        <v>60</v>
      </c>
      <c r="K31" s="47">
        <f t="shared" si="0"/>
        <v>3430.5512773834571</v>
      </c>
      <c r="L31" s="48"/>
      <c r="M31" s="6">
        <f>IF(J31="","",(K31/J31)/LOOKUP(RIGHT($D$2,3),[1]定数!$A$6:$A$13,[1]定数!$B$6:$B$13))</f>
        <v>0.47646545519214684</v>
      </c>
      <c r="N31" s="44">
        <v>2015</v>
      </c>
      <c r="O31" s="8">
        <v>43712</v>
      </c>
      <c r="P31" s="46">
        <v>0.69099999999999995</v>
      </c>
      <c r="Q31" s="46"/>
      <c r="R31" s="49">
        <f>IF(P31="","",T31*M31*LOOKUP(RIGHT($D$2,3),定数!$A$6:$A$13,定数!$B$6:$B$13))</f>
        <v>5145.8269160751915</v>
      </c>
      <c r="S31" s="49"/>
      <c r="T31" s="50">
        <f t="shared" si="8"/>
        <v>90.000000000000085</v>
      </c>
      <c r="U31" s="50"/>
      <c r="V31" t="str">
        <f t="shared" si="7"/>
        <v/>
      </c>
      <c r="W31">
        <f t="shared" si="4"/>
        <v>0</v>
      </c>
      <c r="X31" s="41">
        <f t="shared" si="5"/>
        <v>114351.70924611524</v>
      </c>
      <c r="Y31" s="42">
        <f t="shared" si="6"/>
        <v>0</v>
      </c>
    </row>
    <row r="32" spans="2:25" x14ac:dyDescent="0.15">
      <c r="B32" s="40">
        <v>24</v>
      </c>
      <c r="C32" s="45">
        <f t="shared" si="2"/>
        <v>119497.53616219043</v>
      </c>
      <c r="D32" s="45"/>
      <c r="E32" s="44">
        <v>2015</v>
      </c>
      <c r="F32" s="8">
        <v>43744</v>
      </c>
      <c r="G32" s="44" t="s">
        <v>4</v>
      </c>
      <c r="H32" s="46">
        <v>0.71340000000000003</v>
      </c>
      <c r="I32" s="46"/>
      <c r="J32" s="44">
        <v>69</v>
      </c>
      <c r="K32" s="47">
        <f t="shared" si="0"/>
        <v>3584.9260848657127</v>
      </c>
      <c r="L32" s="48"/>
      <c r="M32" s="6">
        <f>IF(J32="","",(K32/J32)/LOOKUP(RIGHT($D$2,3),[1]定数!$A$6:$A$13,[1]定数!$B$6:$B$13))</f>
        <v>0.43296208754416821</v>
      </c>
      <c r="N32" s="44">
        <v>2015</v>
      </c>
      <c r="O32" s="8">
        <v>43747</v>
      </c>
      <c r="P32" s="46">
        <v>0.72370000000000001</v>
      </c>
      <c r="Q32" s="46"/>
      <c r="R32" s="49">
        <f>IF(P32="","",T32*M32*LOOKUP(RIGHT($D$2,3),定数!$A$6:$A$13,定数!$B$6:$B$13))</f>
        <v>5351.4114020459065</v>
      </c>
      <c r="S32" s="49"/>
      <c r="T32" s="50">
        <f t="shared" si="8"/>
        <v>102.99999999999976</v>
      </c>
      <c r="U32" s="50"/>
      <c r="V32" t="str">
        <f t="shared" si="7"/>
        <v/>
      </c>
      <c r="W32">
        <f t="shared" si="4"/>
        <v>0</v>
      </c>
      <c r="X32" s="41">
        <f t="shared" si="5"/>
        <v>119497.53616219043</v>
      </c>
      <c r="Y32" s="42">
        <f t="shared" si="6"/>
        <v>0</v>
      </c>
    </row>
    <row r="33" spans="2:25" x14ac:dyDescent="0.15">
      <c r="B33" s="40">
        <v>25</v>
      </c>
      <c r="C33" s="45">
        <f t="shared" si="2"/>
        <v>124848.94756423634</v>
      </c>
      <c r="D33" s="45"/>
      <c r="E33" s="44">
        <v>2015</v>
      </c>
      <c r="F33" s="8">
        <v>43775</v>
      </c>
      <c r="G33" s="44" t="s">
        <v>3</v>
      </c>
      <c r="H33" s="46">
        <v>0.70579999999999998</v>
      </c>
      <c r="I33" s="46"/>
      <c r="J33" s="44">
        <v>110</v>
      </c>
      <c r="K33" s="47">
        <f t="shared" si="0"/>
        <v>3745.4684269270901</v>
      </c>
      <c r="L33" s="48"/>
      <c r="M33" s="6">
        <f>IF(J33="","",(K33/J33)/LOOKUP(RIGHT($D$2,3),[1]定数!$A$6:$A$13,[1]定数!$B$6:$B$13))</f>
        <v>0.28374760810053712</v>
      </c>
      <c r="N33" s="44">
        <v>2015</v>
      </c>
      <c r="O33" s="8">
        <v>43788</v>
      </c>
      <c r="P33" s="46">
        <v>0.71699999999999997</v>
      </c>
      <c r="Q33" s="46"/>
      <c r="R33" s="49">
        <f>IF(P33="","",T33*M33*LOOKUP(RIGHT($D$2,3),定数!$A$6:$A$13,定数!$B$6:$B$13))</f>
        <v>-3813.5678528712142</v>
      </c>
      <c r="S33" s="49"/>
      <c r="T33" s="50">
        <f t="shared" si="8"/>
        <v>-111.99999999999987</v>
      </c>
      <c r="U33" s="50"/>
      <c r="V33" t="str">
        <f t="shared" si="7"/>
        <v/>
      </c>
      <c r="W33">
        <f t="shared" si="4"/>
        <v>1</v>
      </c>
      <c r="X33" s="41">
        <f t="shared" si="5"/>
        <v>124848.94756423634</v>
      </c>
      <c r="Y33" s="42">
        <f t="shared" si="6"/>
        <v>0</v>
      </c>
    </row>
    <row r="34" spans="2:25" x14ac:dyDescent="0.15">
      <c r="B34" s="40">
        <v>26</v>
      </c>
      <c r="C34" s="45">
        <f t="shared" si="2"/>
        <v>121035.37971136512</v>
      </c>
      <c r="D34" s="45"/>
      <c r="E34" s="44">
        <v>2016</v>
      </c>
      <c r="F34" s="8">
        <v>43491</v>
      </c>
      <c r="G34" s="44" t="s">
        <v>4</v>
      </c>
      <c r="H34" s="46">
        <v>0.70909999999999995</v>
      </c>
      <c r="I34" s="46"/>
      <c r="J34" s="44">
        <v>59</v>
      </c>
      <c r="K34" s="47">
        <f t="shared" si="0"/>
        <v>3631.0613913409534</v>
      </c>
      <c r="L34" s="48"/>
      <c r="M34" s="6">
        <f>IF(J34="","",(K34/J34)/LOOKUP(RIGHT($D$2,3),[1]定数!$A$6:$A$13,[1]定数!$B$6:$B$13))</f>
        <v>0.51286177843798775</v>
      </c>
      <c r="N34" s="44">
        <v>2016</v>
      </c>
      <c r="O34" s="8">
        <v>43499</v>
      </c>
      <c r="P34" s="46">
        <v>0.70299999999999996</v>
      </c>
      <c r="Q34" s="46"/>
      <c r="R34" s="49">
        <f>IF(P34="","",T34*M34*LOOKUP(RIGHT($D$2,3),定数!$A$6:$A$13,定数!$B$6:$B$13))</f>
        <v>-3754.1482181660667</v>
      </c>
      <c r="S34" s="49"/>
      <c r="T34" s="50">
        <f t="shared" si="8"/>
        <v>-60.999999999999943</v>
      </c>
      <c r="U34" s="50"/>
      <c r="V34" t="str">
        <f t="shared" si="7"/>
        <v/>
      </c>
      <c r="W34">
        <f t="shared" si="4"/>
        <v>2</v>
      </c>
      <c r="X34" s="41">
        <f t="shared" si="5"/>
        <v>124848.94756423634</v>
      </c>
      <c r="Y34" s="42">
        <f t="shared" si="6"/>
        <v>3.0545454545454542E-2</v>
      </c>
    </row>
    <row r="35" spans="2:25" x14ac:dyDescent="0.15">
      <c r="B35" s="40">
        <v>27</v>
      </c>
      <c r="C35" s="45">
        <f t="shared" si="2"/>
        <v>117281.23149319905</v>
      </c>
      <c r="D35" s="45"/>
      <c r="E35" s="44">
        <v>2016</v>
      </c>
      <c r="F35" s="8">
        <v>43588</v>
      </c>
      <c r="G35" s="44" t="s">
        <v>3</v>
      </c>
      <c r="H35" s="46">
        <v>0.75170000000000003</v>
      </c>
      <c r="I35" s="46"/>
      <c r="J35" s="44">
        <v>110</v>
      </c>
      <c r="K35" s="47">
        <f t="shared" si="0"/>
        <v>3518.4369447959716</v>
      </c>
      <c r="L35" s="48"/>
      <c r="M35" s="6">
        <f>IF(J35="","",(K35/J35)/LOOKUP(RIGHT($D$2,3),[1]定数!$A$6:$A$13,[1]定数!$B$6:$B$13))</f>
        <v>0.26654825339363419</v>
      </c>
      <c r="N35" s="44">
        <v>2016</v>
      </c>
      <c r="O35" s="8">
        <v>43591</v>
      </c>
      <c r="P35" s="46">
        <v>0.73529999999999995</v>
      </c>
      <c r="Q35" s="46"/>
      <c r="R35" s="49">
        <f>IF(P35="","",T35*M35*LOOKUP(RIGHT($D$2,3),定数!$A$6:$A$13,定数!$B$6:$B$13))</f>
        <v>5245.6696267867474</v>
      </c>
      <c r="S35" s="49"/>
      <c r="T35" s="50">
        <f t="shared" si="8"/>
        <v>164.00000000000082</v>
      </c>
      <c r="U35" s="50"/>
      <c r="V35" t="str">
        <f t="shared" si="7"/>
        <v/>
      </c>
      <c r="W35">
        <f t="shared" si="4"/>
        <v>0</v>
      </c>
      <c r="X35" s="41">
        <f t="shared" si="5"/>
        <v>124848.94756423634</v>
      </c>
      <c r="Y35" s="42">
        <f t="shared" si="6"/>
        <v>6.0614976887519267E-2</v>
      </c>
    </row>
    <row r="36" spans="2:25" x14ac:dyDescent="0.15">
      <c r="B36" s="40">
        <v>28</v>
      </c>
      <c r="C36" s="45">
        <f t="shared" si="2"/>
        <v>122526.90111998581</v>
      </c>
      <c r="D36" s="45"/>
      <c r="E36" s="44">
        <v>2016</v>
      </c>
      <c r="F36" s="8">
        <v>43591</v>
      </c>
      <c r="G36" s="44" t="s">
        <v>3</v>
      </c>
      <c r="H36" s="46">
        <v>0.73809999999999998</v>
      </c>
      <c r="I36" s="46"/>
      <c r="J36" s="44">
        <v>94</v>
      </c>
      <c r="K36" s="47">
        <f t="shared" si="0"/>
        <v>3675.807033599574</v>
      </c>
      <c r="L36" s="48"/>
      <c r="M36" s="6">
        <f>IF(J36="","",(K36/J36)/LOOKUP(RIGHT($D$2,3),[1]定数!$A$6:$A$13,[1]定数!$B$6:$B$13))</f>
        <v>0.32586941787230267</v>
      </c>
      <c r="N36" s="44">
        <v>2016</v>
      </c>
      <c r="O36" s="8">
        <v>43604</v>
      </c>
      <c r="P36" s="46">
        <v>0.72409999999999997</v>
      </c>
      <c r="Q36" s="46"/>
      <c r="R36" s="49">
        <f>IF(P36="","",T36*M36*LOOKUP(RIGHT($D$2,3),定数!$A$6:$A$13,定数!$B$6:$B$13))</f>
        <v>5474.6062202546891</v>
      </c>
      <c r="S36" s="49"/>
      <c r="T36" s="50">
        <f t="shared" si="8"/>
        <v>140.00000000000011</v>
      </c>
      <c r="U36" s="50"/>
      <c r="V36" t="str">
        <f t="shared" si="7"/>
        <v/>
      </c>
      <c r="W36">
        <f t="shared" si="4"/>
        <v>0</v>
      </c>
      <c r="X36" s="41">
        <f t="shared" si="5"/>
        <v>124848.94756423634</v>
      </c>
      <c r="Y36" s="42">
        <f t="shared" si="6"/>
        <v>1.8598846762851617E-2</v>
      </c>
    </row>
    <row r="37" spans="2:25" x14ac:dyDescent="0.15">
      <c r="B37" s="40">
        <v>29</v>
      </c>
      <c r="C37" s="45">
        <f t="shared" si="2"/>
        <v>128001.5073402405</v>
      </c>
      <c r="D37" s="45"/>
      <c r="E37" s="44">
        <v>2016</v>
      </c>
      <c r="F37" s="8">
        <v>43624</v>
      </c>
      <c r="G37" s="44" t="s">
        <v>4</v>
      </c>
      <c r="H37" s="46">
        <v>0.74790000000000001</v>
      </c>
      <c r="I37" s="46"/>
      <c r="J37" s="44">
        <v>42</v>
      </c>
      <c r="K37" s="47">
        <f t="shared" si="0"/>
        <v>3840.0452202072147</v>
      </c>
      <c r="L37" s="48"/>
      <c r="M37" s="6">
        <f>IF(J37="","",(K37/J37)/LOOKUP(RIGHT($D$2,3),[1]定数!$A$6:$A$13,[1]定数!$B$6:$B$13))</f>
        <v>0.76191373416809816</v>
      </c>
      <c r="N37" s="44">
        <v>2016</v>
      </c>
      <c r="O37" s="8">
        <v>43625</v>
      </c>
      <c r="P37" s="46">
        <v>0.74339999999999995</v>
      </c>
      <c r="Q37" s="46"/>
      <c r="R37" s="49">
        <f>IF(P37="","",T37*M37*LOOKUP(RIGHT($D$2,3),定数!$A$6:$A$13,定数!$B$6:$B$13))</f>
        <v>-4114.3341645077844</v>
      </c>
      <c r="S37" s="49"/>
      <c r="T37" s="50">
        <f t="shared" si="8"/>
        <v>-45.000000000000597</v>
      </c>
      <c r="U37" s="50"/>
      <c r="V37" t="str">
        <f t="shared" si="7"/>
        <v/>
      </c>
      <c r="W37">
        <f t="shared" si="4"/>
        <v>1</v>
      </c>
      <c r="X37" s="41">
        <f t="shared" si="5"/>
        <v>128001.5073402405</v>
      </c>
      <c r="Y37" s="42">
        <f t="shared" si="6"/>
        <v>0</v>
      </c>
    </row>
    <row r="38" spans="2:25" x14ac:dyDescent="0.15">
      <c r="B38" s="40">
        <v>30</v>
      </c>
      <c r="C38" s="45">
        <f t="shared" si="2"/>
        <v>123887.17317573271</v>
      </c>
      <c r="D38" s="45"/>
      <c r="E38" s="44">
        <v>2016</v>
      </c>
      <c r="F38" s="8">
        <v>43710</v>
      </c>
      <c r="G38" s="44" t="s">
        <v>4</v>
      </c>
      <c r="H38" s="46">
        <v>0.76149999999999995</v>
      </c>
      <c r="I38" s="46"/>
      <c r="J38" s="44">
        <v>78</v>
      </c>
      <c r="K38" s="47">
        <f t="shared" si="0"/>
        <v>3716.6151952719811</v>
      </c>
      <c r="L38" s="48"/>
      <c r="M38" s="6">
        <f>IF(J38="","",(K38/J38)/LOOKUP(RIGHT($D$2,3),[1]定数!$A$6:$A$13,[1]定数!$B$6:$B$13))</f>
        <v>0.39707427299914327</v>
      </c>
      <c r="N38" s="44">
        <v>2016</v>
      </c>
      <c r="O38" s="8">
        <v>43720</v>
      </c>
      <c r="P38" s="46">
        <v>0.75349999999999995</v>
      </c>
      <c r="Q38" s="46"/>
      <c r="R38" s="49">
        <f>IF(P38="","",T38*M38*LOOKUP(RIGHT($D$2,3),定数!$A$6:$A$13,定数!$B$6:$B$13))</f>
        <v>-3811.9130207917788</v>
      </c>
      <c r="S38" s="49"/>
      <c r="T38" s="50">
        <f t="shared" si="8"/>
        <v>-80.000000000000071</v>
      </c>
      <c r="U38" s="50"/>
      <c r="V38" t="str">
        <f t="shared" si="7"/>
        <v/>
      </c>
      <c r="W38">
        <f t="shared" si="4"/>
        <v>2</v>
      </c>
      <c r="X38" s="41">
        <f t="shared" si="5"/>
        <v>128001.5073402405</v>
      </c>
      <c r="Y38" s="42">
        <f t="shared" si="6"/>
        <v>3.2142857142857584E-2</v>
      </c>
    </row>
    <row r="39" spans="2:25" x14ac:dyDescent="0.15">
      <c r="B39" s="40">
        <v>31</v>
      </c>
      <c r="C39" s="45">
        <f t="shared" si="2"/>
        <v>120075.26015494093</v>
      </c>
      <c r="D39" s="45"/>
      <c r="E39" s="44">
        <v>2016</v>
      </c>
      <c r="F39" s="8">
        <v>43784</v>
      </c>
      <c r="G39" s="44" t="s">
        <v>3</v>
      </c>
      <c r="H39" s="46">
        <v>0.75229999999999997</v>
      </c>
      <c r="I39" s="46"/>
      <c r="J39" s="44">
        <v>52</v>
      </c>
      <c r="K39" s="47">
        <f t="shared" si="0"/>
        <v>3602.2578046482276</v>
      </c>
      <c r="L39" s="48"/>
      <c r="M39" s="6">
        <f>IF(J39="","",(K39/J39)/LOOKUP(RIGHT($D$2,3),[1]定数!$A$6:$A$13,[1]定数!$B$6:$B$13))</f>
        <v>0.57728490459106208</v>
      </c>
      <c r="N39" s="44">
        <v>2016</v>
      </c>
      <c r="O39" s="8">
        <v>43786</v>
      </c>
      <c r="P39" s="46">
        <v>0.74450000000000005</v>
      </c>
      <c r="Q39" s="46"/>
      <c r="R39" s="49">
        <f>IF(P39="","",T39*M39*LOOKUP(RIGHT($D$2,3),定数!$A$6:$A$13,定数!$B$6:$B$13))</f>
        <v>5403.3867069722837</v>
      </c>
      <c r="S39" s="49"/>
      <c r="T39" s="50">
        <f t="shared" si="8"/>
        <v>77.999999999999176</v>
      </c>
      <c r="U39" s="50"/>
      <c r="V39" t="str">
        <f t="shared" si="7"/>
        <v/>
      </c>
      <c r="W39">
        <f t="shared" si="4"/>
        <v>0</v>
      </c>
      <c r="X39" s="41">
        <f t="shared" si="5"/>
        <v>128001.5073402405</v>
      </c>
      <c r="Y39" s="42">
        <f t="shared" si="6"/>
        <v>6.1923076923077414E-2</v>
      </c>
    </row>
    <row r="40" spans="2:25" x14ac:dyDescent="0.15">
      <c r="B40" s="40">
        <v>32</v>
      </c>
      <c r="C40" s="45">
        <f t="shared" si="2"/>
        <v>125478.64686191321</v>
      </c>
      <c r="D40" s="45"/>
      <c r="E40" s="44">
        <v>2017</v>
      </c>
      <c r="F40" s="8">
        <v>10</v>
      </c>
      <c r="G40" s="44" t="s">
        <v>4</v>
      </c>
      <c r="H40" s="46">
        <v>0.73839999999999995</v>
      </c>
      <c r="I40" s="46"/>
      <c r="J40" s="44">
        <v>52</v>
      </c>
      <c r="K40" s="47">
        <f t="shared" si="0"/>
        <v>3764.3594058573963</v>
      </c>
      <c r="L40" s="48"/>
      <c r="M40" s="6">
        <f>IF(J40="","",(K40/J40)/LOOKUP(RIGHT($D$2,3),[1]定数!$A$6:$A$13,[1]定数!$B$6:$B$13))</f>
        <v>0.60326272529765967</v>
      </c>
      <c r="N40" s="44">
        <v>2017</v>
      </c>
      <c r="O40" s="8">
        <v>43477</v>
      </c>
      <c r="P40" s="46">
        <v>0.74609999999999999</v>
      </c>
      <c r="Q40" s="46"/>
      <c r="R40" s="49">
        <f>IF(P40="","",T40*M40*LOOKUP(RIGHT($D$2,3),定数!$A$6:$A$13,定数!$B$6:$B$13))</f>
        <v>5574.1475817504042</v>
      </c>
      <c r="S40" s="49"/>
      <c r="T40" s="50">
        <f t="shared" si="8"/>
        <v>77.000000000000398</v>
      </c>
      <c r="U40" s="50"/>
      <c r="V40" t="str">
        <f t="shared" si="7"/>
        <v/>
      </c>
      <c r="W40">
        <f t="shared" si="4"/>
        <v>0</v>
      </c>
      <c r="X40" s="41">
        <f t="shared" si="5"/>
        <v>128001.5073402405</v>
      </c>
      <c r="Y40" s="42">
        <f t="shared" si="6"/>
        <v>1.9709615384616352E-2</v>
      </c>
    </row>
    <row r="41" spans="2:25" x14ac:dyDescent="0.15">
      <c r="B41" s="40">
        <v>33</v>
      </c>
      <c r="C41" s="45">
        <f t="shared" si="2"/>
        <v>131052.79444366362</v>
      </c>
      <c r="D41" s="45"/>
      <c r="E41" s="44">
        <v>2017</v>
      </c>
      <c r="F41" s="8">
        <v>43496</v>
      </c>
      <c r="G41" s="44" t="s">
        <v>4</v>
      </c>
      <c r="H41" s="46">
        <v>0.7581</v>
      </c>
      <c r="I41" s="46"/>
      <c r="J41" s="44">
        <v>38</v>
      </c>
      <c r="K41" s="47">
        <f t="shared" ref="K41:K70" si="9">IF(J41="","",C41*0.03)</f>
        <v>3931.5838333099082</v>
      </c>
      <c r="L41" s="48"/>
      <c r="M41" s="6">
        <f>IF(J41="","",(K41/J41)/LOOKUP(RIGHT($D$2,3),[1]定数!$A$6:$A$13,[1]定数!$B$6:$B$13))</f>
        <v>0.86218943712936591</v>
      </c>
      <c r="N41" s="44">
        <v>2017</v>
      </c>
      <c r="O41" s="8">
        <v>43498</v>
      </c>
      <c r="P41" s="46">
        <v>0.76390000000000002</v>
      </c>
      <c r="Q41" s="46"/>
      <c r="R41" s="49">
        <f>IF(P41="","",T41*M41*LOOKUP(RIGHT($D$2,3),定数!$A$6:$A$13,定数!$B$6:$B$13))</f>
        <v>6000.8384824204149</v>
      </c>
      <c r="S41" s="49"/>
      <c r="T41" s="50">
        <f t="shared" si="8"/>
        <v>58.00000000000027</v>
      </c>
      <c r="U41" s="50"/>
      <c r="V41" t="str">
        <f t="shared" si="7"/>
        <v/>
      </c>
      <c r="W41">
        <f t="shared" si="4"/>
        <v>0</v>
      </c>
      <c r="X41" s="41">
        <f t="shared" si="5"/>
        <v>131052.79444366362</v>
      </c>
      <c r="Y41" s="42">
        <f t="shared" si="6"/>
        <v>0</v>
      </c>
    </row>
    <row r="42" spans="2:25" x14ac:dyDescent="0.15">
      <c r="B42" s="40">
        <v>34</v>
      </c>
      <c r="C42" s="45">
        <f t="shared" si="2"/>
        <v>137053.63292608404</v>
      </c>
      <c r="D42" s="45"/>
      <c r="E42" s="44">
        <v>2017</v>
      </c>
      <c r="F42" s="8">
        <v>43498</v>
      </c>
      <c r="G42" s="44" t="s">
        <v>4</v>
      </c>
      <c r="H42" s="46">
        <v>0.75939999999999996</v>
      </c>
      <c r="I42" s="46"/>
      <c r="J42" s="44">
        <v>42</v>
      </c>
      <c r="K42" s="47">
        <f t="shared" si="9"/>
        <v>4111.6089877825216</v>
      </c>
      <c r="L42" s="48"/>
      <c r="M42" s="6">
        <f>IF(J42="","",(K42/J42)/LOOKUP(RIGHT($D$2,3),[1]定数!$A$6:$A$13,[1]定数!$B$6:$B$13))</f>
        <v>0.81579543408383359</v>
      </c>
      <c r="N42" s="44">
        <v>2017</v>
      </c>
      <c r="O42" s="8">
        <v>43498</v>
      </c>
      <c r="P42" s="46">
        <v>0.76570000000000005</v>
      </c>
      <c r="Q42" s="46"/>
      <c r="R42" s="49">
        <f>IF(P42="","",T42*M42*LOOKUP(RIGHT($D$2,3),定数!$A$6:$A$13,定数!$B$6:$B$13))</f>
        <v>6167.4134816738633</v>
      </c>
      <c r="S42" s="49"/>
      <c r="T42" s="50">
        <f t="shared" si="8"/>
        <v>63.000000000000831</v>
      </c>
      <c r="U42" s="50"/>
      <c r="V42" t="str">
        <f t="shared" si="7"/>
        <v/>
      </c>
      <c r="W42">
        <f t="shared" si="4"/>
        <v>0</v>
      </c>
      <c r="X42" s="41">
        <f t="shared" si="5"/>
        <v>137053.63292608404</v>
      </c>
      <c r="Y42" s="42">
        <f t="shared" si="6"/>
        <v>0</v>
      </c>
    </row>
    <row r="43" spans="2:25" x14ac:dyDescent="0.15">
      <c r="B43" s="40">
        <v>35</v>
      </c>
      <c r="C43" s="45">
        <f t="shared" si="2"/>
        <v>143221.04640775791</v>
      </c>
      <c r="D43" s="45"/>
      <c r="E43" s="44">
        <v>2017</v>
      </c>
      <c r="F43" s="8">
        <v>43541</v>
      </c>
      <c r="G43" s="44" t="s">
        <v>4</v>
      </c>
      <c r="H43" s="46">
        <v>0.77059999999999995</v>
      </c>
      <c r="I43" s="46"/>
      <c r="J43" s="44">
        <v>40</v>
      </c>
      <c r="K43" s="47">
        <f t="shared" si="9"/>
        <v>4296.6313922327372</v>
      </c>
      <c r="L43" s="48"/>
      <c r="M43" s="6">
        <f>IF(J43="","",(K43/J43)/LOOKUP(RIGHT($D$2,3),[1]定数!$A$6:$A$13,[1]定数!$B$6:$B$13))</f>
        <v>0.89513154004848694</v>
      </c>
      <c r="N43" s="44">
        <v>2017</v>
      </c>
      <c r="O43" s="8">
        <v>43546</v>
      </c>
      <c r="P43" s="46">
        <v>0.76649999999999996</v>
      </c>
      <c r="Q43" s="46"/>
      <c r="R43" s="49">
        <f>IF(P43="","",T43*M43*LOOKUP(RIGHT($D$2,3),定数!$A$6:$A$13,定数!$B$6:$B$13))</f>
        <v>-4404.0471770385484</v>
      </c>
      <c r="S43" s="49"/>
      <c r="T43" s="50">
        <f t="shared" si="8"/>
        <v>-40.999999999999929</v>
      </c>
      <c r="U43" s="50"/>
      <c r="V43" t="str">
        <f t="shared" si="7"/>
        <v/>
      </c>
      <c r="W43">
        <f t="shared" si="4"/>
        <v>1</v>
      </c>
      <c r="X43" s="41">
        <f t="shared" si="5"/>
        <v>143221.04640775791</v>
      </c>
      <c r="Y43" s="42">
        <f t="shared" si="6"/>
        <v>0</v>
      </c>
    </row>
    <row r="44" spans="2:25" x14ac:dyDescent="0.15">
      <c r="B44" s="40">
        <v>36</v>
      </c>
      <c r="C44" s="45">
        <f t="shared" si="2"/>
        <v>138816.99923071935</v>
      </c>
      <c r="D44" s="45"/>
      <c r="E44" s="44">
        <v>2017</v>
      </c>
      <c r="F44" s="8">
        <v>43561</v>
      </c>
      <c r="G44" s="44" t="s">
        <v>3</v>
      </c>
      <c r="H44" s="46">
        <v>0.75390000000000001</v>
      </c>
      <c r="I44" s="46"/>
      <c r="J44" s="44">
        <v>27</v>
      </c>
      <c r="K44" s="47">
        <f t="shared" si="9"/>
        <v>4164.5099769215803</v>
      </c>
      <c r="L44" s="48"/>
      <c r="M44" s="6">
        <f>IF(J44="","",(K44/J44)/LOOKUP(RIGHT($D$2,3),[1]定数!$A$6:$A$13,[1]定数!$B$6:$B$13))</f>
        <v>1.2853425854696237</v>
      </c>
      <c r="N44" s="44">
        <v>2017</v>
      </c>
      <c r="O44" s="8">
        <v>43565</v>
      </c>
      <c r="P44" s="46">
        <v>0.74980000000000002</v>
      </c>
      <c r="Q44" s="46"/>
      <c r="R44" s="49">
        <f>IF(P44="","",T44*M44*LOOKUP(RIGHT($D$2,3),定数!$A$6:$A$13,定数!$B$6:$B$13))</f>
        <v>6323.8855205105374</v>
      </c>
      <c r="S44" s="49"/>
      <c r="T44" s="50">
        <f t="shared" si="8"/>
        <v>40.999999999999929</v>
      </c>
      <c r="U44" s="50"/>
      <c r="V44" t="str">
        <f t="shared" si="7"/>
        <v/>
      </c>
      <c r="W44">
        <f t="shared" si="4"/>
        <v>0</v>
      </c>
      <c r="X44" s="41">
        <f t="shared" si="5"/>
        <v>143221.04640775791</v>
      </c>
      <c r="Y44" s="42">
        <f t="shared" si="6"/>
        <v>3.0750000000000055E-2</v>
      </c>
    </row>
    <row r="45" spans="2:25" x14ac:dyDescent="0.15">
      <c r="B45" s="40">
        <v>37</v>
      </c>
      <c r="C45" s="45">
        <f t="shared" si="2"/>
        <v>145140.8847512299</v>
      </c>
      <c r="D45" s="45"/>
      <c r="E45" s="44">
        <v>2017</v>
      </c>
      <c r="F45" s="8">
        <v>43600</v>
      </c>
      <c r="G45" s="44" t="s">
        <v>4</v>
      </c>
      <c r="H45" s="46">
        <v>0.74399999999999999</v>
      </c>
      <c r="I45" s="46"/>
      <c r="J45" s="44">
        <v>52</v>
      </c>
      <c r="K45" s="47">
        <f t="shared" si="9"/>
        <v>4354.2265425368969</v>
      </c>
      <c r="L45" s="48"/>
      <c r="M45" s="6">
        <f>IF(J45="","",(K45/J45)/LOOKUP(RIGHT($D$2,3),[1]定数!$A$6:$A$13,[1]定数!$B$6:$B$13))</f>
        <v>0.69779271515014374</v>
      </c>
      <c r="N45" s="44">
        <v>2017</v>
      </c>
      <c r="O45" s="8">
        <v>43617</v>
      </c>
      <c r="P45" s="46">
        <v>0.73860000000000003</v>
      </c>
      <c r="Q45" s="46"/>
      <c r="R45" s="49">
        <f>IF(P45="","",T45*M45*LOOKUP(RIGHT($D$2,3),定数!$A$6:$A$13,定数!$B$6:$B$13))</f>
        <v>-4521.6967941728981</v>
      </c>
      <c r="S45" s="49"/>
      <c r="T45" s="50">
        <f t="shared" si="8"/>
        <v>-53.999999999999602</v>
      </c>
      <c r="U45" s="50"/>
      <c r="V45" t="str">
        <f t="shared" si="7"/>
        <v/>
      </c>
      <c r="W45">
        <f t="shared" si="4"/>
        <v>1</v>
      </c>
      <c r="X45" s="41">
        <f t="shared" si="5"/>
        <v>145140.8847512299</v>
      </c>
      <c r="Y45" s="42">
        <f t="shared" si="6"/>
        <v>0</v>
      </c>
    </row>
    <row r="46" spans="2:25" x14ac:dyDescent="0.15">
      <c r="B46" s="40">
        <v>38</v>
      </c>
      <c r="C46" s="45">
        <f t="shared" si="2"/>
        <v>140619.187957057</v>
      </c>
      <c r="D46" s="45"/>
      <c r="E46" s="44">
        <v>2017</v>
      </c>
      <c r="F46" s="8">
        <v>43622</v>
      </c>
      <c r="G46" s="44" t="s">
        <v>4</v>
      </c>
      <c r="H46" s="46">
        <v>0.75060000000000004</v>
      </c>
      <c r="I46" s="46"/>
      <c r="J46" s="44">
        <v>40</v>
      </c>
      <c r="K46" s="47">
        <f t="shared" si="9"/>
        <v>4218.5756387117099</v>
      </c>
      <c r="L46" s="48"/>
      <c r="M46" s="6">
        <f>IF(J46="","",(K46/J46)/LOOKUP(RIGHT($D$2,3),[1]定数!$A$6:$A$13,[1]定数!$B$6:$B$13))</f>
        <v>0.8788699247316063</v>
      </c>
      <c r="N46" s="44">
        <v>2017</v>
      </c>
      <c r="O46" s="8">
        <v>43630</v>
      </c>
      <c r="P46" s="46">
        <v>0.75649999999999995</v>
      </c>
      <c r="Q46" s="46"/>
      <c r="R46" s="49">
        <f>IF(P46="","",T46*M46*LOOKUP(RIGHT($D$2,3),定数!$A$6:$A$13,定数!$B$6:$B$13))</f>
        <v>6222.3990670996727</v>
      </c>
      <c r="S46" s="49"/>
      <c r="T46" s="50">
        <f t="shared" si="8"/>
        <v>58.999999999999055</v>
      </c>
      <c r="U46" s="50"/>
      <c r="V46" t="str">
        <f t="shared" si="7"/>
        <v/>
      </c>
      <c r="W46">
        <f t="shared" si="4"/>
        <v>0</v>
      </c>
      <c r="X46" s="41">
        <f t="shared" si="5"/>
        <v>145140.8847512299</v>
      </c>
      <c r="Y46" s="42">
        <f t="shared" si="6"/>
        <v>3.1153846153845866E-2</v>
      </c>
    </row>
    <row r="47" spans="2:25" x14ac:dyDescent="0.15">
      <c r="B47" s="40">
        <v>39</v>
      </c>
      <c r="C47" s="45">
        <f t="shared" si="2"/>
        <v>146841.58702415667</v>
      </c>
      <c r="D47" s="45"/>
      <c r="E47" s="44">
        <v>2017</v>
      </c>
      <c r="F47" s="8">
        <v>43652</v>
      </c>
      <c r="G47" s="44" t="s">
        <v>3</v>
      </c>
      <c r="H47" s="46">
        <v>0.75790000000000002</v>
      </c>
      <c r="I47" s="46"/>
      <c r="J47" s="44">
        <v>32</v>
      </c>
      <c r="K47" s="47">
        <f t="shared" si="9"/>
        <v>4405.2476107247003</v>
      </c>
      <c r="L47" s="48"/>
      <c r="M47" s="6">
        <f>IF(J47="","",(K47/J47)/LOOKUP(RIGHT($D$2,3),[1]定数!$A$6:$A$13,[1]定数!$B$6:$B$13))</f>
        <v>1.147199898626224</v>
      </c>
      <c r="N47" s="44">
        <v>2017</v>
      </c>
      <c r="O47" s="8">
        <v>43653</v>
      </c>
      <c r="P47" s="46">
        <v>0.76139999999999997</v>
      </c>
      <c r="Q47" s="46"/>
      <c r="R47" s="49">
        <f>IF(P47="","",T47*M47*LOOKUP(RIGHT($D$2,3),定数!$A$6:$A$13,定数!$B$6:$B$13))</f>
        <v>-4818.2395742300678</v>
      </c>
      <c r="S47" s="49"/>
      <c r="T47" s="50">
        <f t="shared" si="8"/>
        <v>-34.999999999999474</v>
      </c>
      <c r="U47" s="50"/>
      <c r="V47" t="str">
        <f t="shared" si="7"/>
        <v/>
      </c>
      <c r="W47">
        <f t="shared" si="4"/>
        <v>1</v>
      </c>
      <c r="X47" s="41">
        <f t="shared" si="5"/>
        <v>146841.58702415667</v>
      </c>
      <c r="Y47" s="42">
        <f t="shared" si="6"/>
        <v>0</v>
      </c>
    </row>
    <row r="48" spans="2:25" x14ac:dyDescent="0.15">
      <c r="B48" s="40">
        <v>40</v>
      </c>
      <c r="C48" s="45">
        <f t="shared" si="2"/>
        <v>142023.3474499266</v>
      </c>
      <c r="D48" s="45"/>
      <c r="E48" s="44">
        <v>2017</v>
      </c>
      <c r="F48" s="8">
        <v>43664</v>
      </c>
      <c r="G48" s="44" t="s">
        <v>4</v>
      </c>
      <c r="H48" s="46">
        <v>0.79059999999999997</v>
      </c>
      <c r="I48" s="46"/>
      <c r="J48" s="44">
        <v>118</v>
      </c>
      <c r="K48" s="47">
        <f t="shared" si="9"/>
        <v>4260.7004234977976</v>
      </c>
      <c r="L48" s="48"/>
      <c r="M48" s="6">
        <f>IF(J48="","",(K48/J48)/LOOKUP(RIGHT($D$2,3),[1]定数!$A$6:$A$13,[1]定数!$B$6:$B$13))</f>
        <v>0.30089692256340383</v>
      </c>
      <c r="N48" s="44">
        <v>2017</v>
      </c>
      <c r="O48" s="8">
        <v>43716</v>
      </c>
      <c r="P48" s="46">
        <v>0.80820000000000003</v>
      </c>
      <c r="Q48" s="46"/>
      <c r="R48" s="49">
        <f>IF(P48="","",T48*M48*LOOKUP(RIGHT($D$2,3),定数!$A$6:$A$13,定数!$B$6:$B$13))</f>
        <v>6354.9430045391109</v>
      </c>
      <c r="S48" s="49"/>
      <c r="T48" s="50">
        <f t="shared" si="8"/>
        <v>176.0000000000006</v>
      </c>
      <c r="U48" s="50"/>
      <c r="V48" t="str">
        <f t="shared" si="7"/>
        <v/>
      </c>
      <c r="W48">
        <f t="shared" si="4"/>
        <v>0</v>
      </c>
      <c r="X48" s="41">
        <f t="shared" si="5"/>
        <v>146841.58702415667</v>
      </c>
      <c r="Y48" s="42">
        <f t="shared" si="6"/>
        <v>3.2812499999999578E-2</v>
      </c>
    </row>
    <row r="49" spans="2:25" x14ac:dyDescent="0.15">
      <c r="B49" s="40">
        <v>41</v>
      </c>
      <c r="C49" s="45">
        <f t="shared" si="2"/>
        <v>148378.29045446572</v>
      </c>
      <c r="D49" s="45"/>
      <c r="E49" s="44">
        <v>2017</v>
      </c>
      <c r="F49" s="8">
        <v>43686</v>
      </c>
      <c r="G49" s="44" t="s">
        <v>3</v>
      </c>
      <c r="H49" s="46">
        <v>0.78639999999999999</v>
      </c>
      <c r="I49" s="46"/>
      <c r="J49" s="44">
        <v>50</v>
      </c>
      <c r="K49" s="47">
        <f t="shared" si="9"/>
        <v>4451.3487136339718</v>
      </c>
      <c r="L49" s="48"/>
      <c r="M49" s="6">
        <f>IF(J49="","",(K49/J49)/LOOKUP(RIGHT($D$2,3),[1]定数!$A$6:$A$13,[1]定数!$B$6:$B$13))</f>
        <v>0.74189145227232867</v>
      </c>
      <c r="N49" s="44">
        <v>2017</v>
      </c>
      <c r="O49" s="8">
        <v>43691</v>
      </c>
      <c r="P49" s="46">
        <v>0.79159999999999997</v>
      </c>
      <c r="Q49" s="46"/>
      <c r="R49" s="49">
        <f>IF(P49="","",T49*M49*LOOKUP(RIGHT($D$2,3),定数!$A$6:$A$13,定数!$B$6:$B$13))</f>
        <v>-4629.4026621793155</v>
      </c>
      <c r="S49" s="49"/>
      <c r="T49" s="50">
        <f t="shared" si="8"/>
        <v>-51.999999999999822</v>
      </c>
      <c r="U49" s="50"/>
      <c r="V49" t="str">
        <f t="shared" si="7"/>
        <v/>
      </c>
      <c r="W49">
        <f t="shared" si="4"/>
        <v>1</v>
      </c>
      <c r="X49" s="41">
        <f t="shared" si="5"/>
        <v>148378.29045446572</v>
      </c>
      <c r="Y49" s="42">
        <f t="shared" si="6"/>
        <v>0</v>
      </c>
    </row>
    <row r="50" spans="2:25" x14ac:dyDescent="0.15">
      <c r="B50" s="40">
        <v>42</v>
      </c>
      <c r="C50" s="45">
        <f t="shared" si="2"/>
        <v>143748.8877922864</v>
      </c>
      <c r="D50" s="45"/>
      <c r="E50" s="44">
        <v>2017</v>
      </c>
      <c r="F50" s="8">
        <v>43692</v>
      </c>
      <c r="G50" s="44" t="s">
        <v>3</v>
      </c>
      <c r="H50" s="46">
        <v>0.78239999999999998</v>
      </c>
      <c r="I50" s="46"/>
      <c r="J50" s="44">
        <v>50</v>
      </c>
      <c r="K50" s="47">
        <f t="shared" si="9"/>
        <v>4312.4666337685921</v>
      </c>
      <c r="L50" s="48"/>
      <c r="M50" s="6">
        <f>IF(J50="","",(K50/J50)/LOOKUP(RIGHT($D$2,3),[1]定数!$A$6:$A$13,[1]定数!$B$6:$B$13))</f>
        <v>0.71874443896143203</v>
      </c>
      <c r="N50" s="44">
        <v>2017</v>
      </c>
      <c r="O50" s="8">
        <v>43693</v>
      </c>
      <c r="P50" s="46">
        <v>0.78759999999999997</v>
      </c>
      <c r="Q50" s="46"/>
      <c r="R50" s="49">
        <f>IF(P50="","",T50*M50*LOOKUP(RIGHT($D$2,3),定数!$A$6:$A$13,定数!$B$6:$B$13))</f>
        <v>-4484.9652991193198</v>
      </c>
      <c r="S50" s="49"/>
      <c r="T50" s="50">
        <f t="shared" si="8"/>
        <v>-51.999999999999822</v>
      </c>
      <c r="U50" s="50"/>
      <c r="V50" t="str">
        <f t="shared" si="7"/>
        <v/>
      </c>
      <c r="W50">
        <f t="shared" si="4"/>
        <v>2</v>
      </c>
      <c r="X50" s="41">
        <f t="shared" si="5"/>
        <v>148378.29045446572</v>
      </c>
      <c r="Y50" s="42">
        <f t="shared" si="6"/>
        <v>3.1199999999999894E-2</v>
      </c>
    </row>
    <row r="51" spans="2:25" x14ac:dyDescent="0.15">
      <c r="B51" s="40">
        <v>43</v>
      </c>
      <c r="C51" s="45">
        <f t="shared" si="2"/>
        <v>139263.92249316708</v>
      </c>
      <c r="D51" s="45"/>
      <c r="E51" s="44">
        <v>2017</v>
      </c>
      <c r="F51" s="8">
        <v>43762</v>
      </c>
      <c r="G51" s="44" t="s">
        <v>3</v>
      </c>
      <c r="H51" s="46">
        <v>0.77769999999999995</v>
      </c>
      <c r="I51" s="46"/>
      <c r="J51" s="44">
        <v>45</v>
      </c>
      <c r="K51" s="47">
        <f t="shared" si="9"/>
        <v>4177.9176747950123</v>
      </c>
      <c r="L51" s="48"/>
      <c r="M51" s="6">
        <f>IF(J51="","",(K51/J51)/LOOKUP(RIGHT($D$2,3),[1]定数!$A$6:$A$13,[1]定数!$B$6:$B$13))</f>
        <v>0.77368845829537269</v>
      </c>
      <c r="N51" s="44">
        <v>2017</v>
      </c>
      <c r="O51" s="8">
        <v>43763</v>
      </c>
      <c r="P51" s="46">
        <v>0.77100000000000002</v>
      </c>
      <c r="Q51" s="46"/>
      <c r="R51" s="49">
        <f>IF(P51="","",T51*M51*LOOKUP(RIGHT($D$2,3),定数!$A$6:$A$13,定数!$B$6:$B$13))</f>
        <v>6220.455204694731</v>
      </c>
      <c r="S51" s="49"/>
      <c r="T51" s="50">
        <f t="shared" si="8"/>
        <v>66.999999999999289</v>
      </c>
      <c r="U51" s="50"/>
      <c r="V51" t="str">
        <f t="shared" si="7"/>
        <v/>
      </c>
      <c r="W51">
        <f t="shared" si="4"/>
        <v>0</v>
      </c>
      <c r="X51" s="41">
        <f t="shared" si="5"/>
        <v>148378.29045446572</v>
      </c>
      <c r="Y51" s="42">
        <f t="shared" si="6"/>
        <v>6.1426559999999908E-2</v>
      </c>
    </row>
    <row r="52" spans="2:25" x14ac:dyDescent="0.15">
      <c r="B52" s="40">
        <v>44</v>
      </c>
      <c r="C52" s="45">
        <f t="shared" si="2"/>
        <v>145484.37769786181</v>
      </c>
      <c r="D52" s="45"/>
      <c r="E52" s="44">
        <v>2017</v>
      </c>
      <c r="F52" s="8">
        <v>43764</v>
      </c>
      <c r="G52" s="44" t="s">
        <v>3</v>
      </c>
      <c r="H52" s="46">
        <v>0.76719999999999999</v>
      </c>
      <c r="I52" s="46"/>
      <c r="J52" s="44">
        <v>44</v>
      </c>
      <c r="K52" s="47">
        <f t="shared" si="9"/>
        <v>4364.5313309358544</v>
      </c>
      <c r="L52" s="48"/>
      <c r="M52" s="6">
        <f>IF(J52="","",(K52/J52)/LOOKUP(RIGHT($D$2,3),[1]定数!$A$6:$A$13,[1]定数!$B$6:$B$13))</f>
        <v>0.82661578237421485</v>
      </c>
      <c r="N52" s="44">
        <v>2017</v>
      </c>
      <c r="O52" s="8">
        <v>43771</v>
      </c>
      <c r="P52" s="46">
        <v>0.77190000000000003</v>
      </c>
      <c r="Q52" s="46"/>
      <c r="R52" s="49">
        <f>IF(P52="","",T52*M52*LOOKUP(RIGHT($D$2,3),定数!$A$6:$A$13,定数!$B$6:$B$13))</f>
        <v>-4662.1130125906093</v>
      </c>
      <c r="S52" s="49"/>
      <c r="T52" s="50">
        <f t="shared" si="8"/>
        <v>-47.000000000000377</v>
      </c>
      <c r="U52" s="50"/>
      <c r="V52" t="str">
        <f t="shared" si="7"/>
        <v/>
      </c>
      <c r="W52">
        <f t="shared" si="4"/>
        <v>1</v>
      </c>
      <c r="X52" s="41">
        <f t="shared" si="5"/>
        <v>148378.29045446572</v>
      </c>
      <c r="Y52" s="42">
        <f t="shared" si="6"/>
        <v>1.9503613013333587E-2</v>
      </c>
    </row>
    <row r="53" spans="2:25" x14ac:dyDescent="0.15">
      <c r="B53" s="40">
        <v>45</v>
      </c>
      <c r="C53" s="45">
        <f t="shared" si="2"/>
        <v>140822.26468527119</v>
      </c>
      <c r="D53" s="45"/>
      <c r="E53" s="44">
        <v>2017</v>
      </c>
      <c r="F53" s="8">
        <v>43783</v>
      </c>
      <c r="G53" s="44" t="s">
        <v>3</v>
      </c>
      <c r="H53" s="46">
        <v>0.7611</v>
      </c>
      <c r="I53" s="46"/>
      <c r="J53" s="44">
        <v>36</v>
      </c>
      <c r="K53" s="47">
        <f t="shared" si="9"/>
        <v>4224.6679405581353</v>
      </c>
      <c r="L53" s="48"/>
      <c r="M53" s="6">
        <f>IF(J53="","",(K53/J53)/LOOKUP(RIGHT($D$2,3),[1]定数!$A$6:$A$13,[1]定数!$B$6:$B$13))</f>
        <v>0.97793239364771645</v>
      </c>
      <c r="N53" s="44">
        <v>2017</v>
      </c>
      <c r="O53" s="8">
        <v>43786</v>
      </c>
      <c r="P53" s="46">
        <v>0.75580000000000003</v>
      </c>
      <c r="Q53" s="46"/>
      <c r="R53" s="49">
        <f>IF(P53="","",T53*M53*LOOKUP(RIGHT($D$2,3),定数!$A$6:$A$13,定数!$B$6:$B$13))</f>
        <v>6219.6500235994436</v>
      </c>
      <c r="S53" s="49"/>
      <c r="T53" s="50">
        <f t="shared" si="8"/>
        <v>52.999999999999716</v>
      </c>
      <c r="U53" s="50"/>
      <c r="V53" t="str">
        <f t="shared" si="7"/>
        <v/>
      </c>
      <c r="W53">
        <f t="shared" si="4"/>
        <v>0</v>
      </c>
      <c r="X53" s="41">
        <f t="shared" si="5"/>
        <v>148378.29045446572</v>
      </c>
      <c r="Y53" s="42">
        <f t="shared" si="6"/>
        <v>5.0924065414497566E-2</v>
      </c>
    </row>
    <row r="54" spans="2:25" x14ac:dyDescent="0.15">
      <c r="B54" s="40">
        <v>46</v>
      </c>
      <c r="C54" s="45">
        <f t="shared" si="2"/>
        <v>147041.91470887064</v>
      </c>
      <c r="D54" s="45"/>
      <c r="E54" s="44">
        <v>2017</v>
      </c>
      <c r="F54" s="8">
        <v>43784</v>
      </c>
      <c r="G54" s="44" t="s">
        <v>3</v>
      </c>
      <c r="H54" s="46">
        <v>0.75780000000000003</v>
      </c>
      <c r="I54" s="46"/>
      <c r="J54" s="44">
        <v>55</v>
      </c>
      <c r="K54" s="47">
        <f t="shared" si="9"/>
        <v>4411.2574412661188</v>
      </c>
      <c r="L54" s="48"/>
      <c r="M54" s="6">
        <f>IF(J54="","",(K54/J54)/LOOKUP(RIGHT($D$2,3),[1]定数!$A$6:$A$13,[1]定数!$B$6:$B$13))</f>
        <v>0.66837233958577558</v>
      </c>
      <c r="N54" s="44">
        <v>2017</v>
      </c>
      <c r="O54" s="8">
        <v>43792</v>
      </c>
      <c r="P54" s="46">
        <v>0.76359999999999995</v>
      </c>
      <c r="Q54" s="46"/>
      <c r="R54" s="49">
        <f>IF(P54="","",T54*M54*LOOKUP(RIGHT($D$2,3),定数!$A$6:$A$13,定数!$B$6:$B$13))</f>
        <v>-4651.8714835169312</v>
      </c>
      <c r="S54" s="49"/>
      <c r="T54" s="50">
        <f t="shared" si="8"/>
        <v>-57.999999999999162</v>
      </c>
      <c r="U54" s="50"/>
      <c r="V54" t="str">
        <f t="shared" si="7"/>
        <v/>
      </c>
      <c r="W54">
        <f t="shared" si="4"/>
        <v>1</v>
      </c>
      <c r="X54" s="41">
        <f t="shared" si="5"/>
        <v>148378.29045446572</v>
      </c>
      <c r="Y54" s="42">
        <f t="shared" si="6"/>
        <v>9.0065449703047307E-3</v>
      </c>
    </row>
    <row r="55" spans="2:25" x14ac:dyDescent="0.15">
      <c r="B55" s="40">
        <v>47</v>
      </c>
      <c r="C55" s="45">
        <f t="shared" si="2"/>
        <v>142390.0432253537</v>
      </c>
      <c r="D55" s="45"/>
      <c r="E55" s="44">
        <v>2017</v>
      </c>
      <c r="F55" s="8">
        <v>43789</v>
      </c>
      <c r="G55" s="44" t="s">
        <v>3</v>
      </c>
      <c r="H55" s="46">
        <v>0.75449999999999995</v>
      </c>
      <c r="I55" s="46"/>
      <c r="J55" s="44">
        <v>26</v>
      </c>
      <c r="K55" s="47">
        <f t="shared" si="9"/>
        <v>4271.7012967606106</v>
      </c>
      <c r="L55" s="48"/>
      <c r="M55" s="6">
        <f>IF(J55="","",(K55/J55)/LOOKUP(RIGHT($D$2,3),[1]定数!$A$6:$A$13,[1]定数!$B$6:$B$13))</f>
        <v>1.3691350310130161</v>
      </c>
      <c r="N55" s="44">
        <v>2017</v>
      </c>
      <c r="O55" s="8">
        <v>43790</v>
      </c>
      <c r="P55" s="46">
        <v>0.75729999999999997</v>
      </c>
      <c r="Q55" s="46"/>
      <c r="R55" s="49">
        <f>IF(P55="","",T55*M55*LOOKUP(RIGHT($D$2,3),定数!$A$6:$A$13,定数!$B$6:$B$13))</f>
        <v>-4600.2937042037756</v>
      </c>
      <c r="S55" s="49"/>
      <c r="T55" s="50">
        <f t="shared" si="8"/>
        <v>-28.000000000000249</v>
      </c>
      <c r="U55" s="50"/>
      <c r="V55" t="str">
        <f t="shared" si="7"/>
        <v/>
      </c>
      <c r="W55">
        <f t="shared" si="4"/>
        <v>2</v>
      </c>
      <c r="X55" s="41">
        <f t="shared" si="5"/>
        <v>148378.29045446572</v>
      </c>
      <c r="Y55" s="42">
        <f t="shared" si="6"/>
        <v>4.0357974274880193E-2</v>
      </c>
    </row>
    <row r="56" spans="2:25" x14ac:dyDescent="0.15">
      <c r="B56" s="40">
        <v>48</v>
      </c>
      <c r="C56" s="45">
        <f t="shared" si="2"/>
        <v>137789.74952114993</v>
      </c>
      <c r="D56" s="45"/>
      <c r="E56" s="44">
        <v>2017</v>
      </c>
      <c r="F56" s="8">
        <v>43799</v>
      </c>
      <c r="G56" s="44" t="s">
        <v>3</v>
      </c>
      <c r="H56" s="46">
        <v>0.75570000000000004</v>
      </c>
      <c r="I56" s="46"/>
      <c r="J56" s="44">
        <v>33</v>
      </c>
      <c r="K56" s="47">
        <f t="shared" si="9"/>
        <v>4133.6924856344976</v>
      </c>
      <c r="L56" s="48"/>
      <c r="M56" s="6">
        <f>IF(J56="","",(K56/J56)/LOOKUP(RIGHT($D$2,3),[1]定数!$A$6:$A$13,[1]定数!$B$6:$B$13))</f>
        <v>1.0438617387965903</v>
      </c>
      <c r="N56" s="44">
        <v>2017</v>
      </c>
      <c r="O56" s="8">
        <v>43800</v>
      </c>
      <c r="P56" s="46">
        <v>0.75919999999999999</v>
      </c>
      <c r="Q56" s="46"/>
      <c r="R56" s="49">
        <f>IF(P56="","",T56*M56*LOOKUP(RIGHT($D$2,3),定数!$A$6:$A$13,定数!$B$6:$B$13))</f>
        <v>-4384.219302945613</v>
      </c>
      <c r="S56" s="49"/>
      <c r="T56" s="50">
        <f t="shared" si="8"/>
        <v>-34.999999999999474</v>
      </c>
      <c r="U56" s="50"/>
      <c r="V56" t="str">
        <f t="shared" si="7"/>
        <v/>
      </c>
      <c r="W56">
        <f t="shared" si="4"/>
        <v>3</v>
      </c>
      <c r="X56" s="41">
        <f t="shared" si="5"/>
        <v>148378.29045446572</v>
      </c>
      <c r="Y56" s="42">
        <f t="shared" si="6"/>
        <v>7.1361793567538023E-2</v>
      </c>
    </row>
    <row r="57" spans="2:25" x14ac:dyDescent="0.15">
      <c r="B57" s="40">
        <v>49</v>
      </c>
      <c r="C57" s="45">
        <f t="shared" si="2"/>
        <v>133405.53021820431</v>
      </c>
      <c r="D57" s="45"/>
      <c r="E57" s="44">
        <v>2017</v>
      </c>
      <c r="F57" s="8">
        <v>43812</v>
      </c>
      <c r="G57" s="44" t="s">
        <v>4</v>
      </c>
      <c r="H57" s="46">
        <v>0.76060000000000005</v>
      </c>
      <c r="I57" s="46"/>
      <c r="J57" s="44">
        <v>51</v>
      </c>
      <c r="K57" s="47">
        <f t="shared" si="9"/>
        <v>4002.165906546129</v>
      </c>
      <c r="L57" s="48"/>
      <c r="M57" s="6">
        <f>IF(J57="","",(K57/J57)/LOOKUP(RIGHT($D$2,3),[1]定数!$A$6:$A$13,[1]定数!$B$6:$B$13))</f>
        <v>0.65394867754021713</v>
      </c>
      <c r="N57" s="44">
        <v>2017</v>
      </c>
      <c r="O57" s="8">
        <v>43814</v>
      </c>
      <c r="P57" s="46">
        <v>0.76819999999999999</v>
      </c>
      <c r="Q57" s="46"/>
      <c r="R57" s="49">
        <f>IF(P57="","",T57*M57*LOOKUP(RIGHT($D$2,3),定数!$A$6:$A$13,定数!$B$6:$B$13))</f>
        <v>5964.011939166734</v>
      </c>
      <c r="S57" s="49"/>
      <c r="T57" s="50">
        <f t="shared" si="8"/>
        <v>75.999999999999403</v>
      </c>
      <c r="U57" s="50"/>
      <c r="V57" t="str">
        <f t="shared" si="7"/>
        <v/>
      </c>
      <c r="W57">
        <f t="shared" si="4"/>
        <v>0</v>
      </c>
      <c r="X57" s="41">
        <f t="shared" si="5"/>
        <v>148378.29045446572</v>
      </c>
      <c r="Y57" s="42">
        <f t="shared" si="6"/>
        <v>0.10090937286311608</v>
      </c>
    </row>
    <row r="58" spans="2:25" x14ac:dyDescent="0.15">
      <c r="B58" s="40">
        <v>50</v>
      </c>
      <c r="C58" s="45">
        <f t="shared" si="2"/>
        <v>139369.54215737103</v>
      </c>
      <c r="D58" s="45"/>
      <c r="E58" s="44">
        <v>2017</v>
      </c>
      <c r="F58" s="8">
        <v>43825</v>
      </c>
      <c r="G58" s="44" t="s">
        <v>4</v>
      </c>
      <c r="H58" s="46">
        <v>0.77270000000000005</v>
      </c>
      <c r="I58" s="46"/>
      <c r="J58" s="44">
        <v>14</v>
      </c>
      <c r="K58" s="47">
        <f t="shared" si="9"/>
        <v>4181.0862647211306</v>
      </c>
      <c r="L58" s="48"/>
      <c r="M58" s="6">
        <f>IF(J58="","",(K58/J58)/LOOKUP(RIGHT($D$2,3),[1]定数!$A$6:$A$13,[1]定数!$B$6:$B$13))</f>
        <v>2.488741824238768</v>
      </c>
      <c r="N58" s="44">
        <v>2017</v>
      </c>
      <c r="O58" s="8">
        <v>43826</v>
      </c>
      <c r="P58" s="46">
        <v>0.77480000000000004</v>
      </c>
      <c r="Q58" s="46"/>
      <c r="R58" s="49">
        <f>IF(P58="","",T58*M58*LOOKUP(RIGHT($D$2,3),定数!$A$6:$A$13,定数!$B$6:$B$13))</f>
        <v>6271.6293970816678</v>
      </c>
      <c r="S58" s="49"/>
      <c r="T58" s="50">
        <f t="shared" si="8"/>
        <v>20.999999999999908</v>
      </c>
      <c r="U58" s="50"/>
      <c r="V58" t="str">
        <f t="shared" si="7"/>
        <v/>
      </c>
      <c r="W58">
        <f t="shared" si="4"/>
        <v>0</v>
      </c>
      <c r="X58" s="41">
        <f t="shared" si="5"/>
        <v>148378.29045446572</v>
      </c>
      <c r="Y58" s="42">
        <f t="shared" si="6"/>
        <v>6.071473306170283E-2</v>
      </c>
    </row>
    <row r="59" spans="2:25" x14ac:dyDescent="0.15">
      <c r="B59" s="40">
        <v>51</v>
      </c>
      <c r="C59" s="45">
        <f t="shared" si="2"/>
        <v>145641.17155445271</v>
      </c>
      <c r="D59" s="45"/>
      <c r="E59" s="44">
        <v>2018</v>
      </c>
      <c r="F59" s="8">
        <v>43477</v>
      </c>
      <c r="G59" s="44" t="s">
        <v>4</v>
      </c>
      <c r="H59" s="46">
        <v>0.78949999999999998</v>
      </c>
      <c r="I59" s="46"/>
      <c r="J59" s="44">
        <v>46</v>
      </c>
      <c r="K59" s="47">
        <f t="shared" si="9"/>
        <v>4369.2351466335813</v>
      </c>
      <c r="L59" s="48"/>
      <c r="M59" s="6">
        <f>IF(J59="","",(K59/J59)/LOOKUP(RIGHT($D$2,3),[1]定数!$A$6:$A$13,[1]定数!$B$6:$B$13))</f>
        <v>0.79152810627419956</v>
      </c>
      <c r="N59" s="44">
        <v>2018</v>
      </c>
      <c r="O59" s="8">
        <v>43480</v>
      </c>
      <c r="P59" s="46">
        <v>0.7964</v>
      </c>
      <c r="Q59" s="46"/>
      <c r="R59" s="49">
        <f>IF(P59="","",T59*M59*LOOKUP(RIGHT($D$2,3),定数!$A$6:$A$13,定数!$B$6:$B$13))</f>
        <v>6553.8527199503887</v>
      </c>
      <c r="S59" s="49"/>
      <c r="T59" s="50">
        <f t="shared" si="8"/>
        <v>69.000000000000171</v>
      </c>
      <c r="U59" s="50"/>
      <c r="V59" t="str">
        <f t="shared" si="7"/>
        <v/>
      </c>
      <c r="W59">
        <f t="shared" si="4"/>
        <v>0</v>
      </c>
      <c r="X59" s="41">
        <f t="shared" si="5"/>
        <v>148378.29045446572</v>
      </c>
      <c r="Y59" s="42">
        <f t="shared" si="6"/>
        <v>1.8446896049479578E-2</v>
      </c>
    </row>
    <row r="60" spans="2:25" x14ac:dyDescent="0.15">
      <c r="B60" s="40">
        <v>52</v>
      </c>
      <c r="C60" s="45">
        <f t="shared" si="2"/>
        <v>152195.02427440311</v>
      </c>
      <c r="D60" s="45"/>
      <c r="E60" s="44">
        <v>2018</v>
      </c>
      <c r="F60" s="8">
        <v>43544</v>
      </c>
      <c r="G60" s="44" t="s">
        <v>3</v>
      </c>
      <c r="H60" s="46">
        <v>0.76770000000000005</v>
      </c>
      <c r="I60" s="46"/>
      <c r="J60" s="44">
        <v>41</v>
      </c>
      <c r="K60" s="47">
        <f t="shared" si="9"/>
        <v>4565.8507282320934</v>
      </c>
      <c r="L60" s="48"/>
      <c r="M60" s="6">
        <f>IF(J60="","",(K60/J60)/LOOKUP(RIGHT($D$2,3),[1]定数!$A$6:$A$13,[1]定数!$B$6:$B$13))</f>
        <v>0.92801844069757988</v>
      </c>
      <c r="N60" s="44">
        <v>2018</v>
      </c>
      <c r="O60" s="8">
        <v>43546</v>
      </c>
      <c r="P60" s="46">
        <v>0.77210000000000001</v>
      </c>
      <c r="Q60" s="46"/>
      <c r="R60" s="49">
        <f>IF(P60="","",T60*M60*LOOKUP(RIGHT($D$2,3),定数!$A$6:$A$13,定数!$B$6:$B$13))</f>
        <v>-4899.9373668831768</v>
      </c>
      <c r="S60" s="49"/>
      <c r="T60" s="50">
        <f t="shared" si="8"/>
        <v>-43.999999999999595</v>
      </c>
      <c r="U60" s="50"/>
      <c r="V60" t="str">
        <f t="shared" si="7"/>
        <v/>
      </c>
      <c r="W60">
        <f t="shared" si="4"/>
        <v>1</v>
      </c>
      <c r="X60" s="41">
        <f t="shared" si="5"/>
        <v>152195.02427440311</v>
      </c>
      <c r="Y60" s="42">
        <f t="shared" si="6"/>
        <v>0</v>
      </c>
    </row>
    <row r="61" spans="2:25" x14ac:dyDescent="0.15">
      <c r="B61" s="40">
        <v>53</v>
      </c>
      <c r="C61" s="45">
        <f t="shared" si="2"/>
        <v>147295.08690751993</v>
      </c>
      <c r="D61" s="45"/>
      <c r="E61" s="44">
        <v>2018</v>
      </c>
      <c r="F61" s="8">
        <v>43593</v>
      </c>
      <c r="G61" s="44" t="s">
        <v>3</v>
      </c>
      <c r="H61" s="46">
        <v>0.749</v>
      </c>
      <c r="I61" s="46"/>
      <c r="J61" s="44">
        <v>35</v>
      </c>
      <c r="K61" s="47">
        <f t="shared" si="9"/>
        <v>4418.8526072255981</v>
      </c>
      <c r="L61" s="48"/>
      <c r="M61" s="6">
        <f>IF(J61="","",(K61/J61)/LOOKUP(RIGHT($D$2,3),[1]定数!$A$6:$A$13,[1]定数!$B$6:$B$13))</f>
        <v>1.0521077636251424</v>
      </c>
      <c r="N61" s="44">
        <v>2018</v>
      </c>
      <c r="O61" s="8">
        <v>43593</v>
      </c>
      <c r="P61" s="46">
        <v>0.74370000000000003</v>
      </c>
      <c r="Q61" s="46"/>
      <c r="R61" s="49">
        <f>IF(P61="","",T61*M61*LOOKUP(RIGHT($D$2,3),定数!$A$6:$A$13,定数!$B$6:$B$13))</f>
        <v>6691.40537665587</v>
      </c>
      <c r="S61" s="49"/>
      <c r="T61" s="50">
        <f t="shared" si="8"/>
        <v>52.999999999999716</v>
      </c>
      <c r="U61" s="50"/>
      <c r="V61" t="str">
        <f t="shared" si="7"/>
        <v/>
      </c>
      <c r="W61">
        <f t="shared" si="4"/>
        <v>0</v>
      </c>
      <c r="X61" s="41">
        <f t="shared" si="5"/>
        <v>152195.02427440311</v>
      </c>
      <c r="Y61" s="42">
        <f t="shared" si="6"/>
        <v>3.2195121951219208E-2</v>
      </c>
    </row>
    <row r="62" spans="2:25" x14ac:dyDescent="0.15">
      <c r="B62" s="40">
        <v>54</v>
      </c>
      <c r="C62" s="45">
        <f t="shared" si="2"/>
        <v>153986.49228417579</v>
      </c>
      <c r="D62" s="45"/>
      <c r="E62" s="44">
        <v>2018</v>
      </c>
      <c r="F62" s="8">
        <v>43606</v>
      </c>
      <c r="G62" s="44" t="s">
        <v>4</v>
      </c>
      <c r="H62" s="46">
        <v>0.75560000000000005</v>
      </c>
      <c r="I62" s="46"/>
      <c r="J62" s="44">
        <v>52</v>
      </c>
      <c r="K62" s="47">
        <f t="shared" si="9"/>
        <v>4619.594768525274</v>
      </c>
      <c r="L62" s="48"/>
      <c r="M62" s="6">
        <f>IF(J62="","",(K62/J62)/LOOKUP(RIGHT($D$2,3),[1]定数!$A$6:$A$13,[1]定数!$B$6:$B$13))</f>
        <v>0.74031967444315294</v>
      </c>
      <c r="N62" s="44">
        <v>2018</v>
      </c>
      <c r="O62" s="8">
        <v>43615</v>
      </c>
      <c r="P62" s="46">
        <v>0.75009999999999999</v>
      </c>
      <c r="Q62" s="46"/>
      <c r="R62" s="49">
        <f>IF(P62="","",T62*M62*LOOKUP(RIGHT($D$2,3),定数!$A$6:$A$13,定数!$B$6:$B$13))</f>
        <v>-4886.1098513248635</v>
      </c>
      <c r="S62" s="49"/>
      <c r="T62" s="50">
        <f t="shared" si="8"/>
        <v>-55.000000000000604</v>
      </c>
      <c r="U62" s="50"/>
      <c r="V62" t="str">
        <f t="shared" si="7"/>
        <v/>
      </c>
      <c r="W62">
        <f t="shared" si="4"/>
        <v>1</v>
      </c>
      <c r="X62" s="41">
        <f t="shared" si="5"/>
        <v>153986.49228417579</v>
      </c>
      <c r="Y62" s="42">
        <f t="shared" si="6"/>
        <v>0</v>
      </c>
    </row>
    <row r="63" spans="2:25" x14ac:dyDescent="0.15">
      <c r="B63" s="40">
        <v>55</v>
      </c>
      <c r="C63" s="45">
        <f t="shared" si="2"/>
        <v>149100.38243285092</v>
      </c>
      <c r="D63" s="45"/>
      <c r="E63" s="44">
        <v>2018</v>
      </c>
      <c r="F63" s="8">
        <v>43643</v>
      </c>
      <c r="G63" s="44" t="s">
        <v>3</v>
      </c>
      <c r="H63" s="46">
        <v>0.73540000000000005</v>
      </c>
      <c r="I63" s="46"/>
      <c r="J63" s="44">
        <v>51</v>
      </c>
      <c r="K63" s="47">
        <f t="shared" si="9"/>
        <v>4473.0114729855277</v>
      </c>
      <c r="L63" s="48"/>
      <c r="M63" s="6">
        <f>IF(J63="","",(K63/J63)/LOOKUP(RIGHT($D$2,3),[1]定数!$A$6:$A$13,[1]定数!$B$6:$B$13))</f>
        <v>0.73088422761201433</v>
      </c>
      <c r="N63" s="44">
        <v>2018</v>
      </c>
      <c r="O63" s="8">
        <v>43646</v>
      </c>
      <c r="P63" s="46">
        <v>0.74070000000000003</v>
      </c>
      <c r="Q63" s="46"/>
      <c r="R63" s="49">
        <f>IF(P63="","",T63*M63*LOOKUP(RIGHT($D$2,3),定数!$A$6:$A$13,定数!$B$6:$B$13))</f>
        <v>-4648.4236876123859</v>
      </c>
      <c r="S63" s="49"/>
      <c r="T63" s="50">
        <f t="shared" si="8"/>
        <v>-52.999999999999716</v>
      </c>
      <c r="U63" s="50"/>
      <c r="V63" t="str">
        <f t="shared" si="7"/>
        <v/>
      </c>
      <c r="W63">
        <f t="shared" si="4"/>
        <v>2</v>
      </c>
      <c r="X63" s="41">
        <f t="shared" si="5"/>
        <v>153986.49228417579</v>
      </c>
      <c r="Y63" s="42">
        <f t="shared" si="6"/>
        <v>3.1730769230769673E-2</v>
      </c>
    </row>
    <row r="64" spans="2:25" x14ac:dyDescent="0.15">
      <c r="B64" s="40">
        <v>56</v>
      </c>
      <c r="C64" s="45">
        <f t="shared" si="2"/>
        <v>144451.95874523855</v>
      </c>
      <c r="D64" s="45"/>
      <c r="E64" s="44">
        <v>2018</v>
      </c>
      <c r="F64" s="8">
        <v>43652</v>
      </c>
      <c r="G64" s="44" t="s">
        <v>4</v>
      </c>
      <c r="H64" s="46">
        <v>0.74129999999999996</v>
      </c>
      <c r="I64" s="46"/>
      <c r="J64" s="44">
        <v>36</v>
      </c>
      <c r="K64" s="47">
        <f t="shared" si="9"/>
        <v>4333.5587623571564</v>
      </c>
      <c r="L64" s="48"/>
      <c r="M64" s="6">
        <f>IF(J64="","",(K64/J64)/LOOKUP(RIGHT($D$2,3),[1]定数!$A$6:$A$13,[1]定数!$B$6:$B$13))</f>
        <v>1.0031386023974898</v>
      </c>
      <c r="N64" s="44">
        <v>2018</v>
      </c>
      <c r="O64" s="8">
        <v>43655</v>
      </c>
      <c r="P64" s="46">
        <v>0.74680000000000002</v>
      </c>
      <c r="Q64" s="46"/>
      <c r="R64" s="49">
        <f>IF(P64="","",T64*M64*LOOKUP(RIGHT($D$2,3),定数!$A$6:$A$13,定数!$B$6:$B$13))</f>
        <v>6620.7147758235051</v>
      </c>
      <c r="S64" s="49"/>
      <c r="T64" s="50">
        <f t="shared" si="8"/>
        <v>55.000000000000604</v>
      </c>
      <c r="U64" s="50"/>
      <c r="V64" t="str">
        <f t="shared" si="7"/>
        <v/>
      </c>
      <c r="W64">
        <f t="shared" si="4"/>
        <v>0</v>
      </c>
      <c r="X64" s="41">
        <f t="shared" si="5"/>
        <v>153986.49228417579</v>
      </c>
      <c r="Y64" s="42">
        <f t="shared" si="6"/>
        <v>6.1917986425339522E-2</v>
      </c>
    </row>
    <row r="65" spans="2:25" x14ac:dyDescent="0.15">
      <c r="B65" s="40">
        <v>57</v>
      </c>
      <c r="C65" s="45">
        <f t="shared" si="2"/>
        <v>151072.67352106204</v>
      </c>
      <c r="D65" s="45"/>
      <c r="E65" s="44">
        <v>2018</v>
      </c>
      <c r="F65" s="8">
        <v>43691</v>
      </c>
      <c r="G65" s="44" t="s">
        <v>3</v>
      </c>
      <c r="H65" s="46">
        <v>0.72509999999999997</v>
      </c>
      <c r="I65" s="46"/>
      <c r="J65" s="44">
        <v>30</v>
      </c>
      <c r="K65" s="47">
        <f t="shared" si="9"/>
        <v>4532.1802056318611</v>
      </c>
      <c r="L65" s="48"/>
      <c r="M65" s="6">
        <f>IF(J65="","",(K65/J65)/LOOKUP(RIGHT($D$2,3),[1]定数!$A$6:$A$13,[1]定数!$B$6:$B$13))</f>
        <v>1.2589389460088503</v>
      </c>
      <c r="N65" s="44">
        <v>2018</v>
      </c>
      <c r="O65" s="8">
        <v>43692</v>
      </c>
      <c r="P65" s="46">
        <v>0.72070000000000001</v>
      </c>
      <c r="Q65" s="46"/>
      <c r="R65" s="49">
        <f>IF(P65="","",T65*M65*LOOKUP(RIGHT($D$2,3),定数!$A$6:$A$13,定数!$B$6:$B$13))</f>
        <v>6647.1976349266679</v>
      </c>
      <c r="S65" s="49"/>
      <c r="T65" s="50">
        <f t="shared" si="8"/>
        <v>43.999999999999595</v>
      </c>
      <c r="U65" s="50"/>
      <c r="V65" t="str">
        <f t="shared" si="7"/>
        <v/>
      </c>
      <c r="W65">
        <f t="shared" si="4"/>
        <v>0</v>
      </c>
      <c r="X65" s="41">
        <f t="shared" si="5"/>
        <v>153986.49228417579</v>
      </c>
      <c r="Y65" s="42">
        <f t="shared" si="6"/>
        <v>1.8922560803167232E-2</v>
      </c>
    </row>
    <row r="66" spans="2:25" x14ac:dyDescent="0.15">
      <c r="B66" s="40">
        <v>58</v>
      </c>
      <c r="C66" s="45">
        <f t="shared" si="2"/>
        <v>157719.87115598872</v>
      </c>
      <c r="D66" s="45"/>
      <c r="E66" s="44">
        <v>2018</v>
      </c>
      <c r="F66" s="8">
        <v>43753</v>
      </c>
      <c r="G66" s="44" t="s">
        <v>4</v>
      </c>
      <c r="H66" s="46">
        <v>0.71440000000000003</v>
      </c>
      <c r="I66" s="46"/>
      <c r="J66" s="44">
        <v>41</v>
      </c>
      <c r="K66" s="47">
        <f t="shared" si="9"/>
        <v>4731.5961346796612</v>
      </c>
      <c r="L66" s="48"/>
      <c r="M66" s="6">
        <f>IF(J66="","",(K66/J66)/LOOKUP(RIGHT($D$2,3),[1]定数!$A$6:$A$13,[1]定数!$B$6:$B$13))</f>
        <v>0.96170653143895557</v>
      </c>
      <c r="N66" s="44">
        <v>2018</v>
      </c>
      <c r="O66" s="8">
        <v>43757</v>
      </c>
      <c r="P66" s="46">
        <v>0.71</v>
      </c>
      <c r="Q66" s="46"/>
      <c r="R66" s="49">
        <f>IF(P66="","",T66*M66*LOOKUP(RIGHT($D$2,3),定数!$A$6:$A$13,定数!$B$6:$B$13))</f>
        <v>-5077.8104859977666</v>
      </c>
      <c r="S66" s="49"/>
      <c r="T66" s="50">
        <f t="shared" si="8"/>
        <v>-44.000000000000703</v>
      </c>
      <c r="U66" s="50"/>
      <c r="V66" t="str">
        <f t="shared" si="7"/>
        <v/>
      </c>
      <c r="W66">
        <f t="shared" si="4"/>
        <v>1</v>
      </c>
      <c r="X66" s="41">
        <f t="shared" si="5"/>
        <v>157719.87115598872</v>
      </c>
      <c r="Y66" s="42">
        <f t="shared" si="6"/>
        <v>0</v>
      </c>
    </row>
    <row r="67" spans="2:25" x14ac:dyDescent="0.15">
      <c r="B67" s="40">
        <v>59</v>
      </c>
      <c r="C67" s="45">
        <f t="shared" si="2"/>
        <v>152642.06066999095</v>
      </c>
      <c r="D67" s="45"/>
      <c r="E67" s="44">
        <v>2019</v>
      </c>
      <c r="F67" s="8">
        <v>43475</v>
      </c>
      <c r="G67" s="44" t="s">
        <v>4</v>
      </c>
      <c r="H67" s="46">
        <v>0.71899999999999997</v>
      </c>
      <c r="I67" s="46"/>
      <c r="J67" s="44">
        <v>43</v>
      </c>
      <c r="K67" s="47">
        <f t="shared" si="9"/>
        <v>4579.2618200997285</v>
      </c>
      <c r="L67" s="48"/>
      <c r="M67" s="6">
        <f>IF(J67="","",(K67/J67)/LOOKUP(RIGHT($D$2,3),[1]定数!$A$6:$A$13,[1]定数!$B$6:$B$13))</f>
        <v>0.88745384110459857</v>
      </c>
      <c r="N67" s="44">
        <v>2019</v>
      </c>
      <c r="O67" s="8">
        <v>43486</v>
      </c>
      <c r="P67" s="46">
        <v>0.71450000000000002</v>
      </c>
      <c r="Q67" s="46"/>
      <c r="R67" s="49">
        <f>IF(P67="","",T67*M67*LOOKUP(RIGHT($D$2,3),定数!$A$6:$A$13,定数!$B$6:$B$13))</f>
        <v>-4792.2507419647782</v>
      </c>
      <c r="S67" s="49"/>
      <c r="T67" s="50">
        <f t="shared" si="8"/>
        <v>-44.999999999999488</v>
      </c>
      <c r="U67" s="50"/>
      <c r="V67" t="str">
        <f t="shared" si="7"/>
        <v/>
      </c>
      <c r="W67">
        <f t="shared" si="4"/>
        <v>2</v>
      </c>
      <c r="X67" s="41">
        <f t="shared" si="5"/>
        <v>157719.87115598872</v>
      </c>
      <c r="Y67" s="42">
        <f t="shared" si="6"/>
        <v>3.2195121951219985E-2</v>
      </c>
    </row>
    <row r="68" spans="2:25" x14ac:dyDescent="0.15">
      <c r="B68" s="40">
        <v>60</v>
      </c>
      <c r="C68" s="45">
        <f t="shared" si="2"/>
        <v>147849.80992802617</v>
      </c>
      <c r="D68" s="45"/>
      <c r="E68" s="44">
        <v>2019</v>
      </c>
      <c r="F68" s="8">
        <v>43525</v>
      </c>
      <c r="G68" s="44" t="s">
        <v>3</v>
      </c>
      <c r="H68" s="46">
        <v>0.70740000000000003</v>
      </c>
      <c r="I68" s="46"/>
      <c r="J68" s="44">
        <v>45</v>
      </c>
      <c r="K68" s="47">
        <f t="shared" si="9"/>
        <v>4435.4942978407844</v>
      </c>
      <c r="L68" s="48"/>
      <c r="M68" s="6">
        <f>IF(J68="","",(K68/J68)/LOOKUP(RIGHT($D$2,3),[1]定数!$A$6:$A$13,[1]定数!$B$6:$B$13))</f>
        <v>0.82138783293347861</v>
      </c>
      <c r="N68" s="44">
        <v>2019</v>
      </c>
      <c r="O68" s="8">
        <v>43532</v>
      </c>
      <c r="P68" s="46">
        <v>0.70069999999999999</v>
      </c>
      <c r="Q68" s="46"/>
      <c r="R68" s="49">
        <f>IF(P68="","",T68*M68*LOOKUP(RIGHT($D$2,3),定数!$A$6:$A$13,定数!$B$6:$B$13))</f>
        <v>6603.9581767852078</v>
      </c>
      <c r="S68" s="49"/>
      <c r="T68" s="50">
        <f t="shared" si="8"/>
        <v>67.000000000000398</v>
      </c>
      <c r="U68" s="50"/>
      <c r="V68" t="str">
        <f t="shared" si="7"/>
        <v/>
      </c>
      <c r="W68">
        <f t="shared" si="4"/>
        <v>0</v>
      </c>
      <c r="X68" s="41">
        <f t="shared" si="5"/>
        <v>157719.87115598872</v>
      </c>
      <c r="Y68" s="42">
        <f t="shared" si="6"/>
        <v>6.2579693703913919E-2</v>
      </c>
    </row>
    <row r="69" spans="2:25" x14ac:dyDescent="0.15">
      <c r="B69" s="40">
        <v>61</v>
      </c>
      <c r="C69" s="45">
        <f t="shared" si="2"/>
        <v>154453.76810481137</v>
      </c>
      <c r="D69" s="45"/>
      <c r="E69" s="44">
        <v>2019</v>
      </c>
      <c r="F69" s="8">
        <v>43628</v>
      </c>
      <c r="G69" s="44" t="s">
        <v>3</v>
      </c>
      <c r="H69" s="46">
        <v>0.69289999999999996</v>
      </c>
      <c r="I69" s="46"/>
      <c r="J69" s="44">
        <v>25</v>
      </c>
      <c r="K69" s="47">
        <f t="shared" si="9"/>
        <v>4633.6130431443407</v>
      </c>
      <c r="L69" s="48"/>
      <c r="M69" s="6">
        <f>IF(J69="","",(K69/J69)/LOOKUP(RIGHT($D$2,3),[1]定数!$A$6:$A$13,[1]定数!$B$6:$B$13))</f>
        <v>1.5445376810481135</v>
      </c>
      <c r="N69" s="44">
        <v>2019</v>
      </c>
      <c r="O69" s="8">
        <v>43630</v>
      </c>
      <c r="P69" s="46">
        <v>0.68920000000000003</v>
      </c>
      <c r="Q69" s="46"/>
      <c r="R69" s="49">
        <f>IF(P69="","",T69*M69*LOOKUP(RIGHT($D$2,3),定数!$A$6:$A$13,定数!$B$6:$B$13))</f>
        <v>6857.7473038534863</v>
      </c>
      <c r="S69" s="49"/>
      <c r="T69" s="50">
        <f t="shared" si="8"/>
        <v>36.999999999999254</v>
      </c>
      <c r="U69" s="50"/>
      <c r="V69" t="str">
        <f t="shared" si="7"/>
        <v/>
      </c>
      <c r="W69">
        <f t="shared" si="4"/>
        <v>0</v>
      </c>
      <c r="X69" s="41">
        <f t="shared" si="5"/>
        <v>157719.87115598872</v>
      </c>
      <c r="Y69" s="42">
        <f t="shared" si="6"/>
        <v>2.0708253356021888E-2</v>
      </c>
    </row>
    <row r="70" spans="2:25" x14ac:dyDescent="0.15">
      <c r="B70" s="40">
        <v>62</v>
      </c>
      <c r="C70" s="45">
        <f t="shared" si="2"/>
        <v>161311.51540866485</v>
      </c>
      <c r="D70" s="45"/>
      <c r="E70" s="44">
        <v>2019</v>
      </c>
      <c r="F70" s="8">
        <v>43658</v>
      </c>
      <c r="G70" s="44" t="s">
        <v>4</v>
      </c>
      <c r="H70" s="46">
        <v>0.70179999999999998</v>
      </c>
      <c r="I70" s="46"/>
      <c r="J70" s="44">
        <v>35</v>
      </c>
      <c r="K70" s="47">
        <f t="shared" si="9"/>
        <v>4839.3454622599456</v>
      </c>
      <c r="L70" s="48"/>
      <c r="M70" s="6">
        <f>IF(J70="","",(K70/J70)/LOOKUP(RIGHT($D$2,3),[1]定数!$A$6:$A$13,[1]定数!$B$6:$B$13))</f>
        <v>1.1522251100618919</v>
      </c>
      <c r="N70" s="44">
        <v>2019</v>
      </c>
      <c r="O70" s="8">
        <v>43665</v>
      </c>
      <c r="P70" s="46">
        <v>0.70699999999999996</v>
      </c>
      <c r="Q70" s="46"/>
      <c r="R70" s="49">
        <f>IF(P70="","",T70*M70*LOOKUP(RIGHT($D$2,3),定数!$A$6:$A$13,定数!$B$6:$B$13))</f>
        <v>7189.8846867861812</v>
      </c>
      <c r="S70" s="49"/>
      <c r="T70" s="50">
        <f t="shared" si="8"/>
        <v>51.999999999999822</v>
      </c>
      <c r="U70" s="50"/>
      <c r="V70" t="str">
        <f t="shared" si="7"/>
        <v/>
      </c>
      <c r="W70">
        <f t="shared" si="4"/>
        <v>0</v>
      </c>
      <c r="X70" s="41">
        <f t="shared" si="5"/>
        <v>161311.51540866485</v>
      </c>
      <c r="Y70" s="42">
        <f t="shared" si="6"/>
        <v>0</v>
      </c>
    </row>
    <row r="71" spans="2:25" x14ac:dyDescent="0.15">
      <c r="B71" s="40">
        <v>63</v>
      </c>
      <c r="C71" s="45">
        <f t="shared" si="2"/>
        <v>168501.40009545104</v>
      </c>
      <c r="D71" s="45"/>
      <c r="E71" s="40"/>
      <c r="F71" s="8"/>
      <c r="G71" s="40"/>
      <c r="H71" s="46"/>
      <c r="I71" s="46"/>
      <c r="J71" s="40"/>
      <c r="K71" s="47" t="str">
        <f t="shared" ref="K71:K74" si="10">IF(J71="","",C71*0.03)</f>
        <v/>
      </c>
      <c r="L71" s="48"/>
      <c r="M71" s="6" t="str">
        <f>IF(J71="","",(K71/J71)/LOOKUP(RIGHT($D$2,3),定数!$A$6:$A$13,定数!$B$6:$B$13))</f>
        <v/>
      </c>
      <c r="N71" s="40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8"/>
        <v/>
      </c>
      <c r="U71" s="50"/>
      <c r="V71" t="str">
        <f t="shared" si="7"/>
        <v/>
      </c>
      <c r="W71" t="str">
        <f t="shared" si="4"/>
        <v/>
      </c>
      <c r="X71" s="41">
        <f t="shared" si="5"/>
        <v>168501.40009545104</v>
      </c>
      <c r="Y71" s="42">
        <f t="shared" si="6"/>
        <v>0</v>
      </c>
    </row>
    <row r="72" spans="2:25" x14ac:dyDescent="0.15">
      <c r="B72" s="40">
        <v>64</v>
      </c>
      <c r="C72" s="45" t="str">
        <f t="shared" si="2"/>
        <v/>
      </c>
      <c r="D72" s="45"/>
      <c r="E72" s="40"/>
      <c r="F72" s="8"/>
      <c r="G72" s="40"/>
      <c r="H72" s="46"/>
      <c r="I72" s="46"/>
      <c r="J72" s="40"/>
      <c r="K72" s="47" t="str">
        <f t="shared" si="10"/>
        <v/>
      </c>
      <c r="L72" s="48"/>
      <c r="M72" s="6" t="str">
        <f>IF(J72="","",(K72/J72)/LOOKUP(RIGHT($D$2,3),定数!$A$6:$A$13,定数!$B$6:$B$13))</f>
        <v/>
      </c>
      <c r="N72" s="40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8"/>
        <v/>
      </c>
      <c r="U72" s="50"/>
      <c r="V72" t="str">
        <f t="shared" si="7"/>
        <v/>
      </c>
      <c r="W72" t="str">
        <f t="shared" si="4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5" t="str">
        <f t="shared" si="2"/>
        <v/>
      </c>
      <c r="D73" s="45"/>
      <c r="E73" s="40"/>
      <c r="F73" s="8"/>
      <c r="G73" s="40"/>
      <c r="H73" s="46"/>
      <c r="I73" s="46"/>
      <c r="J73" s="40"/>
      <c r="K73" s="47" t="str">
        <f t="shared" si="10"/>
        <v/>
      </c>
      <c r="L73" s="48"/>
      <c r="M73" s="6" t="str">
        <f>IF(J73="","",(K73/J73)/LOOKUP(RIGHT($D$2,3),定数!$A$6:$A$13,定数!$B$6:$B$13))</f>
        <v/>
      </c>
      <c r="N73" s="40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8"/>
        <v/>
      </c>
      <c r="U73" s="50"/>
      <c r="V73" t="str">
        <f t="shared" si="7"/>
        <v/>
      </c>
      <c r="W73" t="str">
        <f t="shared" si="4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5" t="str">
        <f t="shared" ref="C74:C108" si="11">IF(R73="","",C73+R73)</f>
        <v/>
      </c>
      <c r="D74" s="45"/>
      <c r="E74" s="40"/>
      <c r="F74" s="8"/>
      <c r="G74" s="40"/>
      <c r="H74" s="46"/>
      <c r="I74" s="46"/>
      <c r="J74" s="40"/>
      <c r="K74" s="47" t="str">
        <f t="shared" si="10"/>
        <v/>
      </c>
      <c r="L74" s="48"/>
      <c r="M74" s="6" t="str">
        <f>IF(J74="","",(K74/J74)/LOOKUP(RIGHT($D$2,3),定数!$A$6:$A$13,定数!$B$6:$B$13))</f>
        <v/>
      </c>
      <c r="N74" s="40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8"/>
        <v/>
      </c>
      <c r="U74" s="50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5" t="str">
        <f t="shared" si="11"/>
        <v/>
      </c>
      <c r="D75" s="45"/>
      <c r="E75" s="40"/>
      <c r="F75" s="8"/>
      <c r="G75" s="40"/>
      <c r="H75" s="46"/>
      <c r="I75" s="46"/>
      <c r="J75" s="40"/>
      <c r="K75" s="47" t="str">
        <f t="shared" ref="K75:K108" si="12">IF(J75="","",C75*0.03)</f>
        <v/>
      </c>
      <c r="L75" s="48"/>
      <c r="M75" s="6" t="str">
        <f>IF(J75="","",(K75/J75)/LOOKUP(RIGHT($D$2,3),定数!$A$6:$A$13,定数!$B$6:$B$13))</f>
        <v/>
      </c>
      <c r="N75" s="40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8"/>
        <v/>
      </c>
      <c r="U75" s="50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5" t="str">
        <f t="shared" si="11"/>
        <v/>
      </c>
      <c r="D76" s="45"/>
      <c r="E76" s="40"/>
      <c r="F76" s="8"/>
      <c r="G76" s="40"/>
      <c r="H76" s="46"/>
      <c r="I76" s="46"/>
      <c r="J76" s="40"/>
      <c r="K76" s="47" t="str">
        <f t="shared" si="12"/>
        <v/>
      </c>
      <c r="L76" s="48"/>
      <c r="M76" s="6" t="str">
        <f>IF(J76="","",(K76/J76)/LOOKUP(RIGHT($D$2,3),定数!$A$6:$A$13,定数!$B$6:$B$13))</f>
        <v/>
      </c>
      <c r="N76" s="40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4">IF(P76="","",IF(G76="買",(P76-H76),(H76-P76))*IF(RIGHT($D$2,3)="JPY",100,10000))</f>
        <v/>
      </c>
      <c r="U76" s="50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15">
      <c r="B77" s="40">
        <v>69</v>
      </c>
      <c r="C77" s="45" t="str">
        <f t="shared" si="11"/>
        <v/>
      </c>
      <c r="D77" s="45"/>
      <c r="E77" s="40"/>
      <c r="F77" s="8"/>
      <c r="G77" s="40"/>
      <c r="H77" s="46"/>
      <c r="I77" s="46"/>
      <c r="J77" s="40"/>
      <c r="K77" s="47" t="str">
        <f t="shared" si="12"/>
        <v/>
      </c>
      <c r="L77" s="48"/>
      <c r="M77" s="6" t="str">
        <f>IF(J77="","",(K77/J77)/LOOKUP(RIGHT($D$2,3),定数!$A$6:$A$13,定数!$B$6:$B$13))</f>
        <v/>
      </c>
      <c r="N77" s="40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4"/>
        <v/>
      </c>
      <c r="U77" s="50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15">
      <c r="B78" s="40">
        <v>70</v>
      </c>
      <c r="C78" s="45" t="str">
        <f t="shared" si="11"/>
        <v/>
      </c>
      <c r="D78" s="45"/>
      <c r="E78" s="40"/>
      <c r="F78" s="8"/>
      <c r="G78" s="40"/>
      <c r="H78" s="46"/>
      <c r="I78" s="46"/>
      <c r="J78" s="40"/>
      <c r="K78" s="47" t="str">
        <f t="shared" si="12"/>
        <v/>
      </c>
      <c r="L78" s="48"/>
      <c r="M78" s="6" t="str">
        <f>IF(J78="","",(K78/J78)/LOOKUP(RIGHT($D$2,3),定数!$A$6:$A$13,定数!$B$6:$B$13))</f>
        <v/>
      </c>
      <c r="N78" s="40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4"/>
        <v/>
      </c>
      <c r="U78" s="50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15">
      <c r="B79" s="40">
        <v>71</v>
      </c>
      <c r="C79" s="45" t="str">
        <f t="shared" si="11"/>
        <v/>
      </c>
      <c r="D79" s="45"/>
      <c r="E79" s="40"/>
      <c r="F79" s="8"/>
      <c r="G79" s="40"/>
      <c r="H79" s="46"/>
      <c r="I79" s="46"/>
      <c r="J79" s="40"/>
      <c r="K79" s="47" t="str">
        <f t="shared" si="12"/>
        <v/>
      </c>
      <c r="L79" s="48"/>
      <c r="M79" s="6" t="str">
        <f>IF(J79="","",(K79/J79)/LOOKUP(RIGHT($D$2,3),定数!$A$6:$A$13,定数!$B$6:$B$13))</f>
        <v/>
      </c>
      <c r="N79" s="40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4"/>
        <v/>
      </c>
      <c r="U79" s="50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15">
      <c r="B80" s="40">
        <v>72</v>
      </c>
      <c r="C80" s="45" t="str">
        <f t="shared" si="11"/>
        <v/>
      </c>
      <c r="D80" s="45"/>
      <c r="E80" s="40"/>
      <c r="F80" s="8"/>
      <c r="G80" s="40"/>
      <c r="H80" s="46"/>
      <c r="I80" s="46"/>
      <c r="J80" s="40"/>
      <c r="K80" s="47" t="str">
        <f t="shared" si="12"/>
        <v/>
      </c>
      <c r="L80" s="48"/>
      <c r="M80" s="6" t="str">
        <f>IF(J80="","",(K80/J80)/LOOKUP(RIGHT($D$2,3),定数!$A$6:$A$13,定数!$B$6:$B$13))</f>
        <v/>
      </c>
      <c r="N80" s="40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4"/>
        <v/>
      </c>
      <c r="U80" s="50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15">
      <c r="B81" s="40">
        <v>73</v>
      </c>
      <c r="C81" s="45" t="str">
        <f t="shared" si="11"/>
        <v/>
      </c>
      <c r="D81" s="45"/>
      <c r="E81" s="40"/>
      <c r="F81" s="8"/>
      <c r="G81" s="40"/>
      <c r="H81" s="46"/>
      <c r="I81" s="46"/>
      <c r="J81" s="40"/>
      <c r="K81" s="47" t="str">
        <f t="shared" si="12"/>
        <v/>
      </c>
      <c r="L81" s="48"/>
      <c r="M81" s="6" t="str">
        <f>IF(J81="","",(K81/J81)/LOOKUP(RIGHT($D$2,3),定数!$A$6:$A$13,定数!$B$6:$B$13))</f>
        <v/>
      </c>
      <c r="N81" s="40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4"/>
        <v/>
      </c>
      <c r="U81" s="50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15">
      <c r="B82" s="40">
        <v>74</v>
      </c>
      <c r="C82" s="45" t="str">
        <f t="shared" si="11"/>
        <v/>
      </c>
      <c r="D82" s="45"/>
      <c r="E82" s="40"/>
      <c r="F82" s="8"/>
      <c r="G82" s="40"/>
      <c r="H82" s="46"/>
      <c r="I82" s="46"/>
      <c r="J82" s="40"/>
      <c r="K82" s="47" t="str">
        <f t="shared" si="12"/>
        <v/>
      </c>
      <c r="L82" s="48"/>
      <c r="M82" s="6" t="str">
        <f>IF(J82="","",(K82/J82)/LOOKUP(RIGHT($D$2,3),定数!$A$6:$A$13,定数!$B$6:$B$13))</f>
        <v/>
      </c>
      <c r="N82" s="40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4"/>
        <v/>
      </c>
      <c r="U82" s="50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15">
      <c r="B83" s="40">
        <v>75</v>
      </c>
      <c r="C83" s="45" t="str">
        <f t="shared" si="11"/>
        <v/>
      </c>
      <c r="D83" s="45"/>
      <c r="E83" s="40"/>
      <c r="F83" s="8"/>
      <c r="G83" s="40"/>
      <c r="H83" s="46"/>
      <c r="I83" s="46"/>
      <c r="J83" s="40"/>
      <c r="K83" s="47" t="str">
        <f t="shared" si="12"/>
        <v/>
      </c>
      <c r="L83" s="48"/>
      <c r="M83" s="6" t="str">
        <f>IF(J83="","",(K83/J83)/LOOKUP(RIGHT($D$2,3),定数!$A$6:$A$13,定数!$B$6:$B$13))</f>
        <v/>
      </c>
      <c r="N83" s="40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4"/>
        <v/>
      </c>
      <c r="U83" s="50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15">
      <c r="B84" s="40">
        <v>76</v>
      </c>
      <c r="C84" s="45" t="str">
        <f t="shared" si="11"/>
        <v/>
      </c>
      <c r="D84" s="45"/>
      <c r="E84" s="40"/>
      <c r="F84" s="8"/>
      <c r="G84" s="40"/>
      <c r="H84" s="46"/>
      <c r="I84" s="46"/>
      <c r="J84" s="40"/>
      <c r="K84" s="47" t="str">
        <f t="shared" si="12"/>
        <v/>
      </c>
      <c r="L84" s="48"/>
      <c r="M84" s="6" t="str">
        <f>IF(J84="","",(K84/J84)/LOOKUP(RIGHT($D$2,3),定数!$A$6:$A$13,定数!$B$6:$B$13))</f>
        <v/>
      </c>
      <c r="N84" s="40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4"/>
        <v/>
      </c>
      <c r="U84" s="50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15">
      <c r="B85" s="40">
        <v>77</v>
      </c>
      <c r="C85" s="45" t="str">
        <f t="shared" si="11"/>
        <v/>
      </c>
      <c r="D85" s="45"/>
      <c r="E85" s="40"/>
      <c r="F85" s="8"/>
      <c r="G85" s="40"/>
      <c r="H85" s="46"/>
      <c r="I85" s="46"/>
      <c r="J85" s="40"/>
      <c r="K85" s="47" t="str">
        <f t="shared" si="12"/>
        <v/>
      </c>
      <c r="L85" s="48"/>
      <c r="M85" s="6" t="str">
        <f>IF(J85="","",(K85/J85)/LOOKUP(RIGHT($D$2,3),定数!$A$6:$A$13,定数!$B$6:$B$13))</f>
        <v/>
      </c>
      <c r="N85" s="40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4"/>
        <v/>
      </c>
      <c r="U85" s="50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15">
      <c r="B86" s="40">
        <v>78</v>
      </c>
      <c r="C86" s="45" t="str">
        <f t="shared" si="11"/>
        <v/>
      </c>
      <c r="D86" s="45"/>
      <c r="E86" s="40"/>
      <c r="F86" s="8"/>
      <c r="G86" s="40"/>
      <c r="H86" s="46"/>
      <c r="I86" s="46"/>
      <c r="J86" s="40"/>
      <c r="K86" s="47" t="str">
        <f t="shared" si="12"/>
        <v/>
      </c>
      <c r="L86" s="48"/>
      <c r="M86" s="6" t="str">
        <f>IF(J86="","",(K86/J86)/LOOKUP(RIGHT($D$2,3),定数!$A$6:$A$13,定数!$B$6:$B$13))</f>
        <v/>
      </c>
      <c r="N86" s="40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4"/>
        <v/>
      </c>
      <c r="U86" s="50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15">
      <c r="B87" s="40">
        <v>79</v>
      </c>
      <c r="C87" s="45" t="str">
        <f t="shared" si="11"/>
        <v/>
      </c>
      <c r="D87" s="45"/>
      <c r="E87" s="40"/>
      <c r="F87" s="8"/>
      <c r="G87" s="40"/>
      <c r="H87" s="46"/>
      <c r="I87" s="46"/>
      <c r="J87" s="40"/>
      <c r="K87" s="47" t="str">
        <f t="shared" si="12"/>
        <v/>
      </c>
      <c r="L87" s="48"/>
      <c r="M87" s="6" t="str">
        <f>IF(J87="","",(K87/J87)/LOOKUP(RIGHT($D$2,3),定数!$A$6:$A$13,定数!$B$6:$B$13))</f>
        <v/>
      </c>
      <c r="N87" s="40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4"/>
        <v/>
      </c>
      <c r="U87" s="50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15">
      <c r="B88" s="40">
        <v>80</v>
      </c>
      <c r="C88" s="45" t="str">
        <f t="shared" si="11"/>
        <v/>
      </c>
      <c r="D88" s="45"/>
      <c r="E88" s="40"/>
      <c r="F88" s="8"/>
      <c r="G88" s="40"/>
      <c r="H88" s="46"/>
      <c r="I88" s="46"/>
      <c r="J88" s="40"/>
      <c r="K88" s="47" t="str">
        <f t="shared" si="12"/>
        <v/>
      </c>
      <c r="L88" s="48"/>
      <c r="M88" s="6" t="str">
        <f>IF(J88="","",(K88/J88)/LOOKUP(RIGHT($D$2,3),定数!$A$6:$A$13,定数!$B$6:$B$13))</f>
        <v/>
      </c>
      <c r="N88" s="40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4"/>
        <v/>
      </c>
      <c r="U88" s="50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15">
      <c r="B89" s="40">
        <v>81</v>
      </c>
      <c r="C89" s="45" t="str">
        <f t="shared" si="11"/>
        <v/>
      </c>
      <c r="D89" s="45"/>
      <c r="E89" s="40"/>
      <c r="F89" s="8"/>
      <c r="G89" s="40"/>
      <c r="H89" s="46"/>
      <c r="I89" s="46"/>
      <c r="J89" s="40"/>
      <c r="K89" s="47" t="str">
        <f t="shared" si="12"/>
        <v/>
      </c>
      <c r="L89" s="48"/>
      <c r="M89" s="6" t="str">
        <f>IF(J89="","",(K89/J89)/LOOKUP(RIGHT($D$2,3),定数!$A$6:$A$13,定数!$B$6:$B$13))</f>
        <v/>
      </c>
      <c r="N89" s="40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4"/>
        <v/>
      </c>
      <c r="U89" s="50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15">
      <c r="B90" s="40">
        <v>82</v>
      </c>
      <c r="C90" s="45" t="str">
        <f t="shared" si="11"/>
        <v/>
      </c>
      <c r="D90" s="45"/>
      <c r="E90" s="40"/>
      <c r="F90" s="8"/>
      <c r="G90" s="40"/>
      <c r="H90" s="46"/>
      <c r="I90" s="46"/>
      <c r="J90" s="40"/>
      <c r="K90" s="47" t="str">
        <f t="shared" si="12"/>
        <v/>
      </c>
      <c r="L90" s="48"/>
      <c r="M90" s="6" t="str">
        <f>IF(J90="","",(K90/J90)/LOOKUP(RIGHT($D$2,3),定数!$A$6:$A$13,定数!$B$6:$B$13))</f>
        <v/>
      </c>
      <c r="N90" s="40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4"/>
        <v/>
      </c>
      <c r="U90" s="50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15">
      <c r="B91" s="40">
        <v>83</v>
      </c>
      <c r="C91" s="45" t="str">
        <f t="shared" si="11"/>
        <v/>
      </c>
      <c r="D91" s="45"/>
      <c r="E91" s="40"/>
      <c r="F91" s="8"/>
      <c r="G91" s="40"/>
      <c r="H91" s="46"/>
      <c r="I91" s="46"/>
      <c r="J91" s="40"/>
      <c r="K91" s="47" t="str">
        <f t="shared" si="12"/>
        <v/>
      </c>
      <c r="L91" s="48"/>
      <c r="M91" s="6" t="str">
        <f>IF(J91="","",(K91/J91)/LOOKUP(RIGHT($D$2,3),定数!$A$6:$A$13,定数!$B$6:$B$13))</f>
        <v/>
      </c>
      <c r="N91" s="40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4"/>
        <v/>
      </c>
      <c r="U91" s="50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15">
      <c r="B92" s="40">
        <v>84</v>
      </c>
      <c r="C92" s="45" t="str">
        <f t="shared" si="11"/>
        <v/>
      </c>
      <c r="D92" s="45"/>
      <c r="E92" s="40"/>
      <c r="F92" s="8"/>
      <c r="G92" s="40"/>
      <c r="H92" s="46"/>
      <c r="I92" s="46"/>
      <c r="J92" s="40"/>
      <c r="K92" s="47" t="str">
        <f t="shared" si="12"/>
        <v/>
      </c>
      <c r="L92" s="48"/>
      <c r="M92" s="6" t="str">
        <f>IF(J92="","",(K92/J92)/LOOKUP(RIGHT($D$2,3),定数!$A$6:$A$13,定数!$B$6:$B$13))</f>
        <v/>
      </c>
      <c r="N92" s="40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4"/>
        <v/>
      </c>
      <c r="U92" s="50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15">
      <c r="B93" s="40">
        <v>85</v>
      </c>
      <c r="C93" s="45" t="str">
        <f t="shared" si="11"/>
        <v/>
      </c>
      <c r="D93" s="45"/>
      <c r="E93" s="40"/>
      <c r="F93" s="8"/>
      <c r="G93" s="40"/>
      <c r="H93" s="46"/>
      <c r="I93" s="46"/>
      <c r="J93" s="40"/>
      <c r="K93" s="47" t="str">
        <f t="shared" si="12"/>
        <v/>
      </c>
      <c r="L93" s="48"/>
      <c r="M93" s="6" t="str">
        <f>IF(J93="","",(K93/J93)/LOOKUP(RIGHT($D$2,3),定数!$A$6:$A$13,定数!$B$6:$B$13))</f>
        <v/>
      </c>
      <c r="N93" s="40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4"/>
        <v/>
      </c>
      <c r="U93" s="50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15">
      <c r="B94" s="40">
        <v>86</v>
      </c>
      <c r="C94" s="45" t="str">
        <f t="shared" si="11"/>
        <v/>
      </c>
      <c r="D94" s="45"/>
      <c r="E94" s="40"/>
      <c r="F94" s="8"/>
      <c r="G94" s="40"/>
      <c r="H94" s="46"/>
      <c r="I94" s="46"/>
      <c r="J94" s="40"/>
      <c r="K94" s="47" t="str">
        <f t="shared" si="12"/>
        <v/>
      </c>
      <c r="L94" s="48"/>
      <c r="M94" s="6" t="str">
        <f>IF(J94="","",(K94/J94)/LOOKUP(RIGHT($D$2,3),定数!$A$6:$A$13,定数!$B$6:$B$13))</f>
        <v/>
      </c>
      <c r="N94" s="40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4"/>
        <v/>
      </c>
      <c r="U94" s="50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15">
      <c r="B95" s="40">
        <v>87</v>
      </c>
      <c r="C95" s="45" t="str">
        <f t="shared" si="11"/>
        <v/>
      </c>
      <c r="D95" s="45"/>
      <c r="E95" s="40"/>
      <c r="F95" s="8"/>
      <c r="G95" s="40"/>
      <c r="H95" s="46"/>
      <c r="I95" s="46"/>
      <c r="J95" s="40"/>
      <c r="K95" s="47" t="str">
        <f t="shared" si="12"/>
        <v/>
      </c>
      <c r="L95" s="48"/>
      <c r="M95" s="6" t="str">
        <f>IF(J95="","",(K95/J95)/LOOKUP(RIGHT($D$2,3),定数!$A$6:$A$13,定数!$B$6:$B$13))</f>
        <v/>
      </c>
      <c r="N95" s="40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4"/>
        <v/>
      </c>
      <c r="U95" s="50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15">
      <c r="B96" s="40">
        <v>88</v>
      </c>
      <c r="C96" s="45" t="str">
        <f t="shared" si="11"/>
        <v/>
      </c>
      <c r="D96" s="45"/>
      <c r="E96" s="40"/>
      <c r="F96" s="8"/>
      <c r="G96" s="40"/>
      <c r="H96" s="46"/>
      <c r="I96" s="46"/>
      <c r="J96" s="40"/>
      <c r="K96" s="47" t="str">
        <f t="shared" si="12"/>
        <v/>
      </c>
      <c r="L96" s="48"/>
      <c r="M96" s="6" t="str">
        <f>IF(J96="","",(K96/J96)/LOOKUP(RIGHT($D$2,3),定数!$A$6:$A$13,定数!$B$6:$B$13))</f>
        <v/>
      </c>
      <c r="N96" s="40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4"/>
        <v/>
      </c>
      <c r="U96" s="50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15">
      <c r="B97" s="40">
        <v>89</v>
      </c>
      <c r="C97" s="45" t="str">
        <f t="shared" si="11"/>
        <v/>
      </c>
      <c r="D97" s="45"/>
      <c r="E97" s="40"/>
      <c r="F97" s="8"/>
      <c r="G97" s="40"/>
      <c r="H97" s="46"/>
      <c r="I97" s="46"/>
      <c r="J97" s="40"/>
      <c r="K97" s="47" t="str">
        <f t="shared" si="12"/>
        <v/>
      </c>
      <c r="L97" s="48"/>
      <c r="M97" s="6" t="str">
        <f>IF(J97="","",(K97/J97)/LOOKUP(RIGHT($D$2,3),定数!$A$6:$A$13,定数!$B$6:$B$13))</f>
        <v/>
      </c>
      <c r="N97" s="40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4"/>
        <v/>
      </c>
      <c r="U97" s="50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15">
      <c r="B98" s="40">
        <v>90</v>
      </c>
      <c r="C98" s="45" t="str">
        <f t="shared" si="11"/>
        <v/>
      </c>
      <c r="D98" s="45"/>
      <c r="E98" s="40"/>
      <c r="F98" s="8"/>
      <c r="G98" s="40"/>
      <c r="H98" s="46"/>
      <c r="I98" s="46"/>
      <c r="J98" s="40"/>
      <c r="K98" s="47" t="str">
        <f t="shared" si="12"/>
        <v/>
      </c>
      <c r="L98" s="48"/>
      <c r="M98" s="6" t="str">
        <f>IF(J98="","",(K98/J98)/LOOKUP(RIGHT($D$2,3),定数!$A$6:$A$13,定数!$B$6:$B$13))</f>
        <v/>
      </c>
      <c r="N98" s="40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4"/>
        <v/>
      </c>
      <c r="U98" s="50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15">
      <c r="B99" s="40">
        <v>91</v>
      </c>
      <c r="C99" s="45" t="str">
        <f t="shared" si="11"/>
        <v/>
      </c>
      <c r="D99" s="45"/>
      <c r="E99" s="40"/>
      <c r="F99" s="8"/>
      <c r="G99" s="40"/>
      <c r="H99" s="46"/>
      <c r="I99" s="46"/>
      <c r="J99" s="40"/>
      <c r="K99" s="47" t="str">
        <f t="shared" si="12"/>
        <v/>
      </c>
      <c r="L99" s="48"/>
      <c r="M99" s="6" t="str">
        <f>IF(J99="","",(K99/J99)/LOOKUP(RIGHT($D$2,3),定数!$A$6:$A$13,定数!$B$6:$B$13))</f>
        <v/>
      </c>
      <c r="N99" s="40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4"/>
        <v/>
      </c>
      <c r="U99" s="50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15">
      <c r="B100" s="40">
        <v>92</v>
      </c>
      <c r="C100" s="45" t="str">
        <f t="shared" si="11"/>
        <v/>
      </c>
      <c r="D100" s="45"/>
      <c r="E100" s="40"/>
      <c r="F100" s="8"/>
      <c r="G100" s="40"/>
      <c r="H100" s="46"/>
      <c r="I100" s="46"/>
      <c r="J100" s="40"/>
      <c r="K100" s="47" t="str">
        <f t="shared" si="12"/>
        <v/>
      </c>
      <c r="L100" s="48"/>
      <c r="M100" s="6" t="str">
        <f>IF(J100="","",(K100/J100)/LOOKUP(RIGHT($D$2,3),定数!$A$6:$A$13,定数!$B$6:$B$13))</f>
        <v/>
      </c>
      <c r="N100" s="40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4"/>
        <v/>
      </c>
      <c r="U100" s="50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15">
      <c r="B101" s="40">
        <v>93</v>
      </c>
      <c r="C101" s="45" t="str">
        <f t="shared" si="11"/>
        <v/>
      </c>
      <c r="D101" s="45"/>
      <c r="E101" s="40"/>
      <c r="F101" s="8"/>
      <c r="G101" s="40"/>
      <c r="H101" s="46"/>
      <c r="I101" s="46"/>
      <c r="J101" s="40"/>
      <c r="K101" s="47" t="str">
        <f t="shared" si="12"/>
        <v/>
      </c>
      <c r="L101" s="48"/>
      <c r="M101" s="6" t="str">
        <f>IF(J101="","",(K101/J101)/LOOKUP(RIGHT($D$2,3),定数!$A$6:$A$13,定数!$B$6:$B$13))</f>
        <v/>
      </c>
      <c r="N101" s="40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4"/>
        <v/>
      </c>
      <c r="U101" s="50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15">
      <c r="B102" s="40">
        <v>94</v>
      </c>
      <c r="C102" s="45" t="str">
        <f t="shared" si="11"/>
        <v/>
      </c>
      <c r="D102" s="45"/>
      <c r="E102" s="40"/>
      <c r="F102" s="8"/>
      <c r="G102" s="40"/>
      <c r="H102" s="46"/>
      <c r="I102" s="46"/>
      <c r="J102" s="40"/>
      <c r="K102" s="47" t="str">
        <f t="shared" si="12"/>
        <v/>
      </c>
      <c r="L102" s="48"/>
      <c r="M102" s="6" t="str">
        <f>IF(J102="","",(K102/J102)/LOOKUP(RIGHT($D$2,3),定数!$A$6:$A$13,定数!$B$6:$B$13))</f>
        <v/>
      </c>
      <c r="N102" s="40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4"/>
        <v/>
      </c>
      <c r="U102" s="50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15">
      <c r="B103" s="40">
        <v>95</v>
      </c>
      <c r="C103" s="45" t="str">
        <f t="shared" si="11"/>
        <v/>
      </c>
      <c r="D103" s="45"/>
      <c r="E103" s="40"/>
      <c r="F103" s="8"/>
      <c r="G103" s="40"/>
      <c r="H103" s="46"/>
      <c r="I103" s="46"/>
      <c r="J103" s="40"/>
      <c r="K103" s="47" t="str">
        <f t="shared" si="12"/>
        <v/>
      </c>
      <c r="L103" s="48"/>
      <c r="M103" s="6" t="str">
        <f>IF(J103="","",(K103/J103)/LOOKUP(RIGHT($D$2,3),定数!$A$6:$A$13,定数!$B$6:$B$13))</f>
        <v/>
      </c>
      <c r="N103" s="40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4"/>
        <v/>
      </c>
      <c r="U103" s="50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15">
      <c r="B104" s="40">
        <v>96</v>
      </c>
      <c r="C104" s="45" t="str">
        <f t="shared" si="11"/>
        <v/>
      </c>
      <c r="D104" s="45"/>
      <c r="E104" s="40"/>
      <c r="F104" s="8"/>
      <c r="G104" s="40"/>
      <c r="H104" s="46"/>
      <c r="I104" s="46"/>
      <c r="J104" s="40"/>
      <c r="K104" s="47" t="str">
        <f t="shared" si="12"/>
        <v/>
      </c>
      <c r="L104" s="48"/>
      <c r="M104" s="6" t="str">
        <f>IF(J104="","",(K104/J104)/LOOKUP(RIGHT($D$2,3),定数!$A$6:$A$13,定数!$B$6:$B$13))</f>
        <v/>
      </c>
      <c r="N104" s="40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4"/>
        <v/>
      </c>
      <c r="U104" s="50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15">
      <c r="B105" s="40">
        <v>97</v>
      </c>
      <c r="C105" s="45" t="str">
        <f t="shared" si="11"/>
        <v/>
      </c>
      <c r="D105" s="45"/>
      <c r="E105" s="40"/>
      <c r="F105" s="8"/>
      <c r="G105" s="40"/>
      <c r="H105" s="46"/>
      <c r="I105" s="46"/>
      <c r="J105" s="40"/>
      <c r="K105" s="47" t="str">
        <f t="shared" si="12"/>
        <v/>
      </c>
      <c r="L105" s="48"/>
      <c r="M105" s="6" t="str">
        <f>IF(J105="","",(K105/J105)/LOOKUP(RIGHT($D$2,3),定数!$A$6:$A$13,定数!$B$6:$B$13))</f>
        <v/>
      </c>
      <c r="N105" s="40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4"/>
        <v/>
      </c>
      <c r="U105" s="50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15">
      <c r="B106" s="40">
        <v>98</v>
      </c>
      <c r="C106" s="45" t="str">
        <f t="shared" si="11"/>
        <v/>
      </c>
      <c r="D106" s="45"/>
      <c r="E106" s="40"/>
      <c r="F106" s="8"/>
      <c r="G106" s="40"/>
      <c r="H106" s="46"/>
      <c r="I106" s="46"/>
      <c r="J106" s="40"/>
      <c r="K106" s="47" t="str">
        <f t="shared" si="12"/>
        <v/>
      </c>
      <c r="L106" s="48"/>
      <c r="M106" s="6" t="str">
        <f>IF(J106="","",(K106/J106)/LOOKUP(RIGHT($D$2,3),定数!$A$6:$A$13,定数!$B$6:$B$13))</f>
        <v/>
      </c>
      <c r="N106" s="40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4"/>
        <v/>
      </c>
      <c r="U106" s="50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15">
      <c r="B107" s="40">
        <v>99</v>
      </c>
      <c r="C107" s="45" t="str">
        <f t="shared" si="11"/>
        <v/>
      </c>
      <c r="D107" s="45"/>
      <c r="E107" s="40"/>
      <c r="F107" s="8"/>
      <c r="G107" s="40"/>
      <c r="H107" s="46"/>
      <c r="I107" s="46"/>
      <c r="J107" s="40"/>
      <c r="K107" s="47" t="str">
        <f t="shared" si="12"/>
        <v/>
      </c>
      <c r="L107" s="48"/>
      <c r="M107" s="6" t="str">
        <f>IF(J107="","",(K107/J107)/LOOKUP(RIGHT($D$2,3),定数!$A$6:$A$13,定数!$B$6:$B$13))</f>
        <v/>
      </c>
      <c r="N107" s="40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4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15">
      <c r="B108" s="40">
        <v>100</v>
      </c>
      <c r="C108" s="45" t="str">
        <f t="shared" si="11"/>
        <v/>
      </c>
      <c r="D108" s="45"/>
      <c r="E108" s="40"/>
      <c r="F108" s="8"/>
      <c r="G108" s="40"/>
      <c r="H108" s="46"/>
      <c r="I108" s="46"/>
      <c r="J108" s="40"/>
      <c r="K108" s="47" t="str">
        <f t="shared" si="12"/>
        <v/>
      </c>
      <c r="L108" s="48"/>
      <c r="M108" s="6" t="str">
        <f>IF(J108="","",(K108/J108)/LOOKUP(RIGHT($D$2,3),定数!$A$6:$A$13,定数!$B$6:$B$13))</f>
        <v/>
      </c>
      <c r="N108" s="40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4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591" priority="287" stopIfTrue="1" operator="equal">
      <formula>"買"</formula>
    </cfRule>
    <cfRule type="cellIs" dxfId="590" priority="288" stopIfTrue="1" operator="equal">
      <formula>"売"</formula>
    </cfRule>
  </conditionalFormatting>
  <conditionalFormatting sqref="G9:G11 G14:G45 G47:G108">
    <cfRule type="cellIs" dxfId="589" priority="289" stopIfTrue="1" operator="equal">
      <formula>"買"</formula>
    </cfRule>
    <cfRule type="cellIs" dxfId="588" priority="290" stopIfTrue="1" operator="equal">
      <formula>"売"</formula>
    </cfRule>
  </conditionalFormatting>
  <conditionalFormatting sqref="G12">
    <cfRule type="cellIs" dxfId="587" priority="285" stopIfTrue="1" operator="equal">
      <formula>"買"</formula>
    </cfRule>
    <cfRule type="cellIs" dxfId="586" priority="286" stopIfTrue="1" operator="equal">
      <formula>"売"</formula>
    </cfRule>
  </conditionalFormatting>
  <conditionalFormatting sqref="G13">
    <cfRule type="cellIs" dxfId="585" priority="283" stopIfTrue="1" operator="equal">
      <formula>"買"</formula>
    </cfRule>
    <cfRule type="cellIs" dxfId="584" priority="284" stopIfTrue="1" operator="equal">
      <formula>"売"</formula>
    </cfRule>
  </conditionalFormatting>
  <conditionalFormatting sqref="G9">
    <cfRule type="cellIs" dxfId="583" priority="281" stopIfTrue="1" operator="equal">
      <formula>"買"</formula>
    </cfRule>
    <cfRule type="cellIs" dxfId="582" priority="282" stopIfTrue="1" operator="equal">
      <formula>"売"</formula>
    </cfRule>
  </conditionalFormatting>
  <conditionalFormatting sqref="G10">
    <cfRule type="cellIs" dxfId="581" priority="279" stopIfTrue="1" operator="equal">
      <formula>"買"</formula>
    </cfRule>
    <cfRule type="cellIs" dxfId="580" priority="280" stopIfTrue="1" operator="equal">
      <formula>"売"</formula>
    </cfRule>
  </conditionalFormatting>
  <conditionalFormatting sqref="G11">
    <cfRule type="cellIs" dxfId="579" priority="277" stopIfTrue="1" operator="equal">
      <formula>"買"</formula>
    </cfRule>
    <cfRule type="cellIs" dxfId="578" priority="278" stopIfTrue="1" operator="equal">
      <formula>"売"</formula>
    </cfRule>
  </conditionalFormatting>
  <conditionalFormatting sqref="G9">
    <cfRule type="cellIs" dxfId="577" priority="275" stopIfTrue="1" operator="equal">
      <formula>"買"</formula>
    </cfRule>
    <cfRule type="cellIs" dxfId="576" priority="276" stopIfTrue="1" operator="equal">
      <formula>"売"</formula>
    </cfRule>
  </conditionalFormatting>
  <conditionalFormatting sqref="G9">
    <cfRule type="cellIs" dxfId="575" priority="273" stopIfTrue="1" operator="equal">
      <formula>"買"</formula>
    </cfRule>
    <cfRule type="cellIs" dxfId="574" priority="274" stopIfTrue="1" operator="equal">
      <formula>"売"</formula>
    </cfRule>
  </conditionalFormatting>
  <conditionalFormatting sqref="G10">
    <cfRule type="cellIs" dxfId="573" priority="271" stopIfTrue="1" operator="equal">
      <formula>"買"</formula>
    </cfRule>
    <cfRule type="cellIs" dxfId="572" priority="272" stopIfTrue="1" operator="equal">
      <formula>"売"</formula>
    </cfRule>
  </conditionalFormatting>
  <conditionalFormatting sqref="G11">
    <cfRule type="cellIs" dxfId="571" priority="269" stopIfTrue="1" operator="equal">
      <formula>"買"</formula>
    </cfRule>
    <cfRule type="cellIs" dxfId="570" priority="270" stopIfTrue="1" operator="equal">
      <formula>"売"</formula>
    </cfRule>
  </conditionalFormatting>
  <conditionalFormatting sqref="G12">
    <cfRule type="cellIs" dxfId="569" priority="267" stopIfTrue="1" operator="equal">
      <formula>"買"</formula>
    </cfRule>
    <cfRule type="cellIs" dxfId="568" priority="268" stopIfTrue="1" operator="equal">
      <formula>"売"</formula>
    </cfRule>
  </conditionalFormatting>
  <conditionalFormatting sqref="G13">
    <cfRule type="cellIs" dxfId="567" priority="265" stopIfTrue="1" operator="equal">
      <formula>"買"</formula>
    </cfRule>
    <cfRule type="cellIs" dxfId="566" priority="266" stopIfTrue="1" operator="equal">
      <formula>"売"</formula>
    </cfRule>
  </conditionalFormatting>
  <conditionalFormatting sqref="G14">
    <cfRule type="cellIs" dxfId="565" priority="263" stopIfTrue="1" operator="equal">
      <formula>"買"</formula>
    </cfRule>
    <cfRule type="cellIs" dxfId="564" priority="264" stopIfTrue="1" operator="equal">
      <formula>"売"</formula>
    </cfRule>
  </conditionalFormatting>
  <conditionalFormatting sqref="G15">
    <cfRule type="cellIs" dxfId="563" priority="261" stopIfTrue="1" operator="equal">
      <formula>"買"</formula>
    </cfRule>
    <cfRule type="cellIs" dxfId="562" priority="262" stopIfTrue="1" operator="equal">
      <formula>"売"</formula>
    </cfRule>
  </conditionalFormatting>
  <conditionalFormatting sqref="G16">
    <cfRule type="cellIs" dxfId="561" priority="259" stopIfTrue="1" operator="equal">
      <formula>"買"</formula>
    </cfRule>
    <cfRule type="cellIs" dxfId="560" priority="260" stopIfTrue="1" operator="equal">
      <formula>"売"</formula>
    </cfRule>
  </conditionalFormatting>
  <conditionalFormatting sqref="G17">
    <cfRule type="cellIs" dxfId="559" priority="257" stopIfTrue="1" operator="equal">
      <formula>"買"</formula>
    </cfRule>
    <cfRule type="cellIs" dxfId="558" priority="258" stopIfTrue="1" operator="equal">
      <formula>"売"</formula>
    </cfRule>
  </conditionalFormatting>
  <conditionalFormatting sqref="G18">
    <cfRule type="cellIs" dxfId="557" priority="255" stopIfTrue="1" operator="equal">
      <formula>"買"</formula>
    </cfRule>
    <cfRule type="cellIs" dxfId="556" priority="256" stopIfTrue="1" operator="equal">
      <formula>"売"</formula>
    </cfRule>
  </conditionalFormatting>
  <conditionalFormatting sqref="G19">
    <cfRule type="cellIs" dxfId="555" priority="253" stopIfTrue="1" operator="equal">
      <formula>"買"</formula>
    </cfRule>
    <cfRule type="cellIs" dxfId="554" priority="254" stopIfTrue="1" operator="equal">
      <formula>"売"</formula>
    </cfRule>
  </conditionalFormatting>
  <conditionalFormatting sqref="G20">
    <cfRule type="cellIs" dxfId="553" priority="251" stopIfTrue="1" operator="equal">
      <formula>"買"</formula>
    </cfRule>
    <cfRule type="cellIs" dxfId="552" priority="252" stopIfTrue="1" operator="equal">
      <formula>"売"</formula>
    </cfRule>
  </conditionalFormatting>
  <conditionalFormatting sqref="G21">
    <cfRule type="cellIs" dxfId="551" priority="249" stopIfTrue="1" operator="equal">
      <formula>"買"</formula>
    </cfRule>
    <cfRule type="cellIs" dxfId="550" priority="250" stopIfTrue="1" operator="equal">
      <formula>"売"</formula>
    </cfRule>
  </conditionalFormatting>
  <conditionalFormatting sqref="G22">
    <cfRule type="cellIs" dxfId="549" priority="247" stopIfTrue="1" operator="equal">
      <formula>"買"</formula>
    </cfRule>
    <cfRule type="cellIs" dxfId="548" priority="248" stopIfTrue="1" operator="equal">
      <formula>"売"</formula>
    </cfRule>
  </conditionalFormatting>
  <conditionalFormatting sqref="G23">
    <cfRule type="cellIs" dxfId="547" priority="245" stopIfTrue="1" operator="equal">
      <formula>"買"</formula>
    </cfRule>
    <cfRule type="cellIs" dxfId="546" priority="246" stopIfTrue="1" operator="equal">
      <formula>"売"</formula>
    </cfRule>
  </conditionalFormatting>
  <conditionalFormatting sqref="G24">
    <cfRule type="cellIs" dxfId="545" priority="243" stopIfTrue="1" operator="equal">
      <formula>"買"</formula>
    </cfRule>
    <cfRule type="cellIs" dxfId="544" priority="244" stopIfTrue="1" operator="equal">
      <formula>"売"</formula>
    </cfRule>
  </conditionalFormatting>
  <conditionalFormatting sqref="G25">
    <cfRule type="cellIs" dxfId="543" priority="241" stopIfTrue="1" operator="equal">
      <formula>"買"</formula>
    </cfRule>
    <cfRule type="cellIs" dxfId="542" priority="242" stopIfTrue="1" operator="equal">
      <formula>"売"</formula>
    </cfRule>
  </conditionalFormatting>
  <conditionalFormatting sqref="G26">
    <cfRule type="cellIs" dxfId="541" priority="239" stopIfTrue="1" operator="equal">
      <formula>"買"</formula>
    </cfRule>
    <cfRule type="cellIs" dxfId="540" priority="240" stopIfTrue="1" operator="equal">
      <formula>"売"</formula>
    </cfRule>
  </conditionalFormatting>
  <conditionalFormatting sqref="G27">
    <cfRule type="cellIs" dxfId="539" priority="237" stopIfTrue="1" operator="equal">
      <formula>"買"</formula>
    </cfRule>
    <cfRule type="cellIs" dxfId="538" priority="238" stopIfTrue="1" operator="equal">
      <formula>"売"</formula>
    </cfRule>
  </conditionalFormatting>
  <conditionalFormatting sqref="G28">
    <cfRule type="cellIs" dxfId="537" priority="235" stopIfTrue="1" operator="equal">
      <formula>"買"</formula>
    </cfRule>
    <cfRule type="cellIs" dxfId="536" priority="236" stopIfTrue="1" operator="equal">
      <formula>"売"</formula>
    </cfRule>
  </conditionalFormatting>
  <conditionalFormatting sqref="G29">
    <cfRule type="cellIs" dxfId="535" priority="233" stopIfTrue="1" operator="equal">
      <formula>"買"</formula>
    </cfRule>
    <cfRule type="cellIs" dxfId="534" priority="234" stopIfTrue="1" operator="equal">
      <formula>"売"</formula>
    </cfRule>
  </conditionalFormatting>
  <conditionalFormatting sqref="G30">
    <cfRule type="cellIs" dxfId="533" priority="231" stopIfTrue="1" operator="equal">
      <formula>"買"</formula>
    </cfRule>
    <cfRule type="cellIs" dxfId="532" priority="232" stopIfTrue="1" operator="equal">
      <formula>"売"</formula>
    </cfRule>
  </conditionalFormatting>
  <conditionalFormatting sqref="G31">
    <cfRule type="cellIs" dxfId="531" priority="229" stopIfTrue="1" operator="equal">
      <formula>"買"</formula>
    </cfRule>
    <cfRule type="cellIs" dxfId="530" priority="230" stopIfTrue="1" operator="equal">
      <formula>"売"</formula>
    </cfRule>
  </conditionalFormatting>
  <conditionalFormatting sqref="G32">
    <cfRule type="cellIs" dxfId="529" priority="227" stopIfTrue="1" operator="equal">
      <formula>"買"</formula>
    </cfRule>
    <cfRule type="cellIs" dxfId="528" priority="228" stopIfTrue="1" operator="equal">
      <formula>"売"</formula>
    </cfRule>
  </conditionalFormatting>
  <conditionalFormatting sqref="G33">
    <cfRule type="cellIs" dxfId="527" priority="225" stopIfTrue="1" operator="equal">
      <formula>"買"</formula>
    </cfRule>
    <cfRule type="cellIs" dxfId="526" priority="226" stopIfTrue="1" operator="equal">
      <formula>"売"</formula>
    </cfRule>
  </conditionalFormatting>
  <conditionalFormatting sqref="G34">
    <cfRule type="cellIs" dxfId="525" priority="223" stopIfTrue="1" operator="equal">
      <formula>"買"</formula>
    </cfRule>
    <cfRule type="cellIs" dxfId="524" priority="224" stopIfTrue="1" operator="equal">
      <formula>"売"</formula>
    </cfRule>
  </conditionalFormatting>
  <conditionalFormatting sqref="G35">
    <cfRule type="cellIs" dxfId="523" priority="221" stopIfTrue="1" operator="equal">
      <formula>"買"</formula>
    </cfRule>
    <cfRule type="cellIs" dxfId="522" priority="222" stopIfTrue="1" operator="equal">
      <formula>"売"</formula>
    </cfRule>
  </conditionalFormatting>
  <conditionalFormatting sqref="G36">
    <cfRule type="cellIs" dxfId="521" priority="219" stopIfTrue="1" operator="equal">
      <formula>"買"</formula>
    </cfRule>
    <cfRule type="cellIs" dxfId="520" priority="220" stopIfTrue="1" operator="equal">
      <formula>"売"</formula>
    </cfRule>
  </conditionalFormatting>
  <conditionalFormatting sqref="G37">
    <cfRule type="cellIs" dxfId="519" priority="217" stopIfTrue="1" operator="equal">
      <formula>"買"</formula>
    </cfRule>
    <cfRule type="cellIs" dxfId="518" priority="218" stopIfTrue="1" operator="equal">
      <formula>"売"</formula>
    </cfRule>
  </conditionalFormatting>
  <conditionalFormatting sqref="G38">
    <cfRule type="cellIs" dxfId="517" priority="215" stopIfTrue="1" operator="equal">
      <formula>"買"</formula>
    </cfRule>
    <cfRule type="cellIs" dxfId="516" priority="216" stopIfTrue="1" operator="equal">
      <formula>"売"</formula>
    </cfRule>
  </conditionalFormatting>
  <conditionalFormatting sqref="G39">
    <cfRule type="cellIs" dxfId="515" priority="213" stopIfTrue="1" operator="equal">
      <formula>"買"</formula>
    </cfRule>
    <cfRule type="cellIs" dxfId="514" priority="214" stopIfTrue="1" operator="equal">
      <formula>"売"</formula>
    </cfRule>
  </conditionalFormatting>
  <conditionalFormatting sqref="G40">
    <cfRule type="cellIs" dxfId="513" priority="211" stopIfTrue="1" operator="equal">
      <formula>"買"</formula>
    </cfRule>
    <cfRule type="cellIs" dxfId="512" priority="212" stopIfTrue="1" operator="equal">
      <formula>"売"</formula>
    </cfRule>
  </conditionalFormatting>
  <conditionalFormatting sqref="G41">
    <cfRule type="cellIs" dxfId="511" priority="209" stopIfTrue="1" operator="equal">
      <formula>"買"</formula>
    </cfRule>
    <cfRule type="cellIs" dxfId="510" priority="210" stopIfTrue="1" operator="equal">
      <formula>"売"</formula>
    </cfRule>
  </conditionalFormatting>
  <conditionalFormatting sqref="G42">
    <cfRule type="cellIs" dxfId="509" priority="207" stopIfTrue="1" operator="equal">
      <formula>"買"</formula>
    </cfRule>
    <cfRule type="cellIs" dxfId="508" priority="208" stopIfTrue="1" operator="equal">
      <formula>"売"</formula>
    </cfRule>
  </conditionalFormatting>
  <conditionalFormatting sqref="G43">
    <cfRule type="cellIs" dxfId="507" priority="205" stopIfTrue="1" operator="equal">
      <formula>"買"</formula>
    </cfRule>
    <cfRule type="cellIs" dxfId="506" priority="206" stopIfTrue="1" operator="equal">
      <formula>"売"</formula>
    </cfRule>
  </conditionalFormatting>
  <conditionalFormatting sqref="G44">
    <cfRule type="cellIs" dxfId="505" priority="203" stopIfTrue="1" operator="equal">
      <formula>"買"</formula>
    </cfRule>
    <cfRule type="cellIs" dxfId="504" priority="204" stopIfTrue="1" operator="equal">
      <formula>"売"</formula>
    </cfRule>
  </conditionalFormatting>
  <conditionalFormatting sqref="G45">
    <cfRule type="cellIs" dxfId="503" priority="201" stopIfTrue="1" operator="equal">
      <formula>"買"</formula>
    </cfRule>
    <cfRule type="cellIs" dxfId="502" priority="202" stopIfTrue="1" operator="equal">
      <formula>"売"</formula>
    </cfRule>
  </conditionalFormatting>
  <conditionalFormatting sqref="G46">
    <cfRule type="cellIs" dxfId="501" priority="199" stopIfTrue="1" operator="equal">
      <formula>"買"</formula>
    </cfRule>
    <cfRule type="cellIs" dxfId="500" priority="200" stopIfTrue="1" operator="equal">
      <formula>"売"</formula>
    </cfRule>
  </conditionalFormatting>
  <conditionalFormatting sqref="G47">
    <cfRule type="cellIs" dxfId="499" priority="197" stopIfTrue="1" operator="equal">
      <formula>"買"</formula>
    </cfRule>
    <cfRule type="cellIs" dxfId="498" priority="198" stopIfTrue="1" operator="equal">
      <formula>"売"</formula>
    </cfRule>
  </conditionalFormatting>
  <conditionalFormatting sqref="G48">
    <cfRule type="cellIs" dxfId="497" priority="195" stopIfTrue="1" operator="equal">
      <formula>"買"</formula>
    </cfRule>
    <cfRule type="cellIs" dxfId="496" priority="196" stopIfTrue="1" operator="equal">
      <formula>"売"</formula>
    </cfRule>
  </conditionalFormatting>
  <conditionalFormatting sqref="G49">
    <cfRule type="cellIs" dxfId="495" priority="193" stopIfTrue="1" operator="equal">
      <formula>"買"</formula>
    </cfRule>
    <cfRule type="cellIs" dxfId="494" priority="194" stopIfTrue="1" operator="equal">
      <formula>"売"</formula>
    </cfRule>
  </conditionalFormatting>
  <conditionalFormatting sqref="G50">
    <cfRule type="cellIs" dxfId="493" priority="191" stopIfTrue="1" operator="equal">
      <formula>"買"</formula>
    </cfRule>
    <cfRule type="cellIs" dxfId="492" priority="192" stopIfTrue="1" operator="equal">
      <formula>"売"</formula>
    </cfRule>
  </conditionalFormatting>
  <conditionalFormatting sqref="G51">
    <cfRule type="cellIs" dxfId="491" priority="189" stopIfTrue="1" operator="equal">
      <formula>"買"</formula>
    </cfRule>
    <cfRule type="cellIs" dxfId="490" priority="190" stopIfTrue="1" operator="equal">
      <formula>"売"</formula>
    </cfRule>
  </conditionalFormatting>
  <conditionalFormatting sqref="G52">
    <cfRule type="cellIs" dxfId="489" priority="187" stopIfTrue="1" operator="equal">
      <formula>"買"</formula>
    </cfRule>
    <cfRule type="cellIs" dxfId="488" priority="188" stopIfTrue="1" operator="equal">
      <formula>"売"</formula>
    </cfRule>
  </conditionalFormatting>
  <conditionalFormatting sqref="G53">
    <cfRule type="cellIs" dxfId="487" priority="185" stopIfTrue="1" operator="equal">
      <formula>"買"</formula>
    </cfRule>
    <cfRule type="cellIs" dxfId="486" priority="186" stopIfTrue="1" operator="equal">
      <formula>"売"</formula>
    </cfRule>
  </conditionalFormatting>
  <conditionalFormatting sqref="G54">
    <cfRule type="cellIs" dxfId="485" priority="183" stopIfTrue="1" operator="equal">
      <formula>"買"</formula>
    </cfRule>
    <cfRule type="cellIs" dxfId="484" priority="184" stopIfTrue="1" operator="equal">
      <formula>"売"</formula>
    </cfRule>
  </conditionalFormatting>
  <conditionalFormatting sqref="G55">
    <cfRule type="cellIs" dxfId="483" priority="181" stopIfTrue="1" operator="equal">
      <formula>"買"</formula>
    </cfRule>
    <cfRule type="cellIs" dxfId="482" priority="182" stopIfTrue="1" operator="equal">
      <formula>"売"</formula>
    </cfRule>
  </conditionalFormatting>
  <conditionalFormatting sqref="G56">
    <cfRule type="cellIs" dxfId="481" priority="179" stopIfTrue="1" operator="equal">
      <formula>"買"</formula>
    </cfRule>
    <cfRule type="cellIs" dxfId="480" priority="180" stopIfTrue="1" operator="equal">
      <formula>"売"</formula>
    </cfRule>
  </conditionalFormatting>
  <conditionalFormatting sqref="G57">
    <cfRule type="cellIs" dxfId="479" priority="177" stopIfTrue="1" operator="equal">
      <formula>"買"</formula>
    </cfRule>
    <cfRule type="cellIs" dxfId="478" priority="178" stopIfTrue="1" operator="equal">
      <formula>"売"</formula>
    </cfRule>
  </conditionalFormatting>
  <conditionalFormatting sqref="G58">
    <cfRule type="cellIs" dxfId="477" priority="175" stopIfTrue="1" operator="equal">
      <formula>"買"</formula>
    </cfRule>
    <cfRule type="cellIs" dxfId="476" priority="176" stopIfTrue="1" operator="equal">
      <formula>"売"</formula>
    </cfRule>
  </conditionalFormatting>
  <conditionalFormatting sqref="G57">
    <cfRule type="cellIs" dxfId="475" priority="173" stopIfTrue="1" operator="equal">
      <formula>"買"</formula>
    </cfRule>
    <cfRule type="cellIs" dxfId="474" priority="174" stopIfTrue="1" operator="equal">
      <formula>"売"</formula>
    </cfRule>
  </conditionalFormatting>
  <conditionalFormatting sqref="G58">
    <cfRule type="cellIs" dxfId="473" priority="171" stopIfTrue="1" operator="equal">
      <formula>"買"</formula>
    </cfRule>
    <cfRule type="cellIs" dxfId="472" priority="172" stopIfTrue="1" operator="equal">
      <formula>"売"</formula>
    </cfRule>
  </conditionalFormatting>
  <conditionalFormatting sqref="G59">
    <cfRule type="cellIs" dxfId="471" priority="169" stopIfTrue="1" operator="equal">
      <formula>"買"</formula>
    </cfRule>
    <cfRule type="cellIs" dxfId="470" priority="170" stopIfTrue="1" operator="equal">
      <formula>"売"</formula>
    </cfRule>
  </conditionalFormatting>
  <conditionalFormatting sqref="G60">
    <cfRule type="cellIs" dxfId="469" priority="167" stopIfTrue="1" operator="equal">
      <formula>"買"</formula>
    </cfRule>
    <cfRule type="cellIs" dxfId="468" priority="168" stopIfTrue="1" operator="equal">
      <formula>"売"</formula>
    </cfRule>
  </conditionalFormatting>
  <conditionalFormatting sqref="G61">
    <cfRule type="cellIs" dxfId="467" priority="165" stopIfTrue="1" operator="equal">
      <formula>"買"</formula>
    </cfRule>
    <cfRule type="cellIs" dxfId="466" priority="166" stopIfTrue="1" operator="equal">
      <formula>"売"</formula>
    </cfRule>
  </conditionalFormatting>
  <conditionalFormatting sqref="G62">
    <cfRule type="cellIs" dxfId="465" priority="163" stopIfTrue="1" operator="equal">
      <formula>"買"</formula>
    </cfRule>
    <cfRule type="cellIs" dxfId="464" priority="164" stopIfTrue="1" operator="equal">
      <formula>"売"</formula>
    </cfRule>
  </conditionalFormatting>
  <conditionalFormatting sqref="G63">
    <cfRule type="cellIs" dxfId="463" priority="161" stopIfTrue="1" operator="equal">
      <formula>"買"</formula>
    </cfRule>
    <cfRule type="cellIs" dxfId="462" priority="162" stopIfTrue="1" operator="equal">
      <formula>"売"</formula>
    </cfRule>
  </conditionalFormatting>
  <conditionalFormatting sqref="G64">
    <cfRule type="cellIs" dxfId="461" priority="159" stopIfTrue="1" operator="equal">
      <formula>"買"</formula>
    </cfRule>
    <cfRule type="cellIs" dxfId="460" priority="160" stopIfTrue="1" operator="equal">
      <formula>"売"</formula>
    </cfRule>
  </conditionalFormatting>
  <conditionalFormatting sqref="G65">
    <cfRule type="cellIs" dxfId="459" priority="157" stopIfTrue="1" operator="equal">
      <formula>"買"</formula>
    </cfRule>
    <cfRule type="cellIs" dxfId="458" priority="158" stopIfTrue="1" operator="equal">
      <formula>"売"</formula>
    </cfRule>
  </conditionalFormatting>
  <conditionalFormatting sqref="G66">
    <cfRule type="cellIs" dxfId="457" priority="155" stopIfTrue="1" operator="equal">
      <formula>"買"</formula>
    </cfRule>
    <cfRule type="cellIs" dxfId="456" priority="156" stopIfTrue="1" operator="equal">
      <formula>"売"</formula>
    </cfRule>
  </conditionalFormatting>
  <conditionalFormatting sqref="G67">
    <cfRule type="cellIs" dxfId="455" priority="153" stopIfTrue="1" operator="equal">
      <formula>"買"</formula>
    </cfRule>
    <cfRule type="cellIs" dxfId="454" priority="154" stopIfTrue="1" operator="equal">
      <formula>"売"</formula>
    </cfRule>
  </conditionalFormatting>
  <conditionalFormatting sqref="G68">
    <cfRule type="cellIs" dxfId="453" priority="151" stopIfTrue="1" operator="equal">
      <formula>"買"</formula>
    </cfRule>
    <cfRule type="cellIs" dxfId="452" priority="152" stopIfTrue="1" operator="equal">
      <formula>"売"</formula>
    </cfRule>
  </conditionalFormatting>
  <conditionalFormatting sqref="G69">
    <cfRule type="cellIs" dxfId="451" priority="149" stopIfTrue="1" operator="equal">
      <formula>"買"</formula>
    </cfRule>
    <cfRule type="cellIs" dxfId="450" priority="150" stopIfTrue="1" operator="equal">
      <formula>"売"</formula>
    </cfRule>
  </conditionalFormatting>
  <conditionalFormatting sqref="G70">
    <cfRule type="cellIs" dxfId="449" priority="147" stopIfTrue="1" operator="equal">
      <formula>"買"</formula>
    </cfRule>
    <cfRule type="cellIs" dxfId="448" priority="148" stopIfTrue="1" operator="equal">
      <formula>"売"</formula>
    </cfRule>
  </conditionalFormatting>
  <conditionalFormatting sqref="G9:G24">
    <cfRule type="cellIs" dxfId="447" priority="145" stopIfTrue="1" operator="equal">
      <formula>"買"</formula>
    </cfRule>
    <cfRule type="cellIs" dxfId="446" priority="146" stopIfTrue="1" operator="equal">
      <formula>"売"</formula>
    </cfRule>
  </conditionalFormatting>
  <conditionalFormatting sqref="G9">
    <cfRule type="cellIs" dxfId="445" priority="143" stopIfTrue="1" operator="equal">
      <formula>"買"</formula>
    </cfRule>
    <cfRule type="cellIs" dxfId="444" priority="144" stopIfTrue="1" operator="equal">
      <formula>"売"</formula>
    </cfRule>
  </conditionalFormatting>
  <conditionalFormatting sqref="G10">
    <cfRule type="cellIs" dxfId="443" priority="141" stopIfTrue="1" operator="equal">
      <formula>"買"</formula>
    </cfRule>
    <cfRule type="cellIs" dxfId="442" priority="142" stopIfTrue="1" operator="equal">
      <formula>"売"</formula>
    </cfRule>
  </conditionalFormatting>
  <conditionalFormatting sqref="G11">
    <cfRule type="cellIs" dxfId="441" priority="139" stopIfTrue="1" operator="equal">
      <formula>"買"</formula>
    </cfRule>
    <cfRule type="cellIs" dxfId="440" priority="140" stopIfTrue="1" operator="equal">
      <formula>"売"</formula>
    </cfRule>
  </conditionalFormatting>
  <conditionalFormatting sqref="G12">
    <cfRule type="cellIs" dxfId="439" priority="137" stopIfTrue="1" operator="equal">
      <formula>"買"</formula>
    </cfRule>
    <cfRule type="cellIs" dxfId="438" priority="138" stopIfTrue="1" operator="equal">
      <formula>"売"</formula>
    </cfRule>
  </conditionalFormatting>
  <conditionalFormatting sqref="G11">
    <cfRule type="cellIs" dxfId="437" priority="135" stopIfTrue="1" operator="equal">
      <formula>"買"</formula>
    </cfRule>
    <cfRule type="cellIs" dxfId="436" priority="136" stopIfTrue="1" operator="equal">
      <formula>"売"</formula>
    </cfRule>
  </conditionalFormatting>
  <conditionalFormatting sqref="G12">
    <cfRule type="cellIs" dxfId="435" priority="133" stopIfTrue="1" operator="equal">
      <formula>"買"</formula>
    </cfRule>
    <cfRule type="cellIs" dxfId="434" priority="134" stopIfTrue="1" operator="equal">
      <formula>"売"</formula>
    </cfRule>
  </conditionalFormatting>
  <conditionalFormatting sqref="G13">
    <cfRule type="cellIs" dxfId="433" priority="131" stopIfTrue="1" operator="equal">
      <formula>"買"</formula>
    </cfRule>
    <cfRule type="cellIs" dxfId="432" priority="132" stopIfTrue="1" operator="equal">
      <formula>"売"</formula>
    </cfRule>
  </conditionalFormatting>
  <conditionalFormatting sqref="G14">
    <cfRule type="cellIs" dxfId="431" priority="129" stopIfTrue="1" operator="equal">
      <formula>"買"</formula>
    </cfRule>
    <cfRule type="cellIs" dxfId="430" priority="130" stopIfTrue="1" operator="equal">
      <formula>"売"</formula>
    </cfRule>
  </conditionalFormatting>
  <conditionalFormatting sqref="G15">
    <cfRule type="cellIs" dxfId="429" priority="127" stopIfTrue="1" operator="equal">
      <formula>"買"</formula>
    </cfRule>
    <cfRule type="cellIs" dxfId="428" priority="128" stopIfTrue="1" operator="equal">
      <formula>"売"</formula>
    </cfRule>
  </conditionalFormatting>
  <conditionalFormatting sqref="G16">
    <cfRule type="cellIs" dxfId="427" priority="125" stopIfTrue="1" operator="equal">
      <formula>"買"</formula>
    </cfRule>
    <cfRule type="cellIs" dxfId="426" priority="126" stopIfTrue="1" operator="equal">
      <formula>"売"</formula>
    </cfRule>
  </conditionalFormatting>
  <conditionalFormatting sqref="G17">
    <cfRule type="cellIs" dxfId="425" priority="123" stopIfTrue="1" operator="equal">
      <formula>"買"</formula>
    </cfRule>
    <cfRule type="cellIs" dxfId="424" priority="124" stopIfTrue="1" operator="equal">
      <formula>"売"</formula>
    </cfRule>
  </conditionalFormatting>
  <conditionalFormatting sqref="G18">
    <cfRule type="cellIs" dxfId="423" priority="121" stopIfTrue="1" operator="equal">
      <formula>"買"</formula>
    </cfRule>
    <cfRule type="cellIs" dxfId="422" priority="122" stopIfTrue="1" operator="equal">
      <formula>"売"</formula>
    </cfRule>
  </conditionalFormatting>
  <conditionalFormatting sqref="G19">
    <cfRule type="cellIs" dxfId="421" priority="119" stopIfTrue="1" operator="equal">
      <formula>"買"</formula>
    </cfRule>
    <cfRule type="cellIs" dxfId="420" priority="120" stopIfTrue="1" operator="equal">
      <formula>"売"</formula>
    </cfRule>
  </conditionalFormatting>
  <conditionalFormatting sqref="G20">
    <cfRule type="cellIs" dxfId="419" priority="117" stopIfTrue="1" operator="equal">
      <formula>"買"</formula>
    </cfRule>
    <cfRule type="cellIs" dxfId="418" priority="118" stopIfTrue="1" operator="equal">
      <formula>"売"</formula>
    </cfRule>
  </conditionalFormatting>
  <conditionalFormatting sqref="G21">
    <cfRule type="cellIs" dxfId="417" priority="115" stopIfTrue="1" operator="equal">
      <formula>"買"</formula>
    </cfRule>
    <cfRule type="cellIs" dxfId="416" priority="116" stopIfTrue="1" operator="equal">
      <formula>"売"</formula>
    </cfRule>
  </conditionalFormatting>
  <conditionalFormatting sqref="G22">
    <cfRule type="cellIs" dxfId="415" priority="113" stopIfTrue="1" operator="equal">
      <formula>"買"</formula>
    </cfRule>
    <cfRule type="cellIs" dxfId="414" priority="114" stopIfTrue="1" operator="equal">
      <formula>"売"</formula>
    </cfRule>
  </conditionalFormatting>
  <conditionalFormatting sqref="G23">
    <cfRule type="cellIs" dxfId="413" priority="111" stopIfTrue="1" operator="equal">
      <formula>"買"</formula>
    </cfRule>
    <cfRule type="cellIs" dxfId="412" priority="112" stopIfTrue="1" operator="equal">
      <formula>"売"</formula>
    </cfRule>
  </conditionalFormatting>
  <conditionalFormatting sqref="G24">
    <cfRule type="cellIs" dxfId="411" priority="109" stopIfTrue="1" operator="equal">
      <formula>"買"</formula>
    </cfRule>
    <cfRule type="cellIs" dxfId="410" priority="110" stopIfTrue="1" operator="equal">
      <formula>"売"</formula>
    </cfRule>
  </conditionalFormatting>
  <conditionalFormatting sqref="G62">
    <cfRule type="cellIs" dxfId="409" priority="107" stopIfTrue="1" operator="equal">
      <formula>"買"</formula>
    </cfRule>
    <cfRule type="cellIs" dxfId="408" priority="108" stopIfTrue="1" operator="equal">
      <formula>"売"</formula>
    </cfRule>
  </conditionalFormatting>
  <conditionalFormatting sqref="G25:G27 G30:G61 G63:G70">
    <cfRule type="cellIs" dxfId="407" priority="105" stopIfTrue="1" operator="equal">
      <formula>"買"</formula>
    </cfRule>
    <cfRule type="cellIs" dxfId="406" priority="106" stopIfTrue="1" operator="equal">
      <formula>"売"</formula>
    </cfRule>
  </conditionalFormatting>
  <conditionalFormatting sqref="G28">
    <cfRule type="cellIs" dxfId="405" priority="103" stopIfTrue="1" operator="equal">
      <formula>"買"</formula>
    </cfRule>
    <cfRule type="cellIs" dxfId="404" priority="104" stopIfTrue="1" operator="equal">
      <formula>"売"</formula>
    </cfRule>
  </conditionalFormatting>
  <conditionalFormatting sqref="G29">
    <cfRule type="cellIs" dxfId="403" priority="101" stopIfTrue="1" operator="equal">
      <formula>"買"</formula>
    </cfRule>
    <cfRule type="cellIs" dxfId="402" priority="102" stopIfTrue="1" operator="equal">
      <formula>"売"</formula>
    </cfRule>
  </conditionalFormatting>
  <conditionalFormatting sqref="G25">
    <cfRule type="cellIs" dxfId="401" priority="99" stopIfTrue="1" operator="equal">
      <formula>"買"</formula>
    </cfRule>
    <cfRule type="cellIs" dxfId="400" priority="100" stopIfTrue="1" operator="equal">
      <formula>"売"</formula>
    </cfRule>
  </conditionalFormatting>
  <conditionalFormatting sqref="G26">
    <cfRule type="cellIs" dxfId="399" priority="97" stopIfTrue="1" operator="equal">
      <formula>"買"</formula>
    </cfRule>
    <cfRule type="cellIs" dxfId="398" priority="98" stopIfTrue="1" operator="equal">
      <formula>"売"</formula>
    </cfRule>
  </conditionalFormatting>
  <conditionalFormatting sqref="G27">
    <cfRule type="cellIs" dxfId="397" priority="95" stopIfTrue="1" operator="equal">
      <formula>"買"</formula>
    </cfRule>
    <cfRule type="cellIs" dxfId="396" priority="96" stopIfTrue="1" operator="equal">
      <formula>"売"</formula>
    </cfRule>
  </conditionalFormatting>
  <conditionalFormatting sqref="G25">
    <cfRule type="cellIs" dxfId="395" priority="93" stopIfTrue="1" operator="equal">
      <formula>"買"</formula>
    </cfRule>
    <cfRule type="cellIs" dxfId="394" priority="94" stopIfTrue="1" operator="equal">
      <formula>"売"</formula>
    </cfRule>
  </conditionalFormatting>
  <conditionalFormatting sqref="G25">
    <cfRule type="cellIs" dxfId="393" priority="91" stopIfTrue="1" operator="equal">
      <formula>"買"</formula>
    </cfRule>
    <cfRule type="cellIs" dxfId="392" priority="92" stopIfTrue="1" operator="equal">
      <formula>"売"</formula>
    </cfRule>
  </conditionalFormatting>
  <conditionalFormatting sqref="G26">
    <cfRule type="cellIs" dxfId="391" priority="89" stopIfTrue="1" operator="equal">
      <formula>"買"</formula>
    </cfRule>
    <cfRule type="cellIs" dxfId="390" priority="90" stopIfTrue="1" operator="equal">
      <formula>"売"</formula>
    </cfRule>
  </conditionalFormatting>
  <conditionalFormatting sqref="G27">
    <cfRule type="cellIs" dxfId="389" priority="87" stopIfTrue="1" operator="equal">
      <formula>"買"</formula>
    </cfRule>
    <cfRule type="cellIs" dxfId="388" priority="88" stopIfTrue="1" operator="equal">
      <formula>"売"</formula>
    </cfRule>
  </conditionalFormatting>
  <conditionalFormatting sqref="G28">
    <cfRule type="cellIs" dxfId="387" priority="85" stopIfTrue="1" operator="equal">
      <formula>"買"</formula>
    </cfRule>
    <cfRule type="cellIs" dxfId="386" priority="86" stopIfTrue="1" operator="equal">
      <formula>"売"</formula>
    </cfRule>
  </conditionalFormatting>
  <conditionalFormatting sqref="G29">
    <cfRule type="cellIs" dxfId="385" priority="83" stopIfTrue="1" operator="equal">
      <formula>"買"</formula>
    </cfRule>
    <cfRule type="cellIs" dxfId="384" priority="84" stopIfTrue="1" operator="equal">
      <formula>"売"</formula>
    </cfRule>
  </conditionalFormatting>
  <conditionalFormatting sqref="G30">
    <cfRule type="cellIs" dxfId="383" priority="81" stopIfTrue="1" operator="equal">
      <formula>"買"</formula>
    </cfRule>
    <cfRule type="cellIs" dxfId="382" priority="82" stopIfTrue="1" operator="equal">
      <formula>"売"</formula>
    </cfRule>
  </conditionalFormatting>
  <conditionalFormatting sqref="G31">
    <cfRule type="cellIs" dxfId="381" priority="79" stopIfTrue="1" operator="equal">
      <formula>"買"</formula>
    </cfRule>
    <cfRule type="cellIs" dxfId="380" priority="80" stopIfTrue="1" operator="equal">
      <formula>"売"</formula>
    </cfRule>
  </conditionalFormatting>
  <conditionalFormatting sqref="G32">
    <cfRule type="cellIs" dxfId="379" priority="77" stopIfTrue="1" operator="equal">
      <formula>"買"</formula>
    </cfRule>
    <cfRule type="cellIs" dxfId="378" priority="78" stopIfTrue="1" operator="equal">
      <formula>"売"</formula>
    </cfRule>
  </conditionalFormatting>
  <conditionalFormatting sqref="G33">
    <cfRule type="cellIs" dxfId="377" priority="75" stopIfTrue="1" operator="equal">
      <formula>"買"</formula>
    </cfRule>
    <cfRule type="cellIs" dxfId="376" priority="76" stopIfTrue="1" operator="equal">
      <formula>"売"</formula>
    </cfRule>
  </conditionalFormatting>
  <conditionalFormatting sqref="G34">
    <cfRule type="cellIs" dxfId="375" priority="73" stopIfTrue="1" operator="equal">
      <formula>"買"</formula>
    </cfRule>
    <cfRule type="cellIs" dxfId="374" priority="74" stopIfTrue="1" operator="equal">
      <formula>"売"</formula>
    </cfRule>
  </conditionalFormatting>
  <conditionalFormatting sqref="G35">
    <cfRule type="cellIs" dxfId="373" priority="71" stopIfTrue="1" operator="equal">
      <formula>"買"</formula>
    </cfRule>
    <cfRule type="cellIs" dxfId="372" priority="72" stopIfTrue="1" operator="equal">
      <formula>"売"</formula>
    </cfRule>
  </conditionalFormatting>
  <conditionalFormatting sqref="G36">
    <cfRule type="cellIs" dxfId="371" priority="69" stopIfTrue="1" operator="equal">
      <formula>"買"</formula>
    </cfRule>
    <cfRule type="cellIs" dxfId="370" priority="70" stopIfTrue="1" operator="equal">
      <formula>"売"</formula>
    </cfRule>
  </conditionalFormatting>
  <conditionalFormatting sqref="G37">
    <cfRule type="cellIs" dxfId="369" priority="67" stopIfTrue="1" operator="equal">
      <formula>"買"</formula>
    </cfRule>
    <cfRule type="cellIs" dxfId="368" priority="68" stopIfTrue="1" operator="equal">
      <formula>"売"</formula>
    </cfRule>
  </conditionalFormatting>
  <conditionalFormatting sqref="G38">
    <cfRule type="cellIs" dxfId="367" priority="65" stopIfTrue="1" operator="equal">
      <formula>"買"</formula>
    </cfRule>
    <cfRule type="cellIs" dxfId="366" priority="66" stopIfTrue="1" operator="equal">
      <formula>"売"</formula>
    </cfRule>
  </conditionalFormatting>
  <conditionalFormatting sqref="G39">
    <cfRule type="cellIs" dxfId="365" priority="63" stopIfTrue="1" operator="equal">
      <formula>"買"</formula>
    </cfRule>
    <cfRule type="cellIs" dxfId="364" priority="64" stopIfTrue="1" operator="equal">
      <formula>"売"</formula>
    </cfRule>
  </conditionalFormatting>
  <conditionalFormatting sqref="G40">
    <cfRule type="cellIs" dxfId="363" priority="61" stopIfTrue="1" operator="equal">
      <formula>"買"</formula>
    </cfRule>
    <cfRule type="cellIs" dxfId="362" priority="62" stopIfTrue="1" operator="equal">
      <formula>"売"</formula>
    </cfRule>
  </conditionalFormatting>
  <conditionalFormatting sqref="G41">
    <cfRule type="cellIs" dxfId="361" priority="59" stopIfTrue="1" operator="equal">
      <formula>"買"</formula>
    </cfRule>
    <cfRule type="cellIs" dxfId="360" priority="60" stopIfTrue="1" operator="equal">
      <formula>"売"</formula>
    </cfRule>
  </conditionalFormatting>
  <conditionalFormatting sqref="G42">
    <cfRule type="cellIs" dxfId="359" priority="57" stopIfTrue="1" operator="equal">
      <formula>"買"</formula>
    </cfRule>
    <cfRule type="cellIs" dxfId="358" priority="58" stopIfTrue="1" operator="equal">
      <formula>"売"</formula>
    </cfRule>
  </conditionalFormatting>
  <conditionalFormatting sqref="G43">
    <cfRule type="cellIs" dxfId="357" priority="55" stopIfTrue="1" operator="equal">
      <formula>"買"</formula>
    </cfRule>
    <cfRule type="cellIs" dxfId="356" priority="56" stopIfTrue="1" operator="equal">
      <formula>"売"</formula>
    </cfRule>
  </conditionalFormatting>
  <conditionalFormatting sqref="G44">
    <cfRule type="cellIs" dxfId="355" priority="53" stopIfTrue="1" operator="equal">
      <formula>"買"</formula>
    </cfRule>
    <cfRule type="cellIs" dxfId="354" priority="54" stopIfTrue="1" operator="equal">
      <formula>"売"</formula>
    </cfRule>
  </conditionalFormatting>
  <conditionalFormatting sqref="G45">
    <cfRule type="cellIs" dxfId="353" priority="51" stopIfTrue="1" operator="equal">
      <formula>"買"</formula>
    </cfRule>
    <cfRule type="cellIs" dxfId="352" priority="52" stopIfTrue="1" operator="equal">
      <formula>"売"</formula>
    </cfRule>
  </conditionalFormatting>
  <conditionalFormatting sqref="G46">
    <cfRule type="cellIs" dxfId="351" priority="49" stopIfTrue="1" operator="equal">
      <formula>"買"</formula>
    </cfRule>
    <cfRule type="cellIs" dxfId="350" priority="50" stopIfTrue="1" operator="equal">
      <formula>"売"</formula>
    </cfRule>
  </conditionalFormatting>
  <conditionalFormatting sqref="G47">
    <cfRule type="cellIs" dxfId="349" priority="47" stopIfTrue="1" operator="equal">
      <formula>"買"</formula>
    </cfRule>
    <cfRule type="cellIs" dxfId="348" priority="48" stopIfTrue="1" operator="equal">
      <formula>"売"</formula>
    </cfRule>
  </conditionalFormatting>
  <conditionalFormatting sqref="G48">
    <cfRule type="cellIs" dxfId="347" priority="45" stopIfTrue="1" operator="equal">
      <formula>"買"</formula>
    </cfRule>
    <cfRule type="cellIs" dxfId="346" priority="46" stopIfTrue="1" operator="equal">
      <formula>"売"</formula>
    </cfRule>
  </conditionalFormatting>
  <conditionalFormatting sqref="G49">
    <cfRule type="cellIs" dxfId="345" priority="43" stopIfTrue="1" operator="equal">
      <formula>"買"</formula>
    </cfRule>
    <cfRule type="cellIs" dxfId="344" priority="44" stopIfTrue="1" operator="equal">
      <formula>"売"</formula>
    </cfRule>
  </conditionalFormatting>
  <conditionalFormatting sqref="G50">
    <cfRule type="cellIs" dxfId="343" priority="41" stopIfTrue="1" operator="equal">
      <formula>"買"</formula>
    </cfRule>
    <cfRule type="cellIs" dxfId="342" priority="42" stopIfTrue="1" operator="equal">
      <formula>"売"</formula>
    </cfRule>
  </conditionalFormatting>
  <conditionalFormatting sqref="G51">
    <cfRule type="cellIs" dxfId="341" priority="39" stopIfTrue="1" operator="equal">
      <formula>"買"</formula>
    </cfRule>
    <cfRule type="cellIs" dxfId="340" priority="40" stopIfTrue="1" operator="equal">
      <formula>"売"</formula>
    </cfRule>
  </conditionalFormatting>
  <conditionalFormatting sqref="G52">
    <cfRule type="cellIs" dxfId="339" priority="37" stopIfTrue="1" operator="equal">
      <formula>"買"</formula>
    </cfRule>
    <cfRule type="cellIs" dxfId="338" priority="38" stopIfTrue="1" operator="equal">
      <formula>"売"</formula>
    </cfRule>
  </conditionalFormatting>
  <conditionalFormatting sqref="G53">
    <cfRule type="cellIs" dxfId="337" priority="35" stopIfTrue="1" operator="equal">
      <formula>"買"</formula>
    </cfRule>
    <cfRule type="cellIs" dxfId="336" priority="36" stopIfTrue="1" operator="equal">
      <formula>"売"</formula>
    </cfRule>
  </conditionalFormatting>
  <conditionalFormatting sqref="G54">
    <cfRule type="cellIs" dxfId="335" priority="33" stopIfTrue="1" operator="equal">
      <formula>"買"</formula>
    </cfRule>
    <cfRule type="cellIs" dxfId="334" priority="34" stopIfTrue="1" operator="equal">
      <formula>"売"</formula>
    </cfRule>
  </conditionalFormatting>
  <conditionalFormatting sqref="G55">
    <cfRule type="cellIs" dxfId="333" priority="31" stopIfTrue="1" operator="equal">
      <formula>"買"</formula>
    </cfRule>
    <cfRule type="cellIs" dxfId="332" priority="32" stopIfTrue="1" operator="equal">
      <formula>"売"</formula>
    </cfRule>
  </conditionalFormatting>
  <conditionalFormatting sqref="G56">
    <cfRule type="cellIs" dxfId="331" priority="29" stopIfTrue="1" operator="equal">
      <formula>"買"</formula>
    </cfRule>
    <cfRule type="cellIs" dxfId="330" priority="30" stopIfTrue="1" operator="equal">
      <formula>"売"</formula>
    </cfRule>
  </conditionalFormatting>
  <conditionalFormatting sqref="G57">
    <cfRule type="cellIs" dxfId="329" priority="27" stopIfTrue="1" operator="equal">
      <formula>"買"</formula>
    </cfRule>
    <cfRule type="cellIs" dxfId="328" priority="28" stopIfTrue="1" operator="equal">
      <formula>"売"</formula>
    </cfRule>
  </conditionalFormatting>
  <conditionalFormatting sqref="G58">
    <cfRule type="cellIs" dxfId="327" priority="25" stopIfTrue="1" operator="equal">
      <formula>"買"</formula>
    </cfRule>
    <cfRule type="cellIs" dxfId="326" priority="26" stopIfTrue="1" operator="equal">
      <formula>"売"</formula>
    </cfRule>
  </conditionalFormatting>
  <conditionalFormatting sqref="G59">
    <cfRule type="cellIs" dxfId="325" priority="23" stopIfTrue="1" operator="equal">
      <formula>"買"</formula>
    </cfRule>
    <cfRule type="cellIs" dxfId="324" priority="24" stopIfTrue="1" operator="equal">
      <formula>"売"</formula>
    </cfRule>
  </conditionalFormatting>
  <conditionalFormatting sqref="G60">
    <cfRule type="cellIs" dxfId="323" priority="21" stopIfTrue="1" operator="equal">
      <formula>"買"</formula>
    </cfRule>
    <cfRule type="cellIs" dxfId="322" priority="22" stopIfTrue="1" operator="equal">
      <formula>"売"</formula>
    </cfRule>
  </conditionalFormatting>
  <conditionalFormatting sqref="G61">
    <cfRule type="cellIs" dxfId="321" priority="19" stopIfTrue="1" operator="equal">
      <formula>"買"</formula>
    </cfRule>
    <cfRule type="cellIs" dxfId="320" priority="20" stopIfTrue="1" operator="equal">
      <formula>"売"</formula>
    </cfRule>
  </conditionalFormatting>
  <conditionalFormatting sqref="G62">
    <cfRule type="cellIs" dxfId="319" priority="17" stopIfTrue="1" operator="equal">
      <formula>"買"</formula>
    </cfRule>
    <cfRule type="cellIs" dxfId="318" priority="18" stopIfTrue="1" operator="equal">
      <formula>"売"</formula>
    </cfRule>
  </conditionalFormatting>
  <conditionalFormatting sqref="G63">
    <cfRule type="cellIs" dxfId="317" priority="15" stopIfTrue="1" operator="equal">
      <formula>"買"</formula>
    </cfRule>
    <cfRule type="cellIs" dxfId="316" priority="16" stopIfTrue="1" operator="equal">
      <formula>"売"</formula>
    </cfRule>
  </conditionalFormatting>
  <conditionalFormatting sqref="G64">
    <cfRule type="cellIs" dxfId="315" priority="13" stopIfTrue="1" operator="equal">
      <formula>"買"</formula>
    </cfRule>
    <cfRule type="cellIs" dxfId="314" priority="14" stopIfTrue="1" operator="equal">
      <formula>"売"</formula>
    </cfRule>
  </conditionalFormatting>
  <conditionalFormatting sqref="G65">
    <cfRule type="cellIs" dxfId="313" priority="11" stopIfTrue="1" operator="equal">
      <formula>"買"</formula>
    </cfRule>
    <cfRule type="cellIs" dxfId="312" priority="12" stopIfTrue="1" operator="equal">
      <formula>"売"</formula>
    </cfRule>
  </conditionalFormatting>
  <conditionalFormatting sqref="G66">
    <cfRule type="cellIs" dxfId="311" priority="9" stopIfTrue="1" operator="equal">
      <formula>"買"</formula>
    </cfRule>
    <cfRule type="cellIs" dxfId="310" priority="10" stopIfTrue="1" operator="equal">
      <formula>"売"</formula>
    </cfRule>
  </conditionalFormatting>
  <conditionalFormatting sqref="G67">
    <cfRule type="cellIs" dxfId="309" priority="7" stopIfTrue="1" operator="equal">
      <formula>"買"</formula>
    </cfRule>
    <cfRule type="cellIs" dxfId="308" priority="8" stopIfTrue="1" operator="equal">
      <formula>"売"</formula>
    </cfRule>
  </conditionalFormatting>
  <conditionalFormatting sqref="G68">
    <cfRule type="cellIs" dxfId="307" priority="5" stopIfTrue="1" operator="equal">
      <formula>"買"</formula>
    </cfRule>
    <cfRule type="cellIs" dxfId="306" priority="6" stopIfTrue="1" operator="equal">
      <formula>"売"</formula>
    </cfRule>
  </conditionalFormatting>
  <conditionalFormatting sqref="G69">
    <cfRule type="cellIs" dxfId="305" priority="3" stopIfTrue="1" operator="equal">
      <formula>"買"</formula>
    </cfRule>
    <cfRule type="cellIs" dxfId="304" priority="4" stopIfTrue="1" operator="equal">
      <formula>"売"</formula>
    </cfRule>
  </conditionalFormatting>
  <conditionalFormatting sqref="G70">
    <cfRule type="cellIs" dxfId="303" priority="1" stopIfTrue="1" operator="equal">
      <formula>"買"</formula>
    </cfRule>
    <cfRule type="cellIs" dxfId="30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63" activePane="bottomLeft" state="frozen"/>
      <selection pane="bottomLeft" activeCell="F71" sqref="F71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3" t="s">
        <v>5</v>
      </c>
      <c r="C2" s="73"/>
      <c r="D2" s="84" t="s">
        <v>65</v>
      </c>
      <c r="E2" s="84"/>
      <c r="F2" s="73" t="s">
        <v>6</v>
      </c>
      <c r="G2" s="73"/>
      <c r="H2" s="76" t="s">
        <v>66</v>
      </c>
      <c r="I2" s="76"/>
      <c r="J2" s="73" t="s">
        <v>7</v>
      </c>
      <c r="K2" s="73"/>
      <c r="L2" s="83">
        <v>100000</v>
      </c>
      <c r="M2" s="84"/>
      <c r="N2" s="73" t="s">
        <v>8</v>
      </c>
      <c r="O2" s="73"/>
      <c r="P2" s="78">
        <f>SUM(L2,D4)</f>
        <v>131617.2583921724</v>
      </c>
      <c r="Q2" s="76"/>
      <c r="R2" s="1"/>
      <c r="S2" s="1"/>
      <c r="T2" s="1"/>
    </row>
    <row r="3" spans="2:25" ht="57" customHeight="1" x14ac:dyDescent="0.15">
      <c r="B3" s="73" t="s">
        <v>9</v>
      </c>
      <c r="C3" s="73"/>
      <c r="D3" s="85" t="s">
        <v>79</v>
      </c>
      <c r="E3" s="85"/>
      <c r="F3" s="85"/>
      <c r="G3" s="85"/>
      <c r="H3" s="85"/>
      <c r="I3" s="85"/>
      <c r="J3" s="73" t="s">
        <v>10</v>
      </c>
      <c r="K3" s="73"/>
      <c r="L3" s="85" t="s">
        <v>60</v>
      </c>
      <c r="M3" s="86"/>
      <c r="N3" s="86"/>
      <c r="O3" s="86"/>
      <c r="P3" s="86"/>
      <c r="Q3" s="86"/>
      <c r="R3" s="1"/>
      <c r="S3" s="1"/>
    </row>
    <row r="4" spans="2:25" x14ac:dyDescent="0.15">
      <c r="B4" s="73" t="s">
        <v>11</v>
      </c>
      <c r="C4" s="73"/>
      <c r="D4" s="74">
        <f>SUM($R$9:$S$993)</f>
        <v>31617.258392172414</v>
      </c>
      <c r="E4" s="74"/>
      <c r="F4" s="73" t="s">
        <v>12</v>
      </c>
      <c r="G4" s="73"/>
      <c r="H4" s="75">
        <f>SUM($T$9:$U$108)</f>
        <v>473.00000000000159</v>
      </c>
      <c r="I4" s="76"/>
      <c r="J4" s="77" t="s">
        <v>57</v>
      </c>
      <c r="K4" s="77"/>
      <c r="L4" s="78">
        <f>MAX($C$9:$D$990)-C9</f>
        <v>60603.013456957095</v>
      </c>
      <c r="M4" s="78"/>
      <c r="N4" s="77" t="s">
        <v>56</v>
      </c>
      <c r="O4" s="77"/>
      <c r="P4" s="79">
        <f>MAX(Y:Y)</f>
        <v>0.20154625809237203</v>
      </c>
      <c r="Q4" s="79"/>
      <c r="R4" s="1"/>
      <c r="S4" s="1"/>
      <c r="T4" s="1"/>
    </row>
    <row r="5" spans="2:25" x14ac:dyDescent="0.15">
      <c r="B5" s="36" t="s">
        <v>15</v>
      </c>
      <c r="C5" s="2">
        <f>COUNTIF($R$9:$R$990,"&gt;0")</f>
        <v>25</v>
      </c>
      <c r="D5" s="37" t="s">
        <v>16</v>
      </c>
      <c r="E5" s="15">
        <f>COUNTIF($R$9:$R$990,"&lt;0")</f>
        <v>37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0.40322580645161288</v>
      </c>
      <c r="J5" s="80" t="s">
        <v>19</v>
      </c>
      <c r="K5" s="73"/>
      <c r="L5" s="81">
        <f>MAX(V9:V993)</f>
        <v>2</v>
      </c>
      <c r="M5" s="82"/>
      <c r="N5" s="17" t="s">
        <v>20</v>
      </c>
      <c r="O5" s="9"/>
      <c r="P5" s="81">
        <f>MAX(W9:W993)</f>
        <v>7</v>
      </c>
      <c r="Q5" s="82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61</v>
      </c>
      <c r="N6" s="12"/>
      <c r="O6" s="12"/>
      <c r="P6" s="10"/>
      <c r="Q6" s="7"/>
      <c r="R6" s="1"/>
      <c r="S6" s="1"/>
      <c r="T6" s="1"/>
    </row>
    <row r="7" spans="2:25" x14ac:dyDescent="0.1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 t="s">
        <v>24</v>
      </c>
      <c r="K7" s="63"/>
      <c r="L7" s="64"/>
      <c r="M7" s="65" t="s">
        <v>25</v>
      </c>
      <c r="N7" s="66" t="s">
        <v>26</v>
      </c>
      <c r="O7" s="67"/>
      <c r="P7" s="67"/>
      <c r="Q7" s="68"/>
      <c r="R7" s="69" t="s">
        <v>27</v>
      </c>
      <c r="S7" s="69"/>
      <c r="T7" s="69"/>
      <c r="U7" s="69"/>
    </row>
    <row r="8" spans="2:25" x14ac:dyDescent="0.15">
      <c r="B8" s="54"/>
      <c r="C8" s="57"/>
      <c r="D8" s="58"/>
      <c r="E8" s="18" t="s">
        <v>28</v>
      </c>
      <c r="F8" s="18" t="s">
        <v>29</v>
      </c>
      <c r="G8" s="18" t="s">
        <v>30</v>
      </c>
      <c r="H8" s="70" t="s">
        <v>31</v>
      </c>
      <c r="I8" s="61"/>
      <c r="J8" s="4" t="s">
        <v>32</v>
      </c>
      <c r="K8" s="71" t="s">
        <v>33</v>
      </c>
      <c r="L8" s="64"/>
      <c r="M8" s="65"/>
      <c r="N8" s="5" t="s">
        <v>28</v>
      </c>
      <c r="O8" s="5" t="s">
        <v>29</v>
      </c>
      <c r="P8" s="72" t="s">
        <v>31</v>
      </c>
      <c r="Q8" s="68"/>
      <c r="R8" s="69" t="s">
        <v>34</v>
      </c>
      <c r="S8" s="69"/>
      <c r="T8" s="69" t="s">
        <v>32</v>
      </c>
      <c r="U8" s="69"/>
      <c r="Y8" t="s">
        <v>55</v>
      </c>
    </row>
    <row r="9" spans="2:25" x14ac:dyDescent="0.15">
      <c r="B9" s="35">
        <v>1</v>
      </c>
      <c r="C9" s="45">
        <f>L2</f>
        <v>100000</v>
      </c>
      <c r="D9" s="45"/>
      <c r="E9" s="44">
        <v>2013</v>
      </c>
      <c r="F9" s="8">
        <v>43474</v>
      </c>
      <c r="G9" s="44" t="s">
        <v>4</v>
      </c>
      <c r="H9" s="46">
        <v>1.0507</v>
      </c>
      <c r="I9" s="46"/>
      <c r="J9" s="44">
        <v>30</v>
      </c>
      <c r="K9" s="47">
        <f t="shared" ref="K9:K22" si="0">IF(J9="","",C9*0.03)</f>
        <v>3000</v>
      </c>
      <c r="L9" s="48"/>
      <c r="M9" s="6">
        <f>IF(J9="","",(K9/J9)/LOOKUP(RIGHT($D$2,3),[1]定数!$A$6:$A$13,[1]定数!$B$6:$B$13))</f>
        <v>0.83333333333333337</v>
      </c>
      <c r="N9" s="44">
        <v>2013</v>
      </c>
      <c r="O9" s="8">
        <v>43475</v>
      </c>
      <c r="P9" s="46">
        <v>1.0568</v>
      </c>
      <c r="Q9" s="46"/>
      <c r="R9" s="49">
        <f>IF(P9="","",T9*M9*LOOKUP(RIGHT($D$2,3),定数!$A$6:$A$13,定数!$B$6:$B$13))</f>
        <v>6099.9999999999945</v>
      </c>
      <c r="S9" s="49"/>
      <c r="T9" s="50">
        <f>IF(P9="","",IF(G9="買",(P9-H9),(H9-P9))*IF(RIGHT($D$2,3)="JPY",100,10000))</f>
        <v>60.999999999999943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45">
        <f t="shared" ref="C10:C73" si="1">IF(R9="","",C9+R9)</f>
        <v>106100</v>
      </c>
      <c r="D10" s="45"/>
      <c r="E10" s="44">
        <v>2013</v>
      </c>
      <c r="F10" s="8">
        <v>43609</v>
      </c>
      <c r="G10" s="44" t="s">
        <v>3</v>
      </c>
      <c r="H10" s="46">
        <v>0.96319999999999995</v>
      </c>
      <c r="I10" s="46"/>
      <c r="J10" s="44">
        <v>69</v>
      </c>
      <c r="K10" s="47">
        <f t="shared" si="0"/>
        <v>3183</v>
      </c>
      <c r="L10" s="48"/>
      <c r="M10" s="6">
        <f>IF(J10="","",(K10/J10)/LOOKUP(RIGHT($D$2,3),[1]定数!$A$6:$A$13,[1]定数!$B$6:$B$13))</f>
        <v>0.38442028985507248</v>
      </c>
      <c r="N10" s="44">
        <v>2013</v>
      </c>
      <c r="O10" s="8">
        <v>43619</v>
      </c>
      <c r="P10" s="46">
        <v>0.97040000000000004</v>
      </c>
      <c r="Q10" s="46"/>
      <c r="R10" s="49">
        <f>IF(P10="","",T10*M10*LOOKUP(RIGHT($D$2,3),定数!$A$6:$A$13,定数!$B$6:$B$13))</f>
        <v>-3321.3913043478701</v>
      </c>
      <c r="S10" s="49"/>
      <c r="T10" s="50">
        <f>IF(P10="","",IF(G10="買",(P10-H10),(H10-P10))*IF(RIGHT($D$2,3)="JPY",100,10000))</f>
        <v>-72.000000000000952</v>
      </c>
      <c r="U10" s="50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106100</v>
      </c>
    </row>
    <row r="11" spans="2:25" x14ac:dyDescent="0.15">
      <c r="B11" s="35">
        <v>3</v>
      </c>
      <c r="C11" s="45">
        <f t="shared" ref="C11:C16" si="4">IF(R10="","",C10+R10)</f>
        <v>102778.60869565213</v>
      </c>
      <c r="D11" s="45"/>
      <c r="E11" s="44">
        <v>2013</v>
      </c>
      <c r="F11" s="8">
        <v>43663</v>
      </c>
      <c r="G11" s="44" t="s">
        <v>4</v>
      </c>
      <c r="H11" s="46">
        <v>0.9274</v>
      </c>
      <c r="I11" s="46"/>
      <c r="J11" s="44">
        <v>83</v>
      </c>
      <c r="K11" s="47">
        <f t="shared" si="0"/>
        <v>3083.3582608695638</v>
      </c>
      <c r="L11" s="48"/>
      <c r="M11" s="6">
        <f>IF(J11="","",(K11/J11)/LOOKUP(RIGHT($D$2,3),[1]定数!$A$6:$A$13,[1]定数!$B$6:$B$13))</f>
        <v>0.30957412257726541</v>
      </c>
      <c r="N11" s="44">
        <v>2013</v>
      </c>
      <c r="O11" s="8">
        <v>43664</v>
      </c>
      <c r="P11" s="46">
        <v>0.91890000000000005</v>
      </c>
      <c r="Q11" s="46"/>
      <c r="R11" s="49">
        <f>IF(P11="","",T11*M11*LOOKUP(RIGHT($D$2,3),定数!$A$6:$A$13,定数!$B$6:$B$13))</f>
        <v>-3157.6560502880889</v>
      </c>
      <c r="S11" s="49"/>
      <c r="T11" s="50">
        <f>IF(P11="","",IF(G11="買",(P11-H11),(H11-P11))*IF(RIGHT($D$2,3)="JPY",100,10000))</f>
        <v>-84.999999999999517</v>
      </c>
      <c r="U11" s="50"/>
      <c r="V11" s="22">
        <f t="shared" si="2"/>
        <v>0</v>
      </c>
      <c r="W11">
        <f t="shared" si="3"/>
        <v>2</v>
      </c>
      <c r="X11" s="41">
        <f>IF(C11&lt;&gt;"",MAX(X10,C11),"")</f>
        <v>106100</v>
      </c>
      <c r="Y11" s="42">
        <f>IF(X11&lt;&gt;"",1-(C11/X11),"")</f>
        <v>3.1304347826087375E-2</v>
      </c>
    </row>
    <row r="12" spans="2:25" x14ac:dyDescent="0.15">
      <c r="B12" s="35">
        <v>4</v>
      </c>
      <c r="C12" s="45">
        <f t="shared" si="4"/>
        <v>99620.952645364043</v>
      </c>
      <c r="D12" s="45"/>
      <c r="E12" s="44">
        <v>2013</v>
      </c>
      <c r="F12" s="8">
        <v>43668</v>
      </c>
      <c r="G12" s="44" t="s">
        <v>4</v>
      </c>
      <c r="H12" s="46">
        <v>0.92490000000000006</v>
      </c>
      <c r="I12" s="46"/>
      <c r="J12" s="44">
        <v>63</v>
      </c>
      <c r="K12" s="47">
        <f t="shared" si="0"/>
        <v>2988.6285793609213</v>
      </c>
      <c r="L12" s="48"/>
      <c r="M12" s="6">
        <f>IF(J12="","",(K12/J12)/LOOKUP(RIGHT($D$2,3),[1]定数!$A$6:$A$13,[1]定数!$B$6:$B$13))</f>
        <v>0.3953212406562065</v>
      </c>
      <c r="N12" s="44">
        <v>2013</v>
      </c>
      <c r="O12" s="8">
        <v>43670</v>
      </c>
      <c r="P12" s="46">
        <v>0.91830000000000001</v>
      </c>
      <c r="Q12" s="46"/>
      <c r="R12" s="49">
        <f>IF(P12="","",T12*M12*LOOKUP(RIGHT($D$2,3),定数!$A$6:$A$13,定数!$B$6:$B$13))</f>
        <v>-3130.9442259971788</v>
      </c>
      <c r="S12" s="49"/>
      <c r="T12" s="50">
        <f t="shared" ref="T12:T75" si="5">IF(P12="","",IF(G12="買",(P12-H12),(H12-P12))*IF(RIGHT($D$2,3)="JPY",100,10000))</f>
        <v>-66.000000000000497</v>
      </c>
      <c r="U12" s="50"/>
      <c r="V12" s="22">
        <f t="shared" si="2"/>
        <v>0</v>
      </c>
      <c r="W12">
        <f t="shared" si="3"/>
        <v>3</v>
      </c>
      <c r="X12" s="41">
        <f t="shared" ref="X12:X75" si="6">IF(C12&lt;&gt;"",MAX(X11,C12),"")</f>
        <v>106100</v>
      </c>
      <c r="Y12" s="42">
        <f t="shared" ref="Y12:Y75" si="7">IF(X12&lt;&gt;"",1-(C12/X12),"")</f>
        <v>6.1065479308538673E-2</v>
      </c>
    </row>
    <row r="13" spans="2:25" x14ac:dyDescent="0.15">
      <c r="B13" s="35">
        <v>5</v>
      </c>
      <c r="C13" s="45">
        <f t="shared" si="4"/>
        <v>96490.008419366859</v>
      </c>
      <c r="D13" s="45"/>
      <c r="E13" s="44">
        <v>2013</v>
      </c>
      <c r="F13" s="8">
        <v>43705</v>
      </c>
      <c r="G13" s="44" t="s">
        <v>3</v>
      </c>
      <c r="H13" s="46">
        <v>0.89229999999999998</v>
      </c>
      <c r="I13" s="46"/>
      <c r="J13" s="44">
        <v>71</v>
      </c>
      <c r="K13" s="47">
        <f t="shared" si="0"/>
        <v>2894.7002525810058</v>
      </c>
      <c r="L13" s="48"/>
      <c r="M13" s="6">
        <f>IF(J13="","",(K13/J13)/LOOKUP(RIGHT($D$2,3),[1]定数!$A$6:$A$13,[1]定数!$B$6:$B$13))</f>
        <v>0.33975355077241853</v>
      </c>
      <c r="N13" s="44">
        <v>2013</v>
      </c>
      <c r="O13" s="8">
        <v>43710</v>
      </c>
      <c r="P13" s="46">
        <v>0.89970000000000006</v>
      </c>
      <c r="Q13" s="46"/>
      <c r="R13" s="49">
        <f>IF(P13="","",T13*M13*LOOKUP(RIGHT($D$2,3),定数!$A$6:$A$13,定数!$B$6:$B$13))</f>
        <v>-3017.0115308591071</v>
      </c>
      <c r="S13" s="49"/>
      <c r="T13" s="50">
        <f t="shared" si="5"/>
        <v>-74.000000000000739</v>
      </c>
      <c r="U13" s="50"/>
      <c r="V13" s="22">
        <f t="shared" si="2"/>
        <v>0</v>
      </c>
      <c r="W13">
        <f t="shared" si="3"/>
        <v>4</v>
      </c>
      <c r="X13" s="41">
        <f t="shared" si="6"/>
        <v>106100</v>
      </c>
      <c r="Y13" s="42">
        <f t="shared" si="7"/>
        <v>9.0574849958842019E-2</v>
      </c>
    </row>
    <row r="14" spans="2:25" x14ac:dyDescent="0.15">
      <c r="B14" s="35">
        <v>6</v>
      </c>
      <c r="C14" s="45">
        <f t="shared" si="4"/>
        <v>93472.996888507754</v>
      </c>
      <c r="D14" s="45"/>
      <c r="E14" s="44">
        <v>2013</v>
      </c>
      <c r="F14" s="8">
        <v>43746</v>
      </c>
      <c r="G14" s="44" t="s">
        <v>4</v>
      </c>
      <c r="H14" s="46">
        <v>0.94499999999999995</v>
      </c>
      <c r="I14" s="46"/>
      <c r="J14" s="44">
        <v>38</v>
      </c>
      <c r="K14" s="47">
        <f t="shared" si="0"/>
        <v>2804.1899066552323</v>
      </c>
      <c r="L14" s="48"/>
      <c r="M14" s="6">
        <f>IF(J14="","",(K14/J14)/LOOKUP(RIGHT($D$2,3),[1]定数!$A$6:$A$13,[1]定数!$B$6:$B$13))</f>
        <v>0.61495392689807737</v>
      </c>
      <c r="N14" s="44">
        <v>2013</v>
      </c>
      <c r="O14" s="8">
        <v>43748</v>
      </c>
      <c r="P14" s="46">
        <v>0.94089999999999996</v>
      </c>
      <c r="Q14" s="46"/>
      <c r="R14" s="49">
        <f>IF(P14="","",T14*M14*LOOKUP(RIGHT($D$2,3),定数!$A$6:$A$13,定数!$B$6:$B$13))</f>
        <v>-3025.5733203385357</v>
      </c>
      <c r="S14" s="49"/>
      <c r="T14" s="50">
        <f t="shared" si="5"/>
        <v>-40.999999999999929</v>
      </c>
      <c r="U14" s="50"/>
      <c r="V14" s="22">
        <f t="shared" si="2"/>
        <v>0</v>
      </c>
      <c r="W14">
        <f t="shared" si="3"/>
        <v>5</v>
      </c>
      <c r="X14" s="41">
        <f t="shared" si="6"/>
        <v>106100</v>
      </c>
      <c r="Y14" s="42">
        <f t="shared" si="7"/>
        <v>0.11901039690379123</v>
      </c>
    </row>
    <row r="15" spans="2:25" x14ac:dyDescent="0.15">
      <c r="B15" s="35">
        <v>7</v>
      </c>
      <c r="C15" s="45">
        <f t="shared" si="4"/>
        <v>90447.423568169223</v>
      </c>
      <c r="D15" s="45"/>
      <c r="E15" s="44">
        <v>2013</v>
      </c>
      <c r="F15" s="8">
        <v>43755</v>
      </c>
      <c r="G15" s="44" t="s">
        <v>4</v>
      </c>
      <c r="H15" s="46">
        <v>0.95960000000000001</v>
      </c>
      <c r="I15" s="46"/>
      <c r="J15" s="44">
        <v>68</v>
      </c>
      <c r="K15" s="47">
        <f t="shared" si="0"/>
        <v>2713.4227070450765</v>
      </c>
      <c r="L15" s="48"/>
      <c r="M15" s="6">
        <f>IF(J15="","",(K15/J15)/LOOKUP(RIGHT($D$2,3),[1]定数!$A$6:$A$13,[1]定数!$B$6:$B$13))</f>
        <v>0.33252729253003388</v>
      </c>
      <c r="N15" s="44">
        <v>2013</v>
      </c>
      <c r="O15" s="8">
        <v>43761</v>
      </c>
      <c r="P15" s="46">
        <v>0.97319999999999995</v>
      </c>
      <c r="Q15" s="46"/>
      <c r="R15" s="49">
        <f>IF(P15="","",T15*M15*LOOKUP(RIGHT($D$2,3),定数!$A$6:$A$13,定数!$B$6:$B$13))</f>
        <v>5426.8454140901313</v>
      </c>
      <c r="S15" s="49"/>
      <c r="T15" s="50">
        <f t="shared" si="5"/>
        <v>135.99999999999946</v>
      </c>
      <c r="U15" s="50"/>
      <c r="V15" s="22">
        <f t="shared" si="2"/>
        <v>1</v>
      </c>
      <c r="W15">
        <f t="shared" si="3"/>
        <v>0</v>
      </c>
      <c r="X15" s="41">
        <f t="shared" si="6"/>
        <v>106100</v>
      </c>
      <c r="Y15" s="42">
        <f t="shared" si="7"/>
        <v>0.14752663931979992</v>
      </c>
    </row>
    <row r="16" spans="2:25" x14ac:dyDescent="0.15">
      <c r="B16" s="35">
        <v>8</v>
      </c>
      <c r="C16" s="45">
        <f t="shared" si="4"/>
        <v>95874.268982259353</v>
      </c>
      <c r="D16" s="45"/>
      <c r="E16" s="44">
        <v>2014</v>
      </c>
      <c r="F16" s="8">
        <v>43562</v>
      </c>
      <c r="G16" s="44" t="s">
        <v>3</v>
      </c>
      <c r="H16" s="46">
        <v>0.93340000000000001</v>
      </c>
      <c r="I16" s="46"/>
      <c r="J16" s="44">
        <v>33</v>
      </c>
      <c r="K16" s="47">
        <f t="shared" si="0"/>
        <v>2876.2280694677806</v>
      </c>
      <c r="L16" s="48"/>
      <c r="M16" s="6">
        <f>IF(J16="","",(K16/J16)/LOOKUP(RIGHT($D$2,3),[1]定数!$A$6:$A$13,[1]定数!$B$6:$B$13))</f>
        <v>0.72632021956257087</v>
      </c>
      <c r="N16" s="44">
        <v>2014</v>
      </c>
      <c r="O16" s="8">
        <v>43577</v>
      </c>
      <c r="P16" s="46">
        <v>0.93689999999999996</v>
      </c>
      <c r="Q16" s="46"/>
      <c r="R16" s="49">
        <f>IF(P16="","",T16*M16*LOOKUP(RIGHT($D$2,3),定数!$A$6:$A$13,定数!$B$6:$B$13))</f>
        <v>-3050.5449221627518</v>
      </c>
      <c r="S16" s="49"/>
      <c r="T16" s="50">
        <f t="shared" si="5"/>
        <v>-34.999999999999474</v>
      </c>
      <c r="U16" s="50"/>
      <c r="V16" s="22">
        <f t="shared" si="2"/>
        <v>0</v>
      </c>
      <c r="W16">
        <f t="shared" si="3"/>
        <v>1</v>
      </c>
      <c r="X16" s="41">
        <f t="shared" si="6"/>
        <v>106100</v>
      </c>
      <c r="Y16" s="42">
        <f t="shared" si="7"/>
        <v>9.6378237678988232E-2</v>
      </c>
    </row>
    <row r="17" spans="2:25" x14ac:dyDescent="0.15">
      <c r="B17" s="35">
        <v>9</v>
      </c>
      <c r="C17" s="45">
        <f t="shared" si="1"/>
        <v>92823.724060096603</v>
      </c>
      <c r="D17" s="45"/>
      <c r="E17" s="44">
        <v>2014</v>
      </c>
      <c r="F17" s="8">
        <v>43626</v>
      </c>
      <c r="G17" s="44" t="s">
        <v>4</v>
      </c>
      <c r="H17" s="46">
        <v>0.93630000000000002</v>
      </c>
      <c r="I17" s="46"/>
      <c r="J17" s="44">
        <v>21</v>
      </c>
      <c r="K17" s="47">
        <f t="shared" si="0"/>
        <v>2784.711721802898</v>
      </c>
      <c r="L17" s="48"/>
      <c r="M17" s="6">
        <f>IF(J17="","",(K17/J17)/LOOKUP(RIGHT($D$2,3),[1]定数!$A$6:$A$13,[1]定数!$B$6:$B$13))</f>
        <v>1.105044334048769</v>
      </c>
      <c r="N17" s="44">
        <v>2014</v>
      </c>
      <c r="O17" s="8">
        <v>43628</v>
      </c>
      <c r="P17" s="46">
        <v>0.9405</v>
      </c>
      <c r="Q17" s="46"/>
      <c r="R17" s="49">
        <f>IF(P17="","",T17*M17*LOOKUP(RIGHT($D$2,3),定数!$A$6:$A$13,定数!$B$6:$B$13))</f>
        <v>5569.4234436057714</v>
      </c>
      <c r="S17" s="49"/>
      <c r="T17" s="50">
        <f t="shared" si="5"/>
        <v>41.999999999999815</v>
      </c>
      <c r="U17" s="50"/>
      <c r="V17" s="22">
        <f t="shared" si="2"/>
        <v>1</v>
      </c>
      <c r="W17">
        <f t="shared" si="3"/>
        <v>0</v>
      </c>
      <c r="X17" s="41">
        <f t="shared" si="6"/>
        <v>106100</v>
      </c>
      <c r="Y17" s="42">
        <f t="shared" si="7"/>
        <v>0.12512983920738352</v>
      </c>
    </row>
    <row r="18" spans="2:25" x14ac:dyDescent="0.15">
      <c r="B18" s="35">
        <v>10</v>
      </c>
      <c r="C18" s="45">
        <f t="shared" si="1"/>
        <v>98393.147503702377</v>
      </c>
      <c r="D18" s="45"/>
      <c r="E18" s="44">
        <v>2014</v>
      </c>
      <c r="F18" s="8">
        <v>43675</v>
      </c>
      <c r="G18" s="44" t="s">
        <v>3</v>
      </c>
      <c r="H18" s="46">
        <v>0.93779999999999997</v>
      </c>
      <c r="I18" s="46"/>
      <c r="J18" s="44">
        <v>22</v>
      </c>
      <c r="K18" s="47">
        <f t="shared" si="0"/>
        <v>2951.7944251110712</v>
      </c>
      <c r="L18" s="48"/>
      <c r="M18" s="6">
        <f>IF(J18="","",(K18/J18)/LOOKUP(RIGHT($D$2,3),[1]定数!$A$6:$A$13,[1]定数!$B$6:$B$13))</f>
        <v>1.1181039489057087</v>
      </c>
      <c r="N18" s="44">
        <v>2014</v>
      </c>
      <c r="O18" s="8">
        <v>43676</v>
      </c>
      <c r="P18" s="46">
        <v>0.93340000000000001</v>
      </c>
      <c r="Q18" s="46"/>
      <c r="R18" s="49">
        <f>IF(P18="","",T18*M18*LOOKUP(RIGHT($D$2,3),定数!$A$6:$A$13,定数!$B$6:$B$13))</f>
        <v>5903.5888502220878</v>
      </c>
      <c r="S18" s="49"/>
      <c r="T18" s="50">
        <f t="shared" si="5"/>
        <v>43.999999999999595</v>
      </c>
      <c r="U18" s="50"/>
      <c r="V18" s="22">
        <f t="shared" si="2"/>
        <v>2</v>
      </c>
      <c r="W18">
        <f t="shared" si="3"/>
        <v>0</v>
      </c>
      <c r="X18" s="41">
        <f t="shared" si="6"/>
        <v>106100</v>
      </c>
      <c r="Y18" s="42">
        <f t="shared" si="7"/>
        <v>7.2637629559826777E-2</v>
      </c>
    </row>
    <row r="19" spans="2:25" x14ac:dyDescent="0.15">
      <c r="B19" s="35">
        <v>11</v>
      </c>
      <c r="C19" s="45">
        <f t="shared" si="1"/>
        <v>104296.73635392447</v>
      </c>
      <c r="D19" s="45"/>
      <c r="E19" s="44">
        <v>2014</v>
      </c>
      <c r="F19" s="8">
        <v>43698</v>
      </c>
      <c r="G19" s="44" t="s">
        <v>3</v>
      </c>
      <c r="H19" s="46">
        <v>0.92730000000000001</v>
      </c>
      <c r="I19" s="46"/>
      <c r="J19" s="44">
        <v>42</v>
      </c>
      <c r="K19" s="47">
        <f t="shared" si="0"/>
        <v>3128.9020906177338</v>
      </c>
      <c r="L19" s="48"/>
      <c r="M19" s="6">
        <f>IF(J19="","",(K19/J19)/LOOKUP(RIGHT($D$2,3),[1]定数!$A$6:$A$13,[1]定数!$B$6:$B$13))</f>
        <v>0.62081390686859794</v>
      </c>
      <c r="N19" s="44">
        <v>2014</v>
      </c>
      <c r="O19" s="8">
        <v>43699</v>
      </c>
      <c r="P19" s="46">
        <v>0.93179999999999996</v>
      </c>
      <c r="Q19" s="46"/>
      <c r="R19" s="49">
        <f>IF(P19="","",T19*M19*LOOKUP(RIGHT($D$2,3),定数!$A$6:$A$13,定数!$B$6:$B$13))</f>
        <v>-3352.3950970903907</v>
      </c>
      <c r="S19" s="49"/>
      <c r="T19" s="50">
        <f t="shared" si="5"/>
        <v>-44.999999999999488</v>
      </c>
      <c r="U19" s="50"/>
      <c r="V19" s="22">
        <f t="shared" si="2"/>
        <v>0</v>
      </c>
      <c r="W19">
        <f t="shared" si="3"/>
        <v>1</v>
      </c>
      <c r="X19" s="41">
        <f t="shared" si="6"/>
        <v>106100</v>
      </c>
      <c r="Y19" s="42">
        <f t="shared" si="7"/>
        <v>1.6995887333416837E-2</v>
      </c>
    </row>
    <row r="20" spans="2:25" x14ac:dyDescent="0.15">
      <c r="B20" s="35">
        <v>12</v>
      </c>
      <c r="C20" s="45">
        <f t="shared" si="1"/>
        <v>100944.34125683407</v>
      </c>
      <c r="D20" s="45"/>
      <c r="E20" s="44">
        <v>2014</v>
      </c>
      <c r="F20" s="8">
        <v>43710</v>
      </c>
      <c r="G20" s="44" t="s">
        <v>3</v>
      </c>
      <c r="H20" s="46">
        <v>0.92830000000000001</v>
      </c>
      <c r="I20" s="46"/>
      <c r="J20" s="44">
        <v>53</v>
      </c>
      <c r="K20" s="47">
        <f t="shared" si="0"/>
        <v>3028.3302377050222</v>
      </c>
      <c r="L20" s="48"/>
      <c r="M20" s="6">
        <f>IF(J20="","",(K20/J20)/LOOKUP(RIGHT($D$2,3),[1]定数!$A$6:$A$13,[1]定数!$B$6:$B$13))</f>
        <v>0.47615255309827392</v>
      </c>
      <c r="N20" s="44">
        <v>2014</v>
      </c>
      <c r="O20" s="8">
        <v>43711</v>
      </c>
      <c r="P20" s="46">
        <v>0.93369999999999997</v>
      </c>
      <c r="Q20" s="46"/>
      <c r="R20" s="49">
        <f>IF(P20="","",T20*M20*LOOKUP(RIGHT($D$2,3),定数!$A$6:$A$13,定数!$B$6:$B$13))</f>
        <v>-3085.4685440767921</v>
      </c>
      <c r="S20" s="49"/>
      <c r="T20" s="50">
        <f t="shared" si="5"/>
        <v>-53.999999999999602</v>
      </c>
      <c r="U20" s="50"/>
      <c r="V20" s="22">
        <f t="shared" si="2"/>
        <v>0</v>
      </c>
      <c r="W20">
        <f t="shared" si="3"/>
        <v>2</v>
      </c>
      <c r="X20" s="41">
        <f t="shared" si="6"/>
        <v>106100</v>
      </c>
      <c r="Y20" s="42">
        <f t="shared" si="7"/>
        <v>4.8592448097699581E-2</v>
      </c>
    </row>
    <row r="21" spans="2:25" x14ac:dyDescent="0.15">
      <c r="B21" s="35">
        <v>13</v>
      </c>
      <c r="C21" s="45">
        <f t="shared" si="1"/>
        <v>97858.872712757278</v>
      </c>
      <c r="D21" s="45"/>
      <c r="E21" s="44">
        <v>2014</v>
      </c>
      <c r="F21" s="8">
        <v>43719</v>
      </c>
      <c r="G21" s="44" t="s">
        <v>3</v>
      </c>
      <c r="H21" s="46">
        <v>0.9123</v>
      </c>
      <c r="I21" s="46"/>
      <c r="J21" s="44">
        <v>92</v>
      </c>
      <c r="K21" s="47">
        <f t="shared" si="0"/>
        <v>2935.7661813827181</v>
      </c>
      <c r="L21" s="48"/>
      <c r="M21" s="6">
        <f>IF(J21="","",(K21/J21)/LOOKUP(RIGHT($D$2,3),[1]定数!$A$6:$A$13,[1]定数!$B$6:$B$13))</f>
        <v>0.26592084976292735</v>
      </c>
      <c r="N21" s="44">
        <v>2014</v>
      </c>
      <c r="O21" s="8">
        <v>43726</v>
      </c>
      <c r="P21" s="46">
        <v>0.89400000000000002</v>
      </c>
      <c r="Q21" s="46"/>
      <c r="R21" s="49">
        <f>IF(P21="","",T21*M21*LOOKUP(RIGHT($D$2,3),定数!$A$6:$A$13,定数!$B$6:$B$13))</f>
        <v>5839.621860793879</v>
      </c>
      <c r="S21" s="49"/>
      <c r="T21" s="50">
        <f t="shared" si="5"/>
        <v>182.99999999999983</v>
      </c>
      <c r="U21" s="50"/>
      <c r="V21" s="22">
        <f t="shared" si="2"/>
        <v>1</v>
      </c>
      <c r="W21">
        <f t="shared" si="3"/>
        <v>0</v>
      </c>
      <c r="X21" s="41">
        <f t="shared" si="6"/>
        <v>106100</v>
      </c>
      <c r="Y21" s="42">
        <f t="shared" si="7"/>
        <v>7.7673207231316876E-2</v>
      </c>
    </row>
    <row r="22" spans="2:25" x14ac:dyDescent="0.15">
      <c r="B22" s="35">
        <v>14</v>
      </c>
      <c r="C22" s="45">
        <f t="shared" si="1"/>
        <v>103698.49457355116</v>
      </c>
      <c r="D22" s="45"/>
      <c r="E22" s="44">
        <v>2014</v>
      </c>
      <c r="F22" s="8">
        <v>43727</v>
      </c>
      <c r="G22" s="44" t="s">
        <v>3</v>
      </c>
      <c r="H22" s="46">
        <v>0.89190000000000003</v>
      </c>
      <c r="I22" s="46"/>
      <c r="J22" s="44">
        <v>73</v>
      </c>
      <c r="K22" s="47">
        <f t="shared" si="0"/>
        <v>3110.9548372065346</v>
      </c>
      <c r="L22" s="48"/>
      <c r="M22" s="6">
        <f>IF(J22="","",(K22/J22)/LOOKUP(RIGHT($D$2,3),[1]定数!$A$6:$A$13,[1]定数!$B$6:$B$13))</f>
        <v>0.35513183073133958</v>
      </c>
      <c r="N22" s="44">
        <v>2014</v>
      </c>
      <c r="O22" s="8">
        <v>43734</v>
      </c>
      <c r="P22" s="46">
        <v>0.87719999999999998</v>
      </c>
      <c r="Q22" s="46"/>
      <c r="R22" s="49">
        <f>IF(P22="","",T22*M22*LOOKUP(RIGHT($D$2,3),定数!$A$6:$A$13,定数!$B$6:$B$13))</f>
        <v>6264.5254941008498</v>
      </c>
      <c r="S22" s="49"/>
      <c r="T22" s="50">
        <f t="shared" si="5"/>
        <v>147.00000000000045</v>
      </c>
      <c r="U22" s="50"/>
      <c r="V22" s="22">
        <f t="shared" si="2"/>
        <v>2</v>
      </c>
      <c r="W22">
        <f t="shared" si="3"/>
        <v>0</v>
      </c>
      <c r="X22" s="41">
        <f t="shared" si="6"/>
        <v>106100</v>
      </c>
      <c r="Y22" s="42">
        <f t="shared" si="7"/>
        <v>2.2634358401968369E-2</v>
      </c>
    </row>
    <row r="23" spans="2:25" x14ac:dyDescent="0.15">
      <c r="B23" s="35">
        <v>15</v>
      </c>
      <c r="C23" s="45">
        <f t="shared" si="1"/>
        <v>109963.020067652</v>
      </c>
      <c r="D23" s="45"/>
      <c r="E23" s="44">
        <v>2014</v>
      </c>
      <c r="F23" s="8">
        <v>43808</v>
      </c>
      <c r="G23" s="44" t="s">
        <v>3</v>
      </c>
      <c r="H23" s="51">
        <v>0.82450000000000001</v>
      </c>
      <c r="I23" s="52"/>
      <c r="J23" s="44">
        <v>68</v>
      </c>
      <c r="K23" s="47">
        <f>IF(J23="","",C23*0.03)</f>
        <v>3298.8906020295599</v>
      </c>
      <c r="L23" s="48"/>
      <c r="M23" s="6">
        <f>IF(J23="","",(K23/J23)/LOOKUP(RIGHT($D$2,3),[1]定数!$A$6:$A$13,[1]定数!$B$6:$B$13))</f>
        <v>0.40427580907225003</v>
      </c>
      <c r="N23" s="44">
        <v>2014</v>
      </c>
      <c r="O23" s="8">
        <v>43808</v>
      </c>
      <c r="P23" s="46">
        <v>0.83150000000000002</v>
      </c>
      <c r="Q23" s="46"/>
      <c r="R23" s="49">
        <f>IF(P23="","",T23*M23*LOOKUP(RIGHT($D$2,3),定数!$A$6:$A$13,定数!$B$6:$B$13))</f>
        <v>-3395.9167962069032</v>
      </c>
      <c r="S23" s="49"/>
      <c r="T23" s="50">
        <f t="shared" si="5"/>
        <v>-70.000000000000057</v>
      </c>
      <c r="U23" s="50"/>
      <c r="V23" t="str">
        <f t="shared" ref="V23:W74" si="8">IF(S23&lt;&gt;"",IF(S23&lt;0,1+V22,0),"")</f>
        <v/>
      </c>
      <c r="W23">
        <f t="shared" si="3"/>
        <v>1</v>
      </c>
      <c r="X23" s="41">
        <f t="shared" si="6"/>
        <v>109963.020067652</v>
      </c>
      <c r="Y23" s="42">
        <f t="shared" si="7"/>
        <v>0</v>
      </c>
    </row>
    <row r="24" spans="2:25" x14ac:dyDescent="0.15">
      <c r="B24" s="35">
        <v>16</v>
      </c>
      <c r="C24" s="45">
        <f t="shared" si="1"/>
        <v>106567.1032714451</v>
      </c>
      <c r="D24" s="45"/>
      <c r="E24" s="44">
        <v>2014</v>
      </c>
      <c r="F24" s="8">
        <v>43814</v>
      </c>
      <c r="G24" s="44" t="s">
        <v>3</v>
      </c>
      <c r="H24" s="51">
        <v>0.82010000000000005</v>
      </c>
      <c r="I24" s="52"/>
      <c r="J24" s="44">
        <v>63</v>
      </c>
      <c r="K24" s="47">
        <f>IF(J24="","",C24*0.03)</f>
        <v>3197.0130981433531</v>
      </c>
      <c r="L24" s="48"/>
      <c r="M24" s="6">
        <f>IF(J24="","",(K24/J24)/LOOKUP(RIGHT($D$2,3),[1]定数!$A$6:$A$13,[1]定数!$B$6:$B$13))</f>
        <v>0.42288533044224247</v>
      </c>
      <c r="N24" s="44">
        <v>2014</v>
      </c>
      <c r="O24" s="8">
        <v>43815</v>
      </c>
      <c r="P24" s="46">
        <v>0.82679999999999998</v>
      </c>
      <c r="Q24" s="46"/>
      <c r="R24" s="49">
        <f>IF(P24="","",T24*M24*LOOKUP(RIGHT($D$2,3),定数!$A$6:$A$13,定数!$B$6:$B$13))</f>
        <v>-3399.9980567555931</v>
      </c>
      <c r="S24" s="49"/>
      <c r="T24" s="50">
        <f t="shared" si="5"/>
        <v>-66.999999999999289</v>
      </c>
      <c r="U24" s="50"/>
      <c r="V24" t="str">
        <f t="shared" si="8"/>
        <v/>
      </c>
      <c r="W24">
        <f t="shared" si="3"/>
        <v>2</v>
      </c>
      <c r="X24" s="41">
        <f t="shared" si="6"/>
        <v>109963.020067652</v>
      </c>
      <c r="Y24" s="42">
        <f t="shared" si="7"/>
        <v>3.0882352941176472E-2</v>
      </c>
    </row>
    <row r="25" spans="2:25" x14ac:dyDescent="0.15">
      <c r="B25" s="35">
        <v>17</v>
      </c>
      <c r="C25" s="45">
        <f t="shared" si="1"/>
        <v>103167.10521468951</v>
      </c>
      <c r="D25" s="45"/>
      <c r="E25" s="44">
        <v>2015</v>
      </c>
      <c r="F25" s="8">
        <v>43474</v>
      </c>
      <c r="G25" s="44" t="s">
        <v>4</v>
      </c>
      <c r="H25" s="46">
        <v>0.81710000000000005</v>
      </c>
      <c r="I25" s="46"/>
      <c r="J25" s="44">
        <v>56</v>
      </c>
      <c r="K25" s="45">
        <f>IF(J25="","",C25*0.03)</f>
        <v>3095.0131564406852</v>
      </c>
      <c r="L25" s="45"/>
      <c r="M25" s="6">
        <f>IF(J25="","",(K25/J25)/LOOKUP(RIGHT($D$2,3),[1]定数!$A$6:$A$13,[1]定数!$B$6:$B$13))</f>
        <v>0.46056743399414957</v>
      </c>
      <c r="N25" s="44">
        <v>2015</v>
      </c>
      <c r="O25" s="8">
        <v>43479</v>
      </c>
      <c r="P25" s="46">
        <v>0.81120000000000003</v>
      </c>
      <c r="Q25" s="46"/>
      <c r="R25" s="49">
        <f>IF(P25="","",T25*M25*LOOKUP(RIGHT($D$2,3),定数!$A$6:$A$13,定数!$B$6:$B$13))</f>
        <v>-3260.8174326785879</v>
      </c>
      <c r="S25" s="49"/>
      <c r="T25" s="50">
        <f t="shared" si="5"/>
        <v>-59.000000000000163</v>
      </c>
      <c r="U25" s="50"/>
      <c r="V25" t="str">
        <f t="shared" si="8"/>
        <v/>
      </c>
      <c r="W25">
        <f t="shared" si="3"/>
        <v>3</v>
      </c>
      <c r="X25" s="41">
        <f t="shared" si="6"/>
        <v>109963.020067652</v>
      </c>
      <c r="Y25" s="42">
        <f t="shared" si="7"/>
        <v>6.180182072829099E-2</v>
      </c>
    </row>
    <row r="26" spans="2:25" x14ac:dyDescent="0.15">
      <c r="B26" s="35">
        <v>18</v>
      </c>
      <c r="C26" s="45">
        <f t="shared" si="1"/>
        <v>99906.287782010928</v>
      </c>
      <c r="D26" s="45"/>
      <c r="E26" s="44">
        <v>2015</v>
      </c>
      <c r="F26" s="8">
        <v>43487</v>
      </c>
      <c r="G26" s="44" t="s">
        <v>80</v>
      </c>
      <c r="H26" s="46">
        <v>0.80679999999999996</v>
      </c>
      <c r="I26" s="46"/>
      <c r="J26" s="44">
        <v>66</v>
      </c>
      <c r="K26" s="47">
        <f>IF(J26="","",C26*0.03)</f>
        <v>2997.1886334603278</v>
      </c>
      <c r="L26" s="48"/>
      <c r="M26" s="6">
        <f>IF(J26="","",(K26/J26)/LOOKUP(RIGHT($D$2,3),[1]定数!$A$6:$A$13,[1]定数!$B$6:$B$13))</f>
        <v>0.37843290826519288</v>
      </c>
      <c r="N26" s="44">
        <v>2015</v>
      </c>
      <c r="O26" s="8">
        <v>43519</v>
      </c>
      <c r="P26" s="46">
        <v>0.79359999999999997</v>
      </c>
      <c r="Q26" s="46"/>
      <c r="R26" s="49">
        <f>IF(P26="","",T26*M26*LOOKUP(RIGHT($D$2,3),定数!$A$6:$A$13,定数!$B$6:$B$13))</f>
        <v>5994.3772669206501</v>
      </c>
      <c r="S26" s="49"/>
      <c r="T26" s="50">
        <f t="shared" si="5"/>
        <v>131.99999999999989</v>
      </c>
      <c r="U26" s="50"/>
      <c r="V26" t="str">
        <f t="shared" si="8"/>
        <v/>
      </c>
      <c r="W26">
        <f t="shared" si="3"/>
        <v>0</v>
      </c>
      <c r="X26" s="41">
        <f t="shared" si="6"/>
        <v>109963.020067652</v>
      </c>
      <c r="Y26" s="42">
        <f t="shared" si="7"/>
        <v>9.1455584608843288E-2</v>
      </c>
    </row>
    <row r="27" spans="2:25" x14ac:dyDescent="0.15">
      <c r="B27" s="35">
        <v>19</v>
      </c>
      <c r="C27" s="45">
        <f t="shared" si="1"/>
        <v>105900.66504893158</v>
      </c>
      <c r="D27" s="45"/>
      <c r="E27" s="44">
        <v>2015</v>
      </c>
      <c r="F27" s="8">
        <v>43556</v>
      </c>
      <c r="G27" s="44" t="s">
        <v>3</v>
      </c>
      <c r="H27" s="46">
        <v>0.7581</v>
      </c>
      <c r="I27" s="46"/>
      <c r="J27" s="44">
        <v>80</v>
      </c>
      <c r="K27" s="47">
        <f t="shared" ref="K27:K70" si="9">IF(J27="","",C27*0.03)</f>
        <v>3177.0199514679471</v>
      </c>
      <c r="L27" s="48"/>
      <c r="M27" s="6">
        <f>IF(J27="","",(K27/J27)/LOOKUP(RIGHT($D$2,3),[1]定数!$A$6:$A$13,[1]定数!$B$6:$B$13))</f>
        <v>0.33093957827791115</v>
      </c>
      <c r="N27" s="44">
        <v>2015</v>
      </c>
      <c r="O27" s="8">
        <v>43558</v>
      </c>
      <c r="P27" s="46">
        <v>0.76629999999999998</v>
      </c>
      <c r="Q27" s="46"/>
      <c r="R27" s="49">
        <f>IF(P27="","",T27*M27*LOOKUP(RIGHT($D$2,3),定数!$A$6:$A$13,定数!$B$6:$B$13))</f>
        <v>-3256.44545025464</v>
      </c>
      <c r="S27" s="49"/>
      <c r="T27" s="50">
        <f t="shared" si="5"/>
        <v>-81.999999999999858</v>
      </c>
      <c r="U27" s="50"/>
      <c r="V27" t="str">
        <f t="shared" si="8"/>
        <v/>
      </c>
      <c r="W27">
        <f t="shared" si="3"/>
        <v>1</v>
      </c>
      <c r="X27" s="41">
        <f t="shared" si="6"/>
        <v>109963.020067652</v>
      </c>
      <c r="Y27" s="42">
        <f t="shared" si="7"/>
        <v>3.6942919685373887E-2</v>
      </c>
    </row>
    <row r="28" spans="2:25" x14ac:dyDescent="0.15">
      <c r="B28" s="35">
        <v>20</v>
      </c>
      <c r="C28" s="45">
        <f t="shared" si="1"/>
        <v>102644.21959867694</v>
      </c>
      <c r="D28" s="45"/>
      <c r="E28" s="44">
        <v>2015</v>
      </c>
      <c r="F28" s="8">
        <v>43611</v>
      </c>
      <c r="G28" s="44" t="s">
        <v>3</v>
      </c>
      <c r="H28" s="46">
        <v>0.77700000000000002</v>
      </c>
      <c r="I28" s="46"/>
      <c r="J28" s="44">
        <v>67</v>
      </c>
      <c r="K28" s="47">
        <f t="shared" si="9"/>
        <v>3079.3265879603082</v>
      </c>
      <c r="L28" s="48"/>
      <c r="M28" s="6">
        <f>IF(J28="","",(K28/J28)/LOOKUP(RIGHT($D$2,3),[1]定数!$A$6:$A$13,[1]定数!$B$6:$B$13))</f>
        <v>0.38300081939804825</v>
      </c>
      <c r="N28" s="44">
        <v>2015</v>
      </c>
      <c r="O28" s="8">
        <v>43613</v>
      </c>
      <c r="P28" s="46">
        <v>0.76359999999999995</v>
      </c>
      <c r="Q28" s="46"/>
      <c r="R28" s="49">
        <f>IF(P28="","",T28*M28*LOOKUP(RIGHT($D$2,3),定数!$A$6:$A$13,定数!$B$6:$B$13))</f>
        <v>6158.6531759206518</v>
      </c>
      <c r="S28" s="49"/>
      <c r="T28" s="50">
        <f t="shared" si="5"/>
        <v>134.0000000000008</v>
      </c>
      <c r="U28" s="50"/>
      <c r="V28" t="str">
        <f t="shared" si="8"/>
        <v/>
      </c>
      <c r="W28">
        <f t="shared" si="3"/>
        <v>0</v>
      </c>
      <c r="X28" s="41">
        <f t="shared" si="6"/>
        <v>109963.020067652</v>
      </c>
      <c r="Y28" s="42">
        <f t="shared" si="7"/>
        <v>6.6556924905048609E-2</v>
      </c>
    </row>
    <row r="29" spans="2:25" x14ac:dyDescent="0.15">
      <c r="B29" s="35">
        <v>21</v>
      </c>
      <c r="C29" s="45">
        <f t="shared" si="1"/>
        <v>108802.87277459759</v>
      </c>
      <c r="D29" s="45"/>
      <c r="E29" s="44">
        <v>2015</v>
      </c>
      <c r="F29" s="8">
        <v>43649</v>
      </c>
      <c r="G29" s="44" t="s">
        <v>3</v>
      </c>
      <c r="H29" s="46">
        <v>0.75649999999999995</v>
      </c>
      <c r="I29" s="46"/>
      <c r="J29" s="44">
        <v>81</v>
      </c>
      <c r="K29" s="47">
        <f t="shared" si="9"/>
        <v>3264.0861832379278</v>
      </c>
      <c r="L29" s="48"/>
      <c r="M29" s="6">
        <f>IF(J29="","",(K29/J29)/LOOKUP(RIGHT($D$2,3),[1]定数!$A$6:$A$13,[1]定数!$B$6:$B$13))</f>
        <v>0.33581133572406668</v>
      </c>
      <c r="N29" s="44">
        <v>2015</v>
      </c>
      <c r="O29" s="8">
        <v>43653</v>
      </c>
      <c r="P29" s="46">
        <v>0.74029999999999996</v>
      </c>
      <c r="Q29" s="46"/>
      <c r="R29" s="49">
        <f>IF(P29="","",T29*M29*LOOKUP(RIGHT($D$2,3),定数!$A$6:$A$13,定数!$B$6:$B$13))</f>
        <v>6528.1723664758529</v>
      </c>
      <c r="S29" s="49"/>
      <c r="T29" s="50">
        <f t="shared" si="5"/>
        <v>161.99999999999991</v>
      </c>
      <c r="U29" s="50"/>
      <c r="V29" t="str">
        <f t="shared" si="8"/>
        <v/>
      </c>
      <c r="W29">
        <f t="shared" si="3"/>
        <v>0</v>
      </c>
      <c r="X29" s="41">
        <f t="shared" si="6"/>
        <v>109963.020067652</v>
      </c>
      <c r="Y29" s="42">
        <f t="shared" si="7"/>
        <v>1.055034039935121E-2</v>
      </c>
    </row>
    <row r="30" spans="2:25" x14ac:dyDescent="0.15">
      <c r="B30" s="35">
        <v>22</v>
      </c>
      <c r="C30" s="45">
        <f t="shared" si="1"/>
        <v>115331.04514107344</v>
      </c>
      <c r="D30" s="45"/>
      <c r="E30" s="44">
        <v>2015</v>
      </c>
      <c r="F30" s="8">
        <v>43709</v>
      </c>
      <c r="G30" s="44" t="s">
        <v>3</v>
      </c>
      <c r="H30" s="46">
        <v>0.70640000000000003</v>
      </c>
      <c r="I30" s="46"/>
      <c r="J30" s="44">
        <v>88</v>
      </c>
      <c r="K30" s="47">
        <f t="shared" si="9"/>
        <v>3459.9313542322029</v>
      </c>
      <c r="L30" s="48"/>
      <c r="M30" s="6">
        <f>IF(J30="","",(K30/J30)/LOOKUP(RIGHT($D$2,3),[1]定数!$A$6:$A$13,[1]定数!$B$6:$B$13))</f>
        <v>0.32764501460532219</v>
      </c>
      <c r="N30" s="44">
        <v>2015</v>
      </c>
      <c r="O30" s="8">
        <v>43723</v>
      </c>
      <c r="P30" s="46">
        <v>0.71540000000000004</v>
      </c>
      <c r="Q30" s="46"/>
      <c r="R30" s="49">
        <f>IF(P30="","",T30*M30*LOOKUP(RIGHT($D$2,3),定数!$A$6:$A$13,定数!$B$6:$B$13))</f>
        <v>-3538.5661577374831</v>
      </c>
      <c r="S30" s="49"/>
      <c r="T30" s="50">
        <f t="shared" si="5"/>
        <v>-90.000000000000085</v>
      </c>
      <c r="U30" s="50"/>
      <c r="V30" t="str">
        <f t="shared" si="8"/>
        <v/>
      </c>
      <c r="W30">
        <f t="shared" si="3"/>
        <v>1</v>
      </c>
      <c r="X30" s="41">
        <f t="shared" si="6"/>
        <v>115331.04514107344</v>
      </c>
      <c r="Y30" s="42">
        <f t="shared" si="7"/>
        <v>0</v>
      </c>
    </row>
    <row r="31" spans="2:25" x14ac:dyDescent="0.15">
      <c r="B31" s="35">
        <v>23</v>
      </c>
      <c r="C31" s="45">
        <f t="shared" si="1"/>
        <v>111792.47898333595</v>
      </c>
      <c r="D31" s="45"/>
      <c r="E31" s="44">
        <v>2015</v>
      </c>
      <c r="F31" s="8">
        <v>43711</v>
      </c>
      <c r="G31" s="44" t="s">
        <v>3</v>
      </c>
      <c r="H31" s="46">
        <v>0.7</v>
      </c>
      <c r="I31" s="46"/>
      <c r="J31" s="44">
        <v>60</v>
      </c>
      <c r="K31" s="47">
        <f t="shared" si="9"/>
        <v>3353.7743695000786</v>
      </c>
      <c r="L31" s="48"/>
      <c r="M31" s="6">
        <f>IF(J31="","",(K31/J31)/LOOKUP(RIGHT($D$2,3),[1]定数!$A$6:$A$13,[1]定数!$B$6:$B$13))</f>
        <v>0.4658019957638998</v>
      </c>
      <c r="N31" s="44">
        <v>2015</v>
      </c>
      <c r="O31" s="8">
        <v>43717</v>
      </c>
      <c r="P31" s="46">
        <v>0.70620000000000005</v>
      </c>
      <c r="Q31" s="46"/>
      <c r="R31" s="49">
        <f>IF(P31="","",T31*M31*LOOKUP(RIGHT($D$2,3),定数!$A$6:$A$13,定数!$B$6:$B$13))</f>
        <v>-3465.5668484834673</v>
      </c>
      <c r="S31" s="49"/>
      <c r="T31" s="50">
        <f t="shared" si="5"/>
        <v>-62.000000000000945</v>
      </c>
      <c r="U31" s="50"/>
      <c r="V31" t="str">
        <f t="shared" si="8"/>
        <v/>
      </c>
      <c r="W31">
        <f t="shared" si="3"/>
        <v>2</v>
      </c>
      <c r="X31" s="41">
        <f t="shared" si="6"/>
        <v>115331.04514107344</v>
      </c>
      <c r="Y31" s="42">
        <f t="shared" si="7"/>
        <v>3.0681818181818254E-2</v>
      </c>
    </row>
    <row r="32" spans="2:25" x14ac:dyDescent="0.15">
      <c r="B32" s="35">
        <v>24</v>
      </c>
      <c r="C32" s="45">
        <f t="shared" si="1"/>
        <v>108326.91213485249</v>
      </c>
      <c r="D32" s="45"/>
      <c r="E32" s="44">
        <v>2015</v>
      </c>
      <c r="F32" s="8">
        <v>43744</v>
      </c>
      <c r="G32" s="44" t="s">
        <v>4</v>
      </c>
      <c r="H32" s="46">
        <v>0.71340000000000003</v>
      </c>
      <c r="I32" s="46"/>
      <c r="J32" s="44">
        <v>69</v>
      </c>
      <c r="K32" s="47">
        <f t="shared" si="9"/>
        <v>3249.8073640455746</v>
      </c>
      <c r="L32" s="48"/>
      <c r="M32" s="6">
        <f>IF(J32="","",(K32/J32)/LOOKUP(RIGHT($D$2,3),[1]定数!$A$6:$A$13,[1]定数!$B$6:$B$13))</f>
        <v>0.39248881208279884</v>
      </c>
      <c r="N32" s="44">
        <v>2015</v>
      </c>
      <c r="O32" s="8">
        <v>43747</v>
      </c>
      <c r="P32" s="46">
        <v>0.72719999999999996</v>
      </c>
      <c r="Q32" s="46"/>
      <c r="R32" s="49">
        <f>IF(P32="","",T32*M32*LOOKUP(RIGHT($D$2,3),定数!$A$6:$A$13,定数!$B$6:$B$13))</f>
        <v>6499.6147280911127</v>
      </c>
      <c r="S32" s="49"/>
      <c r="T32" s="50">
        <f t="shared" si="5"/>
        <v>137.99999999999923</v>
      </c>
      <c r="U32" s="50"/>
      <c r="V32" t="str">
        <f t="shared" si="8"/>
        <v/>
      </c>
      <c r="W32">
        <f t="shared" si="3"/>
        <v>0</v>
      </c>
      <c r="X32" s="41">
        <f t="shared" si="6"/>
        <v>115331.04514107344</v>
      </c>
      <c r="Y32" s="42">
        <f t="shared" si="7"/>
        <v>6.0730681818182308E-2</v>
      </c>
    </row>
    <row r="33" spans="2:25" x14ac:dyDescent="0.15">
      <c r="B33" s="35">
        <v>25</v>
      </c>
      <c r="C33" s="45">
        <f t="shared" si="1"/>
        <v>114826.5268629436</v>
      </c>
      <c r="D33" s="45"/>
      <c r="E33" s="44">
        <v>2015</v>
      </c>
      <c r="F33" s="8">
        <v>43775</v>
      </c>
      <c r="G33" s="44" t="s">
        <v>3</v>
      </c>
      <c r="H33" s="46">
        <v>0.70579999999999998</v>
      </c>
      <c r="I33" s="46"/>
      <c r="J33" s="44">
        <v>110</v>
      </c>
      <c r="K33" s="47">
        <f t="shared" si="9"/>
        <v>3444.7958058883078</v>
      </c>
      <c r="L33" s="48"/>
      <c r="M33" s="6">
        <f>IF(J33="","",(K33/J33)/LOOKUP(RIGHT($D$2,3),[1]定数!$A$6:$A$13,[1]定数!$B$6:$B$13))</f>
        <v>0.26096937923396274</v>
      </c>
      <c r="N33" s="44">
        <v>2015</v>
      </c>
      <c r="O33" s="8">
        <v>43788</v>
      </c>
      <c r="P33" s="46">
        <v>0.71699999999999997</v>
      </c>
      <c r="Q33" s="46"/>
      <c r="R33" s="49">
        <f>IF(P33="","",T33*M33*LOOKUP(RIGHT($D$2,3),定数!$A$6:$A$13,定数!$B$6:$B$13))</f>
        <v>-3507.4284569044548</v>
      </c>
      <c r="S33" s="49"/>
      <c r="T33" s="50">
        <f t="shared" si="5"/>
        <v>-111.99999999999987</v>
      </c>
      <c r="U33" s="50"/>
      <c r="V33" t="str">
        <f t="shared" si="8"/>
        <v/>
      </c>
      <c r="W33">
        <f t="shared" si="3"/>
        <v>1</v>
      </c>
      <c r="X33" s="41">
        <f t="shared" si="6"/>
        <v>115331.04514107344</v>
      </c>
      <c r="Y33" s="42">
        <f t="shared" si="7"/>
        <v>4.3745227272735665E-3</v>
      </c>
    </row>
    <row r="34" spans="2:25" x14ac:dyDescent="0.15">
      <c r="B34" s="35">
        <v>26</v>
      </c>
      <c r="C34" s="45">
        <f t="shared" si="1"/>
        <v>111319.09840603915</v>
      </c>
      <c r="D34" s="45"/>
      <c r="E34" s="44">
        <v>2016</v>
      </c>
      <c r="F34" s="8">
        <v>43491</v>
      </c>
      <c r="G34" s="44" t="s">
        <v>4</v>
      </c>
      <c r="H34" s="46">
        <v>0.70909999999999995</v>
      </c>
      <c r="I34" s="46"/>
      <c r="J34" s="44">
        <v>59</v>
      </c>
      <c r="K34" s="47">
        <f t="shared" si="9"/>
        <v>3339.5729521811745</v>
      </c>
      <c r="L34" s="48"/>
      <c r="M34" s="6">
        <f>IF(J34="","",(K34/J34)/LOOKUP(RIGHT($D$2,3),[1]定数!$A$6:$A$13,[1]定数!$B$6:$B$13))</f>
        <v>0.47169109494084382</v>
      </c>
      <c r="N34" s="44">
        <v>2016</v>
      </c>
      <c r="O34" s="8">
        <v>43499</v>
      </c>
      <c r="P34" s="46">
        <v>0.70299999999999996</v>
      </c>
      <c r="Q34" s="46"/>
      <c r="R34" s="49">
        <f>IF(P34="","",T34*M34*LOOKUP(RIGHT($D$2,3),定数!$A$6:$A$13,定数!$B$6:$B$13))</f>
        <v>-3452.7788149669736</v>
      </c>
      <c r="S34" s="49"/>
      <c r="T34" s="50">
        <f t="shared" si="5"/>
        <v>-60.999999999999943</v>
      </c>
      <c r="U34" s="50"/>
      <c r="V34" t="str">
        <f t="shared" si="8"/>
        <v/>
      </c>
      <c r="W34">
        <f t="shared" si="3"/>
        <v>2</v>
      </c>
      <c r="X34" s="41">
        <f t="shared" si="6"/>
        <v>115331.04514107344</v>
      </c>
      <c r="Y34" s="42">
        <f t="shared" si="7"/>
        <v>3.4786355487604004E-2</v>
      </c>
    </row>
    <row r="35" spans="2:25" x14ac:dyDescent="0.15">
      <c r="B35" s="35">
        <v>27</v>
      </c>
      <c r="C35" s="45">
        <f t="shared" si="1"/>
        <v>107866.31959107217</v>
      </c>
      <c r="D35" s="45"/>
      <c r="E35" s="44">
        <v>2016</v>
      </c>
      <c r="F35" s="8">
        <v>43588</v>
      </c>
      <c r="G35" s="44" t="s">
        <v>3</v>
      </c>
      <c r="H35" s="46">
        <v>0.75170000000000003</v>
      </c>
      <c r="I35" s="46"/>
      <c r="J35" s="44">
        <v>110</v>
      </c>
      <c r="K35" s="47">
        <f t="shared" si="9"/>
        <v>3235.9895877321651</v>
      </c>
      <c r="L35" s="48"/>
      <c r="M35" s="6">
        <f>IF(J35="","",(K35/J35)/LOOKUP(RIGHT($D$2,3),[1]定数!$A$6:$A$13,[1]定数!$B$6:$B$13))</f>
        <v>0.24515072634334584</v>
      </c>
      <c r="N35" s="44">
        <v>2016</v>
      </c>
      <c r="O35" s="8">
        <v>43598</v>
      </c>
      <c r="P35" s="46">
        <v>0.72970000000000002</v>
      </c>
      <c r="Q35" s="46"/>
      <c r="R35" s="49">
        <f>IF(P35="","",T35*M35*LOOKUP(RIGHT($D$2,3),定数!$A$6:$A$13,定数!$B$6:$B$13))</f>
        <v>6471.9791754643365</v>
      </c>
      <c r="S35" s="49"/>
      <c r="T35" s="50">
        <f t="shared" si="5"/>
        <v>220.0000000000002</v>
      </c>
      <c r="U35" s="50"/>
      <c r="V35" t="str">
        <f t="shared" si="8"/>
        <v/>
      </c>
      <c r="W35">
        <f t="shared" si="3"/>
        <v>0</v>
      </c>
      <c r="X35" s="41">
        <f t="shared" si="6"/>
        <v>115331.04514107344</v>
      </c>
      <c r="Y35" s="42">
        <f t="shared" si="7"/>
        <v>6.4724338020785144E-2</v>
      </c>
    </row>
    <row r="36" spans="2:25" x14ac:dyDescent="0.15">
      <c r="B36" s="35">
        <v>28</v>
      </c>
      <c r="C36" s="45">
        <f t="shared" si="1"/>
        <v>114338.29876653651</v>
      </c>
      <c r="D36" s="45"/>
      <c r="E36" s="44">
        <v>2016</v>
      </c>
      <c r="F36" s="8">
        <v>43591</v>
      </c>
      <c r="G36" s="44" t="s">
        <v>3</v>
      </c>
      <c r="H36" s="46">
        <v>0.73809999999999998</v>
      </c>
      <c r="I36" s="46"/>
      <c r="J36" s="44">
        <v>94</v>
      </c>
      <c r="K36" s="47">
        <f t="shared" si="9"/>
        <v>3430.1489629960952</v>
      </c>
      <c r="L36" s="48"/>
      <c r="M36" s="6">
        <f>IF(J36="","",(K36/J36)/LOOKUP(RIGHT($D$2,3),[1]定数!$A$6:$A$13,[1]定数!$B$6:$B$13))</f>
        <v>0.30409122012376727</v>
      </c>
      <c r="N36" s="44">
        <v>2016</v>
      </c>
      <c r="O36" s="8">
        <v>43604</v>
      </c>
      <c r="P36" s="46">
        <v>0.71940000000000004</v>
      </c>
      <c r="Q36" s="46"/>
      <c r="R36" s="49">
        <f>IF(P36="","",T36*M36*LOOKUP(RIGHT($D$2,3),定数!$A$6:$A$13,定数!$B$6:$B$13))</f>
        <v>6823.8069795773145</v>
      </c>
      <c r="S36" s="49"/>
      <c r="T36" s="50">
        <f t="shared" si="5"/>
        <v>186.99999999999937</v>
      </c>
      <c r="U36" s="50"/>
      <c r="V36" t="str">
        <f t="shared" si="8"/>
        <v/>
      </c>
      <c r="W36">
        <f t="shared" si="3"/>
        <v>0</v>
      </c>
      <c r="X36" s="41">
        <f t="shared" si="6"/>
        <v>115331.04514107344</v>
      </c>
      <c r="Y36" s="42">
        <f t="shared" si="7"/>
        <v>8.6077983020321769E-3</v>
      </c>
    </row>
    <row r="37" spans="2:25" x14ac:dyDescent="0.15">
      <c r="B37" s="35">
        <v>29</v>
      </c>
      <c r="C37" s="45">
        <f t="shared" si="1"/>
        <v>121162.10574611383</v>
      </c>
      <c r="D37" s="45"/>
      <c r="E37" s="44">
        <v>2016</v>
      </c>
      <c r="F37" s="8">
        <v>43624</v>
      </c>
      <c r="G37" s="44" t="s">
        <v>4</v>
      </c>
      <c r="H37" s="46">
        <v>0.74790000000000001</v>
      </c>
      <c r="I37" s="46"/>
      <c r="J37" s="44">
        <v>42</v>
      </c>
      <c r="K37" s="47">
        <f t="shared" si="9"/>
        <v>3634.8631723834146</v>
      </c>
      <c r="L37" s="48"/>
      <c r="M37" s="6">
        <f>IF(J37="","",(K37/J37)/LOOKUP(RIGHT($D$2,3),[1]定数!$A$6:$A$13,[1]定数!$B$6:$B$13))</f>
        <v>0.72120301039353463</v>
      </c>
      <c r="N37" s="44">
        <v>2016</v>
      </c>
      <c r="O37" s="8">
        <v>43625</v>
      </c>
      <c r="P37" s="46">
        <v>0.74339999999999995</v>
      </c>
      <c r="Q37" s="46"/>
      <c r="R37" s="49">
        <f>IF(P37="","",T37*M37*LOOKUP(RIGHT($D$2,3),定数!$A$6:$A$13,定数!$B$6:$B$13))</f>
        <v>-3894.4962561251391</v>
      </c>
      <c r="S37" s="49"/>
      <c r="T37" s="50">
        <f t="shared" si="5"/>
        <v>-45.000000000000597</v>
      </c>
      <c r="U37" s="50"/>
      <c r="V37" t="str">
        <f t="shared" si="8"/>
        <v/>
      </c>
      <c r="W37">
        <f t="shared" si="3"/>
        <v>1</v>
      </c>
      <c r="X37" s="41">
        <f t="shared" si="6"/>
        <v>121162.10574611383</v>
      </c>
      <c r="Y37" s="42">
        <f t="shared" si="7"/>
        <v>0</v>
      </c>
    </row>
    <row r="38" spans="2:25" x14ac:dyDescent="0.15">
      <c r="B38" s="35">
        <v>30</v>
      </c>
      <c r="C38" s="45">
        <f t="shared" si="1"/>
        <v>117267.60948998868</v>
      </c>
      <c r="D38" s="45"/>
      <c r="E38" s="44">
        <v>2016</v>
      </c>
      <c r="F38" s="8">
        <v>43710</v>
      </c>
      <c r="G38" s="44" t="s">
        <v>4</v>
      </c>
      <c r="H38" s="46">
        <v>0.76149999999999995</v>
      </c>
      <c r="I38" s="46"/>
      <c r="J38" s="44">
        <v>78</v>
      </c>
      <c r="K38" s="47">
        <f t="shared" si="9"/>
        <v>3518.0282846996602</v>
      </c>
      <c r="L38" s="48"/>
      <c r="M38" s="6">
        <f>IF(J38="","",(K38/J38)/LOOKUP(RIGHT($D$2,3),[1]定数!$A$6:$A$13,[1]定数!$B$6:$B$13))</f>
        <v>0.37585772272432266</v>
      </c>
      <c r="N38" s="44">
        <v>2016</v>
      </c>
      <c r="O38" s="8">
        <v>43720</v>
      </c>
      <c r="P38" s="46">
        <v>0.75349999999999995</v>
      </c>
      <c r="Q38" s="46"/>
      <c r="R38" s="49">
        <f>IF(P38="","",T38*M38*LOOKUP(RIGHT($D$2,3),定数!$A$6:$A$13,定数!$B$6:$B$13))</f>
        <v>-3608.2341381535007</v>
      </c>
      <c r="S38" s="49"/>
      <c r="T38" s="50">
        <f t="shared" si="5"/>
        <v>-80.000000000000071</v>
      </c>
      <c r="U38" s="50"/>
      <c r="V38" t="str">
        <f t="shared" si="8"/>
        <v/>
      </c>
      <c r="W38">
        <f t="shared" si="3"/>
        <v>2</v>
      </c>
      <c r="X38" s="41">
        <f t="shared" si="6"/>
        <v>121162.10574611383</v>
      </c>
      <c r="Y38" s="42">
        <f t="shared" si="7"/>
        <v>3.2142857142857584E-2</v>
      </c>
    </row>
    <row r="39" spans="2:25" x14ac:dyDescent="0.15">
      <c r="B39" s="35">
        <v>31</v>
      </c>
      <c r="C39" s="45">
        <f t="shared" si="1"/>
        <v>113659.37535183519</v>
      </c>
      <c r="D39" s="45"/>
      <c r="E39" s="44">
        <v>2016</v>
      </c>
      <c r="F39" s="8">
        <v>43784</v>
      </c>
      <c r="G39" s="44" t="s">
        <v>3</v>
      </c>
      <c r="H39" s="46">
        <v>0.75229999999999997</v>
      </c>
      <c r="I39" s="46"/>
      <c r="J39" s="44">
        <v>52</v>
      </c>
      <c r="K39" s="47">
        <f t="shared" si="9"/>
        <v>3409.7812605550557</v>
      </c>
      <c r="L39" s="48"/>
      <c r="M39" s="6">
        <f>IF(J39="","",(K39/J39)/LOOKUP(RIGHT($D$2,3),[1]定数!$A$6:$A$13,[1]定数!$B$6:$B$13))</f>
        <v>0.54643930457613077</v>
      </c>
      <c r="N39" s="44">
        <v>2016</v>
      </c>
      <c r="O39" s="8">
        <v>43787</v>
      </c>
      <c r="P39" s="46">
        <v>0.7419</v>
      </c>
      <c r="Q39" s="46"/>
      <c r="R39" s="49">
        <f>IF(P39="","",T39*M39*LOOKUP(RIGHT($D$2,3),定数!$A$6:$A$13,定数!$B$6:$B$13))</f>
        <v>6819.5625211100887</v>
      </c>
      <c r="S39" s="49"/>
      <c r="T39" s="50">
        <f t="shared" si="5"/>
        <v>103.99999999999964</v>
      </c>
      <c r="U39" s="50"/>
      <c r="V39" t="str">
        <f t="shared" si="8"/>
        <v/>
      </c>
      <c r="W39">
        <f t="shared" si="3"/>
        <v>0</v>
      </c>
      <c r="X39" s="41">
        <f t="shared" si="6"/>
        <v>121162.10574611383</v>
      </c>
      <c r="Y39" s="42">
        <f t="shared" si="7"/>
        <v>6.1923076923077303E-2</v>
      </c>
    </row>
    <row r="40" spans="2:25" x14ac:dyDescent="0.15">
      <c r="B40" s="35">
        <v>32</v>
      </c>
      <c r="C40" s="45">
        <f t="shared" si="1"/>
        <v>120478.93787294527</v>
      </c>
      <c r="D40" s="45"/>
      <c r="E40" s="44">
        <v>2017</v>
      </c>
      <c r="F40" s="8">
        <v>10</v>
      </c>
      <c r="G40" s="44" t="s">
        <v>4</v>
      </c>
      <c r="H40" s="46">
        <v>0.73839999999999995</v>
      </c>
      <c r="I40" s="46"/>
      <c r="J40" s="44">
        <v>52</v>
      </c>
      <c r="K40" s="47">
        <f t="shared" si="9"/>
        <v>3614.3681361883582</v>
      </c>
      <c r="L40" s="48"/>
      <c r="M40" s="6">
        <f>IF(J40="","",(K40/J40)/LOOKUP(RIGHT($D$2,3),[1]定数!$A$6:$A$13,[1]定数!$B$6:$B$13))</f>
        <v>0.57922566285069843</v>
      </c>
      <c r="N40" s="44">
        <v>2017</v>
      </c>
      <c r="O40" s="8">
        <v>43477</v>
      </c>
      <c r="P40" s="46">
        <v>0.74870000000000003</v>
      </c>
      <c r="Q40" s="46"/>
      <c r="R40" s="49">
        <f>IF(P40="","",T40*M40*LOOKUP(RIGHT($D$2,3),定数!$A$6:$A$13,定数!$B$6:$B$13))</f>
        <v>7159.2291928346931</v>
      </c>
      <c r="S40" s="49"/>
      <c r="T40" s="50">
        <f t="shared" si="5"/>
        <v>103.00000000000087</v>
      </c>
      <c r="U40" s="50"/>
      <c r="V40" t="str">
        <f t="shared" si="8"/>
        <v/>
      </c>
      <c r="W40">
        <f t="shared" si="3"/>
        <v>0</v>
      </c>
      <c r="X40" s="41">
        <f t="shared" si="6"/>
        <v>121162.10574611383</v>
      </c>
      <c r="Y40" s="42">
        <f t="shared" si="7"/>
        <v>5.6384615384622583E-3</v>
      </c>
    </row>
    <row r="41" spans="2:25" x14ac:dyDescent="0.15">
      <c r="B41" s="35">
        <v>33</v>
      </c>
      <c r="C41" s="45">
        <f t="shared" si="1"/>
        <v>127638.16706577997</v>
      </c>
      <c r="D41" s="45"/>
      <c r="E41" s="44">
        <v>2017</v>
      </c>
      <c r="F41" s="8">
        <v>43496</v>
      </c>
      <c r="G41" s="44" t="s">
        <v>4</v>
      </c>
      <c r="H41" s="46">
        <v>0.7581</v>
      </c>
      <c r="I41" s="46"/>
      <c r="J41" s="44">
        <v>38</v>
      </c>
      <c r="K41" s="47">
        <f t="shared" si="9"/>
        <v>3829.1450119733991</v>
      </c>
      <c r="L41" s="48"/>
      <c r="M41" s="6">
        <f>IF(J41="","",(K41/J41)/LOOKUP(RIGHT($D$2,3),[1]定数!$A$6:$A$13,[1]定数!$B$6:$B$13))</f>
        <v>0.83972478332749978</v>
      </c>
      <c r="N41" s="44">
        <v>2017</v>
      </c>
      <c r="O41" s="8">
        <v>43498</v>
      </c>
      <c r="P41" s="46">
        <v>0.76580000000000004</v>
      </c>
      <c r="Q41" s="46"/>
      <c r="R41" s="49">
        <f>IF(P41="","",T41*M41*LOOKUP(RIGHT($D$2,3),定数!$A$6:$A$13,定数!$B$6:$B$13))</f>
        <v>7759.0569979461379</v>
      </c>
      <c r="S41" s="49"/>
      <c r="T41" s="50">
        <f t="shared" si="5"/>
        <v>77.000000000000398</v>
      </c>
      <c r="U41" s="50"/>
      <c r="V41" t="str">
        <f t="shared" si="8"/>
        <v/>
      </c>
      <c r="W41">
        <f t="shared" si="3"/>
        <v>0</v>
      </c>
      <c r="X41" s="41">
        <f t="shared" si="6"/>
        <v>127638.16706577997</v>
      </c>
      <c r="Y41" s="42">
        <f t="shared" si="7"/>
        <v>0</v>
      </c>
    </row>
    <row r="42" spans="2:25" x14ac:dyDescent="0.15">
      <c r="B42" s="35">
        <v>34</v>
      </c>
      <c r="C42" s="45">
        <f t="shared" si="1"/>
        <v>135397.22406372611</v>
      </c>
      <c r="D42" s="45"/>
      <c r="E42" s="44">
        <v>2017</v>
      </c>
      <c r="F42" s="8">
        <v>43498</v>
      </c>
      <c r="G42" s="44" t="s">
        <v>4</v>
      </c>
      <c r="H42" s="46">
        <v>0.75939999999999996</v>
      </c>
      <c r="I42" s="46"/>
      <c r="J42" s="44">
        <v>42</v>
      </c>
      <c r="K42" s="47">
        <f t="shared" si="9"/>
        <v>4061.916721911783</v>
      </c>
      <c r="L42" s="48"/>
      <c r="M42" s="6">
        <f>IF(J42="","",(K42/J42)/LOOKUP(RIGHT($D$2,3),[1]定数!$A$6:$A$13,[1]定数!$B$6:$B$13))</f>
        <v>0.80593585752217922</v>
      </c>
      <c r="N42" s="44">
        <v>2017</v>
      </c>
      <c r="O42" s="8">
        <v>43498</v>
      </c>
      <c r="P42" s="46">
        <v>0.76780000000000004</v>
      </c>
      <c r="Q42" s="46"/>
      <c r="R42" s="49">
        <f>IF(P42="","",T42*M42*LOOKUP(RIGHT($D$2,3),定数!$A$6:$A$13,定数!$B$6:$B$13))</f>
        <v>8123.8334438236379</v>
      </c>
      <c r="S42" s="49"/>
      <c r="T42" s="50">
        <f t="shared" si="5"/>
        <v>84.000000000000739</v>
      </c>
      <c r="U42" s="50"/>
      <c r="V42" t="str">
        <f t="shared" si="8"/>
        <v/>
      </c>
      <c r="W42">
        <f t="shared" si="3"/>
        <v>0</v>
      </c>
      <c r="X42" s="41">
        <f t="shared" si="6"/>
        <v>135397.22406372611</v>
      </c>
      <c r="Y42" s="42">
        <f t="shared" si="7"/>
        <v>0</v>
      </c>
    </row>
    <row r="43" spans="2:25" x14ac:dyDescent="0.15">
      <c r="B43" s="35">
        <v>35</v>
      </c>
      <c r="C43" s="45">
        <f t="shared" si="1"/>
        <v>143521.05750754976</v>
      </c>
      <c r="D43" s="45"/>
      <c r="E43" s="44">
        <v>2017</v>
      </c>
      <c r="F43" s="8">
        <v>43541</v>
      </c>
      <c r="G43" s="44" t="s">
        <v>4</v>
      </c>
      <c r="H43" s="46">
        <v>0.77059999999999995</v>
      </c>
      <c r="I43" s="46"/>
      <c r="J43" s="44">
        <v>40</v>
      </c>
      <c r="K43" s="47">
        <f t="shared" si="9"/>
        <v>4305.6317252264926</v>
      </c>
      <c r="L43" s="48"/>
      <c r="M43" s="6">
        <f>IF(J43="","",(K43/J43)/LOOKUP(RIGHT($D$2,3),[1]定数!$A$6:$A$13,[1]定数!$B$6:$B$13))</f>
        <v>0.89700660942218602</v>
      </c>
      <c r="N43" s="44">
        <v>2017</v>
      </c>
      <c r="O43" s="8">
        <v>43546</v>
      </c>
      <c r="P43" s="46">
        <v>0.76649999999999996</v>
      </c>
      <c r="Q43" s="46"/>
      <c r="R43" s="49">
        <f>IF(P43="","",T43*M43*LOOKUP(RIGHT($D$2,3),定数!$A$6:$A$13,定数!$B$6:$B$13))</f>
        <v>-4413.2725183571474</v>
      </c>
      <c r="S43" s="49"/>
      <c r="T43" s="50">
        <f t="shared" si="5"/>
        <v>-40.999999999999929</v>
      </c>
      <c r="U43" s="50"/>
      <c r="V43" t="str">
        <f t="shared" si="8"/>
        <v/>
      </c>
      <c r="W43">
        <f t="shared" si="3"/>
        <v>1</v>
      </c>
      <c r="X43" s="41">
        <f t="shared" si="6"/>
        <v>143521.05750754976</v>
      </c>
      <c r="Y43" s="42">
        <f t="shared" si="7"/>
        <v>0</v>
      </c>
    </row>
    <row r="44" spans="2:25" x14ac:dyDescent="0.15">
      <c r="B44" s="35">
        <v>36</v>
      </c>
      <c r="C44" s="45">
        <f t="shared" si="1"/>
        <v>139107.78498919262</v>
      </c>
      <c r="D44" s="45"/>
      <c r="E44" s="44">
        <v>2017</v>
      </c>
      <c r="F44" s="8">
        <v>43561</v>
      </c>
      <c r="G44" s="44" t="s">
        <v>3</v>
      </c>
      <c r="H44" s="46">
        <v>0.75390000000000001</v>
      </c>
      <c r="I44" s="46"/>
      <c r="J44" s="44">
        <v>27</v>
      </c>
      <c r="K44" s="47">
        <f t="shared" si="9"/>
        <v>4173.2335496757787</v>
      </c>
      <c r="L44" s="48"/>
      <c r="M44" s="6">
        <f>IF(J44="","",(K44/J44)/LOOKUP(RIGHT($D$2,3),[1]定数!$A$6:$A$13,[1]定数!$B$6:$B$13))</f>
        <v>1.288035046196228</v>
      </c>
      <c r="N44" s="44">
        <v>2017</v>
      </c>
      <c r="O44" s="8">
        <v>43565</v>
      </c>
      <c r="P44" s="46">
        <v>0.74839999999999995</v>
      </c>
      <c r="Q44" s="46"/>
      <c r="R44" s="49">
        <f>IF(P44="","",T44*M44*LOOKUP(RIGHT($D$2,3),定数!$A$6:$A$13,定数!$B$6:$B$13))</f>
        <v>8501.0313048951994</v>
      </c>
      <c r="S44" s="49"/>
      <c r="T44" s="50">
        <f t="shared" si="5"/>
        <v>55.000000000000604</v>
      </c>
      <c r="U44" s="50"/>
      <c r="V44" t="str">
        <f t="shared" si="8"/>
        <v/>
      </c>
      <c r="W44">
        <f t="shared" si="3"/>
        <v>0</v>
      </c>
      <c r="X44" s="41">
        <f t="shared" si="6"/>
        <v>143521.05750754976</v>
      </c>
      <c r="Y44" s="42">
        <f t="shared" si="7"/>
        <v>3.0749999999999944E-2</v>
      </c>
    </row>
    <row r="45" spans="2:25" x14ac:dyDescent="0.15">
      <c r="B45" s="35">
        <v>37</v>
      </c>
      <c r="C45" s="45">
        <f t="shared" si="1"/>
        <v>147608.81629408782</v>
      </c>
      <c r="D45" s="45"/>
      <c r="E45" s="44">
        <v>2017</v>
      </c>
      <c r="F45" s="8">
        <v>43600</v>
      </c>
      <c r="G45" s="44" t="s">
        <v>4</v>
      </c>
      <c r="H45" s="46">
        <v>0.74399999999999999</v>
      </c>
      <c r="I45" s="46"/>
      <c r="J45" s="44">
        <v>52</v>
      </c>
      <c r="K45" s="47">
        <f t="shared" si="9"/>
        <v>4428.264488822635</v>
      </c>
      <c r="L45" s="48"/>
      <c r="M45" s="6">
        <f>IF(J45="","",(K45/J45)/LOOKUP(RIGHT($D$2,3),[1]定数!$A$6:$A$13,[1]定数!$B$6:$B$13))</f>
        <v>0.70965777064465307</v>
      </c>
      <c r="N45" s="44">
        <v>2017</v>
      </c>
      <c r="O45" s="8">
        <v>43617</v>
      </c>
      <c r="P45" s="46">
        <v>0.73860000000000003</v>
      </c>
      <c r="Q45" s="46"/>
      <c r="R45" s="49">
        <f>IF(P45="","",T45*M45*LOOKUP(RIGHT($D$2,3),定数!$A$6:$A$13,定数!$B$6:$B$13))</f>
        <v>-4598.5823537773176</v>
      </c>
      <c r="S45" s="49"/>
      <c r="T45" s="50">
        <f t="shared" si="5"/>
        <v>-53.999999999999602</v>
      </c>
      <c r="U45" s="50"/>
      <c r="V45" t="str">
        <f t="shared" si="8"/>
        <v/>
      </c>
      <c r="W45">
        <f t="shared" si="3"/>
        <v>1</v>
      </c>
      <c r="X45" s="41">
        <f t="shared" si="6"/>
        <v>147608.81629408782</v>
      </c>
      <c r="Y45" s="42">
        <f t="shared" si="7"/>
        <v>0</v>
      </c>
    </row>
    <row r="46" spans="2:25" x14ac:dyDescent="0.15">
      <c r="B46" s="35">
        <v>38</v>
      </c>
      <c r="C46" s="45">
        <f t="shared" si="1"/>
        <v>143010.23394031051</v>
      </c>
      <c r="D46" s="45"/>
      <c r="E46" s="44">
        <v>2017</v>
      </c>
      <c r="F46" s="8">
        <v>43622</v>
      </c>
      <c r="G46" s="44" t="s">
        <v>4</v>
      </c>
      <c r="H46" s="46">
        <v>0.75060000000000004</v>
      </c>
      <c r="I46" s="46"/>
      <c r="J46" s="44">
        <v>40</v>
      </c>
      <c r="K46" s="47">
        <f t="shared" si="9"/>
        <v>4290.3070182093152</v>
      </c>
      <c r="L46" s="48"/>
      <c r="M46" s="6">
        <f>IF(J46="","",(K46/J46)/LOOKUP(RIGHT($D$2,3),[1]定数!$A$6:$A$13,[1]定数!$B$6:$B$13))</f>
        <v>0.89381396212694075</v>
      </c>
      <c r="N46" s="44">
        <v>2017</v>
      </c>
      <c r="O46" s="8">
        <v>43630</v>
      </c>
      <c r="P46" s="46">
        <v>0.75849999999999995</v>
      </c>
      <c r="Q46" s="46"/>
      <c r="R46" s="49">
        <f>IF(P46="","",T46*M46*LOOKUP(RIGHT($D$2,3),定数!$A$6:$A$13,定数!$B$6:$B$13))</f>
        <v>8473.3563609632984</v>
      </c>
      <c r="S46" s="49"/>
      <c r="T46" s="50">
        <f t="shared" si="5"/>
        <v>78.999999999999076</v>
      </c>
      <c r="U46" s="50"/>
      <c r="V46" t="str">
        <f t="shared" si="8"/>
        <v/>
      </c>
      <c r="W46">
        <f t="shared" si="3"/>
        <v>0</v>
      </c>
      <c r="X46" s="41">
        <f t="shared" si="6"/>
        <v>147608.81629408782</v>
      </c>
      <c r="Y46" s="42">
        <f t="shared" si="7"/>
        <v>3.1153846153845866E-2</v>
      </c>
    </row>
    <row r="47" spans="2:25" x14ac:dyDescent="0.15">
      <c r="B47" s="35">
        <v>39</v>
      </c>
      <c r="C47" s="45">
        <f t="shared" si="1"/>
        <v>151483.5903012738</v>
      </c>
      <c r="D47" s="45"/>
      <c r="E47" s="44">
        <v>2017</v>
      </c>
      <c r="F47" s="8">
        <v>43652</v>
      </c>
      <c r="G47" s="44" t="s">
        <v>3</v>
      </c>
      <c r="H47" s="46">
        <v>0.75790000000000002</v>
      </c>
      <c r="I47" s="46"/>
      <c r="J47" s="44">
        <v>32</v>
      </c>
      <c r="K47" s="47">
        <f t="shared" si="9"/>
        <v>4544.5077090382138</v>
      </c>
      <c r="L47" s="48"/>
      <c r="M47" s="6">
        <f>IF(J47="","",(K47/J47)/LOOKUP(RIGHT($D$2,3),[1]定数!$A$6:$A$13,[1]定数!$B$6:$B$13))</f>
        <v>1.1834655492287014</v>
      </c>
      <c r="N47" s="44">
        <v>2017</v>
      </c>
      <c r="O47" s="8">
        <v>43653</v>
      </c>
      <c r="P47" s="46">
        <v>0.76139999999999997</v>
      </c>
      <c r="Q47" s="46"/>
      <c r="R47" s="49">
        <f>IF(P47="","",T47*M47*LOOKUP(RIGHT($D$2,3),定数!$A$6:$A$13,定数!$B$6:$B$13))</f>
        <v>-4970.5553067604715</v>
      </c>
      <c r="S47" s="49"/>
      <c r="T47" s="50">
        <f t="shared" si="5"/>
        <v>-34.999999999999474</v>
      </c>
      <c r="U47" s="50"/>
      <c r="V47" t="str">
        <f t="shared" si="8"/>
        <v/>
      </c>
      <c r="W47">
        <f t="shared" si="3"/>
        <v>1</v>
      </c>
      <c r="X47" s="41">
        <f t="shared" si="6"/>
        <v>151483.5903012738</v>
      </c>
      <c r="Y47" s="42">
        <f t="shared" si="7"/>
        <v>0</v>
      </c>
    </row>
    <row r="48" spans="2:25" x14ac:dyDescent="0.15">
      <c r="B48" s="35">
        <v>40</v>
      </c>
      <c r="C48" s="45">
        <f t="shared" si="1"/>
        <v>146513.03499451332</v>
      </c>
      <c r="D48" s="45"/>
      <c r="E48" s="44">
        <v>2017</v>
      </c>
      <c r="F48" s="8">
        <v>43664</v>
      </c>
      <c r="G48" s="44" t="s">
        <v>4</v>
      </c>
      <c r="H48" s="46">
        <v>0.79059999999999997</v>
      </c>
      <c r="I48" s="46"/>
      <c r="J48" s="44">
        <v>118</v>
      </c>
      <c r="K48" s="47">
        <f t="shared" si="9"/>
        <v>4395.3910498353998</v>
      </c>
      <c r="L48" s="48"/>
      <c r="M48" s="6">
        <f>IF(J48="","",(K48/J48)/LOOKUP(RIGHT($D$2,3),[1]定数!$A$6:$A$13,[1]定数!$B$6:$B$13))</f>
        <v>0.3104089724460028</v>
      </c>
      <c r="N48" s="44">
        <v>2017</v>
      </c>
      <c r="O48" s="8">
        <v>43784</v>
      </c>
      <c r="P48" s="46">
        <v>0.77849999999999997</v>
      </c>
      <c r="Q48" s="46"/>
      <c r="R48" s="49">
        <f>IF(P48="","",T48*M48*LOOKUP(RIGHT($D$2,3),定数!$A$6:$A$13,定数!$B$6:$B$13))</f>
        <v>-4507.1382799159601</v>
      </c>
      <c r="S48" s="49"/>
      <c r="T48" s="50">
        <f t="shared" si="5"/>
        <v>-121</v>
      </c>
      <c r="U48" s="50"/>
      <c r="V48" t="str">
        <f t="shared" si="8"/>
        <v/>
      </c>
      <c r="W48">
        <f t="shared" si="3"/>
        <v>2</v>
      </c>
      <c r="X48" s="41">
        <f t="shared" si="6"/>
        <v>151483.5903012738</v>
      </c>
      <c r="Y48" s="42">
        <f t="shared" si="7"/>
        <v>3.2812499999999578E-2</v>
      </c>
    </row>
    <row r="49" spans="2:25" x14ac:dyDescent="0.15">
      <c r="B49" s="35">
        <v>41</v>
      </c>
      <c r="C49" s="45">
        <f t="shared" si="1"/>
        <v>142005.89671459736</v>
      </c>
      <c r="D49" s="45"/>
      <c r="E49" s="44">
        <v>2017</v>
      </c>
      <c r="F49" s="8">
        <v>43686</v>
      </c>
      <c r="G49" s="44" t="s">
        <v>3</v>
      </c>
      <c r="H49" s="46">
        <v>0.78639999999999999</v>
      </c>
      <c r="I49" s="46"/>
      <c r="J49" s="44">
        <v>50</v>
      </c>
      <c r="K49" s="47">
        <f t="shared" si="9"/>
        <v>4260.1769014379206</v>
      </c>
      <c r="L49" s="48"/>
      <c r="M49" s="6">
        <f>IF(J49="","",(K49/J49)/LOOKUP(RIGHT($D$2,3),[1]定数!$A$6:$A$13,[1]定数!$B$6:$B$13))</f>
        <v>0.71002948357298679</v>
      </c>
      <c r="N49" s="44">
        <v>2017</v>
      </c>
      <c r="O49" s="8">
        <v>43691</v>
      </c>
      <c r="P49" s="46">
        <v>0.79159999999999997</v>
      </c>
      <c r="Q49" s="46"/>
      <c r="R49" s="49">
        <f>IF(P49="","",T49*M49*LOOKUP(RIGHT($D$2,3),定数!$A$6:$A$13,定数!$B$6:$B$13))</f>
        <v>-4430.5839774954229</v>
      </c>
      <c r="S49" s="49"/>
      <c r="T49" s="50">
        <f t="shared" si="5"/>
        <v>-51.999999999999822</v>
      </c>
      <c r="U49" s="50"/>
      <c r="V49" t="str">
        <f t="shared" si="8"/>
        <v/>
      </c>
      <c r="W49">
        <f t="shared" si="3"/>
        <v>3</v>
      </c>
      <c r="X49" s="41">
        <f t="shared" si="6"/>
        <v>151483.5903012738</v>
      </c>
      <c r="Y49" s="42">
        <f t="shared" si="7"/>
        <v>6.2565810381355447E-2</v>
      </c>
    </row>
    <row r="50" spans="2:25" x14ac:dyDescent="0.15">
      <c r="B50" s="35">
        <v>42</v>
      </c>
      <c r="C50" s="45">
        <f t="shared" si="1"/>
        <v>137575.31273710192</v>
      </c>
      <c r="D50" s="45"/>
      <c r="E50" s="44">
        <v>2017</v>
      </c>
      <c r="F50" s="8">
        <v>43692</v>
      </c>
      <c r="G50" s="44" t="s">
        <v>3</v>
      </c>
      <c r="H50" s="46">
        <v>0.78239999999999998</v>
      </c>
      <c r="I50" s="46"/>
      <c r="J50" s="44">
        <v>50</v>
      </c>
      <c r="K50" s="47">
        <f t="shared" si="9"/>
        <v>4127.2593821130577</v>
      </c>
      <c r="L50" s="48"/>
      <c r="M50" s="6">
        <f>IF(J50="","",(K50/J50)/LOOKUP(RIGHT($D$2,3),[1]定数!$A$6:$A$13,[1]定数!$B$6:$B$13))</f>
        <v>0.68787656368550965</v>
      </c>
      <c r="N50" s="44">
        <v>2017</v>
      </c>
      <c r="O50" s="8">
        <v>43693</v>
      </c>
      <c r="P50" s="46">
        <v>0.78759999999999997</v>
      </c>
      <c r="Q50" s="46"/>
      <c r="R50" s="49">
        <f>IF(P50="","",T50*M50*LOOKUP(RIGHT($D$2,3),定数!$A$6:$A$13,定数!$B$6:$B$13))</f>
        <v>-4292.3497573975656</v>
      </c>
      <c r="S50" s="49"/>
      <c r="T50" s="50">
        <f t="shared" si="5"/>
        <v>-51.999999999999822</v>
      </c>
      <c r="U50" s="50"/>
      <c r="V50" t="str">
        <f t="shared" si="8"/>
        <v/>
      </c>
      <c r="W50">
        <f t="shared" si="3"/>
        <v>4</v>
      </c>
      <c r="X50" s="41">
        <f t="shared" si="6"/>
        <v>151483.5903012738</v>
      </c>
      <c r="Y50" s="42">
        <f t="shared" si="7"/>
        <v>9.1813757097457205E-2</v>
      </c>
    </row>
    <row r="51" spans="2:25" x14ac:dyDescent="0.15">
      <c r="B51" s="35">
        <v>43</v>
      </c>
      <c r="C51" s="45">
        <f t="shared" si="1"/>
        <v>133282.96297970435</v>
      </c>
      <c r="D51" s="45"/>
      <c r="E51" s="44">
        <v>2017</v>
      </c>
      <c r="F51" s="8">
        <v>43762</v>
      </c>
      <c r="G51" s="44" t="s">
        <v>3</v>
      </c>
      <c r="H51" s="46">
        <v>0.77769999999999995</v>
      </c>
      <c r="I51" s="46"/>
      <c r="J51" s="44">
        <v>45</v>
      </c>
      <c r="K51" s="47">
        <f t="shared" si="9"/>
        <v>3998.4888893911302</v>
      </c>
      <c r="L51" s="48"/>
      <c r="M51" s="6">
        <f>IF(J51="","",(K51/J51)/LOOKUP(RIGHT($D$2,3),[1]定数!$A$6:$A$13,[1]定数!$B$6:$B$13))</f>
        <v>0.74046090544280196</v>
      </c>
      <c r="N51" s="44">
        <v>2017</v>
      </c>
      <c r="O51" s="8">
        <v>43764</v>
      </c>
      <c r="P51" s="46">
        <v>0.76870000000000005</v>
      </c>
      <c r="Q51" s="46"/>
      <c r="R51" s="49">
        <f>IF(P51="","",T51*M51*LOOKUP(RIGHT($D$2,3),定数!$A$6:$A$13,定数!$B$6:$B$13))</f>
        <v>7996.9777787821695</v>
      </c>
      <c r="S51" s="49"/>
      <c r="T51" s="50">
        <f t="shared" si="5"/>
        <v>89.999999999998977</v>
      </c>
      <c r="U51" s="50"/>
      <c r="V51" t="str">
        <f t="shared" si="8"/>
        <v/>
      </c>
      <c r="W51">
        <f t="shared" si="3"/>
        <v>0</v>
      </c>
      <c r="X51" s="41">
        <f t="shared" si="6"/>
        <v>151483.5903012738</v>
      </c>
      <c r="Y51" s="42">
        <f t="shared" si="7"/>
        <v>0.12014916787601648</v>
      </c>
    </row>
    <row r="52" spans="2:25" x14ac:dyDescent="0.15">
      <c r="B52" s="35">
        <v>44</v>
      </c>
      <c r="C52" s="45">
        <f t="shared" si="1"/>
        <v>141279.94075848651</v>
      </c>
      <c r="D52" s="45"/>
      <c r="E52" s="44">
        <v>2017</v>
      </c>
      <c r="F52" s="8">
        <v>43764</v>
      </c>
      <c r="G52" s="44" t="s">
        <v>3</v>
      </c>
      <c r="H52" s="46">
        <v>0.76719999999999999</v>
      </c>
      <c r="I52" s="46"/>
      <c r="J52" s="44">
        <v>44</v>
      </c>
      <c r="K52" s="47">
        <f t="shared" si="9"/>
        <v>4238.3982227545948</v>
      </c>
      <c r="L52" s="48"/>
      <c r="M52" s="6">
        <f>IF(J52="","",(K52/J52)/LOOKUP(RIGHT($D$2,3),[1]定数!$A$6:$A$13,[1]定数!$B$6:$B$13))</f>
        <v>0.80272693612776413</v>
      </c>
      <c r="N52" s="44">
        <v>2017</v>
      </c>
      <c r="O52" s="8">
        <v>43771</v>
      </c>
      <c r="P52" s="46">
        <v>0.77190000000000003</v>
      </c>
      <c r="Q52" s="46"/>
      <c r="R52" s="49">
        <f>IF(P52="","",T52*M52*LOOKUP(RIGHT($D$2,3),定数!$A$6:$A$13,定数!$B$6:$B$13))</f>
        <v>-4527.3799197606259</v>
      </c>
      <c r="S52" s="49"/>
      <c r="T52" s="50">
        <f t="shared" si="5"/>
        <v>-47.000000000000377</v>
      </c>
      <c r="U52" s="50"/>
      <c r="V52" t="str">
        <f t="shared" si="8"/>
        <v/>
      </c>
      <c r="W52">
        <f t="shared" si="3"/>
        <v>1</v>
      </c>
      <c r="X52" s="41">
        <f t="shared" si="6"/>
        <v>151483.5903012738</v>
      </c>
      <c r="Y52" s="42">
        <f t="shared" si="7"/>
        <v>6.7358117948578156E-2</v>
      </c>
    </row>
    <row r="53" spans="2:25" x14ac:dyDescent="0.15">
      <c r="B53" s="35">
        <v>45</v>
      </c>
      <c r="C53" s="45">
        <f t="shared" si="1"/>
        <v>136752.56083872588</v>
      </c>
      <c r="D53" s="45"/>
      <c r="E53" s="44">
        <v>2017</v>
      </c>
      <c r="F53" s="8">
        <v>43783</v>
      </c>
      <c r="G53" s="44" t="s">
        <v>3</v>
      </c>
      <c r="H53" s="46">
        <v>0.7611</v>
      </c>
      <c r="I53" s="46"/>
      <c r="J53" s="44">
        <v>36</v>
      </c>
      <c r="K53" s="47">
        <f t="shared" si="9"/>
        <v>4102.5768251617765</v>
      </c>
      <c r="L53" s="48"/>
      <c r="M53" s="6">
        <f>IF(J53="","",(K53/J53)/LOOKUP(RIGHT($D$2,3),[1]定数!$A$6:$A$13,[1]定数!$B$6:$B$13))</f>
        <v>0.9496705613800408</v>
      </c>
      <c r="N53" s="44">
        <v>2017</v>
      </c>
      <c r="O53" s="8">
        <v>43786</v>
      </c>
      <c r="P53" s="46">
        <v>0.754</v>
      </c>
      <c r="Q53" s="46"/>
      <c r="R53" s="49">
        <f>IF(P53="","",T53*M53*LOOKUP(RIGHT($D$2,3),定数!$A$6:$A$13,定数!$B$6:$B$13))</f>
        <v>8091.1931829579426</v>
      </c>
      <c r="S53" s="49"/>
      <c r="T53" s="50">
        <f t="shared" si="5"/>
        <v>70.999999999999957</v>
      </c>
      <c r="U53" s="50"/>
      <c r="V53" t="str">
        <f t="shared" si="8"/>
        <v/>
      </c>
      <c r="W53">
        <f t="shared" si="3"/>
        <v>0</v>
      </c>
      <c r="X53" s="41">
        <f t="shared" si="6"/>
        <v>151483.5903012738</v>
      </c>
      <c r="Y53" s="42">
        <f t="shared" si="7"/>
        <v>9.724505098704439E-2</v>
      </c>
    </row>
    <row r="54" spans="2:25" x14ac:dyDescent="0.15">
      <c r="B54" s="35">
        <v>46</v>
      </c>
      <c r="C54" s="45">
        <f t="shared" si="1"/>
        <v>144843.75402168382</v>
      </c>
      <c r="D54" s="45"/>
      <c r="E54" s="44">
        <v>2017</v>
      </c>
      <c r="F54" s="8">
        <v>43784</v>
      </c>
      <c r="G54" s="44" t="s">
        <v>3</v>
      </c>
      <c r="H54" s="46">
        <v>0.75780000000000003</v>
      </c>
      <c r="I54" s="46"/>
      <c r="J54" s="44">
        <v>55</v>
      </c>
      <c r="K54" s="47">
        <f t="shared" si="9"/>
        <v>4345.3126206505149</v>
      </c>
      <c r="L54" s="48"/>
      <c r="M54" s="6">
        <f>IF(J54="","",(K54/J54)/LOOKUP(RIGHT($D$2,3),[1]定数!$A$6:$A$13,[1]定数!$B$6:$B$13))</f>
        <v>0.65838070009856287</v>
      </c>
      <c r="N54" s="44">
        <v>2017</v>
      </c>
      <c r="O54" s="8">
        <v>43792</v>
      </c>
      <c r="P54" s="46">
        <v>0.76359999999999995</v>
      </c>
      <c r="Q54" s="46"/>
      <c r="R54" s="49">
        <f>IF(P54="","",T54*M54*LOOKUP(RIGHT($D$2,3),定数!$A$6:$A$13,定数!$B$6:$B$13))</f>
        <v>-4582.3296726859307</v>
      </c>
      <c r="S54" s="49"/>
      <c r="T54" s="50">
        <f t="shared" si="5"/>
        <v>-57.999999999999162</v>
      </c>
      <c r="U54" s="50"/>
      <c r="V54" t="str">
        <f t="shared" si="8"/>
        <v/>
      </c>
      <c r="W54">
        <f t="shared" si="3"/>
        <v>1</v>
      </c>
      <c r="X54" s="41">
        <f t="shared" si="6"/>
        <v>151483.5903012738</v>
      </c>
      <c r="Y54" s="42">
        <f t="shared" si="7"/>
        <v>4.3832049837111198E-2</v>
      </c>
    </row>
    <row r="55" spans="2:25" x14ac:dyDescent="0.15">
      <c r="B55" s="35">
        <v>47</v>
      </c>
      <c r="C55" s="45">
        <f t="shared" si="1"/>
        <v>140261.42434899788</v>
      </c>
      <c r="D55" s="45"/>
      <c r="E55" s="44">
        <v>2017</v>
      </c>
      <c r="F55" s="8">
        <v>43789</v>
      </c>
      <c r="G55" s="44" t="s">
        <v>3</v>
      </c>
      <c r="H55" s="46">
        <v>0.75449999999999995</v>
      </c>
      <c r="I55" s="46"/>
      <c r="J55" s="44">
        <v>26</v>
      </c>
      <c r="K55" s="47">
        <f t="shared" si="9"/>
        <v>4207.8427304699362</v>
      </c>
      <c r="L55" s="48"/>
      <c r="M55" s="6">
        <f>IF(J55="","",(K55/J55)/LOOKUP(RIGHT($D$2,3),[1]定数!$A$6:$A$13,[1]定数!$B$6:$B$13))</f>
        <v>1.3486675418172873</v>
      </c>
      <c r="N55" s="44">
        <v>2017</v>
      </c>
      <c r="O55" s="8">
        <v>43790</v>
      </c>
      <c r="P55" s="46">
        <v>0.75729999999999997</v>
      </c>
      <c r="Q55" s="46"/>
      <c r="R55" s="49">
        <f>IF(P55="","",T55*M55*LOOKUP(RIGHT($D$2,3),定数!$A$6:$A$13,定数!$B$6:$B$13))</f>
        <v>-4531.5229405061255</v>
      </c>
      <c r="S55" s="49"/>
      <c r="T55" s="50">
        <f t="shared" si="5"/>
        <v>-28.000000000000249</v>
      </c>
      <c r="U55" s="50"/>
      <c r="V55" t="str">
        <f t="shared" si="8"/>
        <v/>
      </c>
      <c r="W55">
        <f t="shared" si="3"/>
        <v>2</v>
      </c>
      <c r="X55" s="41">
        <f t="shared" si="6"/>
        <v>151483.5903012738</v>
      </c>
      <c r="Y55" s="42">
        <f t="shared" si="7"/>
        <v>7.4081726805900416E-2</v>
      </c>
    </row>
    <row r="56" spans="2:25" x14ac:dyDescent="0.15">
      <c r="B56" s="35">
        <v>48</v>
      </c>
      <c r="C56" s="45">
        <f t="shared" si="1"/>
        <v>135729.90140849177</v>
      </c>
      <c r="D56" s="45"/>
      <c r="E56" s="44">
        <v>2017</v>
      </c>
      <c r="F56" s="8">
        <v>43799</v>
      </c>
      <c r="G56" s="44" t="s">
        <v>3</v>
      </c>
      <c r="H56" s="46">
        <v>0.75570000000000004</v>
      </c>
      <c r="I56" s="46"/>
      <c r="J56" s="44">
        <v>33</v>
      </c>
      <c r="K56" s="47">
        <f t="shared" si="9"/>
        <v>4071.8970422547532</v>
      </c>
      <c r="L56" s="48"/>
      <c r="M56" s="6">
        <f>IF(J56="","",(K56/J56)/LOOKUP(RIGHT($D$2,3),[1]定数!$A$6:$A$13,[1]定数!$B$6:$B$13))</f>
        <v>1.0282568288522103</v>
      </c>
      <c r="N56" s="44">
        <v>2017</v>
      </c>
      <c r="O56" s="8">
        <v>43800</v>
      </c>
      <c r="P56" s="46">
        <v>0.75919999999999999</v>
      </c>
      <c r="Q56" s="46"/>
      <c r="R56" s="49">
        <f>IF(P56="","",T56*M56*LOOKUP(RIGHT($D$2,3),定数!$A$6:$A$13,定数!$B$6:$B$13))</f>
        <v>-4318.6786811792181</v>
      </c>
      <c r="S56" s="49"/>
      <c r="T56" s="50">
        <f t="shared" si="5"/>
        <v>-34.999999999999474</v>
      </c>
      <c r="U56" s="50"/>
      <c r="V56" t="str">
        <f t="shared" si="8"/>
        <v/>
      </c>
      <c r="W56">
        <f t="shared" si="3"/>
        <v>3</v>
      </c>
      <c r="X56" s="41">
        <f t="shared" si="6"/>
        <v>151483.5903012738</v>
      </c>
      <c r="Y56" s="42">
        <f t="shared" si="7"/>
        <v>0.10399600947832532</v>
      </c>
    </row>
    <row r="57" spans="2:25" x14ac:dyDescent="0.15">
      <c r="B57" s="35">
        <v>49</v>
      </c>
      <c r="C57" s="45">
        <f t="shared" si="1"/>
        <v>131411.22272731256</v>
      </c>
      <c r="D57" s="45"/>
      <c r="E57" s="44">
        <v>2017</v>
      </c>
      <c r="F57" s="8">
        <v>43812</v>
      </c>
      <c r="G57" s="44" t="s">
        <v>4</v>
      </c>
      <c r="H57" s="46">
        <v>0.76060000000000005</v>
      </c>
      <c r="I57" s="46"/>
      <c r="J57" s="44">
        <v>51</v>
      </c>
      <c r="K57" s="47">
        <f t="shared" si="9"/>
        <v>3942.3366818193767</v>
      </c>
      <c r="L57" s="48"/>
      <c r="M57" s="6">
        <f>IF(J57="","",(K57/J57)/LOOKUP(RIGHT($D$2,3),[1]定数!$A$6:$A$13,[1]定数!$B$6:$B$13))</f>
        <v>0.64417266042800281</v>
      </c>
      <c r="N57" s="44">
        <v>2017</v>
      </c>
      <c r="O57" s="8">
        <v>43821</v>
      </c>
      <c r="P57" s="46">
        <v>0.77070000000000005</v>
      </c>
      <c r="Q57" s="46"/>
      <c r="R57" s="49">
        <f>IF(P57="","",T57*M57*LOOKUP(RIGHT($D$2,3),定数!$A$6:$A$13,定数!$B$6:$B$13))</f>
        <v>7807.3726443873911</v>
      </c>
      <c r="S57" s="49"/>
      <c r="T57" s="50">
        <f t="shared" si="5"/>
        <v>100.99999999999997</v>
      </c>
      <c r="U57" s="50"/>
      <c r="V57" t="str">
        <f t="shared" si="8"/>
        <v/>
      </c>
      <c r="W57">
        <f t="shared" si="3"/>
        <v>0</v>
      </c>
      <c r="X57" s="41">
        <f t="shared" si="6"/>
        <v>151483.5903012738</v>
      </c>
      <c r="Y57" s="42">
        <f t="shared" si="7"/>
        <v>0.13250522735855996</v>
      </c>
    </row>
    <row r="58" spans="2:25" x14ac:dyDescent="0.15">
      <c r="B58" s="35">
        <v>50</v>
      </c>
      <c r="C58" s="45">
        <f t="shared" si="1"/>
        <v>139218.59537169995</v>
      </c>
      <c r="D58" s="45"/>
      <c r="E58" s="44">
        <v>2017</v>
      </c>
      <c r="F58" s="8">
        <v>43825</v>
      </c>
      <c r="G58" s="44" t="s">
        <v>4</v>
      </c>
      <c r="H58" s="46">
        <v>0.77270000000000005</v>
      </c>
      <c r="I58" s="46"/>
      <c r="J58" s="44">
        <v>14</v>
      </c>
      <c r="K58" s="47">
        <f t="shared" si="9"/>
        <v>4176.5578611509982</v>
      </c>
      <c r="L58" s="48"/>
      <c r="M58" s="6">
        <f>IF(J58="","",(K58/J58)/LOOKUP(RIGHT($D$2,3),[1]定数!$A$6:$A$13,[1]定数!$B$6:$B$13))</f>
        <v>2.4860463459232132</v>
      </c>
      <c r="N58" s="44">
        <v>2017</v>
      </c>
      <c r="O58" s="8">
        <v>43826</v>
      </c>
      <c r="P58" s="46">
        <v>0.77549999999999997</v>
      </c>
      <c r="Q58" s="46"/>
      <c r="R58" s="49">
        <f>IF(P58="","",T58*M58*LOOKUP(RIGHT($D$2,3),定数!$A$6:$A$13,定数!$B$6:$B$13))</f>
        <v>8353.1157223017381</v>
      </c>
      <c r="S58" s="49"/>
      <c r="T58" s="50">
        <f t="shared" si="5"/>
        <v>27.999999999999137</v>
      </c>
      <c r="U58" s="50"/>
      <c r="V58" t="str">
        <f t="shared" si="8"/>
        <v/>
      </c>
      <c r="W58">
        <f t="shared" si="3"/>
        <v>0</v>
      </c>
      <c r="X58" s="41">
        <f t="shared" si="6"/>
        <v>151483.5903012738</v>
      </c>
      <c r="Y58" s="42">
        <f t="shared" si="7"/>
        <v>8.0965832042803831E-2</v>
      </c>
    </row>
    <row r="59" spans="2:25" x14ac:dyDescent="0.15">
      <c r="B59" s="35">
        <v>51</v>
      </c>
      <c r="C59" s="45">
        <f t="shared" si="1"/>
        <v>147571.71109400169</v>
      </c>
      <c r="D59" s="45"/>
      <c r="E59" s="44">
        <v>2018</v>
      </c>
      <c r="F59" s="8">
        <v>43477</v>
      </c>
      <c r="G59" s="44" t="s">
        <v>4</v>
      </c>
      <c r="H59" s="46">
        <v>0.78949999999999998</v>
      </c>
      <c r="I59" s="46"/>
      <c r="J59" s="44">
        <v>46</v>
      </c>
      <c r="K59" s="47">
        <f t="shared" si="9"/>
        <v>4427.1513328200508</v>
      </c>
      <c r="L59" s="48"/>
      <c r="M59" s="6">
        <f>IF(J59="","",(K59/J59)/LOOKUP(RIGHT($D$2,3),[1]定数!$A$6:$A$13,[1]定数!$B$6:$B$13))</f>
        <v>0.80202016898913964</v>
      </c>
      <c r="N59" s="44">
        <v>2018</v>
      </c>
      <c r="O59" s="8">
        <v>43482</v>
      </c>
      <c r="P59" s="46">
        <v>0.79869999999999997</v>
      </c>
      <c r="Q59" s="46"/>
      <c r="R59" s="49">
        <f>IF(P59="","",T59*M59*LOOKUP(RIGHT($D$2,3),定数!$A$6:$A$13,定数!$B$6:$B$13))</f>
        <v>8854.3026656400889</v>
      </c>
      <c r="S59" s="49"/>
      <c r="T59" s="50">
        <f t="shared" si="5"/>
        <v>91.999999999999858</v>
      </c>
      <c r="U59" s="50"/>
      <c r="V59" t="str">
        <f t="shared" si="8"/>
        <v/>
      </c>
      <c r="W59">
        <f t="shared" si="3"/>
        <v>0</v>
      </c>
      <c r="X59" s="41">
        <f t="shared" si="6"/>
        <v>151483.5903012738</v>
      </c>
      <c r="Y59" s="42">
        <f t="shared" si="7"/>
        <v>2.5823781965373827E-2</v>
      </c>
    </row>
    <row r="60" spans="2:25" x14ac:dyDescent="0.15">
      <c r="B60" s="35">
        <v>52</v>
      </c>
      <c r="C60" s="45">
        <f t="shared" si="1"/>
        <v>156426.01375964176</v>
      </c>
      <c r="D60" s="45"/>
      <c r="E60" s="44">
        <v>2018</v>
      </c>
      <c r="F60" s="8">
        <v>43544</v>
      </c>
      <c r="G60" s="44" t="s">
        <v>3</v>
      </c>
      <c r="H60" s="46">
        <v>0.76770000000000005</v>
      </c>
      <c r="I60" s="46"/>
      <c r="J60" s="44">
        <v>41</v>
      </c>
      <c r="K60" s="47">
        <f t="shared" si="9"/>
        <v>4692.7804127892523</v>
      </c>
      <c r="L60" s="48"/>
      <c r="M60" s="6">
        <f>IF(J60="","",(K60/J60)/LOOKUP(RIGHT($D$2,3),[1]定数!$A$6:$A$13,[1]定数!$B$6:$B$13))</f>
        <v>0.95381715707098624</v>
      </c>
      <c r="N60" s="44">
        <v>2018</v>
      </c>
      <c r="O60" s="8">
        <v>43546</v>
      </c>
      <c r="P60" s="46">
        <v>0.77210000000000001</v>
      </c>
      <c r="Q60" s="46"/>
      <c r="R60" s="49">
        <f>IF(P60="","",T60*M60*LOOKUP(RIGHT($D$2,3),定数!$A$6:$A$13,定数!$B$6:$B$13))</f>
        <v>-5036.1545893347611</v>
      </c>
      <c r="S60" s="49"/>
      <c r="T60" s="50">
        <f t="shared" si="5"/>
        <v>-43.999999999999595</v>
      </c>
      <c r="U60" s="50"/>
      <c r="V60" t="str">
        <f t="shared" si="8"/>
        <v/>
      </c>
      <c r="W60">
        <f t="shared" si="3"/>
        <v>1</v>
      </c>
      <c r="X60" s="41">
        <f t="shared" si="6"/>
        <v>156426.01375964176</v>
      </c>
      <c r="Y60" s="42">
        <f t="shared" si="7"/>
        <v>0</v>
      </c>
    </row>
    <row r="61" spans="2:25" x14ac:dyDescent="0.15">
      <c r="B61" s="35">
        <v>53</v>
      </c>
      <c r="C61" s="45">
        <f t="shared" si="1"/>
        <v>151389.859170307</v>
      </c>
      <c r="D61" s="45"/>
      <c r="E61" s="44">
        <v>2018</v>
      </c>
      <c r="F61" s="8">
        <v>43593</v>
      </c>
      <c r="G61" s="44" t="s">
        <v>3</v>
      </c>
      <c r="H61" s="46">
        <v>0.749</v>
      </c>
      <c r="I61" s="46"/>
      <c r="J61" s="44">
        <v>35</v>
      </c>
      <c r="K61" s="47">
        <f t="shared" si="9"/>
        <v>4541.6957751092095</v>
      </c>
      <c r="L61" s="48"/>
      <c r="M61" s="6">
        <f>IF(J61="","",(K61/J61)/LOOKUP(RIGHT($D$2,3),[1]定数!$A$6:$A$13,[1]定数!$B$6:$B$13))</f>
        <v>1.0813561369307643</v>
      </c>
      <c r="N61" s="44">
        <v>2018</v>
      </c>
      <c r="O61" s="8">
        <v>43594</v>
      </c>
      <c r="P61" s="46">
        <v>0.7419</v>
      </c>
      <c r="Q61" s="46"/>
      <c r="R61" s="49">
        <f>IF(P61="","",T61*M61*LOOKUP(RIGHT($D$2,3),定数!$A$6:$A$13,定数!$B$6:$B$13))</f>
        <v>9213.1542866501059</v>
      </c>
      <c r="S61" s="49"/>
      <c r="T61" s="50">
        <f t="shared" si="5"/>
        <v>70.999999999999957</v>
      </c>
      <c r="U61" s="50"/>
      <c r="V61" t="str">
        <f t="shared" si="8"/>
        <v/>
      </c>
      <c r="W61">
        <f t="shared" si="3"/>
        <v>0</v>
      </c>
      <c r="X61" s="41">
        <f t="shared" si="6"/>
        <v>156426.01375964176</v>
      </c>
      <c r="Y61" s="42">
        <f t="shared" si="7"/>
        <v>3.2195121951219208E-2</v>
      </c>
    </row>
    <row r="62" spans="2:25" x14ac:dyDescent="0.15">
      <c r="B62" s="35">
        <v>54</v>
      </c>
      <c r="C62" s="45">
        <f t="shared" si="1"/>
        <v>160603.01345695709</v>
      </c>
      <c r="D62" s="45"/>
      <c r="E62" s="44">
        <v>2018</v>
      </c>
      <c r="F62" s="8">
        <v>43606</v>
      </c>
      <c r="G62" s="44" t="s">
        <v>4</v>
      </c>
      <c r="H62" s="46">
        <v>0.75560000000000005</v>
      </c>
      <c r="I62" s="46"/>
      <c r="J62" s="44">
        <v>52</v>
      </c>
      <c r="K62" s="47">
        <f t="shared" si="9"/>
        <v>4818.090403708713</v>
      </c>
      <c r="L62" s="48"/>
      <c r="M62" s="6">
        <f>IF(J62="","",(K62/J62)/LOOKUP(RIGHT($D$2,3),[1]定数!$A$6:$A$13,[1]定数!$B$6:$B$13))</f>
        <v>0.77212987238921682</v>
      </c>
      <c r="N62" s="44">
        <v>2018</v>
      </c>
      <c r="O62" s="8">
        <v>43615</v>
      </c>
      <c r="P62" s="46">
        <v>0.75009999999999999</v>
      </c>
      <c r="Q62" s="46"/>
      <c r="R62" s="49">
        <f>IF(P62="","",T62*M62*LOOKUP(RIGHT($D$2,3),定数!$A$6:$A$13,定数!$B$6:$B$13))</f>
        <v>-5096.057157768887</v>
      </c>
      <c r="S62" s="49"/>
      <c r="T62" s="50">
        <f t="shared" si="5"/>
        <v>-55.000000000000604</v>
      </c>
      <c r="U62" s="50"/>
      <c r="V62" t="str">
        <f t="shared" si="8"/>
        <v/>
      </c>
      <c r="W62">
        <f t="shared" si="3"/>
        <v>1</v>
      </c>
      <c r="X62" s="41">
        <f t="shared" si="6"/>
        <v>160603.01345695709</v>
      </c>
      <c r="Y62" s="42">
        <f t="shared" si="7"/>
        <v>0</v>
      </c>
    </row>
    <row r="63" spans="2:25" x14ac:dyDescent="0.15">
      <c r="B63" s="35">
        <v>55</v>
      </c>
      <c r="C63" s="45">
        <f t="shared" si="1"/>
        <v>155506.9562991882</v>
      </c>
      <c r="D63" s="45"/>
      <c r="E63" s="44">
        <v>2018</v>
      </c>
      <c r="F63" s="8">
        <v>43643</v>
      </c>
      <c r="G63" s="44" t="s">
        <v>3</v>
      </c>
      <c r="H63" s="46">
        <v>0.73540000000000005</v>
      </c>
      <c r="I63" s="46"/>
      <c r="J63" s="44">
        <v>51</v>
      </c>
      <c r="K63" s="47">
        <f t="shared" si="9"/>
        <v>4665.2086889756456</v>
      </c>
      <c r="L63" s="48"/>
      <c r="M63" s="6">
        <f>IF(J63="","",(K63/J63)/LOOKUP(RIGHT($D$2,3),[1]定数!$A$6:$A$13,[1]定数!$B$6:$B$13))</f>
        <v>0.76228900146660883</v>
      </c>
      <c r="N63" s="44">
        <v>2018</v>
      </c>
      <c r="O63" s="8">
        <v>43646</v>
      </c>
      <c r="P63" s="46">
        <v>0.74070000000000003</v>
      </c>
      <c r="Q63" s="46"/>
      <c r="R63" s="49">
        <f>IF(P63="","",T63*M63*LOOKUP(RIGHT($D$2,3),定数!$A$6:$A$13,定数!$B$6:$B$13))</f>
        <v>-4848.158049327606</v>
      </c>
      <c r="S63" s="49"/>
      <c r="T63" s="50">
        <f t="shared" si="5"/>
        <v>-52.999999999999716</v>
      </c>
      <c r="U63" s="50"/>
      <c r="V63" t="str">
        <f t="shared" si="8"/>
        <v/>
      </c>
      <c r="W63">
        <f t="shared" si="3"/>
        <v>2</v>
      </c>
      <c r="X63" s="41">
        <f t="shared" si="6"/>
        <v>160603.01345695709</v>
      </c>
      <c r="Y63" s="42">
        <f t="shared" si="7"/>
        <v>3.1730769230769673E-2</v>
      </c>
    </row>
    <row r="64" spans="2:25" x14ac:dyDescent="0.15">
      <c r="B64" s="35">
        <v>56</v>
      </c>
      <c r="C64" s="45">
        <f t="shared" si="1"/>
        <v>150658.79824986059</v>
      </c>
      <c r="D64" s="45"/>
      <c r="E64" s="44">
        <v>2018</v>
      </c>
      <c r="F64" s="8">
        <v>43652</v>
      </c>
      <c r="G64" s="44" t="s">
        <v>4</v>
      </c>
      <c r="H64" s="46">
        <v>0.74129999999999996</v>
      </c>
      <c r="I64" s="46"/>
      <c r="J64" s="44">
        <v>36</v>
      </c>
      <c r="K64" s="47">
        <f t="shared" si="9"/>
        <v>4519.7639474958178</v>
      </c>
      <c r="L64" s="48"/>
      <c r="M64" s="6">
        <f>IF(J64="","",(K64/J64)/LOOKUP(RIGHT($D$2,3),[1]定数!$A$6:$A$13,[1]定数!$B$6:$B$13))</f>
        <v>1.0462416545129207</v>
      </c>
      <c r="N64" s="44">
        <v>2018</v>
      </c>
      <c r="O64" s="8">
        <v>43658</v>
      </c>
      <c r="P64" s="46">
        <v>0.73750000000000004</v>
      </c>
      <c r="Q64" s="46"/>
      <c r="R64" s="49">
        <f>IF(P64="","",T64*M64*LOOKUP(RIGHT($D$2,3),定数!$A$6:$A$13,定数!$B$6:$B$13))</f>
        <v>-4770.8619445788117</v>
      </c>
      <c r="S64" s="49"/>
      <c r="T64" s="50">
        <f t="shared" si="5"/>
        <v>-37.999999999999147</v>
      </c>
      <c r="U64" s="50"/>
      <c r="V64" t="str">
        <f t="shared" si="8"/>
        <v/>
      </c>
      <c r="W64">
        <f t="shared" si="3"/>
        <v>3</v>
      </c>
      <c r="X64" s="41">
        <f t="shared" si="6"/>
        <v>160603.01345695709</v>
      </c>
      <c r="Y64" s="42">
        <f t="shared" si="7"/>
        <v>6.1917986425339633E-2</v>
      </c>
    </row>
    <row r="65" spans="2:25" x14ac:dyDescent="0.15">
      <c r="B65" s="35">
        <v>57</v>
      </c>
      <c r="C65" s="45">
        <f t="shared" si="1"/>
        <v>145887.93630528176</v>
      </c>
      <c r="D65" s="45"/>
      <c r="E65" s="44">
        <v>2018</v>
      </c>
      <c r="F65" s="8">
        <v>43691</v>
      </c>
      <c r="G65" s="44" t="s">
        <v>3</v>
      </c>
      <c r="H65" s="46">
        <v>0.72509999999999997</v>
      </c>
      <c r="I65" s="46"/>
      <c r="J65" s="44">
        <v>30</v>
      </c>
      <c r="K65" s="47">
        <f t="shared" si="9"/>
        <v>4376.6380891584531</v>
      </c>
      <c r="L65" s="48"/>
      <c r="M65" s="6">
        <f>IF(J65="","",(K65/J65)/LOOKUP(RIGHT($D$2,3),[1]定数!$A$6:$A$13,[1]定数!$B$6:$B$13))</f>
        <v>1.2157328025440148</v>
      </c>
      <c r="N65" s="44">
        <v>2018</v>
      </c>
      <c r="O65" s="8">
        <v>43693</v>
      </c>
      <c r="P65" s="46">
        <v>0.72829999999999995</v>
      </c>
      <c r="Q65" s="46"/>
      <c r="R65" s="49">
        <f>IF(P65="","",T65*M65*LOOKUP(RIGHT($D$2,3),定数!$A$6:$A$13,定数!$B$6:$B$13))</f>
        <v>-4668.4139617689889</v>
      </c>
      <c r="S65" s="49"/>
      <c r="T65" s="50">
        <f t="shared" si="5"/>
        <v>-31.999999999999808</v>
      </c>
      <c r="U65" s="50"/>
      <c r="V65" t="str">
        <f t="shared" si="8"/>
        <v/>
      </c>
      <c r="W65">
        <f t="shared" si="3"/>
        <v>4</v>
      </c>
      <c r="X65" s="41">
        <f t="shared" si="6"/>
        <v>160603.01345695709</v>
      </c>
      <c r="Y65" s="42">
        <f t="shared" si="7"/>
        <v>9.1623916855203325E-2</v>
      </c>
    </row>
    <row r="66" spans="2:25" x14ac:dyDescent="0.15">
      <c r="B66" s="35">
        <v>58</v>
      </c>
      <c r="C66" s="45">
        <f t="shared" si="1"/>
        <v>141219.52234351277</v>
      </c>
      <c r="D66" s="45"/>
      <c r="E66" s="44">
        <v>2018</v>
      </c>
      <c r="F66" s="8">
        <v>43753</v>
      </c>
      <c r="G66" s="44" t="s">
        <v>4</v>
      </c>
      <c r="H66" s="46">
        <v>0.71440000000000003</v>
      </c>
      <c r="I66" s="46"/>
      <c r="J66" s="44">
        <v>41</v>
      </c>
      <c r="K66" s="47">
        <f t="shared" si="9"/>
        <v>4236.5856703053832</v>
      </c>
      <c r="L66" s="48"/>
      <c r="M66" s="6">
        <f>IF(J66="","",(K66/J66)/LOOKUP(RIGHT($D$2,3),[1]定数!$A$6:$A$13,[1]定数!$B$6:$B$13))</f>
        <v>0.86109464843605343</v>
      </c>
      <c r="N66" s="44">
        <v>2018</v>
      </c>
      <c r="O66" s="8">
        <v>43757</v>
      </c>
      <c r="P66" s="46">
        <v>0.71</v>
      </c>
      <c r="Q66" s="46"/>
      <c r="R66" s="49">
        <f>IF(P66="","",T66*M66*LOOKUP(RIGHT($D$2,3),定数!$A$6:$A$13,定数!$B$6:$B$13))</f>
        <v>-4546.5797437424353</v>
      </c>
      <c r="S66" s="49"/>
      <c r="T66" s="50">
        <f t="shared" si="5"/>
        <v>-44.000000000000703</v>
      </c>
      <c r="U66" s="50"/>
      <c r="V66" t="str">
        <f t="shared" si="8"/>
        <v/>
      </c>
      <c r="W66">
        <f t="shared" si="3"/>
        <v>5</v>
      </c>
      <c r="X66" s="41">
        <f t="shared" si="6"/>
        <v>160603.01345695709</v>
      </c>
      <c r="Y66" s="42">
        <f t="shared" si="7"/>
        <v>0.12069195151583667</v>
      </c>
    </row>
    <row r="67" spans="2:25" x14ac:dyDescent="0.15">
      <c r="B67" s="35">
        <v>59</v>
      </c>
      <c r="C67" s="45">
        <f t="shared" si="1"/>
        <v>136672.94259977032</v>
      </c>
      <c r="D67" s="45"/>
      <c r="E67" s="44">
        <v>2019</v>
      </c>
      <c r="F67" s="8">
        <v>43475</v>
      </c>
      <c r="G67" s="44" t="s">
        <v>4</v>
      </c>
      <c r="H67" s="46">
        <v>0.71899999999999997</v>
      </c>
      <c r="I67" s="46"/>
      <c r="J67" s="44">
        <v>43</v>
      </c>
      <c r="K67" s="47">
        <f t="shared" si="9"/>
        <v>4100.1882779931093</v>
      </c>
      <c r="L67" s="48"/>
      <c r="M67" s="6">
        <f>IF(J67="","",(K67/J67)/LOOKUP(RIGHT($D$2,3),[1]定数!$A$6:$A$13,[1]定数!$B$6:$B$13))</f>
        <v>0.79461013139401337</v>
      </c>
      <c r="N67" s="44">
        <v>2019</v>
      </c>
      <c r="O67" s="8">
        <v>43486</v>
      </c>
      <c r="P67" s="46">
        <v>0.71450000000000002</v>
      </c>
      <c r="Q67" s="46"/>
      <c r="R67" s="49">
        <f>IF(P67="","",T67*M67*LOOKUP(RIGHT($D$2,3),定数!$A$6:$A$13,定数!$B$6:$B$13))</f>
        <v>-4290.8947095276235</v>
      </c>
      <c r="S67" s="49"/>
      <c r="T67" s="50">
        <f t="shared" si="5"/>
        <v>-44.999999999999488</v>
      </c>
      <c r="U67" s="50"/>
      <c r="V67" t="str">
        <f t="shared" si="8"/>
        <v/>
      </c>
      <c r="W67">
        <f t="shared" si="3"/>
        <v>6</v>
      </c>
      <c r="X67" s="41">
        <f t="shared" si="6"/>
        <v>160603.01345695709</v>
      </c>
      <c r="Y67" s="42">
        <f t="shared" si="7"/>
        <v>0.14900138136947361</v>
      </c>
    </row>
    <row r="68" spans="2:25" x14ac:dyDescent="0.15">
      <c r="B68" s="35">
        <v>60</v>
      </c>
      <c r="C68" s="45">
        <f t="shared" si="1"/>
        <v>132382.04789024271</v>
      </c>
      <c r="D68" s="45"/>
      <c r="E68" s="44">
        <v>2019</v>
      </c>
      <c r="F68" s="8">
        <v>43525</v>
      </c>
      <c r="G68" s="44" t="s">
        <v>3</v>
      </c>
      <c r="H68" s="46">
        <v>0.70740000000000003</v>
      </c>
      <c r="I68" s="46"/>
      <c r="J68" s="44">
        <v>45</v>
      </c>
      <c r="K68" s="47">
        <f t="shared" si="9"/>
        <v>3971.4614367072813</v>
      </c>
      <c r="L68" s="48"/>
      <c r="M68" s="6">
        <f>IF(J68="","",(K68/J68)/LOOKUP(RIGHT($D$2,3),[1]定数!$A$6:$A$13,[1]定数!$B$6:$B$13))</f>
        <v>0.73545582161245948</v>
      </c>
      <c r="N68" s="44">
        <v>2019</v>
      </c>
      <c r="O68" s="8">
        <v>43545</v>
      </c>
      <c r="P68" s="46">
        <v>0.71209999999999996</v>
      </c>
      <c r="Q68" s="46"/>
      <c r="R68" s="49">
        <f>IF(P68="","",T68*M68*LOOKUP(RIGHT($D$2,3),定数!$A$6:$A$13,定数!$B$6:$B$13))</f>
        <v>-4147.9708338942064</v>
      </c>
      <c r="S68" s="49"/>
      <c r="T68" s="50">
        <f t="shared" si="5"/>
        <v>-46.999999999999261</v>
      </c>
      <c r="U68" s="50"/>
      <c r="V68" t="str">
        <f t="shared" si="8"/>
        <v/>
      </c>
      <c r="W68">
        <f t="shared" si="3"/>
        <v>7</v>
      </c>
      <c r="X68" s="41">
        <f t="shared" si="6"/>
        <v>160603.01345695709</v>
      </c>
      <c r="Y68" s="42">
        <f t="shared" si="7"/>
        <v>0.17571877986136186</v>
      </c>
    </row>
    <row r="69" spans="2:25" x14ac:dyDescent="0.15">
      <c r="B69" s="35">
        <v>61</v>
      </c>
      <c r="C69" s="45">
        <f t="shared" si="1"/>
        <v>128234.07705634851</v>
      </c>
      <c r="D69" s="45"/>
      <c r="E69" s="44">
        <v>2019</v>
      </c>
      <c r="F69" s="8">
        <v>43628</v>
      </c>
      <c r="G69" s="44" t="s">
        <v>3</v>
      </c>
      <c r="H69" s="46">
        <v>0.69289999999999996</v>
      </c>
      <c r="I69" s="46"/>
      <c r="J69" s="44">
        <v>25</v>
      </c>
      <c r="K69" s="47">
        <f t="shared" si="9"/>
        <v>3847.0223116904554</v>
      </c>
      <c r="L69" s="48"/>
      <c r="M69" s="6">
        <f>IF(J69="","",(K69/J69)/LOOKUP(RIGHT($D$2,3),[1]定数!$A$6:$A$13,[1]定数!$B$6:$B$13))</f>
        <v>1.2823407705634853</v>
      </c>
      <c r="N69" s="44">
        <v>2019</v>
      </c>
      <c r="O69" s="8">
        <v>43630</v>
      </c>
      <c r="P69" s="46">
        <v>0.68789999999999996</v>
      </c>
      <c r="Q69" s="46"/>
      <c r="R69" s="49">
        <f>IF(P69="","",T69*M69*LOOKUP(RIGHT($D$2,3),定数!$A$6:$A$13,定数!$B$6:$B$13))</f>
        <v>7694.044623380918</v>
      </c>
      <c r="S69" s="49"/>
      <c r="T69" s="50">
        <f t="shared" si="5"/>
        <v>50.000000000000043</v>
      </c>
      <c r="U69" s="50"/>
      <c r="V69" t="str">
        <f t="shared" si="8"/>
        <v/>
      </c>
      <c r="W69">
        <f t="shared" si="3"/>
        <v>0</v>
      </c>
      <c r="X69" s="41">
        <f t="shared" si="6"/>
        <v>160603.01345695709</v>
      </c>
      <c r="Y69" s="42">
        <f t="shared" si="7"/>
        <v>0.20154625809237203</v>
      </c>
    </row>
    <row r="70" spans="2:25" x14ac:dyDescent="0.15">
      <c r="B70" s="35">
        <v>62</v>
      </c>
      <c r="C70" s="45">
        <f t="shared" si="1"/>
        <v>135928.12167972943</v>
      </c>
      <c r="D70" s="45"/>
      <c r="E70" s="44">
        <v>2019</v>
      </c>
      <c r="F70" s="8">
        <v>43658</v>
      </c>
      <c r="G70" s="44" t="s">
        <v>4</v>
      </c>
      <c r="H70" s="46">
        <v>0.70179999999999998</v>
      </c>
      <c r="I70" s="46"/>
      <c r="J70" s="44">
        <v>35</v>
      </c>
      <c r="K70" s="47">
        <f t="shared" si="9"/>
        <v>4077.8436503918829</v>
      </c>
      <c r="L70" s="48"/>
      <c r="M70" s="6">
        <f>IF(J70="","",(K70/J70)/LOOKUP(RIGHT($D$2,3),[1]定数!$A$6:$A$13,[1]定数!$B$6:$B$13))</f>
        <v>0.97091515485521029</v>
      </c>
      <c r="N70" s="44">
        <v>2019</v>
      </c>
      <c r="O70" s="8">
        <v>43670</v>
      </c>
      <c r="P70" s="46">
        <v>0.69810000000000005</v>
      </c>
      <c r="Q70" s="46"/>
      <c r="R70" s="49">
        <f>IF(P70="","",T70*M70*LOOKUP(RIGHT($D$2,3),定数!$A$6:$A$13,定数!$B$6:$B$13))</f>
        <v>-4310.8632875570474</v>
      </c>
      <c r="S70" s="49"/>
      <c r="T70" s="50">
        <f t="shared" si="5"/>
        <v>-36.999999999999254</v>
      </c>
      <c r="U70" s="50"/>
      <c r="V70" t="str">
        <f t="shared" si="8"/>
        <v/>
      </c>
      <c r="W70">
        <f t="shared" si="3"/>
        <v>1</v>
      </c>
      <c r="X70" s="41">
        <f t="shared" si="6"/>
        <v>160603.01345695709</v>
      </c>
      <c r="Y70" s="42">
        <f t="shared" si="7"/>
        <v>0.15363903357791431</v>
      </c>
    </row>
    <row r="71" spans="2:25" x14ac:dyDescent="0.15">
      <c r="B71" s="35">
        <v>63</v>
      </c>
      <c r="C71" s="45">
        <f t="shared" si="1"/>
        <v>131617.2583921724</v>
      </c>
      <c r="D71" s="45"/>
      <c r="E71" s="35"/>
      <c r="F71" s="8"/>
      <c r="G71" s="35"/>
      <c r="H71" s="46"/>
      <c r="I71" s="46"/>
      <c r="J71" s="35"/>
      <c r="K71" s="47" t="str">
        <f t="shared" ref="K71:K74" si="10">IF(J71="","",C71*0.03)</f>
        <v/>
      </c>
      <c r="L71" s="48"/>
      <c r="M71" s="6" t="str">
        <f>IF(J71="","",(K71/J71)/LOOKUP(RIGHT($D$2,3),定数!$A$6:$A$13,定数!$B$6:$B$13))</f>
        <v/>
      </c>
      <c r="N71" s="35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5"/>
        <v/>
      </c>
      <c r="U71" s="50"/>
      <c r="V71" t="str">
        <f t="shared" si="8"/>
        <v/>
      </c>
      <c r="W71" t="str">
        <f t="shared" si="3"/>
        <v/>
      </c>
      <c r="X71" s="41">
        <f t="shared" si="6"/>
        <v>160603.01345695709</v>
      </c>
      <c r="Y71" s="42">
        <f t="shared" si="7"/>
        <v>0.18048076708444272</v>
      </c>
    </row>
    <row r="72" spans="2:25" x14ac:dyDescent="0.15">
      <c r="B72" s="35">
        <v>64</v>
      </c>
      <c r="C72" s="45" t="str">
        <f t="shared" si="1"/>
        <v/>
      </c>
      <c r="D72" s="45"/>
      <c r="E72" s="35"/>
      <c r="F72" s="8"/>
      <c r="G72" s="35"/>
      <c r="H72" s="46"/>
      <c r="I72" s="46"/>
      <c r="J72" s="35"/>
      <c r="K72" s="47" t="str">
        <f t="shared" si="10"/>
        <v/>
      </c>
      <c r="L72" s="48"/>
      <c r="M72" s="6" t="str">
        <f>IF(J72="","",(K72/J72)/LOOKUP(RIGHT($D$2,3),定数!$A$6:$A$13,定数!$B$6:$B$13))</f>
        <v/>
      </c>
      <c r="N72" s="35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5"/>
        <v/>
      </c>
      <c r="U72" s="50"/>
      <c r="V72" t="str">
        <f t="shared" si="8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45" t="str">
        <f t="shared" si="1"/>
        <v/>
      </c>
      <c r="D73" s="45"/>
      <c r="E73" s="35"/>
      <c r="F73" s="8"/>
      <c r="G73" s="35"/>
      <c r="H73" s="46"/>
      <c r="I73" s="46"/>
      <c r="J73" s="35"/>
      <c r="K73" s="47" t="str">
        <f t="shared" si="10"/>
        <v/>
      </c>
      <c r="L73" s="48"/>
      <c r="M73" s="6" t="str">
        <f>IF(J73="","",(K73/J73)/LOOKUP(RIGHT($D$2,3),定数!$A$6:$A$13,定数!$B$6:$B$13))</f>
        <v/>
      </c>
      <c r="N73" s="35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5"/>
        <v/>
      </c>
      <c r="U73" s="50"/>
      <c r="V73" t="str">
        <f t="shared" si="8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45" t="str">
        <f t="shared" ref="C74:C108" si="11">IF(R73="","",C73+R73)</f>
        <v/>
      </c>
      <c r="D74" s="45"/>
      <c r="E74" s="35"/>
      <c r="F74" s="8"/>
      <c r="G74" s="35"/>
      <c r="H74" s="46"/>
      <c r="I74" s="46"/>
      <c r="J74" s="35"/>
      <c r="K74" s="47" t="str">
        <f t="shared" si="10"/>
        <v/>
      </c>
      <c r="L74" s="48"/>
      <c r="M74" s="6" t="str">
        <f>IF(J74="","",(K74/J74)/LOOKUP(RIGHT($D$2,3),定数!$A$6:$A$13,定数!$B$6:$B$13))</f>
        <v/>
      </c>
      <c r="N74" s="35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5"/>
        <v/>
      </c>
      <c r="U74" s="50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45" t="str">
        <f t="shared" si="11"/>
        <v/>
      </c>
      <c r="D75" s="45"/>
      <c r="E75" s="35"/>
      <c r="F75" s="8"/>
      <c r="G75" s="35"/>
      <c r="H75" s="46"/>
      <c r="I75" s="46"/>
      <c r="J75" s="35"/>
      <c r="K75" s="47" t="str">
        <f t="shared" ref="K75:K108" si="12">IF(J75="","",C75*0.03)</f>
        <v/>
      </c>
      <c r="L75" s="48"/>
      <c r="M75" s="6" t="str">
        <f>IF(J75="","",(K75/J75)/LOOKUP(RIGHT($D$2,3),定数!$A$6:$A$13,定数!$B$6:$B$13))</f>
        <v/>
      </c>
      <c r="N75" s="35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5"/>
        <v/>
      </c>
      <c r="U75" s="50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45" t="str">
        <f t="shared" si="11"/>
        <v/>
      </c>
      <c r="D76" s="45"/>
      <c r="E76" s="35"/>
      <c r="F76" s="8"/>
      <c r="G76" s="35"/>
      <c r="H76" s="46"/>
      <c r="I76" s="46"/>
      <c r="J76" s="35"/>
      <c r="K76" s="47" t="str">
        <f t="shared" si="12"/>
        <v/>
      </c>
      <c r="L76" s="48"/>
      <c r="M76" s="6" t="str">
        <f>IF(J76="","",(K76/J76)/LOOKUP(RIGHT($D$2,3),定数!$A$6:$A$13,定数!$B$6:$B$13))</f>
        <v/>
      </c>
      <c r="N76" s="35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4">IF(P76="","",IF(G76="買",(P76-H76),(H76-P76))*IF(RIGHT($D$2,3)="JPY",100,10000))</f>
        <v/>
      </c>
      <c r="U76" s="50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15">
      <c r="B77" s="35">
        <v>69</v>
      </c>
      <c r="C77" s="45" t="str">
        <f t="shared" si="11"/>
        <v/>
      </c>
      <c r="D77" s="45"/>
      <c r="E77" s="35"/>
      <c r="F77" s="8"/>
      <c r="G77" s="35"/>
      <c r="H77" s="46"/>
      <c r="I77" s="46"/>
      <c r="J77" s="35"/>
      <c r="K77" s="47" t="str">
        <f t="shared" si="12"/>
        <v/>
      </c>
      <c r="L77" s="48"/>
      <c r="M77" s="6" t="str">
        <f>IF(J77="","",(K77/J77)/LOOKUP(RIGHT($D$2,3),定数!$A$6:$A$13,定数!$B$6:$B$13))</f>
        <v/>
      </c>
      <c r="N77" s="35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4"/>
        <v/>
      </c>
      <c r="U77" s="50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15">
      <c r="B78" s="35">
        <v>70</v>
      </c>
      <c r="C78" s="45" t="str">
        <f t="shared" si="11"/>
        <v/>
      </c>
      <c r="D78" s="45"/>
      <c r="E78" s="35"/>
      <c r="F78" s="8"/>
      <c r="G78" s="35"/>
      <c r="H78" s="46"/>
      <c r="I78" s="46"/>
      <c r="J78" s="35"/>
      <c r="K78" s="47" t="str">
        <f t="shared" si="12"/>
        <v/>
      </c>
      <c r="L78" s="48"/>
      <c r="M78" s="6" t="str">
        <f>IF(J78="","",(K78/J78)/LOOKUP(RIGHT($D$2,3),定数!$A$6:$A$13,定数!$B$6:$B$13))</f>
        <v/>
      </c>
      <c r="N78" s="35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4"/>
        <v/>
      </c>
      <c r="U78" s="50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15">
      <c r="B79" s="35">
        <v>71</v>
      </c>
      <c r="C79" s="45" t="str">
        <f t="shared" si="11"/>
        <v/>
      </c>
      <c r="D79" s="45"/>
      <c r="E79" s="35"/>
      <c r="F79" s="8"/>
      <c r="G79" s="35"/>
      <c r="H79" s="46"/>
      <c r="I79" s="46"/>
      <c r="J79" s="35"/>
      <c r="K79" s="47" t="str">
        <f t="shared" si="12"/>
        <v/>
      </c>
      <c r="L79" s="48"/>
      <c r="M79" s="6" t="str">
        <f>IF(J79="","",(K79/J79)/LOOKUP(RIGHT($D$2,3),定数!$A$6:$A$13,定数!$B$6:$B$13))</f>
        <v/>
      </c>
      <c r="N79" s="35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4"/>
        <v/>
      </c>
      <c r="U79" s="50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15">
      <c r="B80" s="35">
        <v>72</v>
      </c>
      <c r="C80" s="45" t="str">
        <f t="shared" si="11"/>
        <v/>
      </c>
      <c r="D80" s="45"/>
      <c r="E80" s="35"/>
      <c r="F80" s="8"/>
      <c r="G80" s="35"/>
      <c r="H80" s="46"/>
      <c r="I80" s="46"/>
      <c r="J80" s="35"/>
      <c r="K80" s="47" t="str">
        <f t="shared" si="12"/>
        <v/>
      </c>
      <c r="L80" s="48"/>
      <c r="M80" s="6" t="str">
        <f>IF(J80="","",(K80/J80)/LOOKUP(RIGHT($D$2,3),定数!$A$6:$A$13,定数!$B$6:$B$13))</f>
        <v/>
      </c>
      <c r="N80" s="35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4"/>
        <v/>
      </c>
      <c r="U80" s="50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15">
      <c r="B81" s="35">
        <v>73</v>
      </c>
      <c r="C81" s="45" t="str">
        <f t="shared" si="11"/>
        <v/>
      </c>
      <c r="D81" s="45"/>
      <c r="E81" s="35"/>
      <c r="F81" s="8"/>
      <c r="G81" s="35"/>
      <c r="H81" s="46"/>
      <c r="I81" s="46"/>
      <c r="J81" s="35"/>
      <c r="K81" s="47" t="str">
        <f t="shared" si="12"/>
        <v/>
      </c>
      <c r="L81" s="48"/>
      <c r="M81" s="6" t="str">
        <f>IF(J81="","",(K81/J81)/LOOKUP(RIGHT($D$2,3),定数!$A$6:$A$13,定数!$B$6:$B$13))</f>
        <v/>
      </c>
      <c r="N81" s="35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4"/>
        <v/>
      </c>
      <c r="U81" s="50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15">
      <c r="B82" s="35">
        <v>74</v>
      </c>
      <c r="C82" s="45" t="str">
        <f t="shared" si="11"/>
        <v/>
      </c>
      <c r="D82" s="45"/>
      <c r="E82" s="35"/>
      <c r="F82" s="8"/>
      <c r="G82" s="35"/>
      <c r="H82" s="46"/>
      <c r="I82" s="46"/>
      <c r="J82" s="35"/>
      <c r="K82" s="47" t="str">
        <f t="shared" si="12"/>
        <v/>
      </c>
      <c r="L82" s="48"/>
      <c r="M82" s="6" t="str">
        <f>IF(J82="","",(K82/J82)/LOOKUP(RIGHT($D$2,3),定数!$A$6:$A$13,定数!$B$6:$B$13))</f>
        <v/>
      </c>
      <c r="N82" s="35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4"/>
        <v/>
      </c>
      <c r="U82" s="50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15">
      <c r="B83" s="35">
        <v>75</v>
      </c>
      <c r="C83" s="45" t="str">
        <f t="shared" si="11"/>
        <v/>
      </c>
      <c r="D83" s="45"/>
      <c r="E83" s="35"/>
      <c r="F83" s="8"/>
      <c r="G83" s="35"/>
      <c r="H83" s="46"/>
      <c r="I83" s="46"/>
      <c r="J83" s="35"/>
      <c r="K83" s="47" t="str">
        <f t="shared" si="12"/>
        <v/>
      </c>
      <c r="L83" s="48"/>
      <c r="M83" s="6" t="str">
        <f>IF(J83="","",(K83/J83)/LOOKUP(RIGHT($D$2,3),定数!$A$6:$A$13,定数!$B$6:$B$13))</f>
        <v/>
      </c>
      <c r="N83" s="35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4"/>
        <v/>
      </c>
      <c r="U83" s="50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15">
      <c r="B84" s="35">
        <v>76</v>
      </c>
      <c r="C84" s="45" t="str">
        <f t="shared" si="11"/>
        <v/>
      </c>
      <c r="D84" s="45"/>
      <c r="E84" s="35"/>
      <c r="F84" s="8"/>
      <c r="G84" s="35"/>
      <c r="H84" s="46"/>
      <c r="I84" s="46"/>
      <c r="J84" s="35"/>
      <c r="K84" s="47" t="str">
        <f t="shared" si="12"/>
        <v/>
      </c>
      <c r="L84" s="48"/>
      <c r="M84" s="6" t="str">
        <f>IF(J84="","",(K84/J84)/LOOKUP(RIGHT($D$2,3),定数!$A$6:$A$13,定数!$B$6:$B$13))</f>
        <v/>
      </c>
      <c r="N84" s="35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4"/>
        <v/>
      </c>
      <c r="U84" s="50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15">
      <c r="B85" s="35">
        <v>77</v>
      </c>
      <c r="C85" s="45" t="str">
        <f t="shared" si="11"/>
        <v/>
      </c>
      <c r="D85" s="45"/>
      <c r="E85" s="35"/>
      <c r="F85" s="8"/>
      <c r="G85" s="35"/>
      <c r="H85" s="46"/>
      <c r="I85" s="46"/>
      <c r="J85" s="35"/>
      <c r="K85" s="47" t="str">
        <f t="shared" si="12"/>
        <v/>
      </c>
      <c r="L85" s="48"/>
      <c r="M85" s="6" t="str">
        <f>IF(J85="","",(K85/J85)/LOOKUP(RIGHT($D$2,3),定数!$A$6:$A$13,定数!$B$6:$B$13))</f>
        <v/>
      </c>
      <c r="N85" s="35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4"/>
        <v/>
      </c>
      <c r="U85" s="50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15">
      <c r="B86" s="35">
        <v>78</v>
      </c>
      <c r="C86" s="45" t="str">
        <f t="shared" si="11"/>
        <v/>
      </c>
      <c r="D86" s="45"/>
      <c r="E86" s="35"/>
      <c r="F86" s="8"/>
      <c r="G86" s="35"/>
      <c r="H86" s="46"/>
      <c r="I86" s="46"/>
      <c r="J86" s="35"/>
      <c r="K86" s="47" t="str">
        <f t="shared" si="12"/>
        <v/>
      </c>
      <c r="L86" s="48"/>
      <c r="M86" s="6" t="str">
        <f>IF(J86="","",(K86/J86)/LOOKUP(RIGHT($D$2,3),定数!$A$6:$A$13,定数!$B$6:$B$13))</f>
        <v/>
      </c>
      <c r="N86" s="35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4"/>
        <v/>
      </c>
      <c r="U86" s="50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15">
      <c r="B87" s="35">
        <v>79</v>
      </c>
      <c r="C87" s="45" t="str">
        <f t="shared" si="11"/>
        <v/>
      </c>
      <c r="D87" s="45"/>
      <c r="E87" s="35"/>
      <c r="F87" s="8"/>
      <c r="G87" s="35"/>
      <c r="H87" s="46"/>
      <c r="I87" s="46"/>
      <c r="J87" s="35"/>
      <c r="K87" s="47" t="str">
        <f t="shared" si="12"/>
        <v/>
      </c>
      <c r="L87" s="48"/>
      <c r="M87" s="6" t="str">
        <f>IF(J87="","",(K87/J87)/LOOKUP(RIGHT($D$2,3),定数!$A$6:$A$13,定数!$B$6:$B$13))</f>
        <v/>
      </c>
      <c r="N87" s="35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4"/>
        <v/>
      </c>
      <c r="U87" s="50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15">
      <c r="B88" s="35">
        <v>80</v>
      </c>
      <c r="C88" s="45" t="str">
        <f t="shared" si="11"/>
        <v/>
      </c>
      <c r="D88" s="45"/>
      <c r="E88" s="35"/>
      <c r="F88" s="8"/>
      <c r="G88" s="35"/>
      <c r="H88" s="46"/>
      <c r="I88" s="46"/>
      <c r="J88" s="35"/>
      <c r="K88" s="47" t="str">
        <f t="shared" si="12"/>
        <v/>
      </c>
      <c r="L88" s="48"/>
      <c r="M88" s="6" t="str">
        <f>IF(J88="","",(K88/J88)/LOOKUP(RIGHT($D$2,3),定数!$A$6:$A$13,定数!$B$6:$B$13))</f>
        <v/>
      </c>
      <c r="N88" s="35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4"/>
        <v/>
      </c>
      <c r="U88" s="50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15">
      <c r="B89" s="35">
        <v>81</v>
      </c>
      <c r="C89" s="45" t="str">
        <f t="shared" si="11"/>
        <v/>
      </c>
      <c r="D89" s="45"/>
      <c r="E89" s="35"/>
      <c r="F89" s="8"/>
      <c r="G89" s="35"/>
      <c r="H89" s="46"/>
      <c r="I89" s="46"/>
      <c r="J89" s="35"/>
      <c r="K89" s="47" t="str">
        <f t="shared" si="12"/>
        <v/>
      </c>
      <c r="L89" s="48"/>
      <c r="M89" s="6" t="str">
        <f>IF(J89="","",(K89/J89)/LOOKUP(RIGHT($D$2,3),定数!$A$6:$A$13,定数!$B$6:$B$13))</f>
        <v/>
      </c>
      <c r="N89" s="35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4"/>
        <v/>
      </c>
      <c r="U89" s="50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15">
      <c r="B90" s="35">
        <v>82</v>
      </c>
      <c r="C90" s="45" t="str">
        <f t="shared" si="11"/>
        <v/>
      </c>
      <c r="D90" s="45"/>
      <c r="E90" s="35"/>
      <c r="F90" s="8"/>
      <c r="G90" s="35"/>
      <c r="H90" s="46"/>
      <c r="I90" s="46"/>
      <c r="J90" s="35"/>
      <c r="K90" s="47" t="str">
        <f t="shared" si="12"/>
        <v/>
      </c>
      <c r="L90" s="48"/>
      <c r="M90" s="6" t="str">
        <f>IF(J90="","",(K90/J90)/LOOKUP(RIGHT($D$2,3),定数!$A$6:$A$13,定数!$B$6:$B$13))</f>
        <v/>
      </c>
      <c r="N90" s="35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4"/>
        <v/>
      </c>
      <c r="U90" s="50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15">
      <c r="B91" s="35">
        <v>83</v>
      </c>
      <c r="C91" s="45" t="str">
        <f t="shared" si="11"/>
        <v/>
      </c>
      <c r="D91" s="45"/>
      <c r="E91" s="35"/>
      <c r="F91" s="8"/>
      <c r="G91" s="35"/>
      <c r="H91" s="46"/>
      <c r="I91" s="46"/>
      <c r="J91" s="35"/>
      <c r="K91" s="47" t="str">
        <f t="shared" si="12"/>
        <v/>
      </c>
      <c r="L91" s="48"/>
      <c r="M91" s="6" t="str">
        <f>IF(J91="","",(K91/J91)/LOOKUP(RIGHT($D$2,3),定数!$A$6:$A$13,定数!$B$6:$B$13))</f>
        <v/>
      </c>
      <c r="N91" s="35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4"/>
        <v/>
      </c>
      <c r="U91" s="50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15">
      <c r="B92" s="35">
        <v>84</v>
      </c>
      <c r="C92" s="45" t="str">
        <f t="shared" si="11"/>
        <v/>
      </c>
      <c r="D92" s="45"/>
      <c r="E92" s="35"/>
      <c r="F92" s="8"/>
      <c r="G92" s="35"/>
      <c r="H92" s="46"/>
      <c r="I92" s="46"/>
      <c r="J92" s="35"/>
      <c r="K92" s="47" t="str">
        <f t="shared" si="12"/>
        <v/>
      </c>
      <c r="L92" s="48"/>
      <c r="M92" s="6" t="str">
        <f>IF(J92="","",(K92/J92)/LOOKUP(RIGHT($D$2,3),定数!$A$6:$A$13,定数!$B$6:$B$13))</f>
        <v/>
      </c>
      <c r="N92" s="35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4"/>
        <v/>
      </c>
      <c r="U92" s="50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15">
      <c r="B93" s="35">
        <v>85</v>
      </c>
      <c r="C93" s="45" t="str">
        <f t="shared" si="11"/>
        <v/>
      </c>
      <c r="D93" s="45"/>
      <c r="E93" s="35"/>
      <c r="F93" s="8"/>
      <c r="G93" s="35"/>
      <c r="H93" s="46"/>
      <c r="I93" s="46"/>
      <c r="J93" s="35"/>
      <c r="K93" s="47" t="str">
        <f t="shared" si="12"/>
        <v/>
      </c>
      <c r="L93" s="48"/>
      <c r="M93" s="6" t="str">
        <f>IF(J93="","",(K93/J93)/LOOKUP(RIGHT($D$2,3),定数!$A$6:$A$13,定数!$B$6:$B$13))</f>
        <v/>
      </c>
      <c r="N93" s="35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4"/>
        <v/>
      </c>
      <c r="U93" s="50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15">
      <c r="B94" s="35">
        <v>86</v>
      </c>
      <c r="C94" s="45" t="str">
        <f t="shared" si="11"/>
        <v/>
      </c>
      <c r="D94" s="45"/>
      <c r="E94" s="35"/>
      <c r="F94" s="8"/>
      <c r="G94" s="35"/>
      <c r="H94" s="46"/>
      <c r="I94" s="46"/>
      <c r="J94" s="35"/>
      <c r="K94" s="47" t="str">
        <f t="shared" si="12"/>
        <v/>
      </c>
      <c r="L94" s="48"/>
      <c r="M94" s="6" t="str">
        <f>IF(J94="","",(K94/J94)/LOOKUP(RIGHT($D$2,3),定数!$A$6:$A$13,定数!$B$6:$B$13))</f>
        <v/>
      </c>
      <c r="N94" s="35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4"/>
        <v/>
      </c>
      <c r="U94" s="50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15">
      <c r="B95" s="35">
        <v>87</v>
      </c>
      <c r="C95" s="45" t="str">
        <f t="shared" si="11"/>
        <v/>
      </c>
      <c r="D95" s="45"/>
      <c r="E95" s="35"/>
      <c r="F95" s="8"/>
      <c r="G95" s="35"/>
      <c r="H95" s="46"/>
      <c r="I95" s="46"/>
      <c r="J95" s="35"/>
      <c r="K95" s="47" t="str">
        <f t="shared" si="12"/>
        <v/>
      </c>
      <c r="L95" s="48"/>
      <c r="M95" s="6" t="str">
        <f>IF(J95="","",(K95/J95)/LOOKUP(RIGHT($D$2,3),定数!$A$6:$A$13,定数!$B$6:$B$13))</f>
        <v/>
      </c>
      <c r="N95" s="35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4"/>
        <v/>
      </c>
      <c r="U95" s="50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15">
      <c r="B96" s="35">
        <v>88</v>
      </c>
      <c r="C96" s="45" t="str">
        <f t="shared" si="11"/>
        <v/>
      </c>
      <c r="D96" s="45"/>
      <c r="E96" s="35"/>
      <c r="F96" s="8"/>
      <c r="G96" s="35"/>
      <c r="H96" s="46"/>
      <c r="I96" s="46"/>
      <c r="J96" s="35"/>
      <c r="K96" s="47" t="str">
        <f t="shared" si="12"/>
        <v/>
      </c>
      <c r="L96" s="48"/>
      <c r="M96" s="6" t="str">
        <f>IF(J96="","",(K96/J96)/LOOKUP(RIGHT($D$2,3),定数!$A$6:$A$13,定数!$B$6:$B$13))</f>
        <v/>
      </c>
      <c r="N96" s="35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4"/>
        <v/>
      </c>
      <c r="U96" s="50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15">
      <c r="B97" s="35">
        <v>89</v>
      </c>
      <c r="C97" s="45" t="str">
        <f t="shared" si="11"/>
        <v/>
      </c>
      <c r="D97" s="45"/>
      <c r="E97" s="35"/>
      <c r="F97" s="8"/>
      <c r="G97" s="35"/>
      <c r="H97" s="46"/>
      <c r="I97" s="46"/>
      <c r="J97" s="35"/>
      <c r="K97" s="47" t="str">
        <f t="shared" si="12"/>
        <v/>
      </c>
      <c r="L97" s="48"/>
      <c r="M97" s="6" t="str">
        <f>IF(J97="","",(K97/J97)/LOOKUP(RIGHT($D$2,3),定数!$A$6:$A$13,定数!$B$6:$B$13))</f>
        <v/>
      </c>
      <c r="N97" s="35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4"/>
        <v/>
      </c>
      <c r="U97" s="50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15">
      <c r="B98" s="35">
        <v>90</v>
      </c>
      <c r="C98" s="45" t="str">
        <f t="shared" si="11"/>
        <v/>
      </c>
      <c r="D98" s="45"/>
      <c r="E98" s="35"/>
      <c r="F98" s="8"/>
      <c r="G98" s="35"/>
      <c r="H98" s="46"/>
      <c r="I98" s="46"/>
      <c r="J98" s="35"/>
      <c r="K98" s="47" t="str">
        <f t="shared" si="12"/>
        <v/>
      </c>
      <c r="L98" s="48"/>
      <c r="M98" s="6" t="str">
        <f>IF(J98="","",(K98/J98)/LOOKUP(RIGHT($D$2,3),定数!$A$6:$A$13,定数!$B$6:$B$13))</f>
        <v/>
      </c>
      <c r="N98" s="35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4"/>
        <v/>
      </c>
      <c r="U98" s="50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15">
      <c r="B99" s="35">
        <v>91</v>
      </c>
      <c r="C99" s="45" t="str">
        <f t="shared" si="11"/>
        <v/>
      </c>
      <c r="D99" s="45"/>
      <c r="E99" s="35"/>
      <c r="F99" s="8"/>
      <c r="G99" s="35"/>
      <c r="H99" s="46"/>
      <c r="I99" s="46"/>
      <c r="J99" s="35"/>
      <c r="K99" s="47" t="str">
        <f t="shared" si="12"/>
        <v/>
      </c>
      <c r="L99" s="48"/>
      <c r="M99" s="6" t="str">
        <f>IF(J99="","",(K99/J99)/LOOKUP(RIGHT($D$2,3),定数!$A$6:$A$13,定数!$B$6:$B$13))</f>
        <v/>
      </c>
      <c r="N99" s="35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4"/>
        <v/>
      </c>
      <c r="U99" s="50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15">
      <c r="B100" s="35">
        <v>92</v>
      </c>
      <c r="C100" s="45" t="str">
        <f t="shared" si="11"/>
        <v/>
      </c>
      <c r="D100" s="45"/>
      <c r="E100" s="35"/>
      <c r="F100" s="8"/>
      <c r="G100" s="35"/>
      <c r="H100" s="46"/>
      <c r="I100" s="46"/>
      <c r="J100" s="35"/>
      <c r="K100" s="47" t="str">
        <f t="shared" si="12"/>
        <v/>
      </c>
      <c r="L100" s="48"/>
      <c r="M100" s="6" t="str">
        <f>IF(J100="","",(K100/J100)/LOOKUP(RIGHT($D$2,3),定数!$A$6:$A$13,定数!$B$6:$B$13))</f>
        <v/>
      </c>
      <c r="N100" s="35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4"/>
        <v/>
      </c>
      <c r="U100" s="50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15">
      <c r="B101" s="35">
        <v>93</v>
      </c>
      <c r="C101" s="45" t="str">
        <f t="shared" si="11"/>
        <v/>
      </c>
      <c r="D101" s="45"/>
      <c r="E101" s="35"/>
      <c r="F101" s="8"/>
      <c r="G101" s="35"/>
      <c r="H101" s="46"/>
      <c r="I101" s="46"/>
      <c r="J101" s="35"/>
      <c r="K101" s="47" t="str">
        <f t="shared" si="12"/>
        <v/>
      </c>
      <c r="L101" s="48"/>
      <c r="M101" s="6" t="str">
        <f>IF(J101="","",(K101/J101)/LOOKUP(RIGHT($D$2,3),定数!$A$6:$A$13,定数!$B$6:$B$13))</f>
        <v/>
      </c>
      <c r="N101" s="35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4"/>
        <v/>
      </c>
      <c r="U101" s="50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15">
      <c r="B102" s="35">
        <v>94</v>
      </c>
      <c r="C102" s="45" t="str">
        <f t="shared" si="11"/>
        <v/>
      </c>
      <c r="D102" s="45"/>
      <c r="E102" s="35"/>
      <c r="F102" s="8"/>
      <c r="G102" s="35"/>
      <c r="H102" s="46"/>
      <c r="I102" s="46"/>
      <c r="J102" s="35"/>
      <c r="K102" s="47" t="str">
        <f t="shared" si="12"/>
        <v/>
      </c>
      <c r="L102" s="48"/>
      <c r="M102" s="6" t="str">
        <f>IF(J102="","",(K102/J102)/LOOKUP(RIGHT($D$2,3),定数!$A$6:$A$13,定数!$B$6:$B$13))</f>
        <v/>
      </c>
      <c r="N102" s="35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4"/>
        <v/>
      </c>
      <c r="U102" s="50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15">
      <c r="B103" s="35">
        <v>95</v>
      </c>
      <c r="C103" s="45" t="str">
        <f t="shared" si="11"/>
        <v/>
      </c>
      <c r="D103" s="45"/>
      <c r="E103" s="35"/>
      <c r="F103" s="8"/>
      <c r="G103" s="35"/>
      <c r="H103" s="46"/>
      <c r="I103" s="46"/>
      <c r="J103" s="35"/>
      <c r="K103" s="47" t="str">
        <f t="shared" si="12"/>
        <v/>
      </c>
      <c r="L103" s="48"/>
      <c r="M103" s="6" t="str">
        <f>IF(J103="","",(K103/J103)/LOOKUP(RIGHT($D$2,3),定数!$A$6:$A$13,定数!$B$6:$B$13))</f>
        <v/>
      </c>
      <c r="N103" s="35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4"/>
        <v/>
      </c>
      <c r="U103" s="50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15">
      <c r="B104" s="35">
        <v>96</v>
      </c>
      <c r="C104" s="45" t="str">
        <f t="shared" si="11"/>
        <v/>
      </c>
      <c r="D104" s="45"/>
      <c r="E104" s="35"/>
      <c r="F104" s="8"/>
      <c r="G104" s="35"/>
      <c r="H104" s="46"/>
      <c r="I104" s="46"/>
      <c r="J104" s="35"/>
      <c r="K104" s="47" t="str">
        <f t="shared" si="12"/>
        <v/>
      </c>
      <c r="L104" s="48"/>
      <c r="M104" s="6" t="str">
        <f>IF(J104="","",(K104/J104)/LOOKUP(RIGHT($D$2,3),定数!$A$6:$A$13,定数!$B$6:$B$13))</f>
        <v/>
      </c>
      <c r="N104" s="35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4"/>
        <v/>
      </c>
      <c r="U104" s="50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15">
      <c r="B105" s="35">
        <v>97</v>
      </c>
      <c r="C105" s="45" t="str">
        <f t="shared" si="11"/>
        <v/>
      </c>
      <c r="D105" s="45"/>
      <c r="E105" s="35"/>
      <c r="F105" s="8"/>
      <c r="G105" s="35"/>
      <c r="H105" s="46"/>
      <c r="I105" s="46"/>
      <c r="J105" s="35"/>
      <c r="K105" s="47" t="str">
        <f t="shared" si="12"/>
        <v/>
      </c>
      <c r="L105" s="48"/>
      <c r="M105" s="6" t="str">
        <f>IF(J105="","",(K105/J105)/LOOKUP(RIGHT($D$2,3),定数!$A$6:$A$13,定数!$B$6:$B$13))</f>
        <v/>
      </c>
      <c r="N105" s="35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4"/>
        <v/>
      </c>
      <c r="U105" s="50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15">
      <c r="B106" s="35">
        <v>98</v>
      </c>
      <c r="C106" s="45" t="str">
        <f t="shared" si="11"/>
        <v/>
      </c>
      <c r="D106" s="45"/>
      <c r="E106" s="35"/>
      <c r="F106" s="8"/>
      <c r="G106" s="35"/>
      <c r="H106" s="46"/>
      <c r="I106" s="46"/>
      <c r="J106" s="35"/>
      <c r="K106" s="47" t="str">
        <f t="shared" si="12"/>
        <v/>
      </c>
      <c r="L106" s="48"/>
      <c r="M106" s="6" t="str">
        <f>IF(J106="","",(K106/J106)/LOOKUP(RIGHT($D$2,3),定数!$A$6:$A$13,定数!$B$6:$B$13))</f>
        <v/>
      </c>
      <c r="N106" s="35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4"/>
        <v/>
      </c>
      <c r="U106" s="50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15">
      <c r="B107" s="35">
        <v>99</v>
      </c>
      <c r="C107" s="45" t="str">
        <f t="shared" si="11"/>
        <v/>
      </c>
      <c r="D107" s="45"/>
      <c r="E107" s="35"/>
      <c r="F107" s="8"/>
      <c r="G107" s="35"/>
      <c r="H107" s="46"/>
      <c r="I107" s="46"/>
      <c r="J107" s="35"/>
      <c r="K107" s="47" t="str">
        <f t="shared" si="12"/>
        <v/>
      </c>
      <c r="L107" s="48"/>
      <c r="M107" s="6" t="str">
        <f>IF(J107="","",(K107/J107)/LOOKUP(RIGHT($D$2,3),定数!$A$6:$A$13,定数!$B$6:$B$13))</f>
        <v/>
      </c>
      <c r="N107" s="35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4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15">
      <c r="B108" s="35">
        <v>100</v>
      </c>
      <c r="C108" s="45" t="str">
        <f t="shared" si="11"/>
        <v/>
      </c>
      <c r="D108" s="45"/>
      <c r="E108" s="35"/>
      <c r="F108" s="8"/>
      <c r="G108" s="35"/>
      <c r="H108" s="46"/>
      <c r="I108" s="46"/>
      <c r="J108" s="35"/>
      <c r="K108" s="47" t="str">
        <f t="shared" si="12"/>
        <v/>
      </c>
      <c r="L108" s="48"/>
      <c r="M108" s="6" t="str">
        <f>IF(J108="","",(K108/J108)/LOOKUP(RIGHT($D$2,3),定数!$A$6:$A$13,定数!$B$6:$B$13))</f>
        <v/>
      </c>
      <c r="N108" s="35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4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01" priority="291" stopIfTrue="1" operator="equal">
      <formula>"買"</formula>
    </cfRule>
    <cfRule type="cellIs" dxfId="300" priority="292" stopIfTrue="1" operator="equal">
      <formula>"売"</formula>
    </cfRule>
  </conditionalFormatting>
  <conditionalFormatting sqref="G9:G11 G14:G45 G47:G108">
    <cfRule type="cellIs" dxfId="299" priority="293" stopIfTrue="1" operator="equal">
      <formula>"買"</formula>
    </cfRule>
    <cfRule type="cellIs" dxfId="298" priority="294" stopIfTrue="1" operator="equal">
      <formula>"売"</formula>
    </cfRule>
  </conditionalFormatting>
  <conditionalFormatting sqref="G12">
    <cfRule type="cellIs" dxfId="297" priority="289" stopIfTrue="1" operator="equal">
      <formula>"買"</formula>
    </cfRule>
    <cfRule type="cellIs" dxfId="296" priority="290" stopIfTrue="1" operator="equal">
      <formula>"売"</formula>
    </cfRule>
  </conditionalFormatting>
  <conditionalFormatting sqref="G13">
    <cfRule type="cellIs" dxfId="295" priority="287" stopIfTrue="1" operator="equal">
      <formula>"買"</formula>
    </cfRule>
    <cfRule type="cellIs" dxfId="294" priority="288" stopIfTrue="1" operator="equal">
      <formula>"売"</formula>
    </cfRule>
  </conditionalFormatting>
  <conditionalFormatting sqref="G9">
    <cfRule type="cellIs" dxfId="293" priority="285" stopIfTrue="1" operator="equal">
      <formula>"買"</formula>
    </cfRule>
    <cfRule type="cellIs" dxfId="292" priority="286" stopIfTrue="1" operator="equal">
      <formula>"売"</formula>
    </cfRule>
  </conditionalFormatting>
  <conditionalFormatting sqref="G10">
    <cfRule type="cellIs" dxfId="291" priority="283" stopIfTrue="1" operator="equal">
      <formula>"買"</formula>
    </cfRule>
    <cfRule type="cellIs" dxfId="290" priority="284" stopIfTrue="1" operator="equal">
      <formula>"売"</formula>
    </cfRule>
  </conditionalFormatting>
  <conditionalFormatting sqref="G11">
    <cfRule type="cellIs" dxfId="289" priority="281" stopIfTrue="1" operator="equal">
      <formula>"買"</formula>
    </cfRule>
    <cfRule type="cellIs" dxfId="288" priority="282" stopIfTrue="1" operator="equal">
      <formula>"売"</formula>
    </cfRule>
  </conditionalFormatting>
  <conditionalFormatting sqref="G9">
    <cfRule type="cellIs" dxfId="287" priority="279" stopIfTrue="1" operator="equal">
      <formula>"買"</formula>
    </cfRule>
    <cfRule type="cellIs" dxfId="286" priority="280" stopIfTrue="1" operator="equal">
      <formula>"売"</formula>
    </cfRule>
  </conditionalFormatting>
  <conditionalFormatting sqref="G10">
    <cfRule type="cellIs" dxfId="285" priority="277" stopIfTrue="1" operator="equal">
      <formula>"買"</formula>
    </cfRule>
    <cfRule type="cellIs" dxfId="284" priority="278" stopIfTrue="1" operator="equal">
      <formula>"売"</formula>
    </cfRule>
  </conditionalFormatting>
  <conditionalFormatting sqref="G11">
    <cfRule type="cellIs" dxfId="283" priority="275" stopIfTrue="1" operator="equal">
      <formula>"買"</formula>
    </cfRule>
    <cfRule type="cellIs" dxfId="282" priority="276" stopIfTrue="1" operator="equal">
      <formula>"売"</formula>
    </cfRule>
  </conditionalFormatting>
  <conditionalFormatting sqref="G12">
    <cfRule type="cellIs" dxfId="281" priority="273" stopIfTrue="1" operator="equal">
      <formula>"買"</formula>
    </cfRule>
    <cfRule type="cellIs" dxfId="280" priority="274" stopIfTrue="1" operator="equal">
      <formula>"売"</formula>
    </cfRule>
  </conditionalFormatting>
  <conditionalFormatting sqref="G13">
    <cfRule type="cellIs" dxfId="279" priority="271" stopIfTrue="1" operator="equal">
      <formula>"買"</formula>
    </cfRule>
    <cfRule type="cellIs" dxfId="278" priority="272" stopIfTrue="1" operator="equal">
      <formula>"売"</formula>
    </cfRule>
  </conditionalFormatting>
  <conditionalFormatting sqref="G13">
    <cfRule type="cellIs" dxfId="277" priority="269" stopIfTrue="1" operator="equal">
      <formula>"買"</formula>
    </cfRule>
    <cfRule type="cellIs" dxfId="276" priority="270" stopIfTrue="1" operator="equal">
      <formula>"売"</formula>
    </cfRule>
  </conditionalFormatting>
  <conditionalFormatting sqref="G14">
    <cfRule type="cellIs" dxfId="275" priority="267" stopIfTrue="1" operator="equal">
      <formula>"買"</formula>
    </cfRule>
    <cfRule type="cellIs" dxfId="274" priority="268" stopIfTrue="1" operator="equal">
      <formula>"売"</formula>
    </cfRule>
  </conditionalFormatting>
  <conditionalFormatting sqref="G15">
    <cfRule type="cellIs" dxfId="273" priority="265" stopIfTrue="1" operator="equal">
      <formula>"買"</formula>
    </cfRule>
    <cfRule type="cellIs" dxfId="272" priority="266" stopIfTrue="1" operator="equal">
      <formula>"売"</formula>
    </cfRule>
  </conditionalFormatting>
  <conditionalFormatting sqref="G15">
    <cfRule type="cellIs" dxfId="271" priority="263" stopIfTrue="1" operator="equal">
      <formula>"買"</formula>
    </cfRule>
    <cfRule type="cellIs" dxfId="270" priority="264" stopIfTrue="1" operator="equal">
      <formula>"売"</formula>
    </cfRule>
  </conditionalFormatting>
  <conditionalFormatting sqref="G16">
    <cfRule type="cellIs" dxfId="269" priority="261" stopIfTrue="1" operator="equal">
      <formula>"買"</formula>
    </cfRule>
    <cfRule type="cellIs" dxfId="268" priority="262" stopIfTrue="1" operator="equal">
      <formula>"売"</formula>
    </cfRule>
  </conditionalFormatting>
  <conditionalFormatting sqref="G17">
    <cfRule type="cellIs" dxfId="267" priority="259" stopIfTrue="1" operator="equal">
      <formula>"買"</formula>
    </cfRule>
    <cfRule type="cellIs" dxfId="266" priority="260" stopIfTrue="1" operator="equal">
      <formula>"売"</formula>
    </cfRule>
  </conditionalFormatting>
  <conditionalFormatting sqref="G18">
    <cfRule type="cellIs" dxfId="265" priority="257" stopIfTrue="1" operator="equal">
      <formula>"買"</formula>
    </cfRule>
    <cfRule type="cellIs" dxfId="264" priority="258" stopIfTrue="1" operator="equal">
      <formula>"売"</formula>
    </cfRule>
  </conditionalFormatting>
  <conditionalFormatting sqref="G19">
    <cfRule type="cellIs" dxfId="263" priority="255" stopIfTrue="1" operator="equal">
      <formula>"買"</formula>
    </cfRule>
    <cfRule type="cellIs" dxfId="262" priority="256" stopIfTrue="1" operator="equal">
      <formula>"売"</formula>
    </cfRule>
  </conditionalFormatting>
  <conditionalFormatting sqref="G20">
    <cfRule type="cellIs" dxfId="261" priority="253" stopIfTrue="1" operator="equal">
      <formula>"買"</formula>
    </cfRule>
    <cfRule type="cellIs" dxfId="260" priority="254" stopIfTrue="1" operator="equal">
      <formula>"売"</formula>
    </cfRule>
  </conditionalFormatting>
  <conditionalFormatting sqref="G21">
    <cfRule type="cellIs" dxfId="259" priority="251" stopIfTrue="1" operator="equal">
      <formula>"買"</formula>
    </cfRule>
    <cfRule type="cellIs" dxfId="258" priority="252" stopIfTrue="1" operator="equal">
      <formula>"売"</formula>
    </cfRule>
  </conditionalFormatting>
  <conditionalFormatting sqref="G22">
    <cfRule type="cellIs" dxfId="257" priority="249" stopIfTrue="1" operator="equal">
      <formula>"買"</formula>
    </cfRule>
    <cfRule type="cellIs" dxfId="256" priority="250" stopIfTrue="1" operator="equal">
      <formula>"売"</formula>
    </cfRule>
  </conditionalFormatting>
  <conditionalFormatting sqref="G23">
    <cfRule type="cellIs" dxfId="255" priority="247" stopIfTrue="1" operator="equal">
      <formula>"買"</formula>
    </cfRule>
    <cfRule type="cellIs" dxfId="254" priority="248" stopIfTrue="1" operator="equal">
      <formula>"売"</formula>
    </cfRule>
  </conditionalFormatting>
  <conditionalFormatting sqref="G24">
    <cfRule type="cellIs" dxfId="253" priority="245" stopIfTrue="1" operator="equal">
      <formula>"買"</formula>
    </cfRule>
    <cfRule type="cellIs" dxfId="252" priority="246" stopIfTrue="1" operator="equal">
      <formula>"売"</formula>
    </cfRule>
  </conditionalFormatting>
  <conditionalFormatting sqref="G25">
    <cfRule type="cellIs" dxfId="251" priority="243" stopIfTrue="1" operator="equal">
      <formula>"買"</formula>
    </cfRule>
    <cfRule type="cellIs" dxfId="250" priority="244" stopIfTrue="1" operator="equal">
      <formula>"売"</formula>
    </cfRule>
  </conditionalFormatting>
  <conditionalFormatting sqref="G26">
    <cfRule type="cellIs" dxfId="249" priority="241" stopIfTrue="1" operator="equal">
      <formula>"買"</formula>
    </cfRule>
    <cfRule type="cellIs" dxfId="248" priority="242" stopIfTrue="1" operator="equal">
      <formula>"売"</formula>
    </cfRule>
  </conditionalFormatting>
  <conditionalFormatting sqref="G27">
    <cfRule type="cellIs" dxfId="247" priority="239" stopIfTrue="1" operator="equal">
      <formula>"買"</formula>
    </cfRule>
    <cfRule type="cellIs" dxfId="246" priority="240" stopIfTrue="1" operator="equal">
      <formula>"売"</formula>
    </cfRule>
  </conditionalFormatting>
  <conditionalFormatting sqref="G28">
    <cfRule type="cellIs" dxfId="245" priority="237" stopIfTrue="1" operator="equal">
      <formula>"買"</formula>
    </cfRule>
    <cfRule type="cellIs" dxfId="244" priority="238" stopIfTrue="1" operator="equal">
      <formula>"売"</formula>
    </cfRule>
  </conditionalFormatting>
  <conditionalFormatting sqref="G29">
    <cfRule type="cellIs" dxfId="243" priority="235" stopIfTrue="1" operator="equal">
      <formula>"買"</formula>
    </cfRule>
    <cfRule type="cellIs" dxfId="242" priority="236" stopIfTrue="1" operator="equal">
      <formula>"売"</formula>
    </cfRule>
  </conditionalFormatting>
  <conditionalFormatting sqref="G30">
    <cfRule type="cellIs" dxfId="241" priority="233" stopIfTrue="1" operator="equal">
      <formula>"買"</formula>
    </cfRule>
    <cfRule type="cellIs" dxfId="240" priority="234" stopIfTrue="1" operator="equal">
      <formula>"売"</formula>
    </cfRule>
  </conditionalFormatting>
  <conditionalFormatting sqref="G31">
    <cfRule type="cellIs" dxfId="239" priority="231" stopIfTrue="1" operator="equal">
      <formula>"買"</formula>
    </cfRule>
    <cfRule type="cellIs" dxfId="238" priority="232" stopIfTrue="1" operator="equal">
      <formula>"売"</formula>
    </cfRule>
  </conditionalFormatting>
  <conditionalFormatting sqref="G32">
    <cfRule type="cellIs" dxfId="237" priority="229" stopIfTrue="1" operator="equal">
      <formula>"買"</formula>
    </cfRule>
    <cfRule type="cellIs" dxfId="236" priority="230" stopIfTrue="1" operator="equal">
      <formula>"売"</formula>
    </cfRule>
  </conditionalFormatting>
  <conditionalFormatting sqref="G33">
    <cfRule type="cellIs" dxfId="235" priority="227" stopIfTrue="1" operator="equal">
      <formula>"買"</formula>
    </cfRule>
    <cfRule type="cellIs" dxfId="234" priority="228" stopIfTrue="1" operator="equal">
      <formula>"売"</formula>
    </cfRule>
  </conditionalFormatting>
  <conditionalFormatting sqref="G34">
    <cfRule type="cellIs" dxfId="233" priority="225" stopIfTrue="1" operator="equal">
      <formula>"買"</formula>
    </cfRule>
    <cfRule type="cellIs" dxfId="232" priority="226" stopIfTrue="1" operator="equal">
      <formula>"売"</formula>
    </cfRule>
  </conditionalFormatting>
  <conditionalFormatting sqref="G35">
    <cfRule type="cellIs" dxfId="231" priority="223" stopIfTrue="1" operator="equal">
      <formula>"買"</formula>
    </cfRule>
    <cfRule type="cellIs" dxfId="230" priority="224" stopIfTrue="1" operator="equal">
      <formula>"売"</formula>
    </cfRule>
  </conditionalFormatting>
  <conditionalFormatting sqref="G36">
    <cfRule type="cellIs" dxfId="229" priority="221" stopIfTrue="1" operator="equal">
      <formula>"買"</formula>
    </cfRule>
    <cfRule type="cellIs" dxfId="228" priority="222" stopIfTrue="1" operator="equal">
      <formula>"売"</formula>
    </cfRule>
  </conditionalFormatting>
  <conditionalFormatting sqref="G37">
    <cfRule type="cellIs" dxfId="227" priority="219" stopIfTrue="1" operator="equal">
      <formula>"買"</formula>
    </cfRule>
    <cfRule type="cellIs" dxfId="226" priority="220" stopIfTrue="1" operator="equal">
      <formula>"売"</formula>
    </cfRule>
  </conditionalFormatting>
  <conditionalFormatting sqref="G38">
    <cfRule type="cellIs" dxfId="225" priority="217" stopIfTrue="1" operator="equal">
      <formula>"買"</formula>
    </cfRule>
    <cfRule type="cellIs" dxfId="224" priority="218" stopIfTrue="1" operator="equal">
      <formula>"売"</formula>
    </cfRule>
  </conditionalFormatting>
  <conditionalFormatting sqref="G39">
    <cfRule type="cellIs" dxfId="223" priority="215" stopIfTrue="1" operator="equal">
      <formula>"買"</formula>
    </cfRule>
    <cfRule type="cellIs" dxfId="222" priority="216" stopIfTrue="1" operator="equal">
      <formula>"売"</formula>
    </cfRule>
  </conditionalFormatting>
  <conditionalFormatting sqref="G40">
    <cfRule type="cellIs" dxfId="221" priority="213" stopIfTrue="1" operator="equal">
      <formula>"買"</formula>
    </cfRule>
    <cfRule type="cellIs" dxfId="220" priority="214" stopIfTrue="1" operator="equal">
      <formula>"売"</formula>
    </cfRule>
  </conditionalFormatting>
  <conditionalFormatting sqref="G41">
    <cfRule type="cellIs" dxfId="219" priority="211" stopIfTrue="1" operator="equal">
      <formula>"買"</formula>
    </cfRule>
    <cfRule type="cellIs" dxfId="218" priority="212" stopIfTrue="1" operator="equal">
      <formula>"売"</formula>
    </cfRule>
  </conditionalFormatting>
  <conditionalFormatting sqref="G42">
    <cfRule type="cellIs" dxfId="217" priority="209" stopIfTrue="1" operator="equal">
      <formula>"買"</formula>
    </cfRule>
    <cfRule type="cellIs" dxfId="216" priority="210" stopIfTrue="1" operator="equal">
      <formula>"売"</formula>
    </cfRule>
  </conditionalFormatting>
  <conditionalFormatting sqref="G43">
    <cfRule type="cellIs" dxfId="215" priority="207" stopIfTrue="1" operator="equal">
      <formula>"買"</formula>
    </cfRule>
    <cfRule type="cellIs" dxfId="214" priority="208" stopIfTrue="1" operator="equal">
      <formula>"売"</formula>
    </cfRule>
  </conditionalFormatting>
  <conditionalFormatting sqref="G44">
    <cfRule type="cellIs" dxfId="213" priority="205" stopIfTrue="1" operator="equal">
      <formula>"買"</formula>
    </cfRule>
    <cfRule type="cellIs" dxfId="212" priority="206" stopIfTrue="1" operator="equal">
      <formula>"売"</formula>
    </cfRule>
  </conditionalFormatting>
  <conditionalFormatting sqref="G45">
    <cfRule type="cellIs" dxfId="211" priority="203" stopIfTrue="1" operator="equal">
      <formula>"買"</formula>
    </cfRule>
    <cfRule type="cellIs" dxfId="210" priority="204" stopIfTrue="1" operator="equal">
      <formula>"売"</formula>
    </cfRule>
  </conditionalFormatting>
  <conditionalFormatting sqref="G46">
    <cfRule type="cellIs" dxfId="209" priority="201" stopIfTrue="1" operator="equal">
      <formula>"買"</formula>
    </cfRule>
    <cfRule type="cellIs" dxfId="208" priority="202" stopIfTrue="1" operator="equal">
      <formula>"売"</formula>
    </cfRule>
  </conditionalFormatting>
  <conditionalFormatting sqref="G47">
    <cfRule type="cellIs" dxfId="207" priority="199" stopIfTrue="1" operator="equal">
      <formula>"買"</formula>
    </cfRule>
    <cfRule type="cellIs" dxfId="206" priority="200" stopIfTrue="1" operator="equal">
      <formula>"売"</formula>
    </cfRule>
  </conditionalFormatting>
  <conditionalFormatting sqref="G48">
    <cfRule type="cellIs" dxfId="205" priority="197" stopIfTrue="1" operator="equal">
      <formula>"買"</formula>
    </cfRule>
    <cfRule type="cellIs" dxfId="204" priority="198" stopIfTrue="1" operator="equal">
      <formula>"売"</formula>
    </cfRule>
  </conditionalFormatting>
  <conditionalFormatting sqref="G49">
    <cfRule type="cellIs" dxfId="203" priority="195" stopIfTrue="1" operator="equal">
      <formula>"買"</formula>
    </cfRule>
    <cfRule type="cellIs" dxfId="202" priority="196" stopIfTrue="1" operator="equal">
      <formula>"売"</formula>
    </cfRule>
  </conditionalFormatting>
  <conditionalFormatting sqref="G50">
    <cfRule type="cellIs" dxfId="201" priority="193" stopIfTrue="1" operator="equal">
      <formula>"買"</formula>
    </cfRule>
    <cfRule type="cellIs" dxfId="200" priority="194" stopIfTrue="1" operator="equal">
      <formula>"売"</formula>
    </cfRule>
  </conditionalFormatting>
  <conditionalFormatting sqref="G51">
    <cfRule type="cellIs" dxfId="199" priority="191" stopIfTrue="1" operator="equal">
      <formula>"買"</formula>
    </cfRule>
    <cfRule type="cellIs" dxfId="198" priority="192" stopIfTrue="1" operator="equal">
      <formula>"売"</formula>
    </cfRule>
  </conditionalFormatting>
  <conditionalFormatting sqref="G52">
    <cfRule type="cellIs" dxfId="197" priority="189" stopIfTrue="1" operator="equal">
      <formula>"買"</formula>
    </cfRule>
    <cfRule type="cellIs" dxfId="196" priority="190" stopIfTrue="1" operator="equal">
      <formula>"売"</formula>
    </cfRule>
  </conditionalFormatting>
  <conditionalFormatting sqref="G53">
    <cfRule type="cellIs" dxfId="195" priority="187" stopIfTrue="1" operator="equal">
      <formula>"買"</formula>
    </cfRule>
    <cfRule type="cellIs" dxfId="194" priority="188" stopIfTrue="1" operator="equal">
      <formula>"売"</formula>
    </cfRule>
  </conditionalFormatting>
  <conditionalFormatting sqref="G54">
    <cfRule type="cellIs" dxfId="193" priority="185" stopIfTrue="1" operator="equal">
      <formula>"買"</formula>
    </cfRule>
    <cfRule type="cellIs" dxfId="192" priority="186" stopIfTrue="1" operator="equal">
      <formula>"売"</formula>
    </cfRule>
  </conditionalFormatting>
  <conditionalFormatting sqref="G55">
    <cfRule type="cellIs" dxfId="191" priority="183" stopIfTrue="1" operator="equal">
      <formula>"買"</formula>
    </cfRule>
    <cfRule type="cellIs" dxfId="190" priority="184" stopIfTrue="1" operator="equal">
      <formula>"売"</formula>
    </cfRule>
  </conditionalFormatting>
  <conditionalFormatting sqref="G56">
    <cfRule type="cellIs" dxfId="189" priority="181" stopIfTrue="1" operator="equal">
      <formula>"買"</formula>
    </cfRule>
    <cfRule type="cellIs" dxfId="188" priority="182" stopIfTrue="1" operator="equal">
      <formula>"売"</formula>
    </cfRule>
  </conditionalFormatting>
  <conditionalFormatting sqref="G57">
    <cfRule type="cellIs" dxfId="187" priority="179" stopIfTrue="1" operator="equal">
      <formula>"買"</formula>
    </cfRule>
    <cfRule type="cellIs" dxfId="186" priority="180" stopIfTrue="1" operator="equal">
      <formula>"売"</formula>
    </cfRule>
  </conditionalFormatting>
  <conditionalFormatting sqref="G58">
    <cfRule type="cellIs" dxfId="185" priority="177" stopIfTrue="1" operator="equal">
      <formula>"買"</formula>
    </cfRule>
    <cfRule type="cellIs" dxfId="184" priority="178" stopIfTrue="1" operator="equal">
      <formula>"売"</formula>
    </cfRule>
  </conditionalFormatting>
  <conditionalFormatting sqref="G57">
    <cfRule type="cellIs" dxfId="183" priority="175" stopIfTrue="1" operator="equal">
      <formula>"買"</formula>
    </cfRule>
    <cfRule type="cellIs" dxfId="182" priority="176" stopIfTrue="1" operator="equal">
      <formula>"売"</formula>
    </cfRule>
  </conditionalFormatting>
  <conditionalFormatting sqref="G58">
    <cfRule type="cellIs" dxfId="181" priority="173" stopIfTrue="1" operator="equal">
      <formula>"買"</formula>
    </cfRule>
    <cfRule type="cellIs" dxfId="180" priority="174" stopIfTrue="1" operator="equal">
      <formula>"売"</formula>
    </cfRule>
  </conditionalFormatting>
  <conditionalFormatting sqref="G59">
    <cfRule type="cellIs" dxfId="179" priority="171" stopIfTrue="1" operator="equal">
      <formula>"買"</formula>
    </cfRule>
    <cfRule type="cellIs" dxfId="178" priority="172" stopIfTrue="1" operator="equal">
      <formula>"売"</formula>
    </cfRule>
  </conditionalFormatting>
  <conditionalFormatting sqref="G60">
    <cfRule type="cellIs" dxfId="177" priority="169" stopIfTrue="1" operator="equal">
      <formula>"買"</formula>
    </cfRule>
    <cfRule type="cellIs" dxfId="176" priority="170" stopIfTrue="1" operator="equal">
      <formula>"売"</formula>
    </cfRule>
  </conditionalFormatting>
  <conditionalFormatting sqref="G61">
    <cfRule type="cellIs" dxfId="175" priority="167" stopIfTrue="1" operator="equal">
      <formula>"買"</formula>
    </cfRule>
    <cfRule type="cellIs" dxfId="174" priority="168" stopIfTrue="1" operator="equal">
      <formula>"売"</formula>
    </cfRule>
  </conditionalFormatting>
  <conditionalFormatting sqref="G62">
    <cfRule type="cellIs" dxfId="173" priority="165" stopIfTrue="1" operator="equal">
      <formula>"買"</formula>
    </cfRule>
    <cfRule type="cellIs" dxfId="172" priority="166" stopIfTrue="1" operator="equal">
      <formula>"売"</formula>
    </cfRule>
  </conditionalFormatting>
  <conditionalFormatting sqref="G63">
    <cfRule type="cellIs" dxfId="171" priority="163" stopIfTrue="1" operator="equal">
      <formula>"買"</formula>
    </cfRule>
    <cfRule type="cellIs" dxfId="170" priority="164" stopIfTrue="1" operator="equal">
      <formula>"売"</formula>
    </cfRule>
  </conditionalFormatting>
  <conditionalFormatting sqref="G64">
    <cfRule type="cellIs" dxfId="169" priority="161" stopIfTrue="1" operator="equal">
      <formula>"買"</formula>
    </cfRule>
    <cfRule type="cellIs" dxfId="168" priority="162" stopIfTrue="1" operator="equal">
      <formula>"売"</formula>
    </cfRule>
  </conditionalFormatting>
  <conditionalFormatting sqref="G65">
    <cfRule type="cellIs" dxfId="167" priority="159" stopIfTrue="1" operator="equal">
      <formula>"買"</formula>
    </cfRule>
    <cfRule type="cellIs" dxfId="166" priority="160" stopIfTrue="1" operator="equal">
      <formula>"売"</formula>
    </cfRule>
  </conditionalFormatting>
  <conditionalFormatting sqref="G66">
    <cfRule type="cellIs" dxfId="165" priority="157" stopIfTrue="1" operator="equal">
      <formula>"買"</formula>
    </cfRule>
    <cfRule type="cellIs" dxfId="164" priority="158" stopIfTrue="1" operator="equal">
      <formula>"売"</formula>
    </cfRule>
  </conditionalFormatting>
  <conditionalFormatting sqref="G67">
    <cfRule type="cellIs" dxfId="163" priority="155" stopIfTrue="1" operator="equal">
      <formula>"買"</formula>
    </cfRule>
    <cfRule type="cellIs" dxfId="162" priority="156" stopIfTrue="1" operator="equal">
      <formula>"売"</formula>
    </cfRule>
  </conditionalFormatting>
  <conditionalFormatting sqref="G68">
    <cfRule type="cellIs" dxfId="161" priority="153" stopIfTrue="1" operator="equal">
      <formula>"買"</formula>
    </cfRule>
    <cfRule type="cellIs" dxfId="160" priority="154" stopIfTrue="1" operator="equal">
      <formula>"売"</formula>
    </cfRule>
  </conditionalFormatting>
  <conditionalFormatting sqref="G69">
    <cfRule type="cellIs" dxfId="159" priority="151" stopIfTrue="1" operator="equal">
      <formula>"買"</formula>
    </cfRule>
    <cfRule type="cellIs" dxfId="158" priority="152" stopIfTrue="1" operator="equal">
      <formula>"売"</formula>
    </cfRule>
  </conditionalFormatting>
  <conditionalFormatting sqref="G70">
    <cfRule type="cellIs" dxfId="157" priority="149" stopIfTrue="1" operator="equal">
      <formula>"買"</formula>
    </cfRule>
    <cfRule type="cellIs" dxfId="156" priority="150" stopIfTrue="1" operator="equal">
      <formula>"売"</formula>
    </cfRule>
  </conditionalFormatting>
  <conditionalFormatting sqref="G9:G24">
    <cfRule type="cellIs" dxfId="155" priority="147" stopIfTrue="1" operator="equal">
      <formula>"買"</formula>
    </cfRule>
    <cfRule type="cellIs" dxfId="154" priority="148" stopIfTrue="1" operator="equal">
      <formula>"売"</formula>
    </cfRule>
  </conditionalFormatting>
  <conditionalFormatting sqref="G9">
    <cfRule type="cellIs" dxfId="153" priority="145" stopIfTrue="1" operator="equal">
      <formula>"買"</formula>
    </cfRule>
    <cfRule type="cellIs" dxfId="152" priority="146" stopIfTrue="1" operator="equal">
      <formula>"売"</formula>
    </cfRule>
  </conditionalFormatting>
  <conditionalFormatting sqref="G10">
    <cfRule type="cellIs" dxfId="151" priority="143" stopIfTrue="1" operator="equal">
      <formula>"買"</formula>
    </cfRule>
    <cfRule type="cellIs" dxfId="150" priority="144" stopIfTrue="1" operator="equal">
      <formula>"売"</formula>
    </cfRule>
  </conditionalFormatting>
  <conditionalFormatting sqref="G11">
    <cfRule type="cellIs" dxfId="149" priority="141" stopIfTrue="1" operator="equal">
      <formula>"買"</formula>
    </cfRule>
    <cfRule type="cellIs" dxfId="148" priority="142" stopIfTrue="1" operator="equal">
      <formula>"売"</formula>
    </cfRule>
  </conditionalFormatting>
  <conditionalFormatting sqref="G12">
    <cfRule type="cellIs" dxfId="147" priority="139" stopIfTrue="1" operator="equal">
      <formula>"買"</formula>
    </cfRule>
    <cfRule type="cellIs" dxfId="146" priority="140" stopIfTrue="1" operator="equal">
      <formula>"売"</formula>
    </cfRule>
  </conditionalFormatting>
  <conditionalFormatting sqref="G11">
    <cfRule type="cellIs" dxfId="145" priority="137" stopIfTrue="1" operator="equal">
      <formula>"買"</formula>
    </cfRule>
    <cfRule type="cellIs" dxfId="144" priority="138" stopIfTrue="1" operator="equal">
      <formula>"売"</formula>
    </cfRule>
  </conditionalFormatting>
  <conditionalFormatting sqref="G12">
    <cfRule type="cellIs" dxfId="143" priority="135" stopIfTrue="1" operator="equal">
      <formula>"買"</formula>
    </cfRule>
    <cfRule type="cellIs" dxfId="142" priority="136" stopIfTrue="1" operator="equal">
      <formula>"売"</formula>
    </cfRule>
  </conditionalFormatting>
  <conditionalFormatting sqref="G13">
    <cfRule type="cellIs" dxfId="141" priority="133" stopIfTrue="1" operator="equal">
      <formula>"買"</formula>
    </cfRule>
    <cfRule type="cellIs" dxfId="140" priority="134" stopIfTrue="1" operator="equal">
      <formula>"売"</formula>
    </cfRule>
  </conditionalFormatting>
  <conditionalFormatting sqref="G14">
    <cfRule type="cellIs" dxfId="139" priority="131" stopIfTrue="1" operator="equal">
      <formula>"買"</formula>
    </cfRule>
    <cfRule type="cellIs" dxfId="138" priority="132" stopIfTrue="1" operator="equal">
      <formula>"売"</formula>
    </cfRule>
  </conditionalFormatting>
  <conditionalFormatting sqref="G15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16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17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18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19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20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21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22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23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24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62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25:G27 G30:G61 G63:G70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28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29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25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26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27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25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26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27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28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29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29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30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31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31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32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33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34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35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36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37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38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39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40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41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42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43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44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45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46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47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48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49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50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51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52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53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54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55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56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57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58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59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60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61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62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63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64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65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66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67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68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69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70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0" workbookViewId="0">
      <selection activeCell="A321" sqref="A321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2" zoomScale="145" zoomScaleNormal="145" zoomScaleSheetLayoutView="100" workbookViewId="0">
      <selection activeCell="A30" sqref="A30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87" t="s">
        <v>81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</row>
    <row r="11" spans="1:10" x14ac:dyDescent="0.15">
      <c r="A11" t="s">
        <v>1</v>
      </c>
    </row>
    <row r="12" spans="1:10" x14ac:dyDescent="0.15">
      <c r="A12" s="89" t="s">
        <v>82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x14ac:dyDescent="0.1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x14ac:dyDescent="0.1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x14ac:dyDescent="0.1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x14ac:dyDescent="0.1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x14ac:dyDescent="0.1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1" spans="1:10" x14ac:dyDescent="0.15">
      <c r="A21" t="s">
        <v>2</v>
      </c>
    </row>
    <row r="22" spans="1:10" x14ac:dyDescent="0.15">
      <c r="A22" s="89" t="s">
        <v>83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x14ac:dyDescent="0.1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x14ac:dyDescent="0.1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x14ac:dyDescent="0.15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x14ac:dyDescent="0.15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x14ac:dyDescent="0.1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x14ac:dyDescent="0.15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0" x14ac:dyDescent="0.15">
      <c r="A29" s="89"/>
      <c r="B29" s="89"/>
      <c r="C29" s="89"/>
      <c r="D29" s="89"/>
      <c r="E29" s="89"/>
      <c r="F29" s="89"/>
      <c r="G29" s="89"/>
      <c r="H29" s="89"/>
      <c r="I29" s="89"/>
      <c r="J29" s="8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zoomScaleSheetLayoutView="100" workbookViewId="0">
      <selection activeCell="B4" sqref="B4:I14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67</v>
      </c>
      <c r="C4" s="29" t="s">
        <v>40</v>
      </c>
      <c r="D4" s="29" t="s">
        <v>42</v>
      </c>
      <c r="E4" s="30" t="s">
        <v>41</v>
      </c>
      <c r="F4" s="29" t="s">
        <v>43</v>
      </c>
      <c r="G4" s="30" t="s">
        <v>41</v>
      </c>
      <c r="H4" s="29" t="s">
        <v>44</v>
      </c>
      <c r="I4" s="30" t="s">
        <v>41</v>
      </c>
    </row>
    <row r="5" spans="2:9" x14ac:dyDescent="0.15">
      <c r="B5" s="27" t="s">
        <v>68</v>
      </c>
      <c r="C5" s="28" t="s">
        <v>69</v>
      </c>
      <c r="D5" s="28"/>
      <c r="E5" s="32"/>
      <c r="F5" s="28">
        <v>49</v>
      </c>
      <c r="G5" s="32">
        <v>43646</v>
      </c>
      <c r="H5" s="28"/>
      <c r="I5" s="32"/>
    </row>
    <row r="6" spans="2:9" x14ac:dyDescent="0.15">
      <c r="B6" s="27" t="s">
        <v>68</v>
      </c>
      <c r="C6" s="28" t="s">
        <v>70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 x14ac:dyDescent="0.15">
      <c r="B7" s="27" t="s">
        <v>68</v>
      </c>
      <c r="C7" s="28" t="s">
        <v>71</v>
      </c>
      <c r="D7" s="28">
        <v>39</v>
      </c>
      <c r="E7" s="32">
        <v>43651</v>
      </c>
      <c r="F7" s="28">
        <v>30</v>
      </c>
      <c r="G7" s="32">
        <v>43660</v>
      </c>
      <c r="H7" s="28"/>
      <c r="I7" s="33"/>
    </row>
    <row r="8" spans="2:9" x14ac:dyDescent="0.15">
      <c r="B8" s="27" t="s">
        <v>68</v>
      </c>
      <c r="C8" s="28" t="s">
        <v>72</v>
      </c>
      <c r="D8" s="28"/>
      <c r="E8" s="33"/>
      <c r="F8" s="28">
        <v>60</v>
      </c>
      <c r="G8" s="32">
        <v>43657</v>
      </c>
      <c r="H8" s="28"/>
      <c r="I8" s="33"/>
    </row>
    <row r="9" spans="2:9" x14ac:dyDescent="0.15">
      <c r="B9" s="27" t="s">
        <v>68</v>
      </c>
      <c r="C9" s="28" t="s">
        <v>73</v>
      </c>
      <c r="D9" s="28"/>
      <c r="E9" s="33"/>
      <c r="F9" s="28">
        <v>51</v>
      </c>
      <c r="G9" s="32">
        <v>43658</v>
      </c>
      <c r="H9" s="28"/>
      <c r="I9" s="33"/>
    </row>
    <row r="10" spans="2:9" x14ac:dyDescent="0.15">
      <c r="B10" s="27" t="s">
        <v>68</v>
      </c>
      <c r="C10" s="28" t="s">
        <v>74</v>
      </c>
      <c r="D10" s="28"/>
      <c r="E10" s="33"/>
      <c r="F10" s="28">
        <v>31</v>
      </c>
      <c r="G10" s="32">
        <v>43662</v>
      </c>
      <c r="H10" s="28"/>
      <c r="I10" s="33"/>
    </row>
    <row r="11" spans="2:9" x14ac:dyDescent="0.15">
      <c r="B11" s="27" t="s">
        <v>68</v>
      </c>
      <c r="C11" s="28" t="s">
        <v>75</v>
      </c>
      <c r="D11" s="28"/>
      <c r="E11" s="33"/>
      <c r="F11" s="28">
        <v>29</v>
      </c>
      <c r="G11" s="32">
        <v>43668</v>
      </c>
      <c r="H11" s="28"/>
      <c r="I11" s="33"/>
    </row>
    <row r="12" spans="2:9" x14ac:dyDescent="0.15">
      <c r="B12" s="27" t="s">
        <v>68</v>
      </c>
      <c r="C12" s="28" t="s">
        <v>76</v>
      </c>
      <c r="D12" s="28"/>
      <c r="E12" s="33"/>
      <c r="F12" s="28">
        <v>61</v>
      </c>
      <c r="G12" s="32">
        <v>43669</v>
      </c>
      <c r="H12" s="28"/>
      <c r="I12" s="33"/>
    </row>
    <row r="13" spans="2:9" x14ac:dyDescent="0.15">
      <c r="B13" s="27" t="s">
        <v>68</v>
      </c>
      <c r="C13" s="28" t="s">
        <v>77</v>
      </c>
      <c r="D13" s="28"/>
      <c r="E13" s="33"/>
      <c r="F13" s="28">
        <v>51</v>
      </c>
      <c r="G13" s="32">
        <v>43687</v>
      </c>
      <c r="H13" s="28"/>
      <c r="I13" s="33"/>
    </row>
    <row r="14" spans="2:9" x14ac:dyDescent="0.15">
      <c r="B14" s="27" t="s">
        <v>68</v>
      </c>
      <c r="C14" s="28" t="s">
        <v>78</v>
      </c>
      <c r="D14" s="28"/>
      <c r="E14" s="33"/>
      <c r="F14" s="28">
        <v>62</v>
      </c>
      <c r="G14" s="32">
        <v>43689</v>
      </c>
      <c r="H14" s="28"/>
      <c r="I14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73" t="s">
        <v>5</v>
      </c>
      <c r="C2" s="73"/>
      <c r="D2" s="76"/>
      <c r="E2" s="76"/>
      <c r="F2" s="73" t="s">
        <v>6</v>
      </c>
      <c r="G2" s="73"/>
      <c r="H2" s="76" t="s">
        <v>36</v>
      </c>
      <c r="I2" s="76"/>
      <c r="J2" s="73" t="s">
        <v>7</v>
      </c>
      <c r="K2" s="73"/>
      <c r="L2" s="78">
        <f>C9</f>
        <v>1000000</v>
      </c>
      <c r="M2" s="76"/>
      <c r="N2" s="73" t="s">
        <v>8</v>
      </c>
      <c r="O2" s="73"/>
      <c r="P2" s="78" t="e">
        <f>C108+R108</f>
        <v>#VALUE!</v>
      </c>
      <c r="Q2" s="76"/>
      <c r="R2" s="1"/>
      <c r="S2" s="1"/>
      <c r="T2" s="1"/>
    </row>
    <row r="3" spans="2:21" ht="57" customHeight="1" x14ac:dyDescent="0.15">
      <c r="B3" s="73" t="s">
        <v>9</v>
      </c>
      <c r="C3" s="73"/>
      <c r="D3" s="85" t="s">
        <v>38</v>
      </c>
      <c r="E3" s="85"/>
      <c r="F3" s="85"/>
      <c r="G3" s="85"/>
      <c r="H3" s="85"/>
      <c r="I3" s="85"/>
      <c r="J3" s="73" t="s">
        <v>10</v>
      </c>
      <c r="K3" s="73"/>
      <c r="L3" s="85" t="s">
        <v>35</v>
      </c>
      <c r="M3" s="86"/>
      <c r="N3" s="86"/>
      <c r="O3" s="86"/>
      <c r="P3" s="86"/>
      <c r="Q3" s="86"/>
      <c r="R3" s="1"/>
      <c r="S3" s="1"/>
    </row>
    <row r="4" spans="2:21" x14ac:dyDescent="0.15">
      <c r="B4" s="73" t="s">
        <v>11</v>
      </c>
      <c r="C4" s="73"/>
      <c r="D4" s="74">
        <f>SUM($R$9:$S$993)</f>
        <v>153684.21052631587</v>
      </c>
      <c r="E4" s="74"/>
      <c r="F4" s="73" t="s">
        <v>12</v>
      </c>
      <c r="G4" s="73"/>
      <c r="H4" s="75">
        <f>SUM($T$9:$U$108)</f>
        <v>292.00000000000017</v>
      </c>
      <c r="I4" s="76"/>
      <c r="J4" s="77" t="s">
        <v>13</v>
      </c>
      <c r="K4" s="77"/>
      <c r="L4" s="78">
        <f>MAX($C$9:$D$990)-C9</f>
        <v>153684.21052631596</v>
      </c>
      <c r="M4" s="78"/>
      <c r="N4" s="77" t="s">
        <v>14</v>
      </c>
      <c r="O4" s="77"/>
      <c r="P4" s="74">
        <f>MIN($C$9:$D$990)-C9</f>
        <v>0</v>
      </c>
      <c r="Q4" s="74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0" t="s">
        <v>19</v>
      </c>
      <c r="K5" s="73"/>
      <c r="L5" s="81"/>
      <c r="M5" s="82"/>
      <c r="N5" s="17" t="s">
        <v>20</v>
      </c>
      <c r="O5" s="9"/>
      <c r="P5" s="81"/>
      <c r="Q5" s="82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 t="s">
        <v>24</v>
      </c>
      <c r="K7" s="63"/>
      <c r="L7" s="64"/>
      <c r="M7" s="65" t="s">
        <v>25</v>
      </c>
      <c r="N7" s="66" t="s">
        <v>26</v>
      </c>
      <c r="O7" s="67"/>
      <c r="P7" s="67"/>
      <c r="Q7" s="68"/>
      <c r="R7" s="69" t="s">
        <v>27</v>
      </c>
      <c r="S7" s="69"/>
      <c r="T7" s="69"/>
      <c r="U7" s="69"/>
    </row>
    <row r="8" spans="2:21" x14ac:dyDescent="0.15">
      <c r="B8" s="54"/>
      <c r="C8" s="57"/>
      <c r="D8" s="58"/>
      <c r="E8" s="18" t="s">
        <v>28</v>
      </c>
      <c r="F8" s="18" t="s">
        <v>29</v>
      </c>
      <c r="G8" s="18" t="s">
        <v>30</v>
      </c>
      <c r="H8" s="70" t="s">
        <v>31</v>
      </c>
      <c r="I8" s="61"/>
      <c r="J8" s="4" t="s">
        <v>32</v>
      </c>
      <c r="K8" s="71" t="s">
        <v>33</v>
      </c>
      <c r="L8" s="64"/>
      <c r="M8" s="65"/>
      <c r="N8" s="5" t="s">
        <v>28</v>
      </c>
      <c r="O8" s="5" t="s">
        <v>29</v>
      </c>
      <c r="P8" s="72" t="s">
        <v>31</v>
      </c>
      <c r="Q8" s="68"/>
      <c r="R8" s="69" t="s">
        <v>34</v>
      </c>
      <c r="S8" s="69"/>
      <c r="T8" s="69" t="s">
        <v>32</v>
      </c>
      <c r="U8" s="69"/>
    </row>
    <row r="9" spans="2:21" x14ac:dyDescent="0.15">
      <c r="B9" s="19">
        <v>1</v>
      </c>
      <c r="C9" s="45">
        <v>1000000</v>
      </c>
      <c r="D9" s="45"/>
      <c r="E9" s="19">
        <v>2001</v>
      </c>
      <c r="F9" s="8">
        <v>42111</v>
      </c>
      <c r="G9" s="19" t="s">
        <v>4</v>
      </c>
      <c r="H9" s="46">
        <v>105.33</v>
      </c>
      <c r="I9" s="46"/>
      <c r="J9" s="19">
        <v>57</v>
      </c>
      <c r="K9" s="45">
        <f t="shared" ref="K9:K72" si="0">IF(F9="","",C9*0.03)</f>
        <v>30000</v>
      </c>
      <c r="L9" s="45"/>
      <c r="M9" s="6">
        <f>IF(J9="","",(K9/J9)/1000)</f>
        <v>0.52631578947368418</v>
      </c>
      <c r="N9" s="19">
        <v>2001</v>
      </c>
      <c r="O9" s="8">
        <v>42111</v>
      </c>
      <c r="P9" s="46">
        <v>108.25</v>
      </c>
      <c r="Q9" s="46"/>
      <c r="R9" s="49">
        <f>IF(O9="","",(IF(G9="売",H9-P9,P9-H9))*M9*100000)</f>
        <v>153684.21052631587</v>
      </c>
      <c r="S9" s="49"/>
      <c r="T9" s="50">
        <f>IF(O9="","",IF(R9&lt;0,J9*(-1),IF(G9="買",(P9-H9)*100,(H9-P9)*100)))</f>
        <v>292.00000000000017</v>
      </c>
      <c r="U9" s="50"/>
    </row>
    <row r="10" spans="2:21" x14ac:dyDescent="0.15">
      <c r="B10" s="19">
        <v>2</v>
      </c>
      <c r="C10" s="45">
        <f t="shared" ref="C10:C73" si="1">IF(R9="","",C9+R9)</f>
        <v>1153684.210526316</v>
      </c>
      <c r="D10" s="45"/>
      <c r="E10" s="19"/>
      <c r="F10" s="8"/>
      <c r="G10" s="19" t="s">
        <v>4</v>
      </c>
      <c r="H10" s="46"/>
      <c r="I10" s="46"/>
      <c r="J10" s="19"/>
      <c r="K10" s="45" t="str">
        <f t="shared" si="0"/>
        <v/>
      </c>
      <c r="L10" s="45"/>
      <c r="M10" s="6" t="str">
        <f t="shared" ref="M10:M73" si="2">IF(J10="","",(K10/J10)/1000)</f>
        <v/>
      </c>
      <c r="N10" s="19"/>
      <c r="O10" s="8"/>
      <c r="P10" s="46"/>
      <c r="Q10" s="46"/>
      <c r="R10" s="49" t="str">
        <f t="shared" ref="R10:R73" si="3">IF(O10="","",(IF(G10="売",H10-P10,P10-H10))*M10*100000)</f>
        <v/>
      </c>
      <c r="S10" s="49"/>
      <c r="T10" s="50" t="str">
        <f t="shared" ref="T10:T73" si="4">IF(O10="","",IF(R10&lt;0,J10*(-1),IF(G10="買",(P10-H10)*100,(H10-P10)*100)))</f>
        <v/>
      </c>
      <c r="U10" s="50"/>
    </row>
    <row r="11" spans="2:21" x14ac:dyDescent="0.15">
      <c r="B11" s="19">
        <v>3</v>
      </c>
      <c r="C11" s="45" t="str">
        <f t="shared" si="1"/>
        <v/>
      </c>
      <c r="D11" s="45"/>
      <c r="E11" s="19"/>
      <c r="F11" s="8"/>
      <c r="G11" s="19" t="s">
        <v>4</v>
      </c>
      <c r="H11" s="46"/>
      <c r="I11" s="46"/>
      <c r="J11" s="19"/>
      <c r="K11" s="45" t="str">
        <f t="shared" si="0"/>
        <v/>
      </c>
      <c r="L11" s="45"/>
      <c r="M11" s="6" t="str">
        <f t="shared" si="2"/>
        <v/>
      </c>
      <c r="N11" s="19"/>
      <c r="O11" s="8"/>
      <c r="P11" s="46"/>
      <c r="Q11" s="46"/>
      <c r="R11" s="49" t="str">
        <f t="shared" si="3"/>
        <v/>
      </c>
      <c r="S11" s="49"/>
      <c r="T11" s="50" t="str">
        <f t="shared" si="4"/>
        <v/>
      </c>
      <c r="U11" s="50"/>
    </row>
    <row r="12" spans="2:21" x14ac:dyDescent="0.15">
      <c r="B12" s="19">
        <v>4</v>
      </c>
      <c r="C12" s="45" t="str">
        <f t="shared" si="1"/>
        <v/>
      </c>
      <c r="D12" s="45"/>
      <c r="E12" s="19"/>
      <c r="F12" s="8"/>
      <c r="G12" s="19" t="s">
        <v>3</v>
      </c>
      <c r="H12" s="46"/>
      <c r="I12" s="46"/>
      <c r="J12" s="19"/>
      <c r="K12" s="45" t="str">
        <f t="shared" si="0"/>
        <v/>
      </c>
      <c r="L12" s="45"/>
      <c r="M12" s="6" t="str">
        <f t="shared" si="2"/>
        <v/>
      </c>
      <c r="N12" s="19"/>
      <c r="O12" s="8"/>
      <c r="P12" s="46"/>
      <c r="Q12" s="46"/>
      <c r="R12" s="49" t="str">
        <f t="shared" si="3"/>
        <v/>
      </c>
      <c r="S12" s="49"/>
      <c r="T12" s="50" t="str">
        <f t="shared" si="4"/>
        <v/>
      </c>
      <c r="U12" s="50"/>
    </row>
    <row r="13" spans="2:21" x14ac:dyDescent="0.15">
      <c r="B13" s="19">
        <v>5</v>
      </c>
      <c r="C13" s="45" t="str">
        <f t="shared" si="1"/>
        <v/>
      </c>
      <c r="D13" s="45"/>
      <c r="E13" s="19"/>
      <c r="F13" s="8"/>
      <c r="G13" s="19" t="s">
        <v>3</v>
      </c>
      <c r="H13" s="46"/>
      <c r="I13" s="46"/>
      <c r="J13" s="19"/>
      <c r="K13" s="45" t="str">
        <f t="shared" si="0"/>
        <v/>
      </c>
      <c r="L13" s="45"/>
      <c r="M13" s="6" t="str">
        <f t="shared" si="2"/>
        <v/>
      </c>
      <c r="N13" s="19"/>
      <c r="O13" s="8"/>
      <c r="P13" s="46"/>
      <c r="Q13" s="46"/>
      <c r="R13" s="49" t="str">
        <f t="shared" si="3"/>
        <v/>
      </c>
      <c r="S13" s="49"/>
      <c r="T13" s="50" t="str">
        <f t="shared" si="4"/>
        <v/>
      </c>
      <c r="U13" s="50"/>
    </row>
    <row r="14" spans="2:21" x14ac:dyDescent="0.15">
      <c r="B14" s="19">
        <v>6</v>
      </c>
      <c r="C14" s="45" t="str">
        <f t="shared" si="1"/>
        <v/>
      </c>
      <c r="D14" s="45"/>
      <c r="E14" s="19"/>
      <c r="F14" s="8"/>
      <c r="G14" s="19" t="s">
        <v>4</v>
      </c>
      <c r="H14" s="46"/>
      <c r="I14" s="46"/>
      <c r="J14" s="19"/>
      <c r="K14" s="45" t="str">
        <f t="shared" si="0"/>
        <v/>
      </c>
      <c r="L14" s="45"/>
      <c r="M14" s="6" t="str">
        <f t="shared" si="2"/>
        <v/>
      </c>
      <c r="N14" s="19"/>
      <c r="O14" s="8"/>
      <c r="P14" s="46"/>
      <c r="Q14" s="46"/>
      <c r="R14" s="49" t="str">
        <f t="shared" si="3"/>
        <v/>
      </c>
      <c r="S14" s="49"/>
      <c r="T14" s="50" t="str">
        <f t="shared" si="4"/>
        <v/>
      </c>
      <c r="U14" s="50"/>
    </row>
    <row r="15" spans="2:21" x14ac:dyDescent="0.15">
      <c r="B15" s="19">
        <v>7</v>
      </c>
      <c r="C15" s="45" t="str">
        <f t="shared" si="1"/>
        <v/>
      </c>
      <c r="D15" s="45"/>
      <c r="E15" s="19"/>
      <c r="F15" s="8"/>
      <c r="G15" s="19" t="s">
        <v>4</v>
      </c>
      <c r="H15" s="46"/>
      <c r="I15" s="46"/>
      <c r="J15" s="19"/>
      <c r="K15" s="45" t="str">
        <f t="shared" si="0"/>
        <v/>
      </c>
      <c r="L15" s="45"/>
      <c r="M15" s="6" t="str">
        <f t="shared" si="2"/>
        <v/>
      </c>
      <c r="N15" s="19"/>
      <c r="O15" s="8"/>
      <c r="P15" s="46"/>
      <c r="Q15" s="46"/>
      <c r="R15" s="49" t="str">
        <f t="shared" si="3"/>
        <v/>
      </c>
      <c r="S15" s="49"/>
      <c r="T15" s="50" t="str">
        <f t="shared" si="4"/>
        <v/>
      </c>
      <c r="U15" s="50"/>
    </row>
    <row r="16" spans="2:21" x14ac:dyDescent="0.15">
      <c r="B16" s="19">
        <v>8</v>
      </c>
      <c r="C16" s="45" t="str">
        <f t="shared" si="1"/>
        <v/>
      </c>
      <c r="D16" s="45"/>
      <c r="E16" s="19"/>
      <c r="F16" s="8"/>
      <c r="G16" s="19" t="s">
        <v>4</v>
      </c>
      <c r="H16" s="46"/>
      <c r="I16" s="46"/>
      <c r="J16" s="19"/>
      <c r="K16" s="45" t="str">
        <f t="shared" si="0"/>
        <v/>
      </c>
      <c r="L16" s="45"/>
      <c r="M16" s="6" t="str">
        <f t="shared" si="2"/>
        <v/>
      </c>
      <c r="N16" s="19"/>
      <c r="O16" s="8"/>
      <c r="P16" s="46"/>
      <c r="Q16" s="46"/>
      <c r="R16" s="49" t="str">
        <f t="shared" si="3"/>
        <v/>
      </c>
      <c r="S16" s="49"/>
      <c r="T16" s="50" t="str">
        <f t="shared" si="4"/>
        <v/>
      </c>
      <c r="U16" s="50"/>
    </row>
    <row r="17" spans="2:21" x14ac:dyDescent="0.15">
      <c r="B17" s="19">
        <v>9</v>
      </c>
      <c r="C17" s="45" t="str">
        <f t="shared" si="1"/>
        <v/>
      </c>
      <c r="D17" s="45"/>
      <c r="E17" s="19"/>
      <c r="F17" s="8"/>
      <c r="G17" s="19" t="s">
        <v>4</v>
      </c>
      <c r="H17" s="46"/>
      <c r="I17" s="46"/>
      <c r="J17" s="19"/>
      <c r="K17" s="45" t="str">
        <f t="shared" si="0"/>
        <v/>
      </c>
      <c r="L17" s="45"/>
      <c r="M17" s="6" t="str">
        <f t="shared" si="2"/>
        <v/>
      </c>
      <c r="N17" s="19"/>
      <c r="O17" s="8"/>
      <c r="P17" s="46"/>
      <c r="Q17" s="46"/>
      <c r="R17" s="49" t="str">
        <f t="shared" si="3"/>
        <v/>
      </c>
      <c r="S17" s="49"/>
      <c r="T17" s="50" t="str">
        <f t="shared" si="4"/>
        <v/>
      </c>
      <c r="U17" s="50"/>
    </row>
    <row r="18" spans="2:21" x14ac:dyDescent="0.15">
      <c r="B18" s="19">
        <v>10</v>
      </c>
      <c r="C18" s="45" t="str">
        <f t="shared" si="1"/>
        <v/>
      </c>
      <c r="D18" s="45"/>
      <c r="E18" s="19"/>
      <c r="F18" s="8"/>
      <c r="G18" s="19" t="s">
        <v>4</v>
      </c>
      <c r="H18" s="46"/>
      <c r="I18" s="46"/>
      <c r="J18" s="19"/>
      <c r="K18" s="45" t="str">
        <f t="shared" si="0"/>
        <v/>
      </c>
      <c r="L18" s="45"/>
      <c r="M18" s="6" t="str">
        <f t="shared" si="2"/>
        <v/>
      </c>
      <c r="N18" s="19"/>
      <c r="O18" s="8"/>
      <c r="P18" s="46"/>
      <c r="Q18" s="46"/>
      <c r="R18" s="49" t="str">
        <f t="shared" si="3"/>
        <v/>
      </c>
      <c r="S18" s="49"/>
      <c r="T18" s="50" t="str">
        <f t="shared" si="4"/>
        <v/>
      </c>
      <c r="U18" s="50"/>
    </row>
    <row r="19" spans="2:21" x14ac:dyDescent="0.15">
      <c r="B19" s="19">
        <v>11</v>
      </c>
      <c r="C19" s="45" t="str">
        <f t="shared" si="1"/>
        <v/>
      </c>
      <c r="D19" s="45"/>
      <c r="E19" s="19"/>
      <c r="F19" s="8"/>
      <c r="G19" s="19" t="s">
        <v>4</v>
      </c>
      <c r="H19" s="46"/>
      <c r="I19" s="46"/>
      <c r="J19" s="19"/>
      <c r="K19" s="45" t="str">
        <f t="shared" si="0"/>
        <v/>
      </c>
      <c r="L19" s="45"/>
      <c r="M19" s="6" t="str">
        <f t="shared" si="2"/>
        <v/>
      </c>
      <c r="N19" s="19"/>
      <c r="O19" s="8"/>
      <c r="P19" s="46"/>
      <c r="Q19" s="46"/>
      <c r="R19" s="49" t="str">
        <f t="shared" si="3"/>
        <v/>
      </c>
      <c r="S19" s="49"/>
      <c r="T19" s="50" t="str">
        <f t="shared" si="4"/>
        <v/>
      </c>
      <c r="U19" s="50"/>
    </row>
    <row r="20" spans="2:21" x14ac:dyDescent="0.15">
      <c r="B20" s="19">
        <v>12</v>
      </c>
      <c r="C20" s="45" t="str">
        <f t="shared" si="1"/>
        <v/>
      </c>
      <c r="D20" s="45"/>
      <c r="E20" s="19"/>
      <c r="F20" s="8"/>
      <c r="G20" s="19" t="s">
        <v>4</v>
      </c>
      <c r="H20" s="46"/>
      <c r="I20" s="46"/>
      <c r="J20" s="19"/>
      <c r="K20" s="45" t="str">
        <f t="shared" si="0"/>
        <v/>
      </c>
      <c r="L20" s="45"/>
      <c r="M20" s="6" t="str">
        <f t="shared" si="2"/>
        <v/>
      </c>
      <c r="N20" s="19"/>
      <c r="O20" s="8"/>
      <c r="P20" s="46"/>
      <c r="Q20" s="46"/>
      <c r="R20" s="49" t="str">
        <f t="shared" si="3"/>
        <v/>
      </c>
      <c r="S20" s="49"/>
      <c r="T20" s="50" t="str">
        <f t="shared" si="4"/>
        <v/>
      </c>
      <c r="U20" s="50"/>
    </row>
    <row r="21" spans="2:21" x14ac:dyDescent="0.15">
      <c r="B21" s="19">
        <v>13</v>
      </c>
      <c r="C21" s="45" t="str">
        <f t="shared" si="1"/>
        <v/>
      </c>
      <c r="D21" s="45"/>
      <c r="E21" s="19"/>
      <c r="F21" s="8"/>
      <c r="G21" s="19" t="s">
        <v>4</v>
      </c>
      <c r="H21" s="46"/>
      <c r="I21" s="46"/>
      <c r="J21" s="19"/>
      <c r="K21" s="45" t="str">
        <f t="shared" si="0"/>
        <v/>
      </c>
      <c r="L21" s="45"/>
      <c r="M21" s="6" t="str">
        <f t="shared" si="2"/>
        <v/>
      </c>
      <c r="N21" s="19"/>
      <c r="O21" s="8"/>
      <c r="P21" s="46"/>
      <c r="Q21" s="46"/>
      <c r="R21" s="49" t="str">
        <f t="shared" si="3"/>
        <v/>
      </c>
      <c r="S21" s="49"/>
      <c r="T21" s="50" t="str">
        <f t="shared" si="4"/>
        <v/>
      </c>
      <c r="U21" s="50"/>
    </row>
    <row r="22" spans="2:21" x14ac:dyDescent="0.15">
      <c r="B22" s="19">
        <v>14</v>
      </c>
      <c r="C22" s="45" t="str">
        <f t="shared" si="1"/>
        <v/>
      </c>
      <c r="D22" s="45"/>
      <c r="E22" s="19"/>
      <c r="F22" s="8"/>
      <c r="G22" s="19" t="s">
        <v>3</v>
      </c>
      <c r="H22" s="46"/>
      <c r="I22" s="46"/>
      <c r="J22" s="19"/>
      <c r="K22" s="45" t="str">
        <f t="shared" si="0"/>
        <v/>
      </c>
      <c r="L22" s="45"/>
      <c r="M22" s="6" t="str">
        <f t="shared" si="2"/>
        <v/>
      </c>
      <c r="N22" s="19"/>
      <c r="O22" s="8"/>
      <c r="P22" s="46"/>
      <c r="Q22" s="46"/>
      <c r="R22" s="49" t="str">
        <f t="shared" si="3"/>
        <v/>
      </c>
      <c r="S22" s="49"/>
      <c r="T22" s="50" t="str">
        <f t="shared" si="4"/>
        <v/>
      </c>
      <c r="U22" s="50"/>
    </row>
    <row r="23" spans="2:21" x14ac:dyDescent="0.15">
      <c r="B23" s="19">
        <v>15</v>
      </c>
      <c r="C23" s="45" t="str">
        <f t="shared" si="1"/>
        <v/>
      </c>
      <c r="D23" s="45"/>
      <c r="E23" s="19"/>
      <c r="F23" s="8"/>
      <c r="G23" s="19" t="s">
        <v>4</v>
      </c>
      <c r="H23" s="46"/>
      <c r="I23" s="46"/>
      <c r="J23" s="19"/>
      <c r="K23" s="45" t="str">
        <f t="shared" si="0"/>
        <v/>
      </c>
      <c r="L23" s="45"/>
      <c r="M23" s="6" t="str">
        <f t="shared" si="2"/>
        <v/>
      </c>
      <c r="N23" s="19"/>
      <c r="O23" s="8"/>
      <c r="P23" s="46"/>
      <c r="Q23" s="46"/>
      <c r="R23" s="49" t="str">
        <f t="shared" si="3"/>
        <v/>
      </c>
      <c r="S23" s="49"/>
      <c r="T23" s="50" t="str">
        <f t="shared" si="4"/>
        <v/>
      </c>
      <c r="U23" s="50"/>
    </row>
    <row r="24" spans="2:21" x14ac:dyDescent="0.15">
      <c r="B24" s="19">
        <v>16</v>
      </c>
      <c r="C24" s="45" t="str">
        <f t="shared" si="1"/>
        <v/>
      </c>
      <c r="D24" s="45"/>
      <c r="E24" s="19"/>
      <c r="F24" s="8"/>
      <c r="G24" s="19" t="s">
        <v>4</v>
      </c>
      <c r="H24" s="46"/>
      <c r="I24" s="46"/>
      <c r="J24" s="19"/>
      <c r="K24" s="45" t="str">
        <f t="shared" si="0"/>
        <v/>
      </c>
      <c r="L24" s="45"/>
      <c r="M24" s="6" t="str">
        <f t="shared" si="2"/>
        <v/>
      </c>
      <c r="N24" s="19"/>
      <c r="O24" s="8"/>
      <c r="P24" s="46"/>
      <c r="Q24" s="46"/>
      <c r="R24" s="49" t="str">
        <f t="shared" si="3"/>
        <v/>
      </c>
      <c r="S24" s="49"/>
      <c r="T24" s="50" t="str">
        <f t="shared" si="4"/>
        <v/>
      </c>
      <c r="U24" s="50"/>
    </row>
    <row r="25" spans="2:21" x14ac:dyDescent="0.15">
      <c r="B25" s="19">
        <v>17</v>
      </c>
      <c r="C25" s="45" t="str">
        <f t="shared" si="1"/>
        <v/>
      </c>
      <c r="D25" s="45"/>
      <c r="E25" s="19"/>
      <c r="F25" s="8"/>
      <c r="G25" s="19" t="s">
        <v>4</v>
      </c>
      <c r="H25" s="46"/>
      <c r="I25" s="46"/>
      <c r="J25" s="19"/>
      <c r="K25" s="45" t="str">
        <f t="shared" si="0"/>
        <v/>
      </c>
      <c r="L25" s="45"/>
      <c r="M25" s="6" t="str">
        <f t="shared" si="2"/>
        <v/>
      </c>
      <c r="N25" s="19"/>
      <c r="O25" s="8"/>
      <c r="P25" s="46"/>
      <c r="Q25" s="46"/>
      <c r="R25" s="49" t="str">
        <f t="shared" si="3"/>
        <v/>
      </c>
      <c r="S25" s="49"/>
      <c r="T25" s="50" t="str">
        <f t="shared" si="4"/>
        <v/>
      </c>
      <c r="U25" s="50"/>
    </row>
    <row r="26" spans="2:21" x14ac:dyDescent="0.15">
      <c r="B26" s="19">
        <v>18</v>
      </c>
      <c r="C26" s="45" t="str">
        <f t="shared" si="1"/>
        <v/>
      </c>
      <c r="D26" s="45"/>
      <c r="E26" s="19"/>
      <c r="F26" s="8"/>
      <c r="G26" s="19" t="s">
        <v>4</v>
      </c>
      <c r="H26" s="46"/>
      <c r="I26" s="46"/>
      <c r="J26" s="19"/>
      <c r="K26" s="45" t="str">
        <f t="shared" si="0"/>
        <v/>
      </c>
      <c r="L26" s="45"/>
      <c r="M26" s="6" t="str">
        <f t="shared" si="2"/>
        <v/>
      </c>
      <c r="N26" s="19"/>
      <c r="O26" s="8"/>
      <c r="P26" s="46"/>
      <c r="Q26" s="46"/>
      <c r="R26" s="49" t="str">
        <f t="shared" si="3"/>
        <v/>
      </c>
      <c r="S26" s="49"/>
      <c r="T26" s="50" t="str">
        <f t="shared" si="4"/>
        <v/>
      </c>
      <c r="U26" s="50"/>
    </row>
    <row r="27" spans="2:21" x14ac:dyDescent="0.15">
      <c r="B27" s="19">
        <v>19</v>
      </c>
      <c r="C27" s="45" t="str">
        <f t="shared" si="1"/>
        <v/>
      </c>
      <c r="D27" s="45"/>
      <c r="E27" s="19"/>
      <c r="F27" s="8"/>
      <c r="G27" s="19" t="s">
        <v>3</v>
      </c>
      <c r="H27" s="46"/>
      <c r="I27" s="46"/>
      <c r="J27" s="19"/>
      <c r="K27" s="45" t="str">
        <f t="shared" si="0"/>
        <v/>
      </c>
      <c r="L27" s="45"/>
      <c r="M27" s="6" t="str">
        <f t="shared" si="2"/>
        <v/>
      </c>
      <c r="N27" s="19"/>
      <c r="O27" s="8"/>
      <c r="P27" s="46"/>
      <c r="Q27" s="46"/>
      <c r="R27" s="49" t="str">
        <f t="shared" si="3"/>
        <v/>
      </c>
      <c r="S27" s="49"/>
      <c r="T27" s="50" t="str">
        <f t="shared" si="4"/>
        <v/>
      </c>
      <c r="U27" s="50"/>
    </row>
    <row r="28" spans="2:21" x14ac:dyDescent="0.15">
      <c r="B28" s="19">
        <v>20</v>
      </c>
      <c r="C28" s="45" t="str">
        <f t="shared" si="1"/>
        <v/>
      </c>
      <c r="D28" s="45"/>
      <c r="E28" s="19"/>
      <c r="F28" s="8"/>
      <c r="G28" s="19" t="s">
        <v>4</v>
      </c>
      <c r="H28" s="46"/>
      <c r="I28" s="46"/>
      <c r="J28" s="19"/>
      <c r="K28" s="45" t="str">
        <f t="shared" si="0"/>
        <v/>
      </c>
      <c r="L28" s="45"/>
      <c r="M28" s="6" t="str">
        <f t="shared" si="2"/>
        <v/>
      </c>
      <c r="N28" s="19"/>
      <c r="O28" s="8"/>
      <c r="P28" s="46"/>
      <c r="Q28" s="46"/>
      <c r="R28" s="49" t="str">
        <f t="shared" si="3"/>
        <v/>
      </c>
      <c r="S28" s="49"/>
      <c r="T28" s="50" t="str">
        <f t="shared" si="4"/>
        <v/>
      </c>
      <c r="U28" s="50"/>
    </row>
    <row r="29" spans="2:21" x14ac:dyDescent="0.15">
      <c r="B29" s="19">
        <v>21</v>
      </c>
      <c r="C29" s="45" t="str">
        <f t="shared" si="1"/>
        <v/>
      </c>
      <c r="D29" s="45"/>
      <c r="E29" s="19"/>
      <c r="F29" s="8"/>
      <c r="G29" s="19" t="s">
        <v>3</v>
      </c>
      <c r="H29" s="46"/>
      <c r="I29" s="46"/>
      <c r="J29" s="19"/>
      <c r="K29" s="45" t="str">
        <f t="shared" si="0"/>
        <v/>
      </c>
      <c r="L29" s="45"/>
      <c r="M29" s="6" t="str">
        <f t="shared" si="2"/>
        <v/>
      </c>
      <c r="N29" s="19"/>
      <c r="O29" s="8"/>
      <c r="P29" s="46"/>
      <c r="Q29" s="46"/>
      <c r="R29" s="49" t="str">
        <f t="shared" si="3"/>
        <v/>
      </c>
      <c r="S29" s="49"/>
      <c r="T29" s="50" t="str">
        <f t="shared" si="4"/>
        <v/>
      </c>
      <c r="U29" s="50"/>
    </row>
    <row r="30" spans="2:21" x14ac:dyDescent="0.15">
      <c r="B30" s="19">
        <v>22</v>
      </c>
      <c r="C30" s="45" t="str">
        <f t="shared" si="1"/>
        <v/>
      </c>
      <c r="D30" s="45"/>
      <c r="E30" s="19"/>
      <c r="F30" s="8"/>
      <c r="G30" s="19" t="s">
        <v>3</v>
      </c>
      <c r="H30" s="46"/>
      <c r="I30" s="46"/>
      <c r="J30" s="19"/>
      <c r="K30" s="45" t="str">
        <f t="shared" si="0"/>
        <v/>
      </c>
      <c r="L30" s="45"/>
      <c r="M30" s="6" t="str">
        <f t="shared" si="2"/>
        <v/>
      </c>
      <c r="N30" s="19"/>
      <c r="O30" s="8"/>
      <c r="P30" s="46"/>
      <c r="Q30" s="46"/>
      <c r="R30" s="49" t="str">
        <f t="shared" si="3"/>
        <v/>
      </c>
      <c r="S30" s="49"/>
      <c r="T30" s="50" t="str">
        <f t="shared" si="4"/>
        <v/>
      </c>
      <c r="U30" s="50"/>
    </row>
    <row r="31" spans="2:21" x14ac:dyDescent="0.15">
      <c r="B31" s="19">
        <v>23</v>
      </c>
      <c r="C31" s="45" t="str">
        <f t="shared" si="1"/>
        <v/>
      </c>
      <c r="D31" s="45"/>
      <c r="E31" s="19"/>
      <c r="F31" s="8"/>
      <c r="G31" s="19" t="s">
        <v>3</v>
      </c>
      <c r="H31" s="46"/>
      <c r="I31" s="46"/>
      <c r="J31" s="19"/>
      <c r="K31" s="45" t="str">
        <f t="shared" si="0"/>
        <v/>
      </c>
      <c r="L31" s="45"/>
      <c r="M31" s="6" t="str">
        <f t="shared" si="2"/>
        <v/>
      </c>
      <c r="N31" s="19"/>
      <c r="O31" s="8"/>
      <c r="P31" s="46"/>
      <c r="Q31" s="46"/>
      <c r="R31" s="49" t="str">
        <f t="shared" si="3"/>
        <v/>
      </c>
      <c r="S31" s="49"/>
      <c r="T31" s="50" t="str">
        <f t="shared" si="4"/>
        <v/>
      </c>
      <c r="U31" s="50"/>
    </row>
    <row r="32" spans="2:21" x14ac:dyDescent="0.15">
      <c r="B32" s="19">
        <v>24</v>
      </c>
      <c r="C32" s="45" t="str">
        <f t="shared" si="1"/>
        <v/>
      </c>
      <c r="D32" s="45"/>
      <c r="E32" s="19"/>
      <c r="F32" s="8"/>
      <c r="G32" s="19" t="s">
        <v>3</v>
      </c>
      <c r="H32" s="46"/>
      <c r="I32" s="46"/>
      <c r="J32" s="19"/>
      <c r="K32" s="45" t="str">
        <f t="shared" si="0"/>
        <v/>
      </c>
      <c r="L32" s="45"/>
      <c r="M32" s="6" t="str">
        <f t="shared" si="2"/>
        <v/>
      </c>
      <c r="N32" s="19"/>
      <c r="O32" s="8"/>
      <c r="P32" s="46"/>
      <c r="Q32" s="46"/>
      <c r="R32" s="49" t="str">
        <f t="shared" si="3"/>
        <v/>
      </c>
      <c r="S32" s="49"/>
      <c r="T32" s="50" t="str">
        <f t="shared" si="4"/>
        <v/>
      </c>
      <c r="U32" s="50"/>
    </row>
    <row r="33" spans="2:21" x14ac:dyDescent="0.15">
      <c r="B33" s="19">
        <v>25</v>
      </c>
      <c r="C33" s="45" t="str">
        <f t="shared" si="1"/>
        <v/>
      </c>
      <c r="D33" s="45"/>
      <c r="E33" s="19"/>
      <c r="F33" s="8"/>
      <c r="G33" s="19" t="s">
        <v>4</v>
      </c>
      <c r="H33" s="46"/>
      <c r="I33" s="46"/>
      <c r="J33" s="19"/>
      <c r="K33" s="45" t="str">
        <f t="shared" si="0"/>
        <v/>
      </c>
      <c r="L33" s="45"/>
      <c r="M33" s="6" t="str">
        <f t="shared" si="2"/>
        <v/>
      </c>
      <c r="N33" s="19"/>
      <c r="O33" s="8"/>
      <c r="P33" s="46"/>
      <c r="Q33" s="46"/>
      <c r="R33" s="49" t="str">
        <f t="shared" si="3"/>
        <v/>
      </c>
      <c r="S33" s="49"/>
      <c r="T33" s="50" t="str">
        <f t="shared" si="4"/>
        <v/>
      </c>
      <c r="U33" s="50"/>
    </row>
    <row r="34" spans="2:21" x14ac:dyDescent="0.15">
      <c r="B34" s="19">
        <v>26</v>
      </c>
      <c r="C34" s="45" t="str">
        <f t="shared" si="1"/>
        <v/>
      </c>
      <c r="D34" s="45"/>
      <c r="E34" s="19"/>
      <c r="F34" s="8"/>
      <c r="G34" s="19" t="s">
        <v>3</v>
      </c>
      <c r="H34" s="46"/>
      <c r="I34" s="46"/>
      <c r="J34" s="19"/>
      <c r="K34" s="45" t="str">
        <f t="shared" si="0"/>
        <v/>
      </c>
      <c r="L34" s="45"/>
      <c r="M34" s="6" t="str">
        <f t="shared" si="2"/>
        <v/>
      </c>
      <c r="N34" s="19"/>
      <c r="O34" s="8"/>
      <c r="P34" s="46"/>
      <c r="Q34" s="46"/>
      <c r="R34" s="49" t="str">
        <f t="shared" si="3"/>
        <v/>
      </c>
      <c r="S34" s="49"/>
      <c r="T34" s="50" t="str">
        <f t="shared" si="4"/>
        <v/>
      </c>
      <c r="U34" s="50"/>
    </row>
    <row r="35" spans="2:21" x14ac:dyDescent="0.15">
      <c r="B35" s="19">
        <v>27</v>
      </c>
      <c r="C35" s="45" t="str">
        <f t="shared" si="1"/>
        <v/>
      </c>
      <c r="D35" s="45"/>
      <c r="E35" s="19"/>
      <c r="F35" s="8"/>
      <c r="G35" s="19" t="s">
        <v>3</v>
      </c>
      <c r="H35" s="46"/>
      <c r="I35" s="46"/>
      <c r="J35" s="19"/>
      <c r="K35" s="45" t="str">
        <f t="shared" si="0"/>
        <v/>
      </c>
      <c r="L35" s="45"/>
      <c r="M35" s="6" t="str">
        <f t="shared" si="2"/>
        <v/>
      </c>
      <c r="N35" s="19"/>
      <c r="O35" s="8"/>
      <c r="P35" s="46"/>
      <c r="Q35" s="46"/>
      <c r="R35" s="49" t="str">
        <f t="shared" si="3"/>
        <v/>
      </c>
      <c r="S35" s="49"/>
      <c r="T35" s="50" t="str">
        <f t="shared" si="4"/>
        <v/>
      </c>
      <c r="U35" s="50"/>
    </row>
    <row r="36" spans="2:21" x14ac:dyDescent="0.15">
      <c r="B36" s="19">
        <v>28</v>
      </c>
      <c r="C36" s="45" t="str">
        <f t="shared" si="1"/>
        <v/>
      </c>
      <c r="D36" s="45"/>
      <c r="E36" s="19"/>
      <c r="F36" s="8"/>
      <c r="G36" s="19" t="s">
        <v>3</v>
      </c>
      <c r="H36" s="46"/>
      <c r="I36" s="46"/>
      <c r="J36" s="19"/>
      <c r="K36" s="45" t="str">
        <f t="shared" si="0"/>
        <v/>
      </c>
      <c r="L36" s="45"/>
      <c r="M36" s="6" t="str">
        <f t="shared" si="2"/>
        <v/>
      </c>
      <c r="N36" s="19"/>
      <c r="O36" s="8"/>
      <c r="P36" s="46"/>
      <c r="Q36" s="46"/>
      <c r="R36" s="49" t="str">
        <f t="shared" si="3"/>
        <v/>
      </c>
      <c r="S36" s="49"/>
      <c r="T36" s="50" t="str">
        <f t="shared" si="4"/>
        <v/>
      </c>
      <c r="U36" s="50"/>
    </row>
    <row r="37" spans="2:21" x14ac:dyDescent="0.15">
      <c r="B37" s="19">
        <v>29</v>
      </c>
      <c r="C37" s="45" t="str">
        <f t="shared" si="1"/>
        <v/>
      </c>
      <c r="D37" s="45"/>
      <c r="E37" s="19"/>
      <c r="F37" s="8"/>
      <c r="G37" s="19" t="s">
        <v>3</v>
      </c>
      <c r="H37" s="46"/>
      <c r="I37" s="46"/>
      <c r="J37" s="19"/>
      <c r="K37" s="45" t="str">
        <f t="shared" si="0"/>
        <v/>
      </c>
      <c r="L37" s="45"/>
      <c r="M37" s="6" t="str">
        <f t="shared" si="2"/>
        <v/>
      </c>
      <c r="N37" s="19"/>
      <c r="O37" s="8"/>
      <c r="P37" s="46"/>
      <c r="Q37" s="46"/>
      <c r="R37" s="49" t="str">
        <f t="shared" si="3"/>
        <v/>
      </c>
      <c r="S37" s="49"/>
      <c r="T37" s="50" t="str">
        <f t="shared" si="4"/>
        <v/>
      </c>
      <c r="U37" s="50"/>
    </row>
    <row r="38" spans="2:21" x14ac:dyDescent="0.15">
      <c r="B38" s="19">
        <v>30</v>
      </c>
      <c r="C38" s="45" t="str">
        <f t="shared" si="1"/>
        <v/>
      </c>
      <c r="D38" s="45"/>
      <c r="E38" s="19"/>
      <c r="F38" s="8"/>
      <c r="G38" s="19" t="s">
        <v>4</v>
      </c>
      <c r="H38" s="46"/>
      <c r="I38" s="46"/>
      <c r="J38" s="19"/>
      <c r="K38" s="45" t="str">
        <f t="shared" si="0"/>
        <v/>
      </c>
      <c r="L38" s="45"/>
      <c r="M38" s="6" t="str">
        <f t="shared" si="2"/>
        <v/>
      </c>
      <c r="N38" s="19"/>
      <c r="O38" s="8"/>
      <c r="P38" s="46"/>
      <c r="Q38" s="46"/>
      <c r="R38" s="49" t="str">
        <f t="shared" si="3"/>
        <v/>
      </c>
      <c r="S38" s="49"/>
      <c r="T38" s="50" t="str">
        <f t="shared" si="4"/>
        <v/>
      </c>
      <c r="U38" s="50"/>
    </row>
    <row r="39" spans="2:21" x14ac:dyDescent="0.15">
      <c r="B39" s="19">
        <v>31</v>
      </c>
      <c r="C39" s="45" t="str">
        <f t="shared" si="1"/>
        <v/>
      </c>
      <c r="D39" s="45"/>
      <c r="E39" s="19"/>
      <c r="F39" s="8"/>
      <c r="G39" s="19" t="s">
        <v>4</v>
      </c>
      <c r="H39" s="46"/>
      <c r="I39" s="46"/>
      <c r="J39" s="19"/>
      <c r="K39" s="45" t="str">
        <f t="shared" si="0"/>
        <v/>
      </c>
      <c r="L39" s="45"/>
      <c r="M39" s="6" t="str">
        <f t="shared" si="2"/>
        <v/>
      </c>
      <c r="N39" s="19"/>
      <c r="O39" s="8"/>
      <c r="P39" s="46"/>
      <c r="Q39" s="46"/>
      <c r="R39" s="49" t="str">
        <f t="shared" si="3"/>
        <v/>
      </c>
      <c r="S39" s="49"/>
      <c r="T39" s="50" t="str">
        <f t="shared" si="4"/>
        <v/>
      </c>
      <c r="U39" s="50"/>
    </row>
    <row r="40" spans="2:21" x14ac:dyDescent="0.15">
      <c r="B40" s="19">
        <v>32</v>
      </c>
      <c r="C40" s="45" t="str">
        <f t="shared" si="1"/>
        <v/>
      </c>
      <c r="D40" s="45"/>
      <c r="E40" s="19"/>
      <c r="F40" s="8"/>
      <c r="G40" s="19" t="s">
        <v>4</v>
      </c>
      <c r="H40" s="46"/>
      <c r="I40" s="46"/>
      <c r="J40" s="19"/>
      <c r="K40" s="45" t="str">
        <f t="shared" si="0"/>
        <v/>
      </c>
      <c r="L40" s="45"/>
      <c r="M40" s="6" t="str">
        <f t="shared" si="2"/>
        <v/>
      </c>
      <c r="N40" s="19"/>
      <c r="O40" s="8"/>
      <c r="P40" s="46"/>
      <c r="Q40" s="46"/>
      <c r="R40" s="49" t="str">
        <f t="shared" si="3"/>
        <v/>
      </c>
      <c r="S40" s="49"/>
      <c r="T40" s="50" t="str">
        <f t="shared" si="4"/>
        <v/>
      </c>
      <c r="U40" s="50"/>
    </row>
    <row r="41" spans="2:21" x14ac:dyDescent="0.15">
      <c r="B41" s="19">
        <v>33</v>
      </c>
      <c r="C41" s="45" t="str">
        <f t="shared" si="1"/>
        <v/>
      </c>
      <c r="D41" s="45"/>
      <c r="E41" s="19"/>
      <c r="F41" s="8"/>
      <c r="G41" s="19" t="s">
        <v>3</v>
      </c>
      <c r="H41" s="46"/>
      <c r="I41" s="46"/>
      <c r="J41" s="19"/>
      <c r="K41" s="45" t="str">
        <f t="shared" si="0"/>
        <v/>
      </c>
      <c r="L41" s="45"/>
      <c r="M41" s="6" t="str">
        <f t="shared" si="2"/>
        <v/>
      </c>
      <c r="N41" s="19"/>
      <c r="O41" s="8"/>
      <c r="P41" s="46"/>
      <c r="Q41" s="46"/>
      <c r="R41" s="49" t="str">
        <f t="shared" si="3"/>
        <v/>
      </c>
      <c r="S41" s="49"/>
      <c r="T41" s="50" t="str">
        <f t="shared" si="4"/>
        <v/>
      </c>
      <c r="U41" s="50"/>
    </row>
    <row r="42" spans="2:21" x14ac:dyDescent="0.15">
      <c r="B42" s="19">
        <v>34</v>
      </c>
      <c r="C42" s="45" t="str">
        <f t="shared" si="1"/>
        <v/>
      </c>
      <c r="D42" s="45"/>
      <c r="E42" s="19"/>
      <c r="F42" s="8"/>
      <c r="G42" s="19" t="s">
        <v>4</v>
      </c>
      <c r="H42" s="46"/>
      <c r="I42" s="46"/>
      <c r="J42" s="19"/>
      <c r="K42" s="45" t="str">
        <f t="shared" si="0"/>
        <v/>
      </c>
      <c r="L42" s="45"/>
      <c r="M42" s="6" t="str">
        <f t="shared" si="2"/>
        <v/>
      </c>
      <c r="N42" s="19"/>
      <c r="O42" s="8"/>
      <c r="P42" s="46"/>
      <c r="Q42" s="46"/>
      <c r="R42" s="49" t="str">
        <f t="shared" si="3"/>
        <v/>
      </c>
      <c r="S42" s="49"/>
      <c r="T42" s="50" t="str">
        <f t="shared" si="4"/>
        <v/>
      </c>
      <c r="U42" s="50"/>
    </row>
    <row r="43" spans="2:21" x14ac:dyDescent="0.15">
      <c r="B43" s="19">
        <v>35</v>
      </c>
      <c r="C43" s="45" t="str">
        <f t="shared" si="1"/>
        <v/>
      </c>
      <c r="D43" s="45"/>
      <c r="E43" s="19"/>
      <c r="F43" s="8"/>
      <c r="G43" s="19" t="s">
        <v>3</v>
      </c>
      <c r="H43" s="46"/>
      <c r="I43" s="46"/>
      <c r="J43" s="19"/>
      <c r="K43" s="45" t="str">
        <f t="shared" si="0"/>
        <v/>
      </c>
      <c r="L43" s="45"/>
      <c r="M43" s="6" t="str">
        <f t="shared" si="2"/>
        <v/>
      </c>
      <c r="N43" s="19"/>
      <c r="O43" s="8"/>
      <c r="P43" s="46"/>
      <c r="Q43" s="46"/>
      <c r="R43" s="49" t="str">
        <f t="shared" si="3"/>
        <v/>
      </c>
      <c r="S43" s="49"/>
      <c r="T43" s="50" t="str">
        <f t="shared" si="4"/>
        <v/>
      </c>
      <c r="U43" s="50"/>
    </row>
    <row r="44" spans="2:21" x14ac:dyDescent="0.15">
      <c r="B44" s="19">
        <v>36</v>
      </c>
      <c r="C44" s="45" t="str">
        <f t="shared" si="1"/>
        <v/>
      </c>
      <c r="D44" s="45"/>
      <c r="E44" s="19"/>
      <c r="F44" s="8"/>
      <c r="G44" s="19" t="s">
        <v>4</v>
      </c>
      <c r="H44" s="46"/>
      <c r="I44" s="46"/>
      <c r="J44" s="19"/>
      <c r="K44" s="45" t="str">
        <f t="shared" si="0"/>
        <v/>
      </c>
      <c r="L44" s="45"/>
      <c r="M44" s="6" t="str">
        <f t="shared" si="2"/>
        <v/>
      </c>
      <c r="N44" s="19"/>
      <c r="O44" s="8"/>
      <c r="P44" s="46"/>
      <c r="Q44" s="46"/>
      <c r="R44" s="49" t="str">
        <f t="shared" si="3"/>
        <v/>
      </c>
      <c r="S44" s="49"/>
      <c r="T44" s="50" t="str">
        <f t="shared" si="4"/>
        <v/>
      </c>
      <c r="U44" s="50"/>
    </row>
    <row r="45" spans="2:21" x14ac:dyDescent="0.15">
      <c r="B45" s="19">
        <v>37</v>
      </c>
      <c r="C45" s="45" t="str">
        <f t="shared" si="1"/>
        <v/>
      </c>
      <c r="D45" s="45"/>
      <c r="E45" s="19"/>
      <c r="F45" s="8"/>
      <c r="G45" s="19" t="s">
        <v>3</v>
      </c>
      <c r="H45" s="46"/>
      <c r="I45" s="46"/>
      <c r="J45" s="19"/>
      <c r="K45" s="45" t="str">
        <f t="shared" si="0"/>
        <v/>
      </c>
      <c r="L45" s="45"/>
      <c r="M45" s="6" t="str">
        <f t="shared" si="2"/>
        <v/>
      </c>
      <c r="N45" s="19"/>
      <c r="O45" s="8"/>
      <c r="P45" s="46"/>
      <c r="Q45" s="46"/>
      <c r="R45" s="49" t="str">
        <f t="shared" si="3"/>
        <v/>
      </c>
      <c r="S45" s="49"/>
      <c r="T45" s="50" t="str">
        <f t="shared" si="4"/>
        <v/>
      </c>
      <c r="U45" s="50"/>
    </row>
    <row r="46" spans="2:21" x14ac:dyDescent="0.15">
      <c r="B46" s="19">
        <v>38</v>
      </c>
      <c r="C46" s="45" t="str">
        <f t="shared" si="1"/>
        <v/>
      </c>
      <c r="D46" s="45"/>
      <c r="E46" s="19"/>
      <c r="F46" s="8"/>
      <c r="G46" s="19" t="s">
        <v>4</v>
      </c>
      <c r="H46" s="46"/>
      <c r="I46" s="46"/>
      <c r="J46" s="19"/>
      <c r="K46" s="45" t="str">
        <f t="shared" si="0"/>
        <v/>
      </c>
      <c r="L46" s="45"/>
      <c r="M46" s="6" t="str">
        <f t="shared" si="2"/>
        <v/>
      </c>
      <c r="N46" s="19"/>
      <c r="O46" s="8"/>
      <c r="P46" s="46"/>
      <c r="Q46" s="46"/>
      <c r="R46" s="49" t="str">
        <f t="shared" si="3"/>
        <v/>
      </c>
      <c r="S46" s="49"/>
      <c r="T46" s="50" t="str">
        <f t="shared" si="4"/>
        <v/>
      </c>
      <c r="U46" s="50"/>
    </row>
    <row r="47" spans="2:21" x14ac:dyDescent="0.15">
      <c r="B47" s="19">
        <v>39</v>
      </c>
      <c r="C47" s="45" t="str">
        <f t="shared" si="1"/>
        <v/>
      </c>
      <c r="D47" s="45"/>
      <c r="E47" s="19"/>
      <c r="F47" s="8"/>
      <c r="G47" s="19" t="s">
        <v>4</v>
      </c>
      <c r="H47" s="46"/>
      <c r="I47" s="46"/>
      <c r="J47" s="19"/>
      <c r="K47" s="45" t="str">
        <f t="shared" si="0"/>
        <v/>
      </c>
      <c r="L47" s="45"/>
      <c r="M47" s="6" t="str">
        <f t="shared" si="2"/>
        <v/>
      </c>
      <c r="N47" s="19"/>
      <c r="O47" s="8"/>
      <c r="P47" s="46"/>
      <c r="Q47" s="46"/>
      <c r="R47" s="49" t="str">
        <f t="shared" si="3"/>
        <v/>
      </c>
      <c r="S47" s="49"/>
      <c r="T47" s="50" t="str">
        <f t="shared" si="4"/>
        <v/>
      </c>
      <c r="U47" s="50"/>
    </row>
    <row r="48" spans="2:21" x14ac:dyDescent="0.15">
      <c r="B48" s="19">
        <v>40</v>
      </c>
      <c r="C48" s="45" t="str">
        <f t="shared" si="1"/>
        <v/>
      </c>
      <c r="D48" s="45"/>
      <c r="E48" s="19"/>
      <c r="F48" s="8"/>
      <c r="G48" s="19" t="s">
        <v>37</v>
      </c>
      <c r="H48" s="46"/>
      <c r="I48" s="46"/>
      <c r="J48" s="19"/>
      <c r="K48" s="45" t="str">
        <f t="shared" si="0"/>
        <v/>
      </c>
      <c r="L48" s="45"/>
      <c r="M48" s="6" t="str">
        <f t="shared" si="2"/>
        <v/>
      </c>
      <c r="N48" s="19"/>
      <c r="O48" s="8"/>
      <c r="P48" s="46"/>
      <c r="Q48" s="46"/>
      <c r="R48" s="49" t="str">
        <f t="shared" si="3"/>
        <v/>
      </c>
      <c r="S48" s="49"/>
      <c r="T48" s="50" t="str">
        <f t="shared" si="4"/>
        <v/>
      </c>
      <c r="U48" s="50"/>
    </row>
    <row r="49" spans="2:21" x14ac:dyDescent="0.15">
      <c r="B49" s="19">
        <v>41</v>
      </c>
      <c r="C49" s="45" t="str">
        <f t="shared" si="1"/>
        <v/>
      </c>
      <c r="D49" s="45"/>
      <c r="E49" s="19"/>
      <c r="F49" s="8"/>
      <c r="G49" s="19" t="s">
        <v>4</v>
      </c>
      <c r="H49" s="46"/>
      <c r="I49" s="46"/>
      <c r="J49" s="19"/>
      <c r="K49" s="45" t="str">
        <f t="shared" si="0"/>
        <v/>
      </c>
      <c r="L49" s="45"/>
      <c r="M49" s="6" t="str">
        <f t="shared" si="2"/>
        <v/>
      </c>
      <c r="N49" s="19"/>
      <c r="O49" s="8"/>
      <c r="P49" s="46"/>
      <c r="Q49" s="46"/>
      <c r="R49" s="49" t="str">
        <f t="shared" si="3"/>
        <v/>
      </c>
      <c r="S49" s="49"/>
      <c r="T49" s="50" t="str">
        <f t="shared" si="4"/>
        <v/>
      </c>
      <c r="U49" s="50"/>
    </row>
    <row r="50" spans="2:21" x14ac:dyDescent="0.15">
      <c r="B50" s="19">
        <v>42</v>
      </c>
      <c r="C50" s="45" t="str">
        <f t="shared" si="1"/>
        <v/>
      </c>
      <c r="D50" s="45"/>
      <c r="E50" s="19"/>
      <c r="F50" s="8"/>
      <c r="G50" s="19" t="s">
        <v>4</v>
      </c>
      <c r="H50" s="46"/>
      <c r="I50" s="46"/>
      <c r="J50" s="19"/>
      <c r="K50" s="45" t="str">
        <f t="shared" si="0"/>
        <v/>
      </c>
      <c r="L50" s="45"/>
      <c r="M50" s="6" t="str">
        <f t="shared" si="2"/>
        <v/>
      </c>
      <c r="N50" s="19"/>
      <c r="O50" s="8"/>
      <c r="P50" s="46"/>
      <c r="Q50" s="46"/>
      <c r="R50" s="49" t="str">
        <f t="shared" si="3"/>
        <v/>
      </c>
      <c r="S50" s="49"/>
      <c r="T50" s="50" t="str">
        <f t="shared" si="4"/>
        <v/>
      </c>
      <c r="U50" s="50"/>
    </row>
    <row r="51" spans="2:21" x14ac:dyDescent="0.15">
      <c r="B51" s="19">
        <v>43</v>
      </c>
      <c r="C51" s="45" t="str">
        <f t="shared" si="1"/>
        <v/>
      </c>
      <c r="D51" s="45"/>
      <c r="E51" s="19"/>
      <c r="F51" s="8"/>
      <c r="G51" s="19" t="s">
        <v>3</v>
      </c>
      <c r="H51" s="46"/>
      <c r="I51" s="46"/>
      <c r="J51" s="19"/>
      <c r="K51" s="45" t="str">
        <f t="shared" si="0"/>
        <v/>
      </c>
      <c r="L51" s="45"/>
      <c r="M51" s="6" t="str">
        <f t="shared" si="2"/>
        <v/>
      </c>
      <c r="N51" s="19"/>
      <c r="O51" s="8"/>
      <c r="P51" s="46"/>
      <c r="Q51" s="46"/>
      <c r="R51" s="49" t="str">
        <f t="shared" si="3"/>
        <v/>
      </c>
      <c r="S51" s="49"/>
      <c r="T51" s="50" t="str">
        <f t="shared" si="4"/>
        <v/>
      </c>
      <c r="U51" s="50"/>
    </row>
    <row r="52" spans="2:21" x14ac:dyDescent="0.15">
      <c r="B52" s="19">
        <v>44</v>
      </c>
      <c r="C52" s="45" t="str">
        <f t="shared" si="1"/>
        <v/>
      </c>
      <c r="D52" s="45"/>
      <c r="E52" s="19"/>
      <c r="F52" s="8"/>
      <c r="G52" s="19" t="s">
        <v>3</v>
      </c>
      <c r="H52" s="46"/>
      <c r="I52" s="46"/>
      <c r="J52" s="19"/>
      <c r="K52" s="45" t="str">
        <f t="shared" si="0"/>
        <v/>
      </c>
      <c r="L52" s="45"/>
      <c r="M52" s="6" t="str">
        <f t="shared" si="2"/>
        <v/>
      </c>
      <c r="N52" s="19"/>
      <c r="O52" s="8"/>
      <c r="P52" s="46"/>
      <c r="Q52" s="46"/>
      <c r="R52" s="49" t="str">
        <f t="shared" si="3"/>
        <v/>
      </c>
      <c r="S52" s="49"/>
      <c r="T52" s="50" t="str">
        <f t="shared" si="4"/>
        <v/>
      </c>
      <c r="U52" s="50"/>
    </row>
    <row r="53" spans="2:21" x14ac:dyDescent="0.15">
      <c r="B53" s="19">
        <v>45</v>
      </c>
      <c r="C53" s="45" t="str">
        <f t="shared" si="1"/>
        <v/>
      </c>
      <c r="D53" s="45"/>
      <c r="E53" s="19"/>
      <c r="F53" s="8"/>
      <c r="G53" s="19" t="s">
        <v>4</v>
      </c>
      <c r="H53" s="46"/>
      <c r="I53" s="46"/>
      <c r="J53" s="19"/>
      <c r="K53" s="45" t="str">
        <f t="shared" si="0"/>
        <v/>
      </c>
      <c r="L53" s="45"/>
      <c r="M53" s="6" t="str">
        <f t="shared" si="2"/>
        <v/>
      </c>
      <c r="N53" s="19"/>
      <c r="O53" s="8"/>
      <c r="P53" s="46"/>
      <c r="Q53" s="46"/>
      <c r="R53" s="49" t="str">
        <f t="shared" si="3"/>
        <v/>
      </c>
      <c r="S53" s="49"/>
      <c r="T53" s="50" t="str">
        <f t="shared" si="4"/>
        <v/>
      </c>
      <c r="U53" s="50"/>
    </row>
    <row r="54" spans="2:21" x14ac:dyDescent="0.15">
      <c r="B54" s="19">
        <v>46</v>
      </c>
      <c r="C54" s="45" t="str">
        <f t="shared" si="1"/>
        <v/>
      </c>
      <c r="D54" s="45"/>
      <c r="E54" s="19"/>
      <c r="F54" s="8"/>
      <c r="G54" s="19" t="s">
        <v>4</v>
      </c>
      <c r="H54" s="46"/>
      <c r="I54" s="46"/>
      <c r="J54" s="19"/>
      <c r="K54" s="45" t="str">
        <f t="shared" si="0"/>
        <v/>
      </c>
      <c r="L54" s="45"/>
      <c r="M54" s="6" t="str">
        <f t="shared" si="2"/>
        <v/>
      </c>
      <c r="N54" s="19"/>
      <c r="O54" s="8"/>
      <c r="P54" s="46"/>
      <c r="Q54" s="46"/>
      <c r="R54" s="49" t="str">
        <f t="shared" si="3"/>
        <v/>
      </c>
      <c r="S54" s="49"/>
      <c r="T54" s="50" t="str">
        <f t="shared" si="4"/>
        <v/>
      </c>
      <c r="U54" s="50"/>
    </row>
    <row r="55" spans="2:21" x14ac:dyDescent="0.15">
      <c r="B55" s="19">
        <v>47</v>
      </c>
      <c r="C55" s="45" t="str">
        <f t="shared" si="1"/>
        <v/>
      </c>
      <c r="D55" s="45"/>
      <c r="E55" s="19"/>
      <c r="F55" s="8"/>
      <c r="G55" s="19" t="s">
        <v>3</v>
      </c>
      <c r="H55" s="46"/>
      <c r="I55" s="46"/>
      <c r="J55" s="19"/>
      <c r="K55" s="45" t="str">
        <f t="shared" si="0"/>
        <v/>
      </c>
      <c r="L55" s="45"/>
      <c r="M55" s="6" t="str">
        <f t="shared" si="2"/>
        <v/>
      </c>
      <c r="N55" s="19"/>
      <c r="O55" s="8"/>
      <c r="P55" s="46"/>
      <c r="Q55" s="46"/>
      <c r="R55" s="49" t="str">
        <f t="shared" si="3"/>
        <v/>
      </c>
      <c r="S55" s="49"/>
      <c r="T55" s="50" t="str">
        <f t="shared" si="4"/>
        <v/>
      </c>
      <c r="U55" s="50"/>
    </row>
    <row r="56" spans="2:21" x14ac:dyDescent="0.15">
      <c r="B56" s="19">
        <v>48</v>
      </c>
      <c r="C56" s="45" t="str">
        <f t="shared" si="1"/>
        <v/>
      </c>
      <c r="D56" s="45"/>
      <c r="E56" s="19"/>
      <c r="F56" s="8"/>
      <c r="G56" s="19" t="s">
        <v>3</v>
      </c>
      <c r="H56" s="46"/>
      <c r="I56" s="46"/>
      <c r="J56" s="19"/>
      <c r="K56" s="45" t="str">
        <f t="shared" si="0"/>
        <v/>
      </c>
      <c r="L56" s="45"/>
      <c r="M56" s="6" t="str">
        <f t="shared" si="2"/>
        <v/>
      </c>
      <c r="N56" s="19"/>
      <c r="O56" s="8"/>
      <c r="P56" s="46"/>
      <c r="Q56" s="46"/>
      <c r="R56" s="49" t="str">
        <f t="shared" si="3"/>
        <v/>
      </c>
      <c r="S56" s="49"/>
      <c r="T56" s="50" t="str">
        <f t="shared" si="4"/>
        <v/>
      </c>
      <c r="U56" s="50"/>
    </row>
    <row r="57" spans="2:21" x14ac:dyDescent="0.15">
      <c r="B57" s="19">
        <v>49</v>
      </c>
      <c r="C57" s="45" t="str">
        <f t="shared" si="1"/>
        <v/>
      </c>
      <c r="D57" s="45"/>
      <c r="E57" s="19"/>
      <c r="F57" s="8"/>
      <c r="G57" s="19" t="s">
        <v>3</v>
      </c>
      <c r="H57" s="46"/>
      <c r="I57" s="46"/>
      <c r="J57" s="19"/>
      <c r="K57" s="45" t="str">
        <f t="shared" si="0"/>
        <v/>
      </c>
      <c r="L57" s="45"/>
      <c r="M57" s="6" t="str">
        <f t="shared" si="2"/>
        <v/>
      </c>
      <c r="N57" s="19"/>
      <c r="O57" s="8"/>
      <c r="P57" s="46"/>
      <c r="Q57" s="46"/>
      <c r="R57" s="49" t="str">
        <f t="shared" si="3"/>
        <v/>
      </c>
      <c r="S57" s="49"/>
      <c r="T57" s="50" t="str">
        <f t="shared" si="4"/>
        <v/>
      </c>
      <c r="U57" s="50"/>
    </row>
    <row r="58" spans="2:21" x14ac:dyDescent="0.15">
      <c r="B58" s="19">
        <v>50</v>
      </c>
      <c r="C58" s="45" t="str">
        <f t="shared" si="1"/>
        <v/>
      </c>
      <c r="D58" s="45"/>
      <c r="E58" s="19"/>
      <c r="F58" s="8"/>
      <c r="G58" s="19" t="s">
        <v>3</v>
      </c>
      <c r="H58" s="46"/>
      <c r="I58" s="46"/>
      <c r="J58" s="19"/>
      <c r="K58" s="45" t="str">
        <f t="shared" si="0"/>
        <v/>
      </c>
      <c r="L58" s="45"/>
      <c r="M58" s="6" t="str">
        <f t="shared" si="2"/>
        <v/>
      </c>
      <c r="N58" s="19"/>
      <c r="O58" s="8"/>
      <c r="P58" s="46"/>
      <c r="Q58" s="46"/>
      <c r="R58" s="49" t="str">
        <f t="shared" si="3"/>
        <v/>
      </c>
      <c r="S58" s="49"/>
      <c r="T58" s="50" t="str">
        <f t="shared" si="4"/>
        <v/>
      </c>
      <c r="U58" s="50"/>
    </row>
    <row r="59" spans="2:21" x14ac:dyDescent="0.15">
      <c r="B59" s="19">
        <v>51</v>
      </c>
      <c r="C59" s="45" t="str">
        <f t="shared" si="1"/>
        <v/>
      </c>
      <c r="D59" s="45"/>
      <c r="E59" s="19"/>
      <c r="F59" s="8"/>
      <c r="G59" s="19" t="s">
        <v>3</v>
      </c>
      <c r="H59" s="46"/>
      <c r="I59" s="46"/>
      <c r="J59" s="19"/>
      <c r="K59" s="45" t="str">
        <f t="shared" si="0"/>
        <v/>
      </c>
      <c r="L59" s="45"/>
      <c r="M59" s="6" t="str">
        <f t="shared" si="2"/>
        <v/>
      </c>
      <c r="N59" s="19"/>
      <c r="O59" s="8"/>
      <c r="P59" s="46"/>
      <c r="Q59" s="46"/>
      <c r="R59" s="49" t="str">
        <f t="shared" si="3"/>
        <v/>
      </c>
      <c r="S59" s="49"/>
      <c r="T59" s="50" t="str">
        <f t="shared" si="4"/>
        <v/>
      </c>
      <c r="U59" s="50"/>
    </row>
    <row r="60" spans="2:21" x14ac:dyDescent="0.15">
      <c r="B60" s="19">
        <v>52</v>
      </c>
      <c r="C60" s="45" t="str">
        <f t="shared" si="1"/>
        <v/>
      </c>
      <c r="D60" s="45"/>
      <c r="E60" s="19"/>
      <c r="F60" s="8"/>
      <c r="G60" s="19" t="s">
        <v>3</v>
      </c>
      <c r="H60" s="46"/>
      <c r="I60" s="46"/>
      <c r="J60" s="19"/>
      <c r="K60" s="45" t="str">
        <f t="shared" si="0"/>
        <v/>
      </c>
      <c r="L60" s="45"/>
      <c r="M60" s="6" t="str">
        <f t="shared" si="2"/>
        <v/>
      </c>
      <c r="N60" s="19"/>
      <c r="O60" s="8"/>
      <c r="P60" s="46"/>
      <c r="Q60" s="46"/>
      <c r="R60" s="49" t="str">
        <f t="shared" si="3"/>
        <v/>
      </c>
      <c r="S60" s="49"/>
      <c r="T60" s="50" t="str">
        <f t="shared" si="4"/>
        <v/>
      </c>
      <c r="U60" s="50"/>
    </row>
    <row r="61" spans="2:21" x14ac:dyDescent="0.15">
      <c r="B61" s="19">
        <v>53</v>
      </c>
      <c r="C61" s="45" t="str">
        <f t="shared" si="1"/>
        <v/>
      </c>
      <c r="D61" s="45"/>
      <c r="E61" s="19"/>
      <c r="F61" s="8"/>
      <c r="G61" s="19" t="s">
        <v>3</v>
      </c>
      <c r="H61" s="46"/>
      <c r="I61" s="46"/>
      <c r="J61" s="19"/>
      <c r="K61" s="45" t="str">
        <f t="shared" si="0"/>
        <v/>
      </c>
      <c r="L61" s="45"/>
      <c r="M61" s="6" t="str">
        <f t="shared" si="2"/>
        <v/>
      </c>
      <c r="N61" s="19"/>
      <c r="O61" s="8"/>
      <c r="P61" s="46"/>
      <c r="Q61" s="46"/>
      <c r="R61" s="49" t="str">
        <f t="shared" si="3"/>
        <v/>
      </c>
      <c r="S61" s="49"/>
      <c r="T61" s="50" t="str">
        <f t="shared" si="4"/>
        <v/>
      </c>
      <c r="U61" s="50"/>
    </row>
    <row r="62" spans="2:21" x14ac:dyDescent="0.15">
      <c r="B62" s="19">
        <v>54</v>
      </c>
      <c r="C62" s="45" t="str">
        <f t="shared" si="1"/>
        <v/>
      </c>
      <c r="D62" s="45"/>
      <c r="E62" s="19"/>
      <c r="F62" s="8"/>
      <c r="G62" s="19" t="s">
        <v>3</v>
      </c>
      <c r="H62" s="46"/>
      <c r="I62" s="46"/>
      <c r="J62" s="19"/>
      <c r="K62" s="45" t="str">
        <f t="shared" si="0"/>
        <v/>
      </c>
      <c r="L62" s="45"/>
      <c r="M62" s="6" t="str">
        <f t="shared" si="2"/>
        <v/>
      </c>
      <c r="N62" s="19"/>
      <c r="O62" s="8"/>
      <c r="P62" s="46"/>
      <c r="Q62" s="46"/>
      <c r="R62" s="49" t="str">
        <f t="shared" si="3"/>
        <v/>
      </c>
      <c r="S62" s="49"/>
      <c r="T62" s="50" t="str">
        <f t="shared" si="4"/>
        <v/>
      </c>
      <c r="U62" s="50"/>
    </row>
    <row r="63" spans="2:21" x14ac:dyDescent="0.15">
      <c r="B63" s="19">
        <v>55</v>
      </c>
      <c r="C63" s="45" t="str">
        <f t="shared" si="1"/>
        <v/>
      </c>
      <c r="D63" s="45"/>
      <c r="E63" s="19"/>
      <c r="F63" s="8"/>
      <c r="G63" s="19" t="s">
        <v>4</v>
      </c>
      <c r="H63" s="46"/>
      <c r="I63" s="46"/>
      <c r="J63" s="19"/>
      <c r="K63" s="45" t="str">
        <f t="shared" si="0"/>
        <v/>
      </c>
      <c r="L63" s="45"/>
      <c r="M63" s="6" t="str">
        <f t="shared" si="2"/>
        <v/>
      </c>
      <c r="N63" s="19"/>
      <c r="O63" s="8"/>
      <c r="P63" s="46"/>
      <c r="Q63" s="46"/>
      <c r="R63" s="49" t="str">
        <f t="shared" si="3"/>
        <v/>
      </c>
      <c r="S63" s="49"/>
      <c r="T63" s="50" t="str">
        <f t="shared" si="4"/>
        <v/>
      </c>
      <c r="U63" s="50"/>
    </row>
    <row r="64" spans="2:21" x14ac:dyDescent="0.15">
      <c r="B64" s="19">
        <v>56</v>
      </c>
      <c r="C64" s="45" t="str">
        <f t="shared" si="1"/>
        <v/>
      </c>
      <c r="D64" s="45"/>
      <c r="E64" s="19"/>
      <c r="F64" s="8"/>
      <c r="G64" s="19" t="s">
        <v>3</v>
      </c>
      <c r="H64" s="46"/>
      <c r="I64" s="46"/>
      <c r="J64" s="19"/>
      <c r="K64" s="45" t="str">
        <f t="shared" si="0"/>
        <v/>
      </c>
      <c r="L64" s="45"/>
      <c r="M64" s="6" t="str">
        <f t="shared" si="2"/>
        <v/>
      </c>
      <c r="N64" s="19"/>
      <c r="O64" s="8"/>
      <c r="P64" s="46"/>
      <c r="Q64" s="46"/>
      <c r="R64" s="49" t="str">
        <f t="shared" si="3"/>
        <v/>
      </c>
      <c r="S64" s="49"/>
      <c r="T64" s="50" t="str">
        <f t="shared" si="4"/>
        <v/>
      </c>
      <c r="U64" s="50"/>
    </row>
    <row r="65" spans="2:21" x14ac:dyDescent="0.15">
      <c r="B65" s="19">
        <v>57</v>
      </c>
      <c r="C65" s="45" t="str">
        <f t="shared" si="1"/>
        <v/>
      </c>
      <c r="D65" s="45"/>
      <c r="E65" s="19"/>
      <c r="F65" s="8"/>
      <c r="G65" s="19" t="s">
        <v>3</v>
      </c>
      <c r="H65" s="46"/>
      <c r="I65" s="46"/>
      <c r="J65" s="19"/>
      <c r="K65" s="45" t="str">
        <f t="shared" si="0"/>
        <v/>
      </c>
      <c r="L65" s="45"/>
      <c r="M65" s="6" t="str">
        <f t="shared" si="2"/>
        <v/>
      </c>
      <c r="N65" s="19"/>
      <c r="O65" s="8"/>
      <c r="P65" s="46"/>
      <c r="Q65" s="46"/>
      <c r="R65" s="49" t="str">
        <f t="shared" si="3"/>
        <v/>
      </c>
      <c r="S65" s="49"/>
      <c r="T65" s="50" t="str">
        <f t="shared" si="4"/>
        <v/>
      </c>
      <c r="U65" s="50"/>
    </row>
    <row r="66" spans="2:21" x14ac:dyDescent="0.15">
      <c r="B66" s="19">
        <v>58</v>
      </c>
      <c r="C66" s="45" t="str">
        <f t="shared" si="1"/>
        <v/>
      </c>
      <c r="D66" s="45"/>
      <c r="E66" s="19"/>
      <c r="F66" s="8"/>
      <c r="G66" s="19" t="s">
        <v>3</v>
      </c>
      <c r="H66" s="46"/>
      <c r="I66" s="46"/>
      <c r="J66" s="19"/>
      <c r="K66" s="45" t="str">
        <f t="shared" si="0"/>
        <v/>
      </c>
      <c r="L66" s="45"/>
      <c r="M66" s="6" t="str">
        <f t="shared" si="2"/>
        <v/>
      </c>
      <c r="N66" s="19"/>
      <c r="O66" s="8"/>
      <c r="P66" s="46"/>
      <c r="Q66" s="46"/>
      <c r="R66" s="49" t="str">
        <f t="shared" si="3"/>
        <v/>
      </c>
      <c r="S66" s="49"/>
      <c r="T66" s="50" t="str">
        <f t="shared" si="4"/>
        <v/>
      </c>
      <c r="U66" s="50"/>
    </row>
    <row r="67" spans="2:21" x14ac:dyDescent="0.15">
      <c r="B67" s="19">
        <v>59</v>
      </c>
      <c r="C67" s="45" t="str">
        <f t="shared" si="1"/>
        <v/>
      </c>
      <c r="D67" s="45"/>
      <c r="E67" s="19"/>
      <c r="F67" s="8"/>
      <c r="G67" s="19" t="s">
        <v>3</v>
      </c>
      <c r="H67" s="46"/>
      <c r="I67" s="46"/>
      <c r="J67" s="19"/>
      <c r="K67" s="45" t="str">
        <f t="shared" si="0"/>
        <v/>
      </c>
      <c r="L67" s="45"/>
      <c r="M67" s="6" t="str">
        <f t="shared" si="2"/>
        <v/>
      </c>
      <c r="N67" s="19"/>
      <c r="O67" s="8"/>
      <c r="P67" s="46"/>
      <c r="Q67" s="46"/>
      <c r="R67" s="49" t="str">
        <f t="shared" si="3"/>
        <v/>
      </c>
      <c r="S67" s="49"/>
      <c r="T67" s="50" t="str">
        <f t="shared" si="4"/>
        <v/>
      </c>
      <c r="U67" s="50"/>
    </row>
    <row r="68" spans="2:21" x14ac:dyDescent="0.15">
      <c r="B68" s="19">
        <v>60</v>
      </c>
      <c r="C68" s="45" t="str">
        <f t="shared" si="1"/>
        <v/>
      </c>
      <c r="D68" s="45"/>
      <c r="E68" s="19"/>
      <c r="F68" s="8"/>
      <c r="G68" s="19" t="s">
        <v>4</v>
      </c>
      <c r="H68" s="46"/>
      <c r="I68" s="46"/>
      <c r="J68" s="19"/>
      <c r="K68" s="45" t="str">
        <f t="shared" si="0"/>
        <v/>
      </c>
      <c r="L68" s="45"/>
      <c r="M68" s="6" t="str">
        <f t="shared" si="2"/>
        <v/>
      </c>
      <c r="N68" s="19"/>
      <c r="O68" s="8"/>
      <c r="P68" s="46"/>
      <c r="Q68" s="46"/>
      <c r="R68" s="49" t="str">
        <f t="shared" si="3"/>
        <v/>
      </c>
      <c r="S68" s="49"/>
      <c r="T68" s="50" t="str">
        <f t="shared" si="4"/>
        <v/>
      </c>
      <c r="U68" s="50"/>
    </row>
    <row r="69" spans="2:21" x14ac:dyDescent="0.15">
      <c r="B69" s="19">
        <v>61</v>
      </c>
      <c r="C69" s="45" t="str">
        <f t="shared" si="1"/>
        <v/>
      </c>
      <c r="D69" s="45"/>
      <c r="E69" s="19"/>
      <c r="F69" s="8"/>
      <c r="G69" s="19" t="s">
        <v>4</v>
      </c>
      <c r="H69" s="46"/>
      <c r="I69" s="46"/>
      <c r="J69" s="19"/>
      <c r="K69" s="45" t="str">
        <f t="shared" si="0"/>
        <v/>
      </c>
      <c r="L69" s="45"/>
      <c r="M69" s="6" t="str">
        <f t="shared" si="2"/>
        <v/>
      </c>
      <c r="N69" s="19"/>
      <c r="O69" s="8"/>
      <c r="P69" s="46"/>
      <c r="Q69" s="46"/>
      <c r="R69" s="49" t="str">
        <f t="shared" si="3"/>
        <v/>
      </c>
      <c r="S69" s="49"/>
      <c r="T69" s="50" t="str">
        <f t="shared" si="4"/>
        <v/>
      </c>
      <c r="U69" s="50"/>
    </row>
    <row r="70" spans="2:21" x14ac:dyDescent="0.15">
      <c r="B70" s="19">
        <v>62</v>
      </c>
      <c r="C70" s="45" t="str">
        <f t="shared" si="1"/>
        <v/>
      </c>
      <c r="D70" s="45"/>
      <c r="E70" s="19"/>
      <c r="F70" s="8"/>
      <c r="G70" s="19" t="s">
        <v>3</v>
      </c>
      <c r="H70" s="46"/>
      <c r="I70" s="46"/>
      <c r="J70" s="19"/>
      <c r="K70" s="45" t="str">
        <f t="shared" si="0"/>
        <v/>
      </c>
      <c r="L70" s="45"/>
      <c r="M70" s="6" t="str">
        <f t="shared" si="2"/>
        <v/>
      </c>
      <c r="N70" s="19"/>
      <c r="O70" s="8"/>
      <c r="P70" s="46"/>
      <c r="Q70" s="46"/>
      <c r="R70" s="49" t="str">
        <f t="shared" si="3"/>
        <v/>
      </c>
      <c r="S70" s="49"/>
      <c r="T70" s="50" t="str">
        <f t="shared" si="4"/>
        <v/>
      </c>
      <c r="U70" s="50"/>
    </row>
    <row r="71" spans="2:21" x14ac:dyDescent="0.15">
      <c r="B71" s="19">
        <v>63</v>
      </c>
      <c r="C71" s="45" t="str">
        <f t="shared" si="1"/>
        <v/>
      </c>
      <c r="D71" s="45"/>
      <c r="E71" s="19"/>
      <c r="F71" s="8"/>
      <c r="G71" s="19" t="s">
        <v>4</v>
      </c>
      <c r="H71" s="46"/>
      <c r="I71" s="46"/>
      <c r="J71" s="19"/>
      <c r="K71" s="45" t="str">
        <f t="shared" si="0"/>
        <v/>
      </c>
      <c r="L71" s="45"/>
      <c r="M71" s="6" t="str">
        <f t="shared" si="2"/>
        <v/>
      </c>
      <c r="N71" s="19"/>
      <c r="O71" s="8"/>
      <c r="P71" s="46"/>
      <c r="Q71" s="46"/>
      <c r="R71" s="49" t="str">
        <f t="shared" si="3"/>
        <v/>
      </c>
      <c r="S71" s="49"/>
      <c r="T71" s="50" t="str">
        <f t="shared" si="4"/>
        <v/>
      </c>
      <c r="U71" s="50"/>
    </row>
    <row r="72" spans="2:21" x14ac:dyDescent="0.15">
      <c r="B72" s="19">
        <v>64</v>
      </c>
      <c r="C72" s="45" t="str">
        <f t="shared" si="1"/>
        <v/>
      </c>
      <c r="D72" s="45"/>
      <c r="E72" s="19"/>
      <c r="F72" s="8"/>
      <c r="G72" s="19" t="s">
        <v>3</v>
      </c>
      <c r="H72" s="46"/>
      <c r="I72" s="46"/>
      <c r="J72" s="19"/>
      <c r="K72" s="45" t="str">
        <f t="shared" si="0"/>
        <v/>
      </c>
      <c r="L72" s="45"/>
      <c r="M72" s="6" t="str">
        <f t="shared" si="2"/>
        <v/>
      </c>
      <c r="N72" s="19"/>
      <c r="O72" s="8"/>
      <c r="P72" s="46"/>
      <c r="Q72" s="46"/>
      <c r="R72" s="49" t="str">
        <f t="shared" si="3"/>
        <v/>
      </c>
      <c r="S72" s="49"/>
      <c r="T72" s="50" t="str">
        <f t="shared" si="4"/>
        <v/>
      </c>
      <c r="U72" s="50"/>
    </row>
    <row r="73" spans="2:21" x14ac:dyDescent="0.15">
      <c r="B73" s="19">
        <v>65</v>
      </c>
      <c r="C73" s="45" t="str">
        <f t="shared" si="1"/>
        <v/>
      </c>
      <c r="D73" s="45"/>
      <c r="E73" s="19"/>
      <c r="F73" s="8"/>
      <c r="G73" s="19" t="s">
        <v>4</v>
      </c>
      <c r="H73" s="46"/>
      <c r="I73" s="46"/>
      <c r="J73" s="19"/>
      <c r="K73" s="45" t="str">
        <f t="shared" ref="K73:K108" si="5">IF(F73="","",C73*0.03)</f>
        <v/>
      </c>
      <c r="L73" s="45"/>
      <c r="M73" s="6" t="str">
        <f t="shared" si="2"/>
        <v/>
      </c>
      <c r="N73" s="19"/>
      <c r="O73" s="8"/>
      <c r="P73" s="46"/>
      <c r="Q73" s="46"/>
      <c r="R73" s="49" t="str">
        <f t="shared" si="3"/>
        <v/>
      </c>
      <c r="S73" s="49"/>
      <c r="T73" s="50" t="str">
        <f t="shared" si="4"/>
        <v/>
      </c>
      <c r="U73" s="50"/>
    </row>
    <row r="74" spans="2:21" x14ac:dyDescent="0.15">
      <c r="B74" s="19">
        <v>66</v>
      </c>
      <c r="C74" s="45" t="str">
        <f t="shared" ref="C74:C108" si="6">IF(R73="","",C73+R73)</f>
        <v/>
      </c>
      <c r="D74" s="45"/>
      <c r="E74" s="19"/>
      <c r="F74" s="8"/>
      <c r="G74" s="19" t="s">
        <v>4</v>
      </c>
      <c r="H74" s="46"/>
      <c r="I74" s="46"/>
      <c r="J74" s="19"/>
      <c r="K74" s="45" t="str">
        <f t="shared" si="5"/>
        <v/>
      </c>
      <c r="L74" s="45"/>
      <c r="M74" s="6" t="str">
        <f t="shared" ref="M74:M108" si="7">IF(J74="","",(K74/J74)/1000)</f>
        <v/>
      </c>
      <c r="N74" s="19"/>
      <c r="O74" s="8"/>
      <c r="P74" s="46"/>
      <c r="Q74" s="46"/>
      <c r="R74" s="49" t="str">
        <f t="shared" ref="R74:R108" si="8">IF(O74="","",(IF(G74="売",H74-P74,P74-H74))*M74*100000)</f>
        <v/>
      </c>
      <c r="S74" s="49"/>
      <c r="T74" s="50" t="str">
        <f t="shared" ref="T74:T108" si="9">IF(O74="","",IF(R74&lt;0,J74*(-1),IF(G74="買",(P74-H74)*100,(H74-P74)*100)))</f>
        <v/>
      </c>
      <c r="U74" s="50"/>
    </row>
    <row r="75" spans="2:21" x14ac:dyDescent="0.15">
      <c r="B75" s="19">
        <v>67</v>
      </c>
      <c r="C75" s="45" t="str">
        <f t="shared" si="6"/>
        <v/>
      </c>
      <c r="D75" s="45"/>
      <c r="E75" s="19"/>
      <c r="F75" s="8"/>
      <c r="G75" s="19" t="s">
        <v>3</v>
      </c>
      <c r="H75" s="46"/>
      <c r="I75" s="46"/>
      <c r="J75" s="19"/>
      <c r="K75" s="45" t="str">
        <f t="shared" si="5"/>
        <v/>
      </c>
      <c r="L75" s="45"/>
      <c r="M75" s="6" t="str">
        <f t="shared" si="7"/>
        <v/>
      </c>
      <c r="N75" s="19"/>
      <c r="O75" s="8"/>
      <c r="P75" s="46"/>
      <c r="Q75" s="46"/>
      <c r="R75" s="49" t="str">
        <f t="shared" si="8"/>
        <v/>
      </c>
      <c r="S75" s="49"/>
      <c r="T75" s="50" t="str">
        <f t="shared" si="9"/>
        <v/>
      </c>
      <c r="U75" s="50"/>
    </row>
    <row r="76" spans="2:21" x14ac:dyDescent="0.15">
      <c r="B76" s="19">
        <v>68</v>
      </c>
      <c r="C76" s="45" t="str">
        <f t="shared" si="6"/>
        <v/>
      </c>
      <c r="D76" s="45"/>
      <c r="E76" s="19"/>
      <c r="F76" s="8"/>
      <c r="G76" s="19" t="s">
        <v>3</v>
      </c>
      <c r="H76" s="46"/>
      <c r="I76" s="46"/>
      <c r="J76" s="19"/>
      <c r="K76" s="45" t="str">
        <f t="shared" si="5"/>
        <v/>
      </c>
      <c r="L76" s="45"/>
      <c r="M76" s="6" t="str">
        <f t="shared" si="7"/>
        <v/>
      </c>
      <c r="N76" s="19"/>
      <c r="O76" s="8"/>
      <c r="P76" s="46"/>
      <c r="Q76" s="46"/>
      <c r="R76" s="49" t="str">
        <f t="shared" si="8"/>
        <v/>
      </c>
      <c r="S76" s="49"/>
      <c r="T76" s="50" t="str">
        <f t="shared" si="9"/>
        <v/>
      </c>
      <c r="U76" s="50"/>
    </row>
    <row r="77" spans="2:21" x14ac:dyDescent="0.15">
      <c r="B77" s="19">
        <v>69</v>
      </c>
      <c r="C77" s="45" t="str">
        <f t="shared" si="6"/>
        <v/>
      </c>
      <c r="D77" s="45"/>
      <c r="E77" s="19"/>
      <c r="F77" s="8"/>
      <c r="G77" s="19" t="s">
        <v>3</v>
      </c>
      <c r="H77" s="46"/>
      <c r="I77" s="46"/>
      <c r="J77" s="19"/>
      <c r="K77" s="45" t="str">
        <f t="shared" si="5"/>
        <v/>
      </c>
      <c r="L77" s="45"/>
      <c r="M77" s="6" t="str">
        <f t="shared" si="7"/>
        <v/>
      </c>
      <c r="N77" s="19"/>
      <c r="O77" s="8"/>
      <c r="P77" s="46"/>
      <c r="Q77" s="46"/>
      <c r="R77" s="49" t="str">
        <f t="shared" si="8"/>
        <v/>
      </c>
      <c r="S77" s="49"/>
      <c r="T77" s="50" t="str">
        <f t="shared" si="9"/>
        <v/>
      </c>
      <c r="U77" s="50"/>
    </row>
    <row r="78" spans="2:21" x14ac:dyDescent="0.15">
      <c r="B78" s="19">
        <v>70</v>
      </c>
      <c r="C78" s="45" t="str">
        <f t="shared" si="6"/>
        <v/>
      </c>
      <c r="D78" s="45"/>
      <c r="E78" s="19"/>
      <c r="F78" s="8"/>
      <c r="G78" s="19" t="s">
        <v>4</v>
      </c>
      <c r="H78" s="46"/>
      <c r="I78" s="46"/>
      <c r="J78" s="19"/>
      <c r="K78" s="45" t="str">
        <f t="shared" si="5"/>
        <v/>
      </c>
      <c r="L78" s="45"/>
      <c r="M78" s="6" t="str">
        <f t="shared" si="7"/>
        <v/>
      </c>
      <c r="N78" s="19"/>
      <c r="O78" s="8"/>
      <c r="P78" s="46"/>
      <c r="Q78" s="46"/>
      <c r="R78" s="49" t="str">
        <f t="shared" si="8"/>
        <v/>
      </c>
      <c r="S78" s="49"/>
      <c r="T78" s="50" t="str">
        <f t="shared" si="9"/>
        <v/>
      </c>
      <c r="U78" s="50"/>
    </row>
    <row r="79" spans="2:21" x14ac:dyDescent="0.15">
      <c r="B79" s="19">
        <v>71</v>
      </c>
      <c r="C79" s="45" t="str">
        <f t="shared" si="6"/>
        <v/>
      </c>
      <c r="D79" s="45"/>
      <c r="E79" s="19"/>
      <c r="F79" s="8"/>
      <c r="G79" s="19" t="s">
        <v>3</v>
      </c>
      <c r="H79" s="46"/>
      <c r="I79" s="46"/>
      <c r="J79" s="19"/>
      <c r="K79" s="45" t="str">
        <f t="shared" si="5"/>
        <v/>
      </c>
      <c r="L79" s="45"/>
      <c r="M79" s="6" t="str">
        <f t="shared" si="7"/>
        <v/>
      </c>
      <c r="N79" s="19"/>
      <c r="O79" s="8"/>
      <c r="P79" s="46"/>
      <c r="Q79" s="46"/>
      <c r="R79" s="49" t="str">
        <f t="shared" si="8"/>
        <v/>
      </c>
      <c r="S79" s="49"/>
      <c r="T79" s="50" t="str">
        <f t="shared" si="9"/>
        <v/>
      </c>
      <c r="U79" s="50"/>
    </row>
    <row r="80" spans="2:21" x14ac:dyDescent="0.15">
      <c r="B80" s="19">
        <v>72</v>
      </c>
      <c r="C80" s="45" t="str">
        <f t="shared" si="6"/>
        <v/>
      </c>
      <c r="D80" s="45"/>
      <c r="E80" s="19"/>
      <c r="F80" s="8"/>
      <c r="G80" s="19" t="s">
        <v>4</v>
      </c>
      <c r="H80" s="46"/>
      <c r="I80" s="46"/>
      <c r="J80" s="19"/>
      <c r="K80" s="45" t="str">
        <f t="shared" si="5"/>
        <v/>
      </c>
      <c r="L80" s="45"/>
      <c r="M80" s="6" t="str">
        <f t="shared" si="7"/>
        <v/>
      </c>
      <c r="N80" s="19"/>
      <c r="O80" s="8"/>
      <c r="P80" s="46"/>
      <c r="Q80" s="46"/>
      <c r="R80" s="49" t="str">
        <f t="shared" si="8"/>
        <v/>
      </c>
      <c r="S80" s="49"/>
      <c r="T80" s="50" t="str">
        <f t="shared" si="9"/>
        <v/>
      </c>
      <c r="U80" s="50"/>
    </row>
    <row r="81" spans="2:21" x14ac:dyDescent="0.15">
      <c r="B81" s="19">
        <v>73</v>
      </c>
      <c r="C81" s="45" t="str">
        <f t="shared" si="6"/>
        <v/>
      </c>
      <c r="D81" s="45"/>
      <c r="E81" s="19"/>
      <c r="F81" s="8"/>
      <c r="G81" s="19" t="s">
        <v>3</v>
      </c>
      <c r="H81" s="46"/>
      <c r="I81" s="46"/>
      <c r="J81" s="19"/>
      <c r="K81" s="45" t="str">
        <f t="shared" si="5"/>
        <v/>
      </c>
      <c r="L81" s="45"/>
      <c r="M81" s="6" t="str">
        <f t="shared" si="7"/>
        <v/>
      </c>
      <c r="N81" s="19"/>
      <c r="O81" s="8"/>
      <c r="P81" s="46"/>
      <c r="Q81" s="46"/>
      <c r="R81" s="49" t="str">
        <f t="shared" si="8"/>
        <v/>
      </c>
      <c r="S81" s="49"/>
      <c r="T81" s="50" t="str">
        <f t="shared" si="9"/>
        <v/>
      </c>
      <c r="U81" s="50"/>
    </row>
    <row r="82" spans="2:21" x14ac:dyDescent="0.15">
      <c r="B82" s="19">
        <v>74</v>
      </c>
      <c r="C82" s="45" t="str">
        <f t="shared" si="6"/>
        <v/>
      </c>
      <c r="D82" s="45"/>
      <c r="E82" s="19"/>
      <c r="F82" s="8"/>
      <c r="G82" s="19" t="s">
        <v>3</v>
      </c>
      <c r="H82" s="46"/>
      <c r="I82" s="46"/>
      <c r="J82" s="19"/>
      <c r="K82" s="45" t="str">
        <f t="shared" si="5"/>
        <v/>
      </c>
      <c r="L82" s="45"/>
      <c r="M82" s="6" t="str">
        <f t="shared" si="7"/>
        <v/>
      </c>
      <c r="N82" s="19"/>
      <c r="O82" s="8"/>
      <c r="P82" s="46"/>
      <c r="Q82" s="46"/>
      <c r="R82" s="49" t="str">
        <f t="shared" si="8"/>
        <v/>
      </c>
      <c r="S82" s="49"/>
      <c r="T82" s="50" t="str">
        <f t="shared" si="9"/>
        <v/>
      </c>
      <c r="U82" s="50"/>
    </row>
    <row r="83" spans="2:21" x14ac:dyDescent="0.15">
      <c r="B83" s="19">
        <v>75</v>
      </c>
      <c r="C83" s="45" t="str">
        <f t="shared" si="6"/>
        <v/>
      </c>
      <c r="D83" s="45"/>
      <c r="E83" s="19"/>
      <c r="F83" s="8"/>
      <c r="G83" s="19" t="s">
        <v>3</v>
      </c>
      <c r="H83" s="46"/>
      <c r="I83" s="46"/>
      <c r="J83" s="19"/>
      <c r="K83" s="45" t="str">
        <f t="shared" si="5"/>
        <v/>
      </c>
      <c r="L83" s="45"/>
      <c r="M83" s="6" t="str">
        <f t="shared" si="7"/>
        <v/>
      </c>
      <c r="N83" s="19"/>
      <c r="O83" s="8"/>
      <c r="P83" s="46"/>
      <c r="Q83" s="46"/>
      <c r="R83" s="49" t="str">
        <f t="shared" si="8"/>
        <v/>
      </c>
      <c r="S83" s="49"/>
      <c r="T83" s="50" t="str">
        <f t="shared" si="9"/>
        <v/>
      </c>
      <c r="U83" s="50"/>
    </row>
    <row r="84" spans="2:21" x14ac:dyDescent="0.15">
      <c r="B84" s="19">
        <v>76</v>
      </c>
      <c r="C84" s="45" t="str">
        <f t="shared" si="6"/>
        <v/>
      </c>
      <c r="D84" s="45"/>
      <c r="E84" s="19"/>
      <c r="F84" s="8"/>
      <c r="G84" s="19" t="s">
        <v>3</v>
      </c>
      <c r="H84" s="46"/>
      <c r="I84" s="46"/>
      <c r="J84" s="19"/>
      <c r="K84" s="45" t="str">
        <f t="shared" si="5"/>
        <v/>
      </c>
      <c r="L84" s="45"/>
      <c r="M84" s="6" t="str">
        <f t="shared" si="7"/>
        <v/>
      </c>
      <c r="N84" s="19"/>
      <c r="O84" s="8"/>
      <c r="P84" s="46"/>
      <c r="Q84" s="46"/>
      <c r="R84" s="49" t="str">
        <f t="shared" si="8"/>
        <v/>
      </c>
      <c r="S84" s="49"/>
      <c r="T84" s="50" t="str">
        <f t="shared" si="9"/>
        <v/>
      </c>
      <c r="U84" s="50"/>
    </row>
    <row r="85" spans="2:21" x14ac:dyDescent="0.15">
      <c r="B85" s="19">
        <v>77</v>
      </c>
      <c r="C85" s="45" t="str">
        <f t="shared" si="6"/>
        <v/>
      </c>
      <c r="D85" s="45"/>
      <c r="E85" s="19"/>
      <c r="F85" s="8"/>
      <c r="G85" s="19" t="s">
        <v>4</v>
      </c>
      <c r="H85" s="46"/>
      <c r="I85" s="46"/>
      <c r="J85" s="19"/>
      <c r="K85" s="45" t="str">
        <f t="shared" si="5"/>
        <v/>
      </c>
      <c r="L85" s="45"/>
      <c r="M85" s="6" t="str">
        <f t="shared" si="7"/>
        <v/>
      </c>
      <c r="N85" s="19"/>
      <c r="O85" s="8"/>
      <c r="P85" s="46"/>
      <c r="Q85" s="46"/>
      <c r="R85" s="49" t="str">
        <f t="shared" si="8"/>
        <v/>
      </c>
      <c r="S85" s="49"/>
      <c r="T85" s="50" t="str">
        <f t="shared" si="9"/>
        <v/>
      </c>
      <c r="U85" s="50"/>
    </row>
    <row r="86" spans="2:21" x14ac:dyDescent="0.15">
      <c r="B86" s="19">
        <v>78</v>
      </c>
      <c r="C86" s="45" t="str">
        <f t="shared" si="6"/>
        <v/>
      </c>
      <c r="D86" s="45"/>
      <c r="E86" s="19"/>
      <c r="F86" s="8"/>
      <c r="G86" s="19" t="s">
        <v>3</v>
      </c>
      <c r="H86" s="46"/>
      <c r="I86" s="46"/>
      <c r="J86" s="19"/>
      <c r="K86" s="45" t="str">
        <f t="shared" si="5"/>
        <v/>
      </c>
      <c r="L86" s="45"/>
      <c r="M86" s="6" t="str">
        <f t="shared" si="7"/>
        <v/>
      </c>
      <c r="N86" s="19"/>
      <c r="O86" s="8"/>
      <c r="P86" s="46"/>
      <c r="Q86" s="46"/>
      <c r="R86" s="49" t="str">
        <f t="shared" si="8"/>
        <v/>
      </c>
      <c r="S86" s="49"/>
      <c r="T86" s="50" t="str">
        <f t="shared" si="9"/>
        <v/>
      </c>
      <c r="U86" s="50"/>
    </row>
    <row r="87" spans="2:21" x14ac:dyDescent="0.15">
      <c r="B87" s="19">
        <v>79</v>
      </c>
      <c r="C87" s="45" t="str">
        <f t="shared" si="6"/>
        <v/>
      </c>
      <c r="D87" s="45"/>
      <c r="E87" s="19"/>
      <c r="F87" s="8"/>
      <c r="G87" s="19" t="s">
        <v>4</v>
      </c>
      <c r="H87" s="46"/>
      <c r="I87" s="46"/>
      <c r="J87" s="19"/>
      <c r="K87" s="45" t="str">
        <f t="shared" si="5"/>
        <v/>
      </c>
      <c r="L87" s="45"/>
      <c r="M87" s="6" t="str">
        <f t="shared" si="7"/>
        <v/>
      </c>
      <c r="N87" s="19"/>
      <c r="O87" s="8"/>
      <c r="P87" s="46"/>
      <c r="Q87" s="46"/>
      <c r="R87" s="49" t="str">
        <f t="shared" si="8"/>
        <v/>
      </c>
      <c r="S87" s="49"/>
      <c r="T87" s="50" t="str">
        <f t="shared" si="9"/>
        <v/>
      </c>
      <c r="U87" s="50"/>
    </row>
    <row r="88" spans="2:21" x14ac:dyDescent="0.15">
      <c r="B88" s="19">
        <v>80</v>
      </c>
      <c r="C88" s="45" t="str">
        <f t="shared" si="6"/>
        <v/>
      </c>
      <c r="D88" s="45"/>
      <c r="E88" s="19"/>
      <c r="F88" s="8"/>
      <c r="G88" s="19" t="s">
        <v>4</v>
      </c>
      <c r="H88" s="46"/>
      <c r="I88" s="46"/>
      <c r="J88" s="19"/>
      <c r="K88" s="45" t="str">
        <f t="shared" si="5"/>
        <v/>
      </c>
      <c r="L88" s="45"/>
      <c r="M88" s="6" t="str">
        <f t="shared" si="7"/>
        <v/>
      </c>
      <c r="N88" s="19"/>
      <c r="O88" s="8"/>
      <c r="P88" s="46"/>
      <c r="Q88" s="46"/>
      <c r="R88" s="49" t="str">
        <f t="shared" si="8"/>
        <v/>
      </c>
      <c r="S88" s="49"/>
      <c r="T88" s="50" t="str">
        <f t="shared" si="9"/>
        <v/>
      </c>
      <c r="U88" s="50"/>
    </row>
    <row r="89" spans="2:21" x14ac:dyDescent="0.15">
      <c r="B89" s="19">
        <v>81</v>
      </c>
      <c r="C89" s="45" t="str">
        <f t="shared" si="6"/>
        <v/>
      </c>
      <c r="D89" s="45"/>
      <c r="E89" s="19"/>
      <c r="F89" s="8"/>
      <c r="G89" s="19" t="s">
        <v>4</v>
      </c>
      <c r="H89" s="46"/>
      <c r="I89" s="46"/>
      <c r="J89" s="19"/>
      <c r="K89" s="45" t="str">
        <f t="shared" si="5"/>
        <v/>
      </c>
      <c r="L89" s="45"/>
      <c r="M89" s="6" t="str">
        <f t="shared" si="7"/>
        <v/>
      </c>
      <c r="N89" s="19"/>
      <c r="O89" s="8"/>
      <c r="P89" s="46"/>
      <c r="Q89" s="46"/>
      <c r="R89" s="49" t="str">
        <f t="shared" si="8"/>
        <v/>
      </c>
      <c r="S89" s="49"/>
      <c r="T89" s="50" t="str">
        <f t="shared" si="9"/>
        <v/>
      </c>
      <c r="U89" s="50"/>
    </row>
    <row r="90" spans="2:21" x14ac:dyDescent="0.15">
      <c r="B90" s="19">
        <v>82</v>
      </c>
      <c r="C90" s="45" t="str">
        <f t="shared" si="6"/>
        <v/>
      </c>
      <c r="D90" s="45"/>
      <c r="E90" s="19"/>
      <c r="F90" s="8"/>
      <c r="G90" s="19" t="s">
        <v>4</v>
      </c>
      <c r="H90" s="46"/>
      <c r="I90" s="46"/>
      <c r="J90" s="19"/>
      <c r="K90" s="45" t="str">
        <f t="shared" si="5"/>
        <v/>
      </c>
      <c r="L90" s="45"/>
      <c r="M90" s="6" t="str">
        <f t="shared" si="7"/>
        <v/>
      </c>
      <c r="N90" s="19"/>
      <c r="O90" s="8"/>
      <c r="P90" s="46"/>
      <c r="Q90" s="46"/>
      <c r="R90" s="49" t="str">
        <f t="shared" si="8"/>
        <v/>
      </c>
      <c r="S90" s="49"/>
      <c r="T90" s="50" t="str">
        <f t="shared" si="9"/>
        <v/>
      </c>
      <c r="U90" s="50"/>
    </row>
    <row r="91" spans="2:21" x14ac:dyDescent="0.15">
      <c r="B91" s="19">
        <v>83</v>
      </c>
      <c r="C91" s="45" t="str">
        <f t="shared" si="6"/>
        <v/>
      </c>
      <c r="D91" s="45"/>
      <c r="E91" s="19"/>
      <c r="F91" s="8"/>
      <c r="G91" s="19" t="s">
        <v>4</v>
      </c>
      <c r="H91" s="46"/>
      <c r="I91" s="46"/>
      <c r="J91" s="19"/>
      <c r="K91" s="45" t="str">
        <f t="shared" si="5"/>
        <v/>
      </c>
      <c r="L91" s="45"/>
      <c r="M91" s="6" t="str">
        <f t="shared" si="7"/>
        <v/>
      </c>
      <c r="N91" s="19"/>
      <c r="O91" s="8"/>
      <c r="P91" s="46"/>
      <c r="Q91" s="46"/>
      <c r="R91" s="49" t="str">
        <f t="shared" si="8"/>
        <v/>
      </c>
      <c r="S91" s="49"/>
      <c r="T91" s="50" t="str">
        <f t="shared" si="9"/>
        <v/>
      </c>
      <c r="U91" s="50"/>
    </row>
    <row r="92" spans="2:21" x14ac:dyDescent="0.15">
      <c r="B92" s="19">
        <v>84</v>
      </c>
      <c r="C92" s="45" t="str">
        <f t="shared" si="6"/>
        <v/>
      </c>
      <c r="D92" s="45"/>
      <c r="E92" s="19"/>
      <c r="F92" s="8"/>
      <c r="G92" s="19" t="s">
        <v>3</v>
      </c>
      <c r="H92" s="46"/>
      <c r="I92" s="46"/>
      <c r="J92" s="19"/>
      <c r="K92" s="45" t="str">
        <f t="shared" si="5"/>
        <v/>
      </c>
      <c r="L92" s="45"/>
      <c r="M92" s="6" t="str">
        <f t="shared" si="7"/>
        <v/>
      </c>
      <c r="N92" s="19"/>
      <c r="O92" s="8"/>
      <c r="P92" s="46"/>
      <c r="Q92" s="46"/>
      <c r="R92" s="49" t="str">
        <f t="shared" si="8"/>
        <v/>
      </c>
      <c r="S92" s="49"/>
      <c r="T92" s="50" t="str">
        <f t="shared" si="9"/>
        <v/>
      </c>
      <c r="U92" s="50"/>
    </row>
    <row r="93" spans="2:21" x14ac:dyDescent="0.15">
      <c r="B93" s="19">
        <v>85</v>
      </c>
      <c r="C93" s="45" t="str">
        <f t="shared" si="6"/>
        <v/>
      </c>
      <c r="D93" s="45"/>
      <c r="E93" s="19"/>
      <c r="F93" s="8"/>
      <c r="G93" s="19" t="s">
        <v>4</v>
      </c>
      <c r="H93" s="46"/>
      <c r="I93" s="46"/>
      <c r="J93" s="19"/>
      <c r="K93" s="45" t="str">
        <f t="shared" si="5"/>
        <v/>
      </c>
      <c r="L93" s="45"/>
      <c r="M93" s="6" t="str">
        <f t="shared" si="7"/>
        <v/>
      </c>
      <c r="N93" s="19"/>
      <c r="O93" s="8"/>
      <c r="P93" s="46"/>
      <c r="Q93" s="46"/>
      <c r="R93" s="49" t="str">
        <f t="shared" si="8"/>
        <v/>
      </c>
      <c r="S93" s="49"/>
      <c r="T93" s="50" t="str">
        <f t="shared" si="9"/>
        <v/>
      </c>
      <c r="U93" s="50"/>
    </row>
    <row r="94" spans="2:21" x14ac:dyDescent="0.15">
      <c r="B94" s="19">
        <v>86</v>
      </c>
      <c r="C94" s="45" t="str">
        <f t="shared" si="6"/>
        <v/>
      </c>
      <c r="D94" s="45"/>
      <c r="E94" s="19"/>
      <c r="F94" s="8"/>
      <c r="G94" s="19" t="s">
        <v>3</v>
      </c>
      <c r="H94" s="46"/>
      <c r="I94" s="46"/>
      <c r="J94" s="19"/>
      <c r="K94" s="45" t="str">
        <f t="shared" si="5"/>
        <v/>
      </c>
      <c r="L94" s="45"/>
      <c r="M94" s="6" t="str">
        <f t="shared" si="7"/>
        <v/>
      </c>
      <c r="N94" s="19"/>
      <c r="O94" s="8"/>
      <c r="P94" s="46"/>
      <c r="Q94" s="46"/>
      <c r="R94" s="49" t="str">
        <f t="shared" si="8"/>
        <v/>
      </c>
      <c r="S94" s="49"/>
      <c r="T94" s="50" t="str">
        <f t="shared" si="9"/>
        <v/>
      </c>
      <c r="U94" s="50"/>
    </row>
    <row r="95" spans="2:21" x14ac:dyDescent="0.15">
      <c r="B95" s="19">
        <v>87</v>
      </c>
      <c r="C95" s="45" t="str">
        <f t="shared" si="6"/>
        <v/>
      </c>
      <c r="D95" s="45"/>
      <c r="E95" s="19"/>
      <c r="F95" s="8"/>
      <c r="G95" s="19" t="s">
        <v>4</v>
      </c>
      <c r="H95" s="46"/>
      <c r="I95" s="46"/>
      <c r="J95" s="19"/>
      <c r="K95" s="45" t="str">
        <f t="shared" si="5"/>
        <v/>
      </c>
      <c r="L95" s="45"/>
      <c r="M95" s="6" t="str">
        <f t="shared" si="7"/>
        <v/>
      </c>
      <c r="N95" s="19"/>
      <c r="O95" s="8"/>
      <c r="P95" s="46"/>
      <c r="Q95" s="46"/>
      <c r="R95" s="49" t="str">
        <f t="shared" si="8"/>
        <v/>
      </c>
      <c r="S95" s="49"/>
      <c r="T95" s="50" t="str">
        <f t="shared" si="9"/>
        <v/>
      </c>
      <c r="U95" s="50"/>
    </row>
    <row r="96" spans="2:21" x14ac:dyDescent="0.15">
      <c r="B96" s="19">
        <v>88</v>
      </c>
      <c r="C96" s="45" t="str">
        <f t="shared" si="6"/>
        <v/>
      </c>
      <c r="D96" s="45"/>
      <c r="E96" s="19"/>
      <c r="F96" s="8"/>
      <c r="G96" s="19" t="s">
        <v>3</v>
      </c>
      <c r="H96" s="46"/>
      <c r="I96" s="46"/>
      <c r="J96" s="19"/>
      <c r="K96" s="45" t="str">
        <f t="shared" si="5"/>
        <v/>
      </c>
      <c r="L96" s="45"/>
      <c r="M96" s="6" t="str">
        <f t="shared" si="7"/>
        <v/>
      </c>
      <c r="N96" s="19"/>
      <c r="O96" s="8"/>
      <c r="P96" s="46"/>
      <c r="Q96" s="46"/>
      <c r="R96" s="49" t="str">
        <f t="shared" si="8"/>
        <v/>
      </c>
      <c r="S96" s="49"/>
      <c r="T96" s="50" t="str">
        <f t="shared" si="9"/>
        <v/>
      </c>
      <c r="U96" s="50"/>
    </row>
    <row r="97" spans="2:21" x14ac:dyDescent="0.15">
      <c r="B97" s="19">
        <v>89</v>
      </c>
      <c r="C97" s="45" t="str">
        <f t="shared" si="6"/>
        <v/>
      </c>
      <c r="D97" s="45"/>
      <c r="E97" s="19"/>
      <c r="F97" s="8"/>
      <c r="G97" s="19" t="s">
        <v>4</v>
      </c>
      <c r="H97" s="46"/>
      <c r="I97" s="46"/>
      <c r="J97" s="19"/>
      <c r="K97" s="45" t="str">
        <f t="shared" si="5"/>
        <v/>
      </c>
      <c r="L97" s="45"/>
      <c r="M97" s="6" t="str">
        <f t="shared" si="7"/>
        <v/>
      </c>
      <c r="N97" s="19"/>
      <c r="O97" s="8"/>
      <c r="P97" s="46"/>
      <c r="Q97" s="46"/>
      <c r="R97" s="49" t="str">
        <f t="shared" si="8"/>
        <v/>
      </c>
      <c r="S97" s="49"/>
      <c r="T97" s="50" t="str">
        <f t="shared" si="9"/>
        <v/>
      </c>
      <c r="U97" s="50"/>
    </row>
    <row r="98" spans="2:21" x14ac:dyDescent="0.15">
      <c r="B98" s="19">
        <v>90</v>
      </c>
      <c r="C98" s="45" t="str">
        <f t="shared" si="6"/>
        <v/>
      </c>
      <c r="D98" s="45"/>
      <c r="E98" s="19"/>
      <c r="F98" s="8"/>
      <c r="G98" s="19" t="s">
        <v>3</v>
      </c>
      <c r="H98" s="46"/>
      <c r="I98" s="46"/>
      <c r="J98" s="19"/>
      <c r="K98" s="45" t="str">
        <f t="shared" si="5"/>
        <v/>
      </c>
      <c r="L98" s="45"/>
      <c r="M98" s="6" t="str">
        <f t="shared" si="7"/>
        <v/>
      </c>
      <c r="N98" s="19"/>
      <c r="O98" s="8"/>
      <c r="P98" s="46"/>
      <c r="Q98" s="46"/>
      <c r="R98" s="49" t="str">
        <f t="shared" si="8"/>
        <v/>
      </c>
      <c r="S98" s="49"/>
      <c r="T98" s="50" t="str">
        <f t="shared" si="9"/>
        <v/>
      </c>
      <c r="U98" s="50"/>
    </row>
    <row r="99" spans="2:21" x14ac:dyDescent="0.15">
      <c r="B99" s="19">
        <v>91</v>
      </c>
      <c r="C99" s="45" t="str">
        <f t="shared" si="6"/>
        <v/>
      </c>
      <c r="D99" s="45"/>
      <c r="E99" s="19"/>
      <c r="F99" s="8"/>
      <c r="G99" s="19" t="s">
        <v>4</v>
      </c>
      <c r="H99" s="46"/>
      <c r="I99" s="46"/>
      <c r="J99" s="19"/>
      <c r="K99" s="45" t="str">
        <f t="shared" si="5"/>
        <v/>
      </c>
      <c r="L99" s="45"/>
      <c r="M99" s="6" t="str">
        <f t="shared" si="7"/>
        <v/>
      </c>
      <c r="N99" s="19"/>
      <c r="O99" s="8"/>
      <c r="P99" s="46"/>
      <c r="Q99" s="46"/>
      <c r="R99" s="49" t="str">
        <f t="shared" si="8"/>
        <v/>
      </c>
      <c r="S99" s="49"/>
      <c r="T99" s="50" t="str">
        <f t="shared" si="9"/>
        <v/>
      </c>
      <c r="U99" s="50"/>
    </row>
    <row r="100" spans="2:21" x14ac:dyDescent="0.15">
      <c r="B100" s="19">
        <v>92</v>
      </c>
      <c r="C100" s="45" t="str">
        <f t="shared" si="6"/>
        <v/>
      </c>
      <c r="D100" s="45"/>
      <c r="E100" s="19"/>
      <c r="F100" s="8"/>
      <c r="G100" s="19" t="s">
        <v>4</v>
      </c>
      <c r="H100" s="46"/>
      <c r="I100" s="46"/>
      <c r="J100" s="19"/>
      <c r="K100" s="45" t="str">
        <f t="shared" si="5"/>
        <v/>
      </c>
      <c r="L100" s="45"/>
      <c r="M100" s="6" t="str">
        <f t="shared" si="7"/>
        <v/>
      </c>
      <c r="N100" s="19"/>
      <c r="O100" s="8"/>
      <c r="P100" s="46"/>
      <c r="Q100" s="46"/>
      <c r="R100" s="49" t="str">
        <f t="shared" si="8"/>
        <v/>
      </c>
      <c r="S100" s="49"/>
      <c r="T100" s="50" t="str">
        <f t="shared" si="9"/>
        <v/>
      </c>
      <c r="U100" s="50"/>
    </row>
    <row r="101" spans="2:21" x14ac:dyDescent="0.15">
      <c r="B101" s="19">
        <v>93</v>
      </c>
      <c r="C101" s="45" t="str">
        <f t="shared" si="6"/>
        <v/>
      </c>
      <c r="D101" s="45"/>
      <c r="E101" s="19"/>
      <c r="F101" s="8"/>
      <c r="G101" s="19" t="s">
        <v>3</v>
      </c>
      <c r="H101" s="46"/>
      <c r="I101" s="46"/>
      <c r="J101" s="19"/>
      <c r="K101" s="45" t="str">
        <f t="shared" si="5"/>
        <v/>
      </c>
      <c r="L101" s="45"/>
      <c r="M101" s="6" t="str">
        <f t="shared" si="7"/>
        <v/>
      </c>
      <c r="N101" s="19"/>
      <c r="O101" s="8"/>
      <c r="P101" s="46"/>
      <c r="Q101" s="46"/>
      <c r="R101" s="49" t="str">
        <f t="shared" si="8"/>
        <v/>
      </c>
      <c r="S101" s="49"/>
      <c r="T101" s="50" t="str">
        <f t="shared" si="9"/>
        <v/>
      </c>
      <c r="U101" s="50"/>
    </row>
    <row r="102" spans="2:21" x14ac:dyDescent="0.15">
      <c r="B102" s="19">
        <v>94</v>
      </c>
      <c r="C102" s="45" t="str">
        <f t="shared" si="6"/>
        <v/>
      </c>
      <c r="D102" s="45"/>
      <c r="E102" s="19"/>
      <c r="F102" s="8"/>
      <c r="G102" s="19" t="s">
        <v>3</v>
      </c>
      <c r="H102" s="46"/>
      <c r="I102" s="46"/>
      <c r="J102" s="19"/>
      <c r="K102" s="45" t="str">
        <f t="shared" si="5"/>
        <v/>
      </c>
      <c r="L102" s="45"/>
      <c r="M102" s="6" t="str">
        <f t="shared" si="7"/>
        <v/>
      </c>
      <c r="N102" s="19"/>
      <c r="O102" s="8"/>
      <c r="P102" s="46"/>
      <c r="Q102" s="46"/>
      <c r="R102" s="49" t="str">
        <f t="shared" si="8"/>
        <v/>
      </c>
      <c r="S102" s="49"/>
      <c r="T102" s="50" t="str">
        <f t="shared" si="9"/>
        <v/>
      </c>
      <c r="U102" s="50"/>
    </row>
    <row r="103" spans="2:21" x14ac:dyDescent="0.15">
      <c r="B103" s="19">
        <v>95</v>
      </c>
      <c r="C103" s="45" t="str">
        <f t="shared" si="6"/>
        <v/>
      </c>
      <c r="D103" s="45"/>
      <c r="E103" s="19"/>
      <c r="F103" s="8"/>
      <c r="G103" s="19" t="s">
        <v>3</v>
      </c>
      <c r="H103" s="46"/>
      <c r="I103" s="46"/>
      <c r="J103" s="19"/>
      <c r="K103" s="45" t="str">
        <f t="shared" si="5"/>
        <v/>
      </c>
      <c r="L103" s="45"/>
      <c r="M103" s="6" t="str">
        <f t="shared" si="7"/>
        <v/>
      </c>
      <c r="N103" s="19"/>
      <c r="O103" s="8"/>
      <c r="P103" s="46"/>
      <c r="Q103" s="46"/>
      <c r="R103" s="49" t="str">
        <f t="shared" si="8"/>
        <v/>
      </c>
      <c r="S103" s="49"/>
      <c r="T103" s="50" t="str">
        <f t="shared" si="9"/>
        <v/>
      </c>
      <c r="U103" s="50"/>
    </row>
    <row r="104" spans="2:21" x14ac:dyDescent="0.15">
      <c r="B104" s="19">
        <v>96</v>
      </c>
      <c r="C104" s="45" t="str">
        <f t="shared" si="6"/>
        <v/>
      </c>
      <c r="D104" s="45"/>
      <c r="E104" s="19"/>
      <c r="F104" s="8"/>
      <c r="G104" s="19" t="s">
        <v>4</v>
      </c>
      <c r="H104" s="46"/>
      <c r="I104" s="46"/>
      <c r="J104" s="19"/>
      <c r="K104" s="45" t="str">
        <f t="shared" si="5"/>
        <v/>
      </c>
      <c r="L104" s="45"/>
      <c r="M104" s="6" t="str">
        <f t="shared" si="7"/>
        <v/>
      </c>
      <c r="N104" s="19"/>
      <c r="O104" s="8"/>
      <c r="P104" s="46"/>
      <c r="Q104" s="46"/>
      <c r="R104" s="49" t="str">
        <f t="shared" si="8"/>
        <v/>
      </c>
      <c r="S104" s="49"/>
      <c r="T104" s="50" t="str">
        <f t="shared" si="9"/>
        <v/>
      </c>
      <c r="U104" s="50"/>
    </row>
    <row r="105" spans="2:21" x14ac:dyDescent="0.15">
      <c r="B105" s="19">
        <v>97</v>
      </c>
      <c r="C105" s="45" t="str">
        <f t="shared" si="6"/>
        <v/>
      </c>
      <c r="D105" s="45"/>
      <c r="E105" s="19"/>
      <c r="F105" s="8"/>
      <c r="G105" s="19" t="s">
        <v>3</v>
      </c>
      <c r="H105" s="46"/>
      <c r="I105" s="46"/>
      <c r="J105" s="19"/>
      <c r="K105" s="45" t="str">
        <f t="shared" si="5"/>
        <v/>
      </c>
      <c r="L105" s="45"/>
      <c r="M105" s="6" t="str">
        <f t="shared" si="7"/>
        <v/>
      </c>
      <c r="N105" s="19"/>
      <c r="O105" s="8"/>
      <c r="P105" s="46"/>
      <c r="Q105" s="46"/>
      <c r="R105" s="49" t="str">
        <f t="shared" si="8"/>
        <v/>
      </c>
      <c r="S105" s="49"/>
      <c r="T105" s="50" t="str">
        <f t="shared" si="9"/>
        <v/>
      </c>
      <c r="U105" s="50"/>
    </row>
    <row r="106" spans="2:21" x14ac:dyDescent="0.15">
      <c r="B106" s="19">
        <v>98</v>
      </c>
      <c r="C106" s="45" t="str">
        <f t="shared" si="6"/>
        <v/>
      </c>
      <c r="D106" s="45"/>
      <c r="E106" s="19"/>
      <c r="F106" s="8"/>
      <c r="G106" s="19" t="s">
        <v>4</v>
      </c>
      <c r="H106" s="46"/>
      <c r="I106" s="46"/>
      <c r="J106" s="19"/>
      <c r="K106" s="45" t="str">
        <f t="shared" si="5"/>
        <v/>
      </c>
      <c r="L106" s="45"/>
      <c r="M106" s="6" t="str">
        <f t="shared" si="7"/>
        <v/>
      </c>
      <c r="N106" s="19"/>
      <c r="O106" s="8"/>
      <c r="P106" s="46"/>
      <c r="Q106" s="46"/>
      <c r="R106" s="49" t="str">
        <f t="shared" si="8"/>
        <v/>
      </c>
      <c r="S106" s="49"/>
      <c r="T106" s="50" t="str">
        <f t="shared" si="9"/>
        <v/>
      </c>
      <c r="U106" s="50"/>
    </row>
    <row r="107" spans="2:21" x14ac:dyDescent="0.15">
      <c r="B107" s="19">
        <v>99</v>
      </c>
      <c r="C107" s="45" t="str">
        <f t="shared" si="6"/>
        <v/>
      </c>
      <c r="D107" s="45"/>
      <c r="E107" s="19"/>
      <c r="F107" s="8"/>
      <c r="G107" s="19" t="s">
        <v>4</v>
      </c>
      <c r="H107" s="46"/>
      <c r="I107" s="46"/>
      <c r="J107" s="19"/>
      <c r="K107" s="45" t="str">
        <f t="shared" si="5"/>
        <v/>
      </c>
      <c r="L107" s="45"/>
      <c r="M107" s="6" t="str">
        <f t="shared" si="7"/>
        <v/>
      </c>
      <c r="N107" s="19"/>
      <c r="O107" s="8"/>
      <c r="P107" s="46"/>
      <c r="Q107" s="46"/>
      <c r="R107" s="49" t="str">
        <f t="shared" si="8"/>
        <v/>
      </c>
      <c r="S107" s="49"/>
      <c r="T107" s="50" t="str">
        <f t="shared" si="9"/>
        <v/>
      </c>
      <c r="U107" s="50"/>
    </row>
    <row r="108" spans="2:21" x14ac:dyDescent="0.15">
      <c r="B108" s="19">
        <v>100</v>
      </c>
      <c r="C108" s="45" t="str">
        <f t="shared" si="6"/>
        <v/>
      </c>
      <c r="D108" s="45"/>
      <c r="E108" s="19"/>
      <c r="F108" s="8"/>
      <c r="G108" s="19" t="s">
        <v>3</v>
      </c>
      <c r="H108" s="46"/>
      <c r="I108" s="46"/>
      <c r="J108" s="19"/>
      <c r="K108" s="45" t="str">
        <f t="shared" si="5"/>
        <v/>
      </c>
      <c r="L108" s="45"/>
      <c r="M108" s="6" t="str">
        <f t="shared" si="7"/>
        <v/>
      </c>
      <c r="N108" s="19"/>
      <c r="O108" s="8"/>
      <c r="P108" s="46"/>
      <c r="Q108" s="46"/>
      <c r="R108" s="49" t="str">
        <f t="shared" si="8"/>
        <v/>
      </c>
      <c r="S108" s="49"/>
      <c r="T108" s="50" t="str">
        <f t="shared" si="9"/>
        <v/>
      </c>
      <c r="U108" s="50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FJ-USER</cp:lastModifiedBy>
  <cp:revision/>
  <cp:lastPrinted>2015-07-15T10:17:15Z</cp:lastPrinted>
  <dcterms:created xsi:type="dcterms:W3CDTF">2013-10-09T23:04:08Z</dcterms:created>
  <dcterms:modified xsi:type="dcterms:W3CDTF">2019-09-21T09:54:04Z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