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75" windowWidth="20610" windowHeight="11625" firstSheet="1" activeTab="1"/>
  </bookViews>
  <sheets>
    <sheet name="定数" sheetId="29" state="hidden" r:id="rId1"/>
    <sheet name="検証シート　FIB1.27" sheetId="35" r:id="rId2"/>
    <sheet name="検証シート　FIB1.5" sheetId="34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M69" i="35" l="1"/>
  <c r="K69" i="35"/>
  <c r="M68" i="35"/>
  <c r="K68" i="35"/>
  <c r="M67" i="35"/>
  <c r="K67" i="35"/>
  <c r="M66" i="35"/>
  <c r="K66" i="35"/>
  <c r="M65" i="35"/>
  <c r="K65" i="35"/>
  <c r="M64" i="35"/>
  <c r="K64" i="35"/>
  <c r="M63" i="35"/>
  <c r="K63" i="35"/>
  <c r="M62" i="35"/>
  <c r="K62" i="35"/>
  <c r="M61" i="35"/>
  <c r="K61" i="35"/>
  <c r="M60" i="35"/>
  <c r="K60" i="35"/>
  <c r="M59" i="35"/>
  <c r="K59" i="35"/>
  <c r="M58" i="35"/>
  <c r="K58" i="35"/>
  <c r="M57" i="35"/>
  <c r="K57" i="35"/>
  <c r="M56" i="35"/>
  <c r="K56" i="35"/>
  <c r="M55" i="35"/>
  <c r="K55" i="35"/>
  <c r="M54" i="35"/>
  <c r="K54" i="35"/>
  <c r="M53" i="35"/>
  <c r="K53" i="35"/>
  <c r="M52" i="35"/>
  <c r="K52" i="35"/>
  <c r="M70" i="35"/>
  <c r="K70" i="35"/>
  <c r="V108" i="35"/>
  <c r="T108" i="35"/>
  <c r="W108" i="35" s="1"/>
  <c r="R108" i="35"/>
  <c r="M108" i="35"/>
  <c r="K108" i="35"/>
  <c r="W107" i="35"/>
  <c r="V107" i="35"/>
  <c r="T107" i="35"/>
  <c r="R107" i="35"/>
  <c r="C108" i="35" s="1"/>
  <c r="X108" i="35" s="1"/>
  <c r="Y108" i="35" s="1"/>
  <c r="M107" i="35"/>
  <c r="K107" i="35"/>
  <c r="W106" i="35"/>
  <c r="V106" i="35"/>
  <c r="T106" i="35"/>
  <c r="R106" i="35"/>
  <c r="C107" i="35" s="1"/>
  <c r="X107" i="35" s="1"/>
  <c r="Y107" i="35" s="1"/>
  <c r="M106" i="35"/>
  <c r="K106" i="35"/>
  <c r="W105" i="35"/>
  <c r="V105" i="35"/>
  <c r="T105" i="35"/>
  <c r="R105" i="35"/>
  <c r="C106" i="35" s="1"/>
  <c r="X106" i="35" s="1"/>
  <c r="Y106" i="35" s="1"/>
  <c r="M105" i="35"/>
  <c r="K105" i="35"/>
  <c r="V104" i="35"/>
  <c r="T104" i="35"/>
  <c r="W104" i="35" s="1"/>
  <c r="R104" i="35"/>
  <c r="C105" i="35" s="1"/>
  <c r="X105" i="35" s="1"/>
  <c r="Y105" i="35" s="1"/>
  <c r="M104" i="35"/>
  <c r="K104" i="35"/>
  <c r="W103" i="35"/>
  <c r="V103" i="35"/>
  <c r="T103" i="35"/>
  <c r="R103" i="35"/>
  <c r="C104" i="35" s="1"/>
  <c r="X104" i="35" s="1"/>
  <c r="Y104" i="35" s="1"/>
  <c r="M103" i="35"/>
  <c r="K103" i="35"/>
  <c r="W102" i="35"/>
  <c r="V102" i="35"/>
  <c r="T102" i="35"/>
  <c r="R102" i="35"/>
  <c r="C103" i="35" s="1"/>
  <c r="X103" i="35" s="1"/>
  <c r="Y103" i="35" s="1"/>
  <c r="M102" i="35"/>
  <c r="K102" i="35"/>
  <c r="V101" i="35"/>
  <c r="T101" i="35"/>
  <c r="W101" i="35" s="1"/>
  <c r="R101" i="35"/>
  <c r="C102" i="35" s="1"/>
  <c r="X102" i="35" s="1"/>
  <c r="Y102" i="35" s="1"/>
  <c r="M101" i="35"/>
  <c r="K101" i="35"/>
  <c r="V100" i="35"/>
  <c r="T100" i="35"/>
  <c r="W100" i="35" s="1"/>
  <c r="R100" i="35"/>
  <c r="C101" i="35" s="1"/>
  <c r="X101" i="35" s="1"/>
  <c r="Y101" i="35" s="1"/>
  <c r="M100" i="35"/>
  <c r="K100" i="35"/>
  <c r="V99" i="35"/>
  <c r="T99" i="35"/>
  <c r="W99" i="35" s="1"/>
  <c r="R99" i="35"/>
  <c r="C100" i="35" s="1"/>
  <c r="X100" i="35" s="1"/>
  <c r="Y100" i="35" s="1"/>
  <c r="M99" i="35"/>
  <c r="K99" i="35"/>
  <c r="W98" i="35"/>
  <c r="V98" i="35"/>
  <c r="T98" i="35"/>
  <c r="R98" i="35"/>
  <c r="C99" i="35" s="1"/>
  <c r="X99" i="35" s="1"/>
  <c r="Y99" i="35" s="1"/>
  <c r="M98" i="35"/>
  <c r="K98" i="35"/>
  <c r="W97" i="35"/>
  <c r="V97" i="35"/>
  <c r="T97" i="35"/>
  <c r="R97" i="35"/>
  <c r="C98" i="35" s="1"/>
  <c r="X98" i="35" s="1"/>
  <c r="Y98" i="35" s="1"/>
  <c r="M97" i="35"/>
  <c r="K97" i="35"/>
  <c r="V96" i="35"/>
  <c r="T96" i="35"/>
  <c r="W96" i="35" s="1"/>
  <c r="R96" i="35"/>
  <c r="C97" i="35" s="1"/>
  <c r="X97" i="35" s="1"/>
  <c r="Y97" i="35" s="1"/>
  <c r="M96" i="35"/>
  <c r="K96" i="35"/>
  <c r="W95" i="35"/>
  <c r="V95" i="35"/>
  <c r="T95" i="35"/>
  <c r="R95" i="35"/>
  <c r="C96" i="35" s="1"/>
  <c r="X96" i="35" s="1"/>
  <c r="Y96" i="35" s="1"/>
  <c r="M95" i="35"/>
  <c r="K95" i="35"/>
  <c r="W94" i="35"/>
  <c r="V94" i="35"/>
  <c r="T94" i="35"/>
  <c r="R94" i="35"/>
  <c r="C95" i="35" s="1"/>
  <c r="X95" i="35" s="1"/>
  <c r="Y95" i="35" s="1"/>
  <c r="M94" i="35"/>
  <c r="K94" i="35"/>
  <c r="V93" i="35"/>
  <c r="T93" i="35"/>
  <c r="W93" i="35" s="1"/>
  <c r="R93" i="35"/>
  <c r="C94" i="35" s="1"/>
  <c r="X94" i="35" s="1"/>
  <c r="Y94" i="35" s="1"/>
  <c r="M93" i="35"/>
  <c r="K93" i="35"/>
  <c r="V92" i="35"/>
  <c r="T92" i="35"/>
  <c r="W92" i="35" s="1"/>
  <c r="R92" i="35"/>
  <c r="C93" i="35" s="1"/>
  <c r="X93" i="35" s="1"/>
  <c r="Y93" i="35" s="1"/>
  <c r="M92" i="35"/>
  <c r="K92" i="35"/>
  <c r="V91" i="35"/>
  <c r="T91" i="35"/>
  <c r="W91" i="35" s="1"/>
  <c r="R91" i="35"/>
  <c r="C92" i="35" s="1"/>
  <c r="X92" i="35" s="1"/>
  <c r="Y92" i="35" s="1"/>
  <c r="M91" i="35"/>
  <c r="K91" i="35"/>
  <c r="W90" i="35"/>
  <c r="V90" i="35"/>
  <c r="T90" i="35"/>
  <c r="R90" i="35"/>
  <c r="C91" i="35" s="1"/>
  <c r="X91" i="35" s="1"/>
  <c r="Y91" i="35" s="1"/>
  <c r="M90" i="35"/>
  <c r="K90" i="35"/>
  <c r="W89" i="35"/>
  <c r="V89" i="35"/>
  <c r="T89" i="35"/>
  <c r="R89" i="35"/>
  <c r="C90" i="35" s="1"/>
  <c r="X90" i="35" s="1"/>
  <c r="Y90" i="35" s="1"/>
  <c r="M89" i="35"/>
  <c r="K89" i="35"/>
  <c r="V88" i="35"/>
  <c r="T88" i="35"/>
  <c r="W88" i="35" s="1"/>
  <c r="R88" i="35"/>
  <c r="C89" i="35" s="1"/>
  <c r="X89" i="35" s="1"/>
  <c r="Y89" i="35" s="1"/>
  <c r="M88" i="35"/>
  <c r="K88" i="35"/>
  <c r="W87" i="35"/>
  <c r="V87" i="35"/>
  <c r="T87" i="35"/>
  <c r="R87" i="35"/>
  <c r="C88" i="35" s="1"/>
  <c r="X88" i="35" s="1"/>
  <c r="Y88" i="35" s="1"/>
  <c r="M87" i="35"/>
  <c r="K87" i="35"/>
  <c r="W86" i="35"/>
  <c r="V86" i="35"/>
  <c r="T86" i="35"/>
  <c r="R86" i="35"/>
  <c r="C87" i="35" s="1"/>
  <c r="X87" i="35" s="1"/>
  <c r="Y87" i="35" s="1"/>
  <c r="M86" i="35"/>
  <c r="K86" i="35"/>
  <c r="V85" i="35"/>
  <c r="T85" i="35"/>
  <c r="W85" i="35" s="1"/>
  <c r="R85" i="35"/>
  <c r="C86" i="35" s="1"/>
  <c r="X86" i="35" s="1"/>
  <c r="Y86" i="35" s="1"/>
  <c r="M85" i="35"/>
  <c r="K85" i="35"/>
  <c r="V84" i="35"/>
  <c r="T84" i="35"/>
  <c r="W84" i="35" s="1"/>
  <c r="R84" i="35"/>
  <c r="C85" i="35" s="1"/>
  <c r="X85" i="35" s="1"/>
  <c r="Y85" i="35" s="1"/>
  <c r="M84" i="35"/>
  <c r="K84" i="35"/>
  <c r="V83" i="35"/>
  <c r="T83" i="35"/>
  <c r="W83" i="35" s="1"/>
  <c r="R83" i="35"/>
  <c r="C84" i="35" s="1"/>
  <c r="X84" i="35" s="1"/>
  <c r="Y84" i="35" s="1"/>
  <c r="M83" i="35"/>
  <c r="K83" i="35"/>
  <c r="W82" i="35"/>
  <c r="V82" i="35"/>
  <c r="T82" i="35"/>
  <c r="R82" i="35"/>
  <c r="C83" i="35" s="1"/>
  <c r="X83" i="35" s="1"/>
  <c r="Y83" i="35" s="1"/>
  <c r="M82" i="35"/>
  <c r="K82" i="35"/>
  <c r="V81" i="35"/>
  <c r="T81" i="35"/>
  <c r="W81" i="35" s="1"/>
  <c r="R81" i="35"/>
  <c r="C82" i="35" s="1"/>
  <c r="X82" i="35" s="1"/>
  <c r="Y82" i="35" s="1"/>
  <c r="M81" i="35"/>
  <c r="K81" i="35"/>
  <c r="V80" i="35"/>
  <c r="T80" i="35"/>
  <c r="W80" i="35" s="1"/>
  <c r="R80" i="35"/>
  <c r="C81" i="35" s="1"/>
  <c r="X81" i="35" s="1"/>
  <c r="Y81" i="35" s="1"/>
  <c r="M80" i="35"/>
  <c r="K80" i="35"/>
  <c r="W79" i="35"/>
  <c r="V79" i="35"/>
  <c r="T79" i="35"/>
  <c r="R79" i="35"/>
  <c r="C80" i="35" s="1"/>
  <c r="X80" i="35" s="1"/>
  <c r="Y80" i="35" s="1"/>
  <c r="M79" i="35"/>
  <c r="K79" i="35"/>
  <c r="W78" i="35"/>
  <c r="V78" i="35"/>
  <c r="T78" i="35"/>
  <c r="R78" i="35"/>
  <c r="C79" i="35" s="1"/>
  <c r="X79" i="35" s="1"/>
  <c r="Y79" i="35" s="1"/>
  <c r="M78" i="35"/>
  <c r="K78" i="35"/>
  <c r="V77" i="35"/>
  <c r="T77" i="35"/>
  <c r="W77" i="35" s="1"/>
  <c r="R77" i="35"/>
  <c r="C78" i="35" s="1"/>
  <c r="X78" i="35" s="1"/>
  <c r="Y78" i="35" s="1"/>
  <c r="M77" i="35"/>
  <c r="K77" i="35"/>
  <c r="V76" i="35"/>
  <c r="T76" i="35"/>
  <c r="W76" i="35" s="1"/>
  <c r="R76" i="35"/>
  <c r="C77" i="35" s="1"/>
  <c r="X77" i="35" s="1"/>
  <c r="Y77" i="35" s="1"/>
  <c r="M76" i="35"/>
  <c r="K76" i="35"/>
  <c r="V75" i="35"/>
  <c r="T75" i="35"/>
  <c r="W75" i="35" s="1"/>
  <c r="R75" i="35"/>
  <c r="C76" i="35" s="1"/>
  <c r="X76" i="35" s="1"/>
  <c r="Y76" i="35" s="1"/>
  <c r="M75" i="35"/>
  <c r="K75" i="35"/>
  <c r="W74" i="35"/>
  <c r="V74" i="35"/>
  <c r="T74" i="35"/>
  <c r="R74" i="35"/>
  <c r="C75" i="35" s="1"/>
  <c r="X75" i="35" s="1"/>
  <c r="Y75" i="35" s="1"/>
  <c r="M74" i="35"/>
  <c r="K74" i="35"/>
  <c r="V73" i="35"/>
  <c r="T73" i="35"/>
  <c r="W73" i="35" s="1"/>
  <c r="R73" i="35"/>
  <c r="C74" i="35" s="1"/>
  <c r="X74" i="35" s="1"/>
  <c r="Y74" i="35" s="1"/>
  <c r="M73" i="35"/>
  <c r="K73" i="35"/>
  <c r="V72" i="35"/>
  <c r="T72" i="35"/>
  <c r="W72" i="35" s="1"/>
  <c r="R72" i="35"/>
  <c r="C73" i="35" s="1"/>
  <c r="X73" i="35" s="1"/>
  <c r="Y73" i="35" s="1"/>
  <c r="M72" i="35"/>
  <c r="K72" i="35"/>
  <c r="W71" i="35"/>
  <c r="V71" i="35"/>
  <c r="T71" i="35"/>
  <c r="R71" i="35"/>
  <c r="C72" i="35" s="1"/>
  <c r="X72" i="35" s="1"/>
  <c r="Y72" i="35" s="1"/>
  <c r="M71" i="35"/>
  <c r="K71" i="35"/>
  <c r="V70" i="35"/>
  <c r="T70" i="35"/>
  <c r="W70" i="35" s="1"/>
  <c r="V69" i="35"/>
  <c r="T69" i="35"/>
  <c r="W69" i="35" s="1"/>
  <c r="V68" i="35"/>
  <c r="T68" i="35"/>
  <c r="W68" i="35" s="1"/>
  <c r="V67" i="35"/>
  <c r="T67" i="35"/>
  <c r="V66" i="35"/>
  <c r="T66" i="35"/>
  <c r="W65" i="35"/>
  <c r="V65" i="35"/>
  <c r="T65" i="35"/>
  <c r="V64" i="35"/>
  <c r="T64" i="35"/>
  <c r="V63" i="35"/>
  <c r="T63" i="35"/>
  <c r="V62" i="35"/>
  <c r="T62" i="35"/>
  <c r="V61" i="35"/>
  <c r="T61" i="35"/>
  <c r="W61" i="35" s="1"/>
  <c r="V60" i="35"/>
  <c r="T60" i="35"/>
  <c r="W59" i="35"/>
  <c r="V59" i="35"/>
  <c r="T59" i="35"/>
  <c r="W58" i="35"/>
  <c r="V58" i="35"/>
  <c r="T58" i="35"/>
  <c r="V57" i="35"/>
  <c r="T57" i="35"/>
  <c r="V56" i="35"/>
  <c r="T56" i="35"/>
  <c r="V55" i="35"/>
  <c r="T55" i="35"/>
  <c r="V54" i="35"/>
  <c r="T54" i="35"/>
  <c r="V53" i="35"/>
  <c r="T53" i="35"/>
  <c r="W53" i="35" s="1"/>
  <c r="W54" i="35" s="1"/>
  <c r="W55" i="35" s="1"/>
  <c r="V52" i="35"/>
  <c r="T52" i="35"/>
  <c r="V51" i="35"/>
  <c r="T51" i="35"/>
  <c r="V50" i="35"/>
  <c r="T50" i="35"/>
  <c r="V49" i="35"/>
  <c r="T49" i="35"/>
  <c r="V48" i="35"/>
  <c r="T48" i="35"/>
  <c r="V47" i="35"/>
  <c r="T47" i="35"/>
  <c r="V46" i="35"/>
  <c r="T46" i="35"/>
  <c r="V45" i="35"/>
  <c r="T45" i="35"/>
  <c r="W45" i="35" s="1"/>
  <c r="V44" i="35"/>
  <c r="T44" i="35"/>
  <c r="W44" i="35" s="1"/>
  <c r="V43" i="35"/>
  <c r="T43" i="35"/>
  <c r="V42" i="35"/>
  <c r="T42" i="35"/>
  <c r="V41" i="35"/>
  <c r="T41" i="35"/>
  <c r="V40" i="35"/>
  <c r="T40" i="35"/>
  <c r="V39" i="35"/>
  <c r="T39" i="35"/>
  <c r="V38" i="35"/>
  <c r="T38" i="35"/>
  <c r="W38" i="35" s="1"/>
  <c r="W39" i="35" s="1"/>
  <c r="V37" i="35"/>
  <c r="T37" i="35"/>
  <c r="V36" i="35"/>
  <c r="T36" i="35"/>
  <c r="W36" i="35" s="1"/>
  <c r="V35" i="35"/>
  <c r="T35" i="35"/>
  <c r="V34" i="35"/>
  <c r="T34" i="35"/>
  <c r="V33" i="35"/>
  <c r="T33" i="35"/>
  <c r="V32" i="35"/>
  <c r="T32" i="35"/>
  <c r="V31" i="35"/>
  <c r="T31" i="35"/>
  <c r="W31" i="35" s="1"/>
  <c r="W30" i="35"/>
  <c r="V30" i="35"/>
  <c r="T30" i="35"/>
  <c r="V29" i="35"/>
  <c r="T29" i="35"/>
  <c r="W29" i="35" s="1"/>
  <c r="V28" i="35"/>
  <c r="T28" i="35"/>
  <c r="W28" i="35" s="1"/>
  <c r="V27" i="35"/>
  <c r="T27" i="35"/>
  <c r="W26" i="35"/>
  <c r="V26" i="35"/>
  <c r="T26" i="35"/>
  <c r="V25" i="35"/>
  <c r="T25" i="35"/>
  <c r="V24" i="35"/>
  <c r="T24" i="35"/>
  <c r="V23" i="35"/>
  <c r="T23" i="35"/>
  <c r="T22" i="35"/>
  <c r="T21" i="35"/>
  <c r="T20" i="35"/>
  <c r="V20" i="35" s="1"/>
  <c r="T19" i="35"/>
  <c r="V19" i="35" s="1"/>
  <c r="W18" i="35"/>
  <c r="T18" i="35"/>
  <c r="W17" i="35"/>
  <c r="T17" i="35"/>
  <c r="T16" i="35"/>
  <c r="V16" i="35" s="1"/>
  <c r="T15" i="35"/>
  <c r="W15" i="35" s="1"/>
  <c r="T14" i="35"/>
  <c r="V14" i="35" s="1"/>
  <c r="V15" i="35" s="1"/>
  <c r="T13" i="35"/>
  <c r="T12" i="35"/>
  <c r="V12" i="35" s="1"/>
  <c r="T11" i="35"/>
  <c r="T10" i="35"/>
  <c r="T9" i="35"/>
  <c r="K9" i="35"/>
  <c r="M9" i="35" s="1"/>
  <c r="R9" i="35" s="1"/>
  <c r="C9" i="35"/>
  <c r="W46" i="35" l="1"/>
  <c r="W47" i="35" s="1"/>
  <c r="W66" i="35"/>
  <c r="W37" i="35"/>
  <c r="C10" i="35"/>
  <c r="W60" i="35"/>
  <c r="V13" i="35"/>
  <c r="W19" i="35"/>
  <c r="W20" i="35" s="1"/>
  <c r="W27" i="35"/>
  <c r="W57" i="35"/>
  <c r="H4" i="35"/>
  <c r="W9" i="35"/>
  <c r="W21" i="35"/>
  <c r="W22" i="35" s="1"/>
  <c r="W23" i="35" s="1"/>
  <c r="V21" i="35"/>
  <c r="V22" i="35" s="1"/>
  <c r="W25" i="35"/>
  <c r="W51" i="35"/>
  <c r="W52" i="35" s="1"/>
  <c r="W67" i="35"/>
  <c r="W10" i="35"/>
  <c r="W11" i="35" s="1"/>
  <c r="W12" i="35" s="1"/>
  <c r="W13" i="35" s="1"/>
  <c r="W14" i="35" s="1"/>
  <c r="V17" i="35"/>
  <c r="V18" i="35" s="1"/>
  <c r="W62" i="35"/>
  <c r="W63" i="35" s="1"/>
  <c r="V11" i="35"/>
  <c r="V9" i="35"/>
  <c r="V10" i="35" s="1"/>
  <c r="W35" i="35"/>
  <c r="W16" i="35"/>
  <c r="W24" i="35"/>
  <c r="W32" i="35"/>
  <c r="W33" i="35" s="1"/>
  <c r="W34" i="35" s="1"/>
  <c r="W40" i="35"/>
  <c r="W41" i="35" s="1"/>
  <c r="W42" i="35" s="1"/>
  <c r="W43" i="35" s="1"/>
  <c r="W48" i="35"/>
  <c r="W49" i="35" s="1"/>
  <c r="W50" i="35" s="1"/>
  <c r="W56" i="35"/>
  <c r="W64" i="35"/>
  <c r="K10" i="35" l="1"/>
  <c r="M10" i="35" s="1"/>
  <c r="R10" i="35" s="1"/>
  <c r="X10" i="35"/>
  <c r="P5" i="35"/>
  <c r="L5" i="35"/>
  <c r="C11" i="35" l="1"/>
  <c r="K11" i="35" s="1"/>
  <c r="M11" i="35" s="1"/>
  <c r="R11" i="35" l="1"/>
  <c r="X11" i="35"/>
  <c r="Y11" i="35" s="1"/>
  <c r="C12" i="35" l="1"/>
  <c r="K12" i="35" s="1"/>
  <c r="M12" i="35" s="1"/>
  <c r="X12" i="35" l="1"/>
  <c r="Y12" i="35" s="1"/>
  <c r="R12" i="35"/>
  <c r="C13" i="35" l="1"/>
  <c r="K13" i="35" s="1"/>
  <c r="M13" i="35" s="1"/>
  <c r="X13" i="35" l="1"/>
  <c r="Y13" i="35" s="1"/>
  <c r="R13" i="35"/>
  <c r="C14" i="35" l="1"/>
  <c r="K14" i="35" s="1"/>
  <c r="M14" i="35" s="1"/>
  <c r="R14" i="35" l="1"/>
  <c r="C15" i="35" s="1"/>
  <c r="K15" i="35" s="1"/>
  <c r="M15" i="35" s="1"/>
  <c r="X14" i="35"/>
  <c r="Y14" i="35" s="1"/>
  <c r="X15" i="35" l="1"/>
  <c r="Y15" i="35" s="1"/>
  <c r="R15" i="35"/>
  <c r="C16" i="35" s="1"/>
  <c r="K16" i="35" s="1"/>
  <c r="M16" i="35" s="1"/>
  <c r="X16" i="35" l="1"/>
  <c r="Y16" i="35" s="1"/>
  <c r="R16" i="35"/>
  <c r="C17" i="35" s="1"/>
  <c r="K17" i="35" s="1"/>
  <c r="M17" i="35" s="1"/>
  <c r="R17" i="35" l="1"/>
  <c r="C18" i="35" s="1"/>
  <c r="K18" i="35" s="1"/>
  <c r="M18" i="35" s="1"/>
  <c r="X17" i="35"/>
  <c r="Y17" i="35" s="1"/>
  <c r="R18" i="35" l="1"/>
  <c r="C19" i="35" s="1"/>
  <c r="K19" i="35" s="1"/>
  <c r="M19" i="35" s="1"/>
  <c r="X18" i="35"/>
  <c r="Y18" i="35" s="1"/>
  <c r="R19" i="35" l="1"/>
  <c r="C20" i="35" s="1"/>
  <c r="K20" i="35" s="1"/>
  <c r="M20" i="35" s="1"/>
  <c r="X19" i="35"/>
  <c r="Y19" i="35" s="1"/>
  <c r="X20" i="35" l="1"/>
  <c r="Y20" i="35" s="1"/>
  <c r="R20" i="35"/>
  <c r="C21" i="35" s="1"/>
  <c r="K21" i="35" s="1"/>
  <c r="M21" i="35" s="1"/>
  <c r="X21" i="35" l="1"/>
  <c r="Y21" i="35" s="1"/>
  <c r="R21" i="35"/>
  <c r="C22" i="35" s="1"/>
  <c r="K22" i="35" s="1"/>
  <c r="M22" i="35" s="1"/>
  <c r="X22" i="35" l="1"/>
  <c r="Y22" i="35" s="1"/>
  <c r="R22" i="35"/>
  <c r="C23" i="35" s="1"/>
  <c r="K23" i="35" s="1"/>
  <c r="M23" i="35" s="1"/>
  <c r="X23" i="35" l="1"/>
  <c r="Y23" i="35" s="1"/>
  <c r="R23" i="35"/>
  <c r="C24" i="35" s="1"/>
  <c r="K24" i="35" s="1"/>
  <c r="M24" i="35" s="1"/>
  <c r="X24" i="35" l="1"/>
  <c r="Y24" i="35" s="1"/>
  <c r="R24" i="35"/>
  <c r="C25" i="35" s="1"/>
  <c r="K25" i="35" s="1"/>
  <c r="M25" i="35" s="1"/>
  <c r="R25" i="35" l="1"/>
  <c r="C26" i="35" s="1"/>
  <c r="K26" i="35" s="1"/>
  <c r="M26" i="35" s="1"/>
  <c r="X25" i="35"/>
  <c r="Y25" i="35" s="1"/>
  <c r="R26" i="35" l="1"/>
  <c r="C27" i="35" s="1"/>
  <c r="K27" i="35" s="1"/>
  <c r="M27" i="35" s="1"/>
  <c r="X26" i="35"/>
  <c r="Y26" i="35" s="1"/>
  <c r="R27" i="35" l="1"/>
  <c r="C28" i="35" s="1"/>
  <c r="K28" i="35" s="1"/>
  <c r="M28" i="35" s="1"/>
  <c r="X27" i="35"/>
  <c r="Y27" i="35" s="1"/>
  <c r="X28" i="35" l="1"/>
  <c r="Y28" i="35" s="1"/>
  <c r="R28" i="35"/>
  <c r="C29" i="35" s="1"/>
  <c r="K29" i="35" s="1"/>
  <c r="M29" i="35" s="1"/>
  <c r="X29" i="35" l="1"/>
  <c r="Y29" i="35" s="1"/>
  <c r="R29" i="35"/>
  <c r="C30" i="35" s="1"/>
  <c r="K30" i="35" s="1"/>
  <c r="M30" i="35" s="1"/>
  <c r="X30" i="35" l="1"/>
  <c r="Y30" i="35" s="1"/>
  <c r="R30" i="35"/>
  <c r="C31" i="35" s="1"/>
  <c r="K31" i="35" s="1"/>
  <c r="M31" i="35" s="1"/>
  <c r="X31" i="35" l="1"/>
  <c r="Y31" i="35" s="1"/>
  <c r="R31" i="35"/>
  <c r="C32" i="35" s="1"/>
  <c r="K32" i="35" s="1"/>
  <c r="M32" i="35" s="1"/>
  <c r="R32" i="35" l="1"/>
  <c r="C33" i="35" s="1"/>
  <c r="K33" i="35" s="1"/>
  <c r="M33" i="35" s="1"/>
  <c r="X32" i="35"/>
  <c r="Y32" i="35" s="1"/>
  <c r="R33" i="35" l="1"/>
  <c r="C34" i="35" s="1"/>
  <c r="K34" i="35" s="1"/>
  <c r="M34" i="35" s="1"/>
  <c r="X33" i="35"/>
  <c r="Y33" i="35" s="1"/>
  <c r="R34" i="35" l="1"/>
  <c r="C35" i="35" s="1"/>
  <c r="K35" i="35" s="1"/>
  <c r="M35" i="35" s="1"/>
  <c r="X34" i="35"/>
  <c r="Y34" i="35" s="1"/>
  <c r="R35" i="35" l="1"/>
  <c r="C36" i="35" s="1"/>
  <c r="K36" i="35" s="1"/>
  <c r="M36" i="35" s="1"/>
  <c r="X35" i="35"/>
  <c r="Y35" i="35" s="1"/>
  <c r="X36" i="35" l="1"/>
  <c r="Y36" i="35" s="1"/>
  <c r="R36" i="35"/>
  <c r="C37" i="35" s="1"/>
  <c r="K37" i="35" s="1"/>
  <c r="M37" i="35" s="1"/>
  <c r="X37" i="35" l="1"/>
  <c r="Y37" i="35" s="1"/>
  <c r="R37" i="35"/>
  <c r="C38" i="35" s="1"/>
  <c r="K38" i="35" s="1"/>
  <c r="M38" i="35" s="1"/>
  <c r="R38" i="35" l="1"/>
  <c r="C39" i="35" s="1"/>
  <c r="K39" i="35" s="1"/>
  <c r="M39" i="35" s="1"/>
  <c r="X38" i="35"/>
  <c r="Y38" i="35" s="1"/>
  <c r="X39" i="35" l="1"/>
  <c r="Y39" i="35" s="1"/>
  <c r="R39" i="35"/>
  <c r="C40" i="35" s="1"/>
  <c r="K40" i="35" s="1"/>
  <c r="M40" i="35" s="1"/>
  <c r="X40" i="35" l="1"/>
  <c r="Y40" i="35" s="1"/>
  <c r="R40" i="35"/>
  <c r="C41" i="35" s="1"/>
  <c r="K41" i="35" s="1"/>
  <c r="M41" i="35" s="1"/>
  <c r="R41" i="35" l="1"/>
  <c r="C42" i="35" s="1"/>
  <c r="K42" i="35" s="1"/>
  <c r="M42" i="35" s="1"/>
  <c r="X41" i="35"/>
  <c r="Y41" i="35" s="1"/>
  <c r="R42" i="35" l="1"/>
  <c r="C43" i="35" s="1"/>
  <c r="K43" i="35" s="1"/>
  <c r="M43" i="35" s="1"/>
  <c r="X42" i="35"/>
  <c r="Y42" i="35" s="1"/>
  <c r="R43" i="35" l="1"/>
  <c r="C44" i="35" s="1"/>
  <c r="K44" i="35" s="1"/>
  <c r="M44" i="35" s="1"/>
  <c r="X43" i="35"/>
  <c r="Y43" i="35" s="1"/>
  <c r="X44" i="35" l="1"/>
  <c r="Y44" i="35" s="1"/>
  <c r="R44" i="35"/>
  <c r="C45" i="35" s="1"/>
  <c r="K45" i="35" s="1"/>
  <c r="M45" i="35" s="1"/>
  <c r="X45" i="35" l="1"/>
  <c r="Y45" i="35" s="1"/>
  <c r="R45" i="35"/>
  <c r="C46" i="35" s="1"/>
  <c r="K46" i="35" s="1"/>
  <c r="M46" i="35" s="1"/>
  <c r="X46" i="35" l="1"/>
  <c r="Y46" i="35" s="1"/>
  <c r="R46" i="35"/>
  <c r="C47" i="35" s="1"/>
  <c r="K47" i="35" s="1"/>
  <c r="M47" i="35" s="1"/>
  <c r="X47" i="35" l="1"/>
  <c r="Y47" i="35" s="1"/>
  <c r="R47" i="35"/>
  <c r="C48" i="35" s="1"/>
  <c r="K48" i="35" s="1"/>
  <c r="M48" i="35" s="1"/>
  <c r="R48" i="35" l="1"/>
  <c r="C49" i="35" s="1"/>
  <c r="K49" i="35" s="1"/>
  <c r="M49" i="35" s="1"/>
  <c r="X48" i="35"/>
  <c r="Y48" i="35" s="1"/>
  <c r="R49" i="35" l="1"/>
  <c r="C50" i="35" s="1"/>
  <c r="K50" i="35" s="1"/>
  <c r="M50" i="35" s="1"/>
  <c r="X49" i="35"/>
  <c r="Y49" i="35" s="1"/>
  <c r="R50" i="35" l="1"/>
  <c r="C51" i="35" s="1"/>
  <c r="K51" i="35" s="1"/>
  <c r="M51" i="35" s="1"/>
  <c r="X50" i="35"/>
  <c r="Y50" i="35" s="1"/>
  <c r="R51" i="35" l="1"/>
  <c r="C52" i="35" s="1"/>
  <c r="X51" i="35"/>
  <c r="Y51" i="35" s="1"/>
  <c r="X52" i="35" l="1"/>
  <c r="Y52" i="35" s="1"/>
  <c r="R52" i="35"/>
  <c r="C53" i="35" s="1"/>
  <c r="X53" i="35" l="1"/>
  <c r="Y53" i="35" s="1"/>
  <c r="R53" i="35"/>
  <c r="C54" i="35" s="1"/>
  <c r="R54" i="35" l="1"/>
  <c r="C55" i="35" s="1"/>
  <c r="X54" i="35"/>
  <c r="Y54" i="35" s="1"/>
  <c r="X55" i="35" l="1"/>
  <c r="Y55" i="35" s="1"/>
  <c r="R55" i="35"/>
  <c r="C56" i="35" s="1"/>
  <c r="X56" i="35" l="1"/>
  <c r="Y56" i="35" s="1"/>
  <c r="R56" i="35"/>
  <c r="C57" i="35" s="1"/>
  <c r="R57" i="35" l="1"/>
  <c r="C58" i="35" s="1"/>
  <c r="X57" i="35"/>
  <c r="Y57" i="35" s="1"/>
  <c r="R58" i="35" l="1"/>
  <c r="C59" i="35" s="1"/>
  <c r="X58" i="35"/>
  <c r="Y58" i="35" s="1"/>
  <c r="R59" i="35" l="1"/>
  <c r="C60" i="35" s="1"/>
  <c r="X59" i="35"/>
  <c r="Y59" i="35" s="1"/>
  <c r="X60" i="35" l="1"/>
  <c r="Y60" i="35" s="1"/>
  <c r="R60" i="35"/>
  <c r="C61" i="35" s="1"/>
  <c r="X61" i="35" l="1"/>
  <c r="Y61" i="35" s="1"/>
  <c r="R61" i="35"/>
  <c r="C62" i="35" s="1"/>
  <c r="R62" i="35" l="1"/>
  <c r="C63" i="35" s="1"/>
  <c r="X62" i="35"/>
  <c r="Y62" i="35" s="1"/>
  <c r="X63" i="35" l="1"/>
  <c r="Y63" i="35" s="1"/>
  <c r="R63" i="35"/>
  <c r="C64" i="35" s="1"/>
  <c r="X64" i="35" l="1"/>
  <c r="Y64" i="35" s="1"/>
  <c r="R64" i="35"/>
  <c r="C65" i="35" s="1"/>
  <c r="R65" i="35" l="1"/>
  <c r="C66" i="35" s="1"/>
  <c r="X65" i="35"/>
  <c r="Y65" i="35" s="1"/>
  <c r="R66" i="35" l="1"/>
  <c r="C67" i="35" s="1"/>
  <c r="X66" i="35"/>
  <c r="Y66" i="35" s="1"/>
  <c r="R67" i="35" l="1"/>
  <c r="C68" i="35" s="1"/>
  <c r="X67" i="35"/>
  <c r="Y67" i="35" s="1"/>
  <c r="X68" i="35" l="1"/>
  <c r="Y68" i="35" s="1"/>
  <c r="R68" i="35"/>
  <c r="C69" i="35" s="1"/>
  <c r="X69" i="35" l="1"/>
  <c r="Y69" i="35" s="1"/>
  <c r="R69" i="35"/>
  <c r="C70" i="35" s="1"/>
  <c r="R70" i="35" l="1"/>
  <c r="X70" i="35"/>
  <c r="Y70" i="35" s="1"/>
  <c r="C71" i="35" l="1"/>
  <c r="X71" i="35" s="1"/>
  <c r="Y71" i="35" s="1"/>
  <c r="P4" i="35" s="1"/>
  <c r="D4" i="35"/>
  <c r="P2" i="35" s="1"/>
  <c r="C5" i="35"/>
  <c r="E5" i="35"/>
  <c r="G5" i="35"/>
  <c r="I5" i="35" l="1"/>
  <c r="M69" i="31" l="1"/>
  <c r="K69" i="31"/>
  <c r="M68" i="31"/>
  <c r="K68" i="31"/>
  <c r="M67" i="31"/>
  <c r="K67" i="31"/>
  <c r="M66" i="31"/>
  <c r="K66" i="31"/>
  <c r="M65" i="31"/>
  <c r="K65" i="31"/>
  <c r="M64" i="31"/>
  <c r="K64" i="31"/>
  <c r="M63" i="31"/>
  <c r="K63" i="31"/>
  <c r="M62" i="31"/>
  <c r="K62" i="31"/>
  <c r="M61" i="31"/>
  <c r="K61" i="31"/>
  <c r="M60" i="31"/>
  <c r="K60" i="31"/>
  <c r="M59" i="31"/>
  <c r="K59" i="31"/>
  <c r="M58" i="31"/>
  <c r="K58" i="31"/>
  <c r="M57" i="31"/>
  <c r="K57" i="31"/>
  <c r="M56" i="31"/>
  <c r="K56" i="31"/>
  <c r="M55" i="31"/>
  <c r="K55" i="31"/>
  <c r="M54" i="31"/>
  <c r="K54" i="31"/>
  <c r="M53" i="31"/>
  <c r="K53" i="31"/>
  <c r="M52" i="31"/>
  <c r="K52" i="31"/>
  <c r="M69" i="34"/>
  <c r="K69" i="34"/>
  <c r="M68" i="34"/>
  <c r="K68" i="34"/>
  <c r="M67" i="34"/>
  <c r="K67" i="34"/>
  <c r="M66" i="34"/>
  <c r="K66" i="34"/>
  <c r="M65" i="34"/>
  <c r="K65" i="34"/>
  <c r="M64" i="34"/>
  <c r="K64" i="34"/>
  <c r="M63" i="34"/>
  <c r="K63" i="34"/>
  <c r="M62" i="34"/>
  <c r="K62" i="34"/>
  <c r="M61" i="34"/>
  <c r="K61" i="34"/>
  <c r="M60" i="34"/>
  <c r="K60" i="34"/>
  <c r="M59" i="34"/>
  <c r="K59" i="34"/>
  <c r="M58" i="34"/>
  <c r="K58" i="34"/>
  <c r="M57" i="34"/>
  <c r="K57" i="34"/>
  <c r="M56" i="34"/>
  <c r="K56" i="34"/>
  <c r="M55" i="34"/>
  <c r="K55" i="34"/>
  <c r="M54" i="34"/>
  <c r="K54" i="34"/>
  <c r="M53" i="34"/>
  <c r="K53" i="34"/>
  <c r="M52" i="34"/>
  <c r="K52" i="34"/>
  <c r="M70" i="34"/>
  <c r="K70" i="34"/>
  <c r="V108" i="34"/>
  <c r="T108" i="34"/>
  <c r="W108" i="34" s="1"/>
  <c r="R108" i="34"/>
  <c r="M108" i="34"/>
  <c r="K108" i="34"/>
  <c r="V107" i="34"/>
  <c r="T107" i="34"/>
  <c r="W107" i="34" s="1"/>
  <c r="R107" i="34"/>
  <c r="C108" i="34" s="1"/>
  <c r="X108" i="34" s="1"/>
  <c r="Y108" i="34" s="1"/>
  <c r="M107" i="34"/>
  <c r="K107" i="34"/>
  <c r="V106" i="34"/>
  <c r="T106" i="34"/>
  <c r="W106" i="34" s="1"/>
  <c r="R106" i="34"/>
  <c r="C107" i="34" s="1"/>
  <c r="X107" i="34" s="1"/>
  <c r="Y107" i="34" s="1"/>
  <c r="M106" i="34"/>
  <c r="K106" i="34"/>
  <c r="V105" i="34"/>
  <c r="T105" i="34"/>
  <c r="W105" i="34" s="1"/>
  <c r="R105" i="34"/>
  <c r="C106" i="34" s="1"/>
  <c r="X106" i="34" s="1"/>
  <c r="Y106" i="34" s="1"/>
  <c r="M105" i="34"/>
  <c r="K105" i="34"/>
  <c r="V104" i="34"/>
  <c r="T104" i="34"/>
  <c r="W104" i="34" s="1"/>
  <c r="R104" i="34"/>
  <c r="C105" i="34" s="1"/>
  <c r="X105" i="34" s="1"/>
  <c r="Y105" i="34" s="1"/>
  <c r="M104" i="34"/>
  <c r="K104" i="34"/>
  <c r="V103" i="34"/>
  <c r="T103" i="34"/>
  <c r="W103" i="34" s="1"/>
  <c r="R103" i="34"/>
  <c r="C104" i="34" s="1"/>
  <c r="X104" i="34" s="1"/>
  <c r="Y104" i="34" s="1"/>
  <c r="M103" i="34"/>
  <c r="K103" i="34"/>
  <c r="V102" i="34"/>
  <c r="T102" i="34"/>
  <c r="W102" i="34" s="1"/>
  <c r="R102" i="34"/>
  <c r="C103" i="34" s="1"/>
  <c r="X103" i="34" s="1"/>
  <c r="Y103" i="34" s="1"/>
  <c r="M102" i="34"/>
  <c r="K102" i="34"/>
  <c r="V101" i="34"/>
  <c r="T101" i="34"/>
  <c r="W101" i="34" s="1"/>
  <c r="R101" i="34"/>
  <c r="C102" i="34" s="1"/>
  <c r="X102" i="34" s="1"/>
  <c r="Y102" i="34" s="1"/>
  <c r="M101" i="34"/>
  <c r="K101" i="34"/>
  <c r="V100" i="34"/>
  <c r="T100" i="34"/>
  <c r="W100" i="34" s="1"/>
  <c r="R100" i="34"/>
  <c r="C101" i="34" s="1"/>
  <c r="X101" i="34" s="1"/>
  <c r="Y101" i="34" s="1"/>
  <c r="M100" i="34"/>
  <c r="K100" i="34"/>
  <c r="V99" i="34"/>
  <c r="T99" i="34"/>
  <c r="W99" i="34" s="1"/>
  <c r="R99" i="34"/>
  <c r="C100" i="34" s="1"/>
  <c r="X100" i="34" s="1"/>
  <c r="Y100" i="34" s="1"/>
  <c r="M99" i="34"/>
  <c r="K99" i="34"/>
  <c r="V98" i="34"/>
  <c r="T98" i="34"/>
  <c r="W98" i="34" s="1"/>
  <c r="R98" i="34"/>
  <c r="C99" i="34" s="1"/>
  <c r="X99" i="34" s="1"/>
  <c r="Y99" i="34" s="1"/>
  <c r="M98" i="34"/>
  <c r="K98" i="34"/>
  <c r="V97" i="34"/>
  <c r="T97" i="34"/>
  <c r="W97" i="34" s="1"/>
  <c r="R97" i="34"/>
  <c r="C98" i="34" s="1"/>
  <c r="X98" i="34" s="1"/>
  <c r="Y98" i="34" s="1"/>
  <c r="M97" i="34"/>
  <c r="K97" i="34"/>
  <c r="V96" i="34"/>
  <c r="T96" i="34"/>
  <c r="W96" i="34" s="1"/>
  <c r="R96" i="34"/>
  <c r="C97" i="34" s="1"/>
  <c r="X97" i="34" s="1"/>
  <c r="Y97" i="34" s="1"/>
  <c r="M96" i="34"/>
  <c r="K96" i="34"/>
  <c r="V95" i="34"/>
  <c r="T95" i="34"/>
  <c r="W95" i="34" s="1"/>
  <c r="R95" i="34"/>
  <c r="C96" i="34" s="1"/>
  <c r="X96" i="34" s="1"/>
  <c r="Y96" i="34" s="1"/>
  <c r="M95" i="34"/>
  <c r="K95" i="34"/>
  <c r="V94" i="34"/>
  <c r="T94" i="34"/>
  <c r="W94" i="34" s="1"/>
  <c r="R94" i="34"/>
  <c r="C95" i="34" s="1"/>
  <c r="X95" i="34" s="1"/>
  <c r="Y95" i="34" s="1"/>
  <c r="M94" i="34"/>
  <c r="K94" i="34"/>
  <c r="V93" i="34"/>
  <c r="T93" i="34"/>
  <c r="W93" i="34" s="1"/>
  <c r="R93" i="34"/>
  <c r="C94" i="34" s="1"/>
  <c r="X94" i="34" s="1"/>
  <c r="Y94" i="34" s="1"/>
  <c r="M93" i="34"/>
  <c r="K93" i="34"/>
  <c r="V92" i="34"/>
  <c r="T92" i="34"/>
  <c r="W92" i="34" s="1"/>
  <c r="R92" i="34"/>
  <c r="C93" i="34" s="1"/>
  <c r="X93" i="34" s="1"/>
  <c r="Y93" i="34" s="1"/>
  <c r="M92" i="34"/>
  <c r="K92" i="34"/>
  <c r="V91" i="34"/>
  <c r="T91" i="34"/>
  <c r="W91" i="34" s="1"/>
  <c r="R91" i="34"/>
  <c r="C92" i="34" s="1"/>
  <c r="X92" i="34" s="1"/>
  <c r="Y92" i="34" s="1"/>
  <c r="M91" i="34"/>
  <c r="K91" i="34"/>
  <c r="V90" i="34"/>
  <c r="T90" i="34"/>
  <c r="W90" i="34" s="1"/>
  <c r="R90" i="34"/>
  <c r="C91" i="34" s="1"/>
  <c r="X91" i="34" s="1"/>
  <c r="Y91" i="34" s="1"/>
  <c r="M90" i="34"/>
  <c r="K90" i="34"/>
  <c r="V89" i="34"/>
  <c r="T89" i="34"/>
  <c r="W89" i="34" s="1"/>
  <c r="R89" i="34"/>
  <c r="C90" i="34" s="1"/>
  <c r="X90" i="34" s="1"/>
  <c r="Y90" i="34" s="1"/>
  <c r="M89" i="34"/>
  <c r="K89" i="34"/>
  <c r="V88" i="34"/>
  <c r="T88" i="34"/>
  <c r="W88" i="34" s="1"/>
  <c r="R88" i="34"/>
  <c r="C89" i="34" s="1"/>
  <c r="X89" i="34" s="1"/>
  <c r="Y89" i="34" s="1"/>
  <c r="M88" i="34"/>
  <c r="K88" i="34"/>
  <c r="V87" i="34"/>
  <c r="T87" i="34"/>
  <c r="W87" i="34" s="1"/>
  <c r="R87" i="34"/>
  <c r="C88" i="34" s="1"/>
  <c r="X88" i="34" s="1"/>
  <c r="Y88" i="34" s="1"/>
  <c r="M87" i="34"/>
  <c r="K87" i="34"/>
  <c r="V86" i="34"/>
  <c r="T86" i="34"/>
  <c r="W86" i="34" s="1"/>
  <c r="R86" i="34"/>
  <c r="C87" i="34" s="1"/>
  <c r="X87" i="34" s="1"/>
  <c r="Y87" i="34" s="1"/>
  <c r="M86" i="34"/>
  <c r="K86" i="34"/>
  <c r="V85" i="34"/>
  <c r="T85" i="34"/>
  <c r="W85" i="34" s="1"/>
  <c r="R85" i="34"/>
  <c r="C86" i="34" s="1"/>
  <c r="X86" i="34" s="1"/>
  <c r="Y86" i="34" s="1"/>
  <c r="M85" i="34"/>
  <c r="K85" i="34"/>
  <c r="V84" i="34"/>
  <c r="T84" i="34"/>
  <c r="W84" i="34" s="1"/>
  <c r="R84" i="34"/>
  <c r="C85" i="34" s="1"/>
  <c r="X85" i="34" s="1"/>
  <c r="Y85" i="34" s="1"/>
  <c r="M84" i="34"/>
  <c r="K84" i="34"/>
  <c r="V83" i="34"/>
  <c r="T83" i="34"/>
  <c r="W83" i="34" s="1"/>
  <c r="R83" i="34"/>
  <c r="C84" i="34" s="1"/>
  <c r="X84" i="34" s="1"/>
  <c r="Y84" i="34" s="1"/>
  <c r="M83" i="34"/>
  <c r="K83" i="34"/>
  <c r="V82" i="34"/>
  <c r="T82" i="34"/>
  <c r="W82" i="34" s="1"/>
  <c r="R82" i="34"/>
  <c r="C83" i="34" s="1"/>
  <c r="X83" i="34" s="1"/>
  <c r="Y83" i="34" s="1"/>
  <c r="M82" i="34"/>
  <c r="K82" i="34"/>
  <c r="V81" i="34"/>
  <c r="T81" i="34"/>
  <c r="W81" i="34" s="1"/>
  <c r="R81" i="34"/>
  <c r="C82" i="34" s="1"/>
  <c r="X82" i="34" s="1"/>
  <c r="Y82" i="34" s="1"/>
  <c r="M81" i="34"/>
  <c r="K81" i="34"/>
  <c r="V80" i="34"/>
  <c r="T80" i="34"/>
  <c r="W80" i="34" s="1"/>
  <c r="R80" i="34"/>
  <c r="C81" i="34" s="1"/>
  <c r="X81" i="34" s="1"/>
  <c r="Y81" i="34" s="1"/>
  <c r="M80" i="34"/>
  <c r="K80" i="34"/>
  <c r="V79" i="34"/>
  <c r="T79" i="34"/>
  <c r="W79" i="34" s="1"/>
  <c r="R79" i="34"/>
  <c r="C80" i="34" s="1"/>
  <c r="X80" i="34" s="1"/>
  <c r="Y80" i="34" s="1"/>
  <c r="M79" i="34"/>
  <c r="K79" i="34"/>
  <c r="V78" i="34"/>
  <c r="T78" i="34"/>
  <c r="W78" i="34" s="1"/>
  <c r="R78" i="34"/>
  <c r="C79" i="34" s="1"/>
  <c r="X79" i="34" s="1"/>
  <c r="Y79" i="34" s="1"/>
  <c r="M78" i="34"/>
  <c r="K78" i="34"/>
  <c r="V77" i="34"/>
  <c r="T77" i="34"/>
  <c r="W77" i="34" s="1"/>
  <c r="R77" i="34"/>
  <c r="C78" i="34" s="1"/>
  <c r="X78" i="34" s="1"/>
  <c r="Y78" i="34" s="1"/>
  <c r="M77" i="34"/>
  <c r="K77" i="34"/>
  <c r="V76" i="34"/>
  <c r="T76" i="34"/>
  <c r="W76" i="34" s="1"/>
  <c r="R76" i="34"/>
  <c r="C77" i="34" s="1"/>
  <c r="X77" i="34" s="1"/>
  <c r="Y77" i="34" s="1"/>
  <c r="M76" i="34"/>
  <c r="K76" i="34"/>
  <c r="V75" i="34"/>
  <c r="T75" i="34"/>
  <c r="W75" i="34" s="1"/>
  <c r="R75" i="34"/>
  <c r="C76" i="34" s="1"/>
  <c r="X76" i="34" s="1"/>
  <c r="Y76" i="34" s="1"/>
  <c r="M75" i="34"/>
  <c r="K75" i="34"/>
  <c r="V74" i="34"/>
  <c r="T74" i="34"/>
  <c r="W74" i="34" s="1"/>
  <c r="R74" i="34"/>
  <c r="C75" i="34" s="1"/>
  <c r="X75" i="34" s="1"/>
  <c r="Y75" i="34" s="1"/>
  <c r="M74" i="34"/>
  <c r="K74" i="34"/>
  <c r="V73" i="34"/>
  <c r="T73" i="34"/>
  <c r="W73" i="34" s="1"/>
  <c r="R73" i="34"/>
  <c r="C74" i="34" s="1"/>
  <c r="X74" i="34" s="1"/>
  <c r="Y74" i="34" s="1"/>
  <c r="M73" i="34"/>
  <c r="K73" i="34"/>
  <c r="V72" i="34"/>
  <c r="T72" i="34"/>
  <c r="W72" i="34" s="1"/>
  <c r="R72" i="34"/>
  <c r="C73" i="34" s="1"/>
  <c r="X73" i="34" s="1"/>
  <c r="Y73" i="34" s="1"/>
  <c r="M72" i="34"/>
  <c r="K72" i="34"/>
  <c r="V71" i="34"/>
  <c r="T71" i="34"/>
  <c r="W71" i="34" s="1"/>
  <c r="R71" i="34"/>
  <c r="C72" i="34" s="1"/>
  <c r="X72" i="34" s="1"/>
  <c r="Y72" i="34" s="1"/>
  <c r="M71" i="34"/>
  <c r="K71" i="34"/>
  <c r="V70" i="34"/>
  <c r="T70" i="34"/>
  <c r="V69" i="34"/>
  <c r="T69" i="34"/>
  <c r="W69" i="34" s="1"/>
  <c r="V68" i="34"/>
  <c r="T68" i="34"/>
  <c r="V67" i="34"/>
  <c r="T67" i="34"/>
  <c r="V66" i="34"/>
  <c r="T66" i="34"/>
  <c r="V65" i="34"/>
  <c r="T65" i="34"/>
  <c r="W65" i="34" s="1"/>
  <c r="V64" i="34"/>
  <c r="T64" i="34"/>
  <c r="V63" i="34"/>
  <c r="T63" i="34"/>
  <c r="V62" i="34"/>
  <c r="T62" i="34"/>
  <c r="V61" i="34"/>
  <c r="T61" i="34"/>
  <c r="W61" i="34" s="1"/>
  <c r="V60" i="34"/>
  <c r="T60" i="34"/>
  <c r="V59" i="34"/>
  <c r="T59" i="34"/>
  <c r="W59" i="34" s="1"/>
  <c r="V58" i="34"/>
  <c r="T58" i="34"/>
  <c r="V57" i="34"/>
  <c r="T57" i="34"/>
  <c r="W57" i="34" s="1"/>
  <c r="V56" i="34"/>
  <c r="T56" i="34"/>
  <c r="V55" i="34"/>
  <c r="T55" i="34"/>
  <c r="V54" i="34"/>
  <c r="T54" i="34"/>
  <c r="V53" i="34"/>
  <c r="T53" i="34"/>
  <c r="W53" i="34" s="1"/>
  <c r="V52" i="34"/>
  <c r="T52" i="34"/>
  <c r="V51" i="34"/>
  <c r="T51" i="34"/>
  <c r="W51" i="34" s="1"/>
  <c r="V50" i="34"/>
  <c r="T50" i="34"/>
  <c r="V49" i="34"/>
  <c r="T49" i="34"/>
  <c r="V48" i="34"/>
  <c r="T48" i="34"/>
  <c r="V47" i="34"/>
  <c r="T47" i="34"/>
  <c r="V46" i="34"/>
  <c r="T46" i="34"/>
  <c r="V45" i="34"/>
  <c r="T45" i="34"/>
  <c r="V44" i="34"/>
  <c r="T44" i="34"/>
  <c r="V43" i="34"/>
  <c r="T43" i="34"/>
  <c r="V42" i="34"/>
  <c r="T42" i="34"/>
  <c r="V41" i="34"/>
  <c r="T41" i="34"/>
  <c r="V40" i="34"/>
  <c r="T40" i="34"/>
  <c r="V39" i="34"/>
  <c r="T39" i="34"/>
  <c r="V38" i="34"/>
  <c r="T38" i="34"/>
  <c r="V37" i="34"/>
  <c r="T37" i="34"/>
  <c r="V36" i="34"/>
  <c r="T36" i="34"/>
  <c r="V35" i="34"/>
  <c r="T35" i="34"/>
  <c r="W35" i="34" s="1"/>
  <c r="V34" i="34"/>
  <c r="T34" i="34"/>
  <c r="V33" i="34"/>
  <c r="T33" i="34"/>
  <c r="V32" i="34"/>
  <c r="T32" i="34"/>
  <c r="V31" i="34"/>
  <c r="T31" i="34"/>
  <c r="W31" i="34" s="1"/>
  <c r="V30" i="34"/>
  <c r="T30" i="34"/>
  <c r="V29" i="34"/>
  <c r="T29" i="34"/>
  <c r="W29" i="34" s="1"/>
  <c r="V28" i="34"/>
  <c r="T28" i="34"/>
  <c r="V27" i="34"/>
  <c r="T27" i="34"/>
  <c r="V26" i="34"/>
  <c r="T26" i="34"/>
  <c r="V25" i="34"/>
  <c r="T25" i="34"/>
  <c r="V24" i="34"/>
  <c r="T24" i="34"/>
  <c r="V23" i="34"/>
  <c r="T23" i="34"/>
  <c r="T22" i="34"/>
  <c r="T21" i="34"/>
  <c r="W21" i="34" s="1"/>
  <c r="T20" i="34"/>
  <c r="V20" i="34" s="1"/>
  <c r="T19" i="34"/>
  <c r="T18" i="34"/>
  <c r="W18" i="34" s="1"/>
  <c r="T17" i="34"/>
  <c r="W17" i="34" s="1"/>
  <c r="T16" i="34"/>
  <c r="V16" i="34" s="1"/>
  <c r="T15" i="34"/>
  <c r="W15" i="34" s="1"/>
  <c r="V14" i="34"/>
  <c r="T14" i="34"/>
  <c r="T13" i="34"/>
  <c r="T12" i="34"/>
  <c r="V12" i="34" s="1"/>
  <c r="T11" i="34"/>
  <c r="T10" i="34"/>
  <c r="W10" i="34" s="1"/>
  <c r="T9" i="34"/>
  <c r="W9" i="34" s="1"/>
  <c r="C9" i="34"/>
  <c r="K9" i="34" s="1"/>
  <c r="M9" i="34" s="1"/>
  <c r="R9" i="34" s="1"/>
  <c r="W39" i="34" l="1"/>
  <c r="V9" i="34"/>
  <c r="H4" i="34"/>
  <c r="W11" i="34"/>
  <c r="C10" i="34"/>
  <c r="W12" i="34"/>
  <c r="W13" i="34"/>
  <c r="W14" i="34" s="1"/>
  <c r="W16" i="34"/>
  <c r="W19" i="34"/>
  <c r="W20" i="34" s="1"/>
  <c r="V10" i="34"/>
  <c r="V11" i="34"/>
  <c r="V13" i="34"/>
  <c r="V15" i="34"/>
  <c r="V17" i="34"/>
  <c r="V18" i="34" s="1"/>
  <c r="V19" i="34"/>
  <c r="V21" i="34"/>
  <c r="V22" i="34" s="1"/>
  <c r="W22" i="34"/>
  <c r="W23" i="34" s="1"/>
  <c r="W24" i="34" s="1"/>
  <c r="W25" i="34" s="1"/>
  <c r="W26" i="34"/>
  <c r="W27" i="34" s="1"/>
  <c r="W28" i="34"/>
  <c r="W30" i="34"/>
  <c r="W32" i="34"/>
  <c r="W33" i="34" s="1"/>
  <c r="W34" i="34" s="1"/>
  <c r="W36" i="34"/>
  <c r="W37" i="34" s="1"/>
  <c r="W38" i="34" s="1"/>
  <c r="W40" i="34"/>
  <c r="W41" i="34" s="1"/>
  <c r="W42" i="34" s="1"/>
  <c r="W43" i="34" s="1"/>
  <c r="W44" i="34"/>
  <c r="W45" i="34" s="1"/>
  <c r="W46" i="34" s="1"/>
  <c r="W47" i="34" s="1"/>
  <c r="W48" i="34"/>
  <c r="W49" i="34" s="1"/>
  <c r="W50" i="34" s="1"/>
  <c r="W52" i="34"/>
  <c r="W54" i="34"/>
  <c r="W55" i="34" s="1"/>
  <c r="W56" i="34" s="1"/>
  <c r="W58" i="34"/>
  <c r="W60" i="34"/>
  <c r="W62" i="34"/>
  <c r="W63" i="34" s="1"/>
  <c r="W64" i="34"/>
  <c r="W66" i="34"/>
  <c r="W67" i="34" s="1"/>
  <c r="W68" i="34"/>
  <c r="W70" i="34"/>
  <c r="L5" i="34" l="1"/>
  <c r="X10" i="34"/>
  <c r="K10" i="34"/>
  <c r="M10" i="34" s="1"/>
  <c r="R10" i="34" s="1"/>
  <c r="P5" i="34"/>
  <c r="C11" i="34" l="1"/>
  <c r="K11" i="34" s="1"/>
  <c r="M11" i="34" s="1"/>
  <c r="X11" i="34" l="1"/>
  <c r="Y11" i="34" s="1"/>
  <c r="R11" i="34"/>
  <c r="C12" i="34" l="1"/>
  <c r="K12" i="34" s="1"/>
  <c r="M12" i="34" s="1"/>
  <c r="X12" i="34" l="1"/>
  <c r="Y12" i="34" s="1"/>
  <c r="R12" i="34"/>
  <c r="C13" i="34" l="1"/>
  <c r="K13" i="34" s="1"/>
  <c r="M13" i="34" s="1"/>
  <c r="X13" i="34" l="1"/>
  <c r="Y13" i="34" s="1"/>
  <c r="R13" i="34"/>
  <c r="C14" i="34" l="1"/>
  <c r="K14" i="34" s="1"/>
  <c r="M14" i="34" s="1"/>
  <c r="X14" i="34" l="1"/>
  <c r="Y14" i="34" s="1"/>
  <c r="R14" i="34"/>
  <c r="C15" i="34" s="1"/>
  <c r="K15" i="34" s="1"/>
  <c r="M15" i="34" s="1"/>
  <c r="X15" i="34" l="1"/>
  <c r="Y15" i="34" s="1"/>
  <c r="R15" i="34"/>
  <c r="C16" i="34" s="1"/>
  <c r="K16" i="34" s="1"/>
  <c r="M16" i="34" s="1"/>
  <c r="X16" i="34" l="1"/>
  <c r="Y16" i="34" s="1"/>
  <c r="R16" i="34"/>
  <c r="C17" i="34" s="1"/>
  <c r="K17" i="34" s="1"/>
  <c r="M17" i="34" s="1"/>
  <c r="X17" i="34" l="1"/>
  <c r="Y17" i="34" s="1"/>
  <c r="R17" i="34"/>
  <c r="C18" i="34" s="1"/>
  <c r="K18" i="34" s="1"/>
  <c r="M18" i="34" s="1"/>
  <c r="X18" i="34" l="1"/>
  <c r="Y18" i="34" s="1"/>
  <c r="R18" i="34"/>
  <c r="C19" i="34" s="1"/>
  <c r="K19" i="34" s="1"/>
  <c r="M19" i="34" s="1"/>
  <c r="X19" i="34" l="1"/>
  <c r="Y19" i="34" s="1"/>
  <c r="R19" i="34"/>
  <c r="C20" i="34" s="1"/>
  <c r="K20" i="34" s="1"/>
  <c r="M20" i="34" s="1"/>
  <c r="X20" i="34" l="1"/>
  <c r="Y20" i="34" s="1"/>
  <c r="R20" i="34"/>
  <c r="C21" i="34" s="1"/>
  <c r="K21" i="34" s="1"/>
  <c r="M21" i="34" s="1"/>
  <c r="X21" i="34" l="1"/>
  <c r="Y21" i="34" s="1"/>
  <c r="R21" i="34"/>
  <c r="C22" i="34" s="1"/>
  <c r="K22" i="34" s="1"/>
  <c r="M22" i="34" s="1"/>
  <c r="X22" i="34" l="1"/>
  <c r="Y22" i="34" s="1"/>
  <c r="R22" i="34"/>
  <c r="C23" i="34" s="1"/>
  <c r="K23" i="34" s="1"/>
  <c r="M23" i="34" s="1"/>
  <c r="X23" i="34" l="1"/>
  <c r="Y23" i="34" s="1"/>
  <c r="R23" i="34"/>
  <c r="C24" i="34" s="1"/>
  <c r="K24" i="34" s="1"/>
  <c r="M24" i="34" s="1"/>
  <c r="X24" i="34" l="1"/>
  <c r="Y24" i="34" s="1"/>
  <c r="R24" i="34"/>
  <c r="C25" i="34" s="1"/>
  <c r="K25" i="34" s="1"/>
  <c r="M25" i="34" s="1"/>
  <c r="X25" i="34" l="1"/>
  <c r="Y25" i="34" s="1"/>
  <c r="R25" i="34"/>
  <c r="C26" i="34" s="1"/>
  <c r="K26" i="34" s="1"/>
  <c r="M26" i="34" s="1"/>
  <c r="X26" i="34" l="1"/>
  <c r="Y26" i="34" s="1"/>
  <c r="R26" i="34"/>
  <c r="C27" i="34" s="1"/>
  <c r="K27" i="34" s="1"/>
  <c r="M27" i="34" s="1"/>
  <c r="X27" i="34" l="1"/>
  <c r="Y27" i="34" s="1"/>
  <c r="R27" i="34"/>
  <c r="C28" i="34" s="1"/>
  <c r="K28" i="34" s="1"/>
  <c r="M28" i="34" s="1"/>
  <c r="X28" i="34" l="1"/>
  <c r="Y28" i="34" s="1"/>
  <c r="R28" i="34"/>
  <c r="C29" i="34" s="1"/>
  <c r="K29" i="34" s="1"/>
  <c r="M29" i="34" s="1"/>
  <c r="X29" i="34" l="1"/>
  <c r="Y29" i="34" s="1"/>
  <c r="R29" i="34"/>
  <c r="C30" i="34" s="1"/>
  <c r="K30" i="34" s="1"/>
  <c r="M30" i="34" s="1"/>
  <c r="X30" i="34" l="1"/>
  <c r="Y30" i="34" s="1"/>
  <c r="R30" i="34"/>
  <c r="C31" i="34" s="1"/>
  <c r="K31" i="34" s="1"/>
  <c r="M31" i="34" s="1"/>
  <c r="X31" i="34" l="1"/>
  <c r="Y31" i="34" s="1"/>
  <c r="R31" i="34"/>
  <c r="C32" i="34" s="1"/>
  <c r="K32" i="34" s="1"/>
  <c r="M32" i="34" s="1"/>
  <c r="X32" i="34" l="1"/>
  <c r="Y32" i="34" s="1"/>
  <c r="R32" i="34"/>
  <c r="C33" i="34" s="1"/>
  <c r="K33" i="34" s="1"/>
  <c r="M33" i="34" s="1"/>
  <c r="X33" i="34" l="1"/>
  <c r="Y33" i="34" s="1"/>
  <c r="R33" i="34"/>
  <c r="C34" i="34" s="1"/>
  <c r="K34" i="34" s="1"/>
  <c r="M34" i="34" s="1"/>
  <c r="X34" i="34" l="1"/>
  <c r="Y34" i="34" s="1"/>
  <c r="R34" i="34"/>
  <c r="C35" i="34" s="1"/>
  <c r="K35" i="34" s="1"/>
  <c r="M35" i="34" s="1"/>
  <c r="X35" i="34" l="1"/>
  <c r="Y35" i="34" s="1"/>
  <c r="R35" i="34"/>
  <c r="C36" i="34" s="1"/>
  <c r="K36" i="34" s="1"/>
  <c r="M36" i="34" s="1"/>
  <c r="X36" i="34" l="1"/>
  <c r="Y36" i="34" s="1"/>
  <c r="R36" i="34"/>
  <c r="C37" i="34" s="1"/>
  <c r="K37" i="34" s="1"/>
  <c r="M37" i="34" s="1"/>
  <c r="X37" i="34" l="1"/>
  <c r="Y37" i="34" s="1"/>
  <c r="R37" i="34"/>
  <c r="C38" i="34" s="1"/>
  <c r="K38" i="34" s="1"/>
  <c r="M38" i="34" s="1"/>
  <c r="X38" i="34" l="1"/>
  <c r="Y38" i="34" s="1"/>
  <c r="R38" i="34"/>
  <c r="C39" i="34" s="1"/>
  <c r="K39" i="34" s="1"/>
  <c r="M39" i="34" s="1"/>
  <c r="X39" i="34" l="1"/>
  <c r="Y39" i="34" s="1"/>
  <c r="R39" i="34"/>
  <c r="C40" i="34" s="1"/>
  <c r="K40" i="34" s="1"/>
  <c r="M40" i="34" s="1"/>
  <c r="X40" i="34" l="1"/>
  <c r="Y40" i="34" s="1"/>
  <c r="R40" i="34"/>
  <c r="C41" i="34" s="1"/>
  <c r="K41" i="34" s="1"/>
  <c r="M41" i="34" s="1"/>
  <c r="X41" i="34" l="1"/>
  <c r="Y41" i="34" s="1"/>
  <c r="R41" i="34"/>
  <c r="C42" i="34" s="1"/>
  <c r="K42" i="34" s="1"/>
  <c r="M42" i="34" s="1"/>
  <c r="X42" i="34" l="1"/>
  <c r="Y42" i="34" s="1"/>
  <c r="R42" i="34"/>
  <c r="C43" i="34" s="1"/>
  <c r="K43" i="34" s="1"/>
  <c r="M43" i="34" s="1"/>
  <c r="X43" i="34" l="1"/>
  <c r="Y43" i="34" s="1"/>
  <c r="R43" i="34"/>
  <c r="C44" i="34" s="1"/>
  <c r="K44" i="34" s="1"/>
  <c r="M44" i="34" s="1"/>
  <c r="X44" i="34" l="1"/>
  <c r="Y44" i="34" s="1"/>
  <c r="R44" i="34"/>
  <c r="C45" i="34" s="1"/>
  <c r="K45" i="34" s="1"/>
  <c r="M45" i="34" s="1"/>
  <c r="X45" i="34" l="1"/>
  <c r="Y45" i="34" s="1"/>
  <c r="R45" i="34"/>
  <c r="C46" i="34" s="1"/>
  <c r="K46" i="34" s="1"/>
  <c r="M46" i="34" s="1"/>
  <c r="X46" i="34" l="1"/>
  <c r="Y46" i="34" s="1"/>
  <c r="R46" i="34"/>
  <c r="C47" i="34" s="1"/>
  <c r="K47" i="34" s="1"/>
  <c r="M47" i="34" s="1"/>
  <c r="X47" i="34" l="1"/>
  <c r="Y47" i="34" s="1"/>
  <c r="R47" i="34"/>
  <c r="C48" i="34" s="1"/>
  <c r="K48" i="34" s="1"/>
  <c r="M48" i="34" s="1"/>
  <c r="X48" i="34" l="1"/>
  <c r="Y48" i="34" s="1"/>
  <c r="R48" i="34"/>
  <c r="C49" i="34" s="1"/>
  <c r="K49" i="34" s="1"/>
  <c r="M49" i="34" s="1"/>
  <c r="X49" i="34" l="1"/>
  <c r="Y49" i="34" s="1"/>
  <c r="R49" i="34"/>
  <c r="C50" i="34" s="1"/>
  <c r="K50" i="34" s="1"/>
  <c r="M50" i="34" s="1"/>
  <c r="X50" i="34" l="1"/>
  <c r="Y50" i="34" s="1"/>
  <c r="R50" i="34"/>
  <c r="C51" i="34" s="1"/>
  <c r="K51" i="34" s="1"/>
  <c r="M51" i="34" s="1"/>
  <c r="X51" i="34" l="1"/>
  <c r="Y51" i="34" s="1"/>
  <c r="R51" i="34"/>
  <c r="C52" i="34" s="1"/>
  <c r="X52" i="34" l="1"/>
  <c r="Y52" i="34" s="1"/>
  <c r="R52" i="34"/>
  <c r="C53" i="34" s="1"/>
  <c r="X53" i="34" l="1"/>
  <c r="Y53" i="34" s="1"/>
  <c r="R53" i="34"/>
  <c r="C54" i="34" s="1"/>
  <c r="X54" i="34" l="1"/>
  <c r="Y54" i="34" s="1"/>
  <c r="R54" i="34"/>
  <c r="C55" i="34" s="1"/>
  <c r="X55" i="34" l="1"/>
  <c r="Y55" i="34" s="1"/>
  <c r="R55" i="34"/>
  <c r="C56" i="34" s="1"/>
  <c r="X56" i="34" l="1"/>
  <c r="Y56" i="34" s="1"/>
  <c r="R56" i="34"/>
  <c r="C57" i="34" s="1"/>
  <c r="X57" i="34" l="1"/>
  <c r="Y57" i="34" s="1"/>
  <c r="R57" i="34"/>
  <c r="C58" i="34" s="1"/>
  <c r="X58" i="34" l="1"/>
  <c r="Y58" i="34" s="1"/>
  <c r="R58" i="34"/>
  <c r="C59" i="34" s="1"/>
  <c r="X59" i="34" l="1"/>
  <c r="Y59" i="34" s="1"/>
  <c r="R59" i="34"/>
  <c r="C60" i="34" s="1"/>
  <c r="X60" i="34" l="1"/>
  <c r="Y60" i="34" s="1"/>
  <c r="R60" i="34"/>
  <c r="C61" i="34" s="1"/>
  <c r="X61" i="34" l="1"/>
  <c r="Y61" i="34" s="1"/>
  <c r="R61" i="34"/>
  <c r="C62" i="34" s="1"/>
  <c r="X62" i="34" l="1"/>
  <c r="Y62" i="34" s="1"/>
  <c r="R62" i="34"/>
  <c r="C63" i="34" s="1"/>
  <c r="X63" i="34" l="1"/>
  <c r="Y63" i="34" s="1"/>
  <c r="R63" i="34"/>
  <c r="C64" i="34" s="1"/>
  <c r="X64" i="34" l="1"/>
  <c r="Y64" i="34" s="1"/>
  <c r="R64" i="34"/>
  <c r="C65" i="34" s="1"/>
  <c r="X65" i="34" l="1"/>
  <c r="Y65" i="34" s="1"/>
  <c r="R65" i="34"/>
  <c r="C66" i="34" s="1"/>
  <c r="X66" i="34" l="1"/>
  <c r="Y66" i="34" s="1"/>
  <c r="R66" i="34"/>
  <c r="C67" i="34" s="1"/>
  <c r="X67" i="34" l="1"/>
  <c r="Y67" i="34" s="1"/>
  <c r="R67" i="34"/>
  <c r="C68" i="34" s="1"/>
  <c r="X68" i="34" l="1"/>
  <c r="Y68" i="34" s="1"/>
  <c r="R68" i="34"/>
  <c r="C69" i="34" s="1"/>
  <c r="X69" i="34" l="1"/>
  <c r="Y69" i="34" s="1"/>
  <c r="R69" i="34"/>
  <c r="C70" i="34" s="1"/>
  <c r="X70" i="34" l="1"/>
  <c r="Y70" i="34" s="1"/>
  <c r="R70" i="34"/>
  <c r="C71" i="34" l="1"/>
  <c r="G5" i="34"/>
  <c r="E5" i="34"/>
  <c r="D4" i="34"/>
  <c r="P2" i="34" s="1"/>
  <c r="C5" i="34"/>
  <c r="X71" i="34" l="1"/>
  <c r="Y71" i="34" s="1"/>
  <c r="P4" i="34" s="1"/>
  <c r="L4" i="34"/>
  <c r="I5" i="34"/>
  <c r="M70" i="31" l="1"/>
  <c r="K70" i="31"/>
  <c r="V108" i="31" l="1"/>
  <c r="T108" i="31"/>
  <c r="W108" i="31" s="1"/>
  <c r="R108" i="31"/>
  <c r="M108" i="31"/>
  <c r="K108" i="31"/>
  <c r="V107" i="31"/>
  <c r="T107" i="31"/>
  <c r="W107" i="31" s="1"/>
  <c r="R107" i="31"/>
  <c r="C108" i="31" s="1"/>
  <c r="X108" i="31" s="1"/>
  <c r="Y108" i="31" s="1"/>
  <c r="M107" i="31"/>
  <c r="K107" i="31"/>
  <c r="V106" i="31"/>
  <c r="T106" i="31"/>
  <c r="W106" i="31"/>
  <c r="R106" i="31"/>
  <c r="C107" i="31" s="1"/>
  <c r="X107" i="31" s="1"/>
  <c r="Y107" i="31" s="1"/>
  <c r="M106" i="31"/>
  <c r="K106" i="31"/>
  <c r="V105" i="31"/>
  <c r="T105" i="31"/>
  <c r="W105" i="31" s="1"/>
  <c r="R105" i="31"/>
  <c r="C106" i="31" s="1"/>
  <c r="X106" i="31" s="1"/>
  <c r="Y106" i="31" s="1"/>
  <c r="M105" i="31"/>
  <c r="K105" i="31"/>
  <c r="V104" i="31"/>
  <c r="T104" i="31"/>
  <c r="W104" i="31" s="1"/>
  <c r="R104" i="31"/>
  <c r="C105" i="31" s="1"/>
  <c r="X105" i="31" s="1"/>
  <c r="Y105" i="31" s="1"/>
  <c r="M104" i="31"/>
  <c r="K104" i="31"/>
  <c r="V103" i="31"/>
  <c r="T103" i="31"/>
  <c r="W103" i="31" s="1"/>
  <c r="R103" i="31"/>
  <c r="C104" i="31" s="1"/>
  <c r="X104" i="31" s="1"/>
  <c r="Y104" i="31" s="1"/>
  <c r="M103" i="31"/>
  <c r="K103" i="31"/>
  <c r="V102" i="31"/>
  <c r="T102" i="31"/>
  <c r="W102" i="31" s="1"/>
  <c r="R102" i="31"/>
  <c r="C103" i="31" s="1"/>
  <c r="X103" i="31" s="1"/>
  <c r="Y103" i="31" s="1"/>
  <c r="M102" i="31"/>
  <c r="K102" i="31"/>
  <c r="V101" i="31"/>
  <c r="T101" i="31"/>
  <c r="W101" i="31"/>
  <c r="R101" i="31"/>
  <c r="C102" i="31" s="1"/>
  <c r="X102" i="31" s="1"/>
  <c r="Y102" i="31" s="1"/>
  <c r="M101" i="31"/>
  <c r="K101" i="31"/>
  <c r="W100" i="31"/>
  <c r="V100" i="31"/>
  <c r="T100" i="31"/>
  <c r="R100" i="31"/>
  <c r="C101" i="31" s="1"/>
  <c r="X101" i="31" s="1"/>
  <c r="Y101" i="31" s="1"/>
  <c r="M100" i="31"/>
  <c r="K100" i="31"/>
  <c r="V99" i="31"/>
  <c r="T99" i="31"/>
  <c r="W99" i="31" s="1"/>
  <c r="R99" i="31"/>
  <c r="C100" i="31" s="1"/>
  <c r="X100" i="31" s="1"/>
  <c r="Y100" i="31" s="1"/>
  <c r="M99" i="31"/>
  <c r="K99" i="31"/>
  <c r="V98" i="31"/>
  <c r="T98" i="31"/>
  <c r="W98" i="31" s="1"/>
  <c r="R98" i="31"/>
  <c r="C99" i="31" s="1"/>
  <c r="X99" i="31" s="1"/>
  <c r="Y99" i="31" s="1"/>
  <c r="M98" i="31"/>
  <c r="K98" i="31"/>
  <c r="V97" i="31"/>
  <c r="T97" i="31"/>
  <c r="W97" i="31"/>
  <c r="R97" i="31"/>
  <c r="C98" i="31" s="1"/>
  <c r="X98" i="31" s="1"/>
  <c r="Y98" i="31" s="1"/>
  <c r="M97" i="31"/>
  <c r="K97" i="31"/>
  <c r="V96" i="31"/>
  <c r="T96" i="31"/>
  <c r="W96" i="31" s="1"/>
  <c r="R96" i="31"/>
  <c r="C97" i="31" s="1"/>
  <c r="X97" i="31" s="1"/>
  <c r="Y97" i="31" s="1"/>
  <c r="M96" i="31"/>
  <c r="K96" i="31"/>
  <c r="V95" i="31"/>
  <c r="T95" i="31"/>
  <c r="W95" i="31" s="1"/>
  <c r="R95" i="31"/>
  <c r="C96" i="31" s="1"/>
  <c r="X96" i="31" s="1"/>
  <c r="Y96" i="31" s="1"/>
  <c r="M95" i="31"/>
  <c r="K95" i="31"/>
  <c r="V94" i="31"/>
  <c r="T94" i="31"/>
  <c r="W94" i="31" s="1"/>
  <c r="R94" i="31"/>
  <c r="C95" i="31" s="1"/>
  <c r="X95" i="31" s="1"/>
  <c r="Y95" i="31" s="1"/>
  <c r="M94" i="31"/>
  <c r="K94" i="31"/>
  <c r="V93" i="31"/>
  <c r="T93" i="31"/>
  <c r="W93" i="31" s="1"/>
  <c r="R93" i="31"/>
  <c r="C94" i="31" s="1"/>
  <c r="X94" i="31" s="1"/>
  <c r="Y94" i="31" s="1"/>
  <c r="M93" i="31"/>
  <c r="K93" i="31"/>
  <c r="W92" i="31"/>
  <c r="V92" i="31"/>
  <c r="T92" i="31"/>
  <c r="R92" i="31"/>
  <c r="C93" i="31" s="1"/>
  <c r="X93" i="31" s="1"/>
  <c r="Y93" i="31" s="1"/>
  <c r="M92" i="31"/>
  <c r="K92" i="31"/>
  <c r="V91" i="31"/>
  <c r="T91" i="31"/>
  <c r="W91" i="31" s="1"/>
  <c r="R91" i="31"/>
  <c r="C92" i="31" s="1"/>
  <c r="X92" i="31" s="1"/>
  <c r="Y92" i="31" s="1"/>
  <c r="M91" i="31"/>
  <c r="K91" i="31"/>
  <c r="V90" i="31"/>
  <c r="T90" i="31"/>
  <c r="W90" i="31" s="1"/>
  <c r="R90" i="31"/>
  <c r="C91" i="31" s="1"/>
  <c r="X91" i="31" s="1"/>
  <c r="Y91" i="31" s="1"/>
  <c r="M90" i="31"/>
  <c r="K90" i="31"/>
  <c r="V89" i="31"/>
  <c r="T89" i="31"/>
  <c r="W89" i="31" s="1"/>
  <c r="R89" i="31"/>
  <c r="C90" i="31" s="1"/>
  <c r="X90" i="31" s="1"/>
  <c r="Y90" i="31" s="1"/>
  <c r="M89" i="31"/>
  <c r="K89" i="31"/>
  <c r="V88" i="31"/>
  <c r="T88" i="31"/>
  <c r="W88" i="31" s="1"/>
  <c r="R88" i="31"/>
  <c r="C89" i="31" s="1"/>
  <c r="X89" i="31" s="1"/>
  <c r="Y89" i="31" s="1"/>
  <c r="M88" i="31"/>
  <c r="K88" i="31"/>
  <c r="V87" i="31"/>
  <c r="T87" i="31"/>
  <c r="W87" i="31" s="1"/>
  <c r="R87" i="31"/>
  <c r="C88" i="31" s="1"/>
  <c r="X88" i="31" s="1"/>
  <c r="Y88" i="31" s="1"/>
  <c r="M87" i="31"/>
  <c r="K87" i="31"/>
  <c r="V86" i="31"/>
  <c r="T86" i="31"/>
  <c r="W86" i="31" s="1"/>
  <c r="R86" i="31"/>
  <c r="C87" i="31" s="1"/>
  <c r="X87" i="31" s="1"/>
  <c r="Y87" i="31" s="1"/>
  <c r="M86" i="31"/>
  <c r="K86" i="31"/>
  <c r="V85" i="31"/>
  <c r="T85" i="31"/>
  <c r="W85" i="31" s="1"/>
  <c r="R85" i="31"/>
  <c r="C86" i="31" s="1"/>
  <c r="X86" i="31" s="1"/>
  <c r="Y86" i="31" s="1"/>
  <c r="M85" i="31"/>
  <c r="K85" i="31"/>
  <c r="V84" i="31"/>
  <c r="T84" i="31"/>
  <c r="W84" i="31" s="1"/>
  <c r="R84" i="31"/>
  <c r="C85" i="31" s="1"/>
  <c r="X85" i="31" s="1"/>
  <c r="Y85" i="31" s="1"/>
  <c r="M84" i="31"/>
  <c r="K84" i="31"/>
  <c r="V83" i="31"/>
  <c r="T83" i="31"/>
  <c r="W83" i="31" s="1"/>
  <c r="R83" i="31"/>
  <c r="C84" i="31" s="1"/>
  <c r="X84" i="31" s="1"/>
  <c r="Y84" i="31" s="1"/>
  <c r="M83" i="31"/>
  <c r="K83" i="31"/>
  <c r="V82" i="31"/>
  <c r="T82" i="31"/>
  <c r="W82" i="31"/>
  <c r="R82" i="31"/>
  <c r="C83" i="31" s="1"/>
  <c r="X83" i="31" s="1"/>
  <c r="Y83" i="31" s="1"/>
  <c r="M82" i="31"/>
  <c r="K82" i="31"/>
  <c r="V81" i="31"/>
  <c r="T81" i="31"/>
  <c r="W81" i="31" s="1"/>
  <c r="R81" i="31"/>
  <c r="C82" i="31" s="1"/>
  <c r="X82" i="31" s="1"/>
  <c r="Y82" i="31" s="1"/>
  <c r="M81" i="31"/>
  <c r="K81" i="31"/>
  <c r="V80" i="31"/>
  <c r="T80" i="31"/>
  <c r="W80" i="31" s="1"/>
  <c r="R80" i="31"/>
  <c r="C81" i="31" s="1"/>
  <c r="X81" i="31" s="1"/>
  <c r="Y81" i="31" s="1"/>
  <c r="M80" i="31"/>
  <c r="K80" i="31"/>
  <c r="V79" i="31"/>
  <c r="T79" i="31"/>
  <c r="W79" i="31" s="1"/>
  <c r="R79" i="31"/>
  <c r="C80" i="31" s="1"/>
  <c r="X80" i="31" s="1"/>
  <c r="Y80" i="31" s="1"/>
  <c r="M79" i="31"/>
  <c r="K79" i="31"/>
  <c r="V78" i="31"/>
  <c r="T78" i="31"/>
  <c r="W78" i="31" s="1"/>
  <c r="R78" i="31"/>
  <c r="C79" i="31" s="1"/>
  <c r="X79" i="31" s="1"/>
  <c r="Y79" i="31" s="1"/>
  <c r="M78" i="31"/>
  <c r="K78" i="31"/>
  <c r="V77" i="31"/>
  <c r="T77" i="31"/>
  <c r="W77" i="31" s="1"/>
  <c r="R77" i="31"/>
  <c r="C78" i="31" s="1"/>
  <c r="X78" i="31" s="1"/>
  <c r="Y78" i="31" s="1"/>
  <c r="M77" i="31"/>
  <c r="K77" i="31"/>
  <c r="V76" i="31"/>
  <c r="T76" i="31"/>
  <c r="W76" i="31" s="1"/>
  <c r="R76" i="31"/>
  <c r="C77" i="31" s="1"/>
  <c r="X77" i="31" s="1"/>
  <c r="Y77" i="31" s="1"/>
  <c r="M76" i="31"/>
  <c r="K76" i="31"/>
  <c r="W75" i="31"/>
  <c r="V75" i="31"/>
  <c r="T75" i="31"/>
  <c r="R75" i="31"/>
  <c r="C76" i="31" s="1"/>
  <c r="X76" i="31" s="1"/>
  <c r="Y76" i="31" s="1"/>
  <c r="M75" i="31"/>
  <c r="K75" i="31"/>
  <c r="V74" i="31"/>
  <c r="T74" i="31"/>
  <c r="W74" i="31" s="1"/>
  <c r="R74" i="31"/>
  <c r="C75" i="31" s="1"/>
  <c r="X75" i="31" s="1"/>
  <c r="Y75" i="31" s="1"/>
  <c r="M74" i="31"/>
  <c r="K74" i="31"/>
  <c r="V73" i="31"/>
  <c r="T73" i="31"/>
  <c r="W73" i="31" s="1"/>
  <c r="R73" i="31"/>
  <c r="C74" i="31" s="1"/>
  <c r="X74" i="31" s="1"/>
  <c r="Y74" i="31" s="1"/>
  <c r="M73" i="31"/>
  <c r="K73" i="31"/>
  <c r="V72" i="31"/>
  <c r="T72" i="31"/>
  <c r="W72" i="31" s="1"/>
  <c r="R72" i="31"/>
  <c r="C73" i="31" s="1"/>
  <c r="X73" i="31" s="1"/>
  <c r="Y73" i="31" s="1"/>
  <c r="M72" i="31"/>
  <c r="K72" i="31"/>
  <c r="V71" i="31"/>
  <c r="T71" i="31"/>
  <c r="W71" i="31" s="1"/>
  <c r="R71" i="31"/>
  <c r="C72" i="31" s="1"/>
  <c r="X72" i="31" s="1"/>
  <c r="Y72" i="31" s="1"/>
  <c r="M71" i="31"/>
  <c r="K71" i="31"/>
  <c r="V70" i="31"/>
  <c r="T70" i="31"/>
  <c r="V69" i="31"/>
  <c r="T69" i="31"/>
  <c r="W69" i="31" s="1"/>
  <c r="V68" i="31"/>
  <c r="T68" i="31"/>
  <c r="V67" i="31"/>
  <c r="T67" i="31"/>
  <c r="V66" i="31"/>
  <c r="T66" i="31"/>
  <c r="V65" i="31"/>
  <c r="T65" i="31"/>
  <c r="V64" i="31"/>
  <c r="T64" i="31"/>
  <c r="V63" i="31"/>
  <c r="T63" i="31"/>
  <c r="V62" i="31"/>
  <c r="T62" i="31"/>
  <c r="V61" i="31"/>
  <c r="T61" i="31"/>
  <c r="W61" i="31" s="1"/>
  <c r="V60" i="31"/>
  <c r="T60" i="31"/>
  <c r="V59" i="31"/>
  <c r="T59" i="31"/>
  <c r="V58" i="31"/>
  <c r="T58" i="31"/>
  <c r="V57" i="31"/>
  <c r="T57" i="31"/>
  <c r="V56" i="31"/>
  <c r="T56" i="31"/>
  <c r="V55" i="31"/>
  <c r="T55" i="31"/>
  <c r="V54" i="31"/>
  <c r="T54" i="31"/>
  <c r="V53" i="31"/>
  <c r="T53" i="31"/>
  <c r="W53" i="31" s="1"/>
  <c r="V52" i="31"/>
  <c r="T52" i="31"/>
  <c r="V51" i="31"/>
  <c r="T51" i="31"/>
  <c r="V50" i="31"/>
  <c r="T50" i="31"/>
  <c r="V49" i="31"/>
  <c r="T49" i="31"/>
  <c r="V48" i="31"/>
  <c r="T48" i="31"/>
  <c r="V47" i="31"/>
  <c r="T47" i="31"/>
  <c r="V46" i="31"/>
  <c r="T46" i="31"/>
  <c r="V45" i="31"/>
  <c r="T45" i="31"/>
  <c r="V44" i="31"/>
  <c r="T44" i="31"/>
  <c r="V43" i="31"/>
  <c r="T43" i="31"/>
  <c r="V42" i="31"/>
  <c r="T42" i="31"/>
  <c r="V41" i="31"/>
  <c r="T41" i="31"/>
  <c r="V40" i="31"/>
  <c r="T40" i="31"/>
  <c r="V39" i="31"/>
  <c r="T39" i="31"/>
  <c r="V38" i="31"/>
  <c r="T38" i="31"/>
  <c r="V37" i="31"/>
  <c r="T37" i="31"/>
  <c r="V36" i="31"/>
  <c r="T36" i="31"/>
  <c r="W36" i="31" s="1"/>
  <c r="V35" i="31"/>
  <c r="T35" i="31"/>
  <c r="W35" i="31" s="1"/>
  <c r="V34" i="31"/>
  <c r="T34" i="31"/>
  <c r="V33" i="31"/>
  <c r="T33" i="31"/>
  <c r="V32" i="31"/>
  <c r="T32" i="31"/>
  <c r="W32" i="31" s="1"/>
  <c r="V31" i="31"/>
  <c r="T31" i="31"/>
  <c r="V30" i="31"/>
  <c r="T30" i="31"/>
  <c r="V29" i="31"/>
  <c r="T29" i="31"/>
  <c r="V28" i="31"/>
  <c r="T28" i="31"/>
  <c r="V27" i="31"/>
  <c r="T27" i="31"/>
  <c r="V26" i="31"/>
  <c r="T26" i="31"/>
  <c r="V25" i="31"/>
  <c r="T25" i="31"/>
  <c r="V24" i="31"/>
  <c r="T24" i="31"/>
  <c r="V23" i="31"/>
  <c r="T23" i="31"/>
  <c r="T22" i="31"/>
  <c r="T21" i="31"/>
  <c r="W21" i="31" s="1"/>
  <c r="T20" i="31"/>
  <c r="V20" i="31" s="1"/>
  <c r="T19" i="31"/>
  <c r="V19" i="31" s="1"/>
  <c r="T18" i="31"/>
  <c r="T17" i="31"/>
  <c r="T16" i="31"/>
  <c r="T15" i="31"/>
  <c r="T14" i="31"/>
  <c r="T13" i="31"/>
  <c r="T12" i="31"/>
  <c r="T11" i="31"/>
  <c r="V11" i="31" s="1"/>
  <c r="T10" i="31"/>
  <c r="T9" i="31"/>
  <c r="V9" i="31" s="1"/>
  <c r="C9" i="31"/>
  <c r="K9" i="31" s="1"/>
  <c r="M9" i="31" s="1"/>
  <c r="R10" i="17"/>
  <c r="T10" i="17"/>
  <c r="R11" i="17"/>
  <c r="C12" i="17"/>
  <c r="T11" i="17"/>
  <c r="R12" i="17"/>
  <c r="C13" i="17" s="1"/>
  <c r="T12" i="17"/>
  <c r="R13" i="17"/>
  <c r="T13" i="17"/>
  <c r="R14" i="17"/>
  <c r="T14" i="17"/>
  <c r="R15" i="17"/>
  <c r="T15" i="17"/>
  <c r="R16" i="17"/>
  <c r="C17" i="17"/>
  <c r="T16" i="17"/>
  <c r="R17" i="17"/>
  <c r="T17" i="17"/>
  <c r="R18" i="17"/>
  <c r="T18" i="17"/>
  <c r="R19" i="17"/>
  <c r="T19" i="17"/>
  <c r="R20" i="17"/>
  <c r="C21" i="17" s="1"/>
  <c r="T20" i="17"/>
  <c r="R21" i="17"/>
  <c r="T21" i="17"/>
  <c r="R22" i="17"/>
  <c r="C23" i="17" s="1"/>
  <c r="T22" i="17"/>
  <c r="R23" i="17"/>
  <c r="T23" i="17"/>
  <c r="R24" i="17"/>
  <c r="C25" i="17" s="1"/>
  <c r="T24" i="17"/>
  <c r="R25" i="17"/>
  <c r="T25" i="17"/>
  <c r="R26" i="17"/>
  <c r="C27" i="17" s="1"/>
  <c r="T26" i="17"/>
  <c r="R27" i="17"/>
  <c r="T27" i="17"/>
  <c r="R28" i="17"/>
  <c r="C29" i="17"/>
  <c r="T28" i="17"/>
  <c r="R29" i="17"/>
  <c r="T29" i="17"/>
  <c r="R30" i="17"/>
  <c r="T30" i="17"/>
  <c r="R31" i="17"/>
  <c r="T31" i="17"/>
  <c r="R32" i="17"/>
  <c r="C33" i="17"/>
  <c r="T32" i="17"/>
  <c r="R33" i="17"/>
  <c r="T33" i="17"/>
  <c r="R34" i="17"/>
  <c r="C35" i="17" s="1"/>
  <c r="T34" i="17"/>
  <c r="R35" i="17"/>
  <c r="T35" i="17"/>
  <c r="R36" i="17"/>
  <c r="C37" i="17"/>
  <c r="T36" i="17"/>
  <c r="R37" i="17"/>
  <c r="T37" i="17"/>
  <c r="R38" i="17"/>
  <c r="T38" i="17"/>
  <c r="R39" i="17"/>
  <c r="T39" i="17"/>
  <c r="R40" i="17"/>
  <c r="C41" i="17"/>
  <c r="T40" i="17"/>
  <c r="R41" i="17"/>
  <c r="T41" i="17"/>
  <c r="R42" i="17"/>
  <c r="T42" i="17"/>
  <c r="R43" i="17"/>
  <c r="T43" i="17"/>
  <c r="R44" i="17"/>
  <c r="C45" i="17" s="1"/>
  <c r="T44" i="17"/>
  <c r="R45" i="17"/>
  <c r="T45" i="17"/>
  <c r="R46" i="17"/>
  <c r="T46" i="17"/>
  <c r="R47" i="17"/>
  <c r="T47" i="17"/>
  <c r="R48" i="17"/>
  <c r="C49" i="17"/>
  <c r="T48" i="17"/>
  <c r="R49" i="17"/>
  <c r="T49" i="17"/>
  <c r="R50" i="17"/>
  <c r="T50" i="17"/>
  <c r="R51" i="17"/>
  <c r="T51" i="17"/>
  <c r="R52" i="17"/>
  <c r="C53" i="17" s="1"/>
  <c r="T52" i="17"/>
  <c r="R53" i="17"/>
  <c r="T53" i="17"/>
  <c r="R54" i="17"/>
  <c r="C55" i="17" s="1"/>
  <c r="T54" i="17"/>
  <c r="R55" i="17"/>
  <c r="T55" i="17"/>
  <c r="R56" i="17"/>
  <c r="C57" i="17" s="1"/>
  <c r="T56" i="17"/>
  <c r="R57" i="17"/>
  <c r="T57" i="17"/>
  <c r="R58" i="17"/>
  <c r="C59" i="17" s="1"/>
  <c r="T58" i="17"/>
  <c r="R59" i="17"/>
  <c r="T59" i="17"/>
  <c r="R60" i="17"/>
  <c r="C61" i="17"/>
  <c r="T60" i="17"/>
  <c r="R61" i="17"/>
  <c r="T61" i="17"/>
  <c r="R62" i="17"/>
  <c r="T62" i="17"/>
  <c r="R63" i="17"/>
  <c r="T63" i="17"/>
  <c r="R64" i="17"/>
  <c r="C65" i="17"/>
  <c r="T64" i="17"/>
  <c r="R65" i="17"/>
  <c r="T65" i="17"/>
  <c r="R66" i="17"/>
  <c r="C67" i="17" s="1"/>
  <c r="T66" i="17"/>
  <c r="R67" i="17"/>
  <c r="T67" i="17"/>
  <c r="R68" i="17"/>
  <c r="C69" i="17"/>
  <c r="T68" i="17"/>
  <c r="R69" i="17"/>
  <c r="T69" i="17"/>
  <c r="R70" i="17"/>
  <c r="T70" i="17"/>
  <c r="R71" i="17"/>
  <c r="T71" i="17"/>
  <c r="R72" i="17"/>
  <c r="C73" i="17"/>
  <c r="T72" i="17"/>
  <c r="R73" i="17"/>
  <c r="T73" i="17"/>
  <c r="R74" i="17"/>
  <c r="T74" i="17"/>
  <c r="R75" i="17"/>
  <c r="C76" i="17"/>
  <c r="T75" i="17"/>
  <c r="R76" i="17"/>
  <c r="C77" i="17"/>
  <c r="T76" i="17"/>
  <c r="R77" i="17"/>
  <c r="T77" i="17"/>
  <c r="R78" i="17"/>
  <c r="T78" i="17"/>
  <c r="R79" i="17"/>
  <c r="C80" i="17" s="1"/>
  <c r="T79" i="17"/>
  <c r="R80" i="17"/>
  <c r="C81" i="17" s="1"/>
  <c r="T80" i="17"/>
  <c r="R81" i="17"/>
  <c r="T81" i="17"/>
  <c r="R82" i="17"/>
  <c r="C83" i="17" s="1"/>
  <c r="T82" i="17"/>
  <c r="R83" i="17"/>
  <c r="C84" i="17" s="1"/>
  <c r="T83" i="17"/>
  <c r="R84" i="17"/>
  <c r="C85" i="17"/>
  <c r="T84" i="17"/>
  <c r="R85" i="17"/>
  <c r="T85" i="17"/>
  <c r="R86" i="17"/>
  <c r="C87" i="17" s="1"/>
  <c r="T86" i="17"/>
  <c r="R87" i="17"/>
  <c r="C88" i="17"/>
  <c r="T87" i="17"/>
  <c r="R88" i="17"/>
  <c r="C89" i="17"/>
  <c r="T88" i="17"/>
  <c r="R89" i="17"/>
  <c r="T89" i="17"/>
  <c r="R90" i="17"/>
  <c r="T90" i="17"/>
  <c r="R91" i="17"/>
  <c r="C92" i="17"/>
  <c r="T91" i="17"/>
  <c r="R92" i="17"/>
  <c r="C93" i="17"/>
  <c r="T92" i="17"/>
  <c r="R93" i="17"/>
  <c r="T93" i="17"/>
  <c r="R94" i="17"/>
  <c r="T94" i="17"/>
  <c r="R95" i="17"/>
  <c r="C96" i="17" s="1"/>
  <c r="T95" i="17"/>
  <c r="R96" i="17"/>
  <c r="C97" i="17" s="1"/>
  <c r="T96" i="17"/>
  <c r="R97" i="17"/>
  <c r="T97" i="17"/>
  <c r="R98" i="17"/>
  <c r="C99" i="17" s="1"/>
  <c r="T98" i="17"/>
  <c r="R99" i="17"/>
  <c r="C100" i="17" s="1"/>
  <c r="T99" i="17"/>
  <c r="R100" i="17"/>
  <c r="C101" i="17"/>
  <c r="T100" i="17"/>
  <c r="R101" i="17"/>
  <c r="T101" i="17"/>
  <c r="R102" i="17"/>
  <c r="C103" i="17" s="1"/>
  <c r="T102" i="17"/>
  <c r="R103" i="17"/>
  <c r="C104" i="17"/>
  <c r="T103" i="17"/>
  <c r="R104" i="17"/>
  <c r="C105" i="17"/>
  <c r="T104" i="17"/>
  <c r="R105" i="17"/>
  <c r="T105" i="17"/>
  <c r="R106" i="17"/>
  <c r="T106" i="17"/>
  <c r="R107" i="17"/>
  <c r="C108" i="17"/>
  <c r="P2" i="17" s="1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C106" i="17"/>
  <c r="K105" i="17"/>
  <c r="K104" i="17"/>
  <c r="K103" i="17"/>
  <c r="K102" i="17"/>
  <c r="C102" i="17"/>
  <c r="K101" i="17"/>
  <c r="K100" i="17"/>
  <c r="K99" i="17"/>
  <c r="K98" i="17"/>
  <c r="C98" i="17"/>
  <c r="K97" i="17"/>
  <c r="K96" i="17"/>
  <c r="K95" i="17"/>
  <c r="C95" i="17"/>
  <c r="K94" i="17"/>
  <c r="C94" i="17"/>
  <c r="K93" i="17"/>
  <c r="K92" i="17"/>
  <c r="K91" i="17"/>
  <c r="C91" i="17"/>
  <c r="K90" i="17"/>
  <c r="C90" i="17"/>
  <c r="K89" i="17"/>
  <c r="K88" i="17"/>
  <c r="K87" i="17"/>
  <c r="K86" i="17"/>
  <c r="C86" i="17"/>
  <c r="K85" i="17"/>
  <c r="K84" i="17"/>
  <c r="K83" i="17"/>
  <c r="K82" i="17"/>
  <c r="C82" i="17"/>
  <c r="K81" i="17"/>
  <c r="K80" i="17"/>
  <c r="K79" i="17"/>
  <c r="C79" i="17"/>
  <c r="K78" i="17"/>
  <c r="C78" i="17"/>
  <c r="K77" i="17"/>
  <c r="K76" i="17"/>
  <c r="K75" i="17"/>
  <c r="C75" i="17"/>
  <c r="K74" i="17"/>
  <c r="C74" i="17"/>
  <c r="K73" i="17"/>
  <c r="K72" i="17"/>
  <c r="C72" i="17"/>
  <c r="K71" i="17"/>
  <c r="C71" i="17"/>
  <c r="K70" i="17"/>
  <c r="C70" i="17"/>
  <c r="K69" i="17"/>
  <c r="K68" i="17"/>
  <c r="C68" i="17"/>
  <c r="K67" i="17"/>
  <c r="K66" i="17"/>
  <c r="C66" i="17"/>
  <c r="K65" i="17"/>
  <c r="K64" i="17"/>
  <c r="C64" i="17"/>
  <c r="K63" i="17"/>
  <c r="C63" i="17"/>
  <c r="K62" i="17"/>
  <c r="C62" i="17"/>
  <c r="K61" i="17"/>
  <c r="K60" i="17"/>
  <c r="C60" i="17"/>
  <c r="K59" i="17"/>
  <c r="K58" i="17"/>
  <c r="C58" i="17"/>
  <c r="K57" i="17"/>
  <c r="K56" i="17"/>
  <c r="C56" i="17"/>
  <c r="K55" i="17"/>
  <c r="K54" i="17"/>
  <c r="C54" i="17"/>
  <c r="K53" i="17"/>
  <c r="K52" i="17"/>
  <c r="C52" i="17"/>
  <c r="K51" i="17"/>
  <c r="C51" i="17"/>
  <c r="K50" i="17"/>
  <c r="C50" i="17"/>
  <c r="K49" i="17"/>
  <c r="K48" i="17"/>
  <c r="C48" i="17"/>
  <c r="K47" i="17"/>
  <c r="C47" i="17"/>
  <c r="K46" i="17"/>
  <c r="C46" i="17"/>
  <c r="K45" i="17"/>
  <c r="K44" i="17"/>
  <c r="C44" i="17"/>
  <c r="K43" i="17"/>
  <c r="C43" i="17"/>
  <c r="K42" i="17"/>
  <c r="C42" i="17"/>
  <c r="K41" i="17"/>
  <c r="K40" i="17"/>
  <c r="C40" i="17"/>
  <c r="K39" i="17"/>
  <c r="C39" i="17"/>
  <c r="K38" i="17"/>
  <c r="C38" i="17"/>
  <c r="K37" i="17"/>
  <c r="K36" i="17"/>
  <c r="C36" i="17"/>
  <c r="K35" i="17"/>
  <c r="K34" i="17"/>
  <c r="C34" i="17"/>
  <c r="K33" i="17"/>
  <c r="K32" i="17"/>
  <c r="C32" i="17"/>
  <c r="K31" i="17"/>
  <c r="C31" i="17"/>
  <c r="K30" i="17"/>
  <c r="C30" i="17"/>
  <c r="K29" i="17"/>
  <c r="K28" i="17"/>
  <c r="C28" i="17"/>
  <c r="K27" i="17"/>
  <c r="K26" i="17"/>
  <c r="C26" i="17"/>
  <c r="K25" i="17"/>
  <c r="K24" i="17"/>
  <c r="C24" i="17"/>
  <c r="K23" i="17"/>
  <c r="K22" i="17"/>
  <c r="C22" i="17"/>
  <c r="K21" i="17"/>
  <c r="K20" i="17"/>
  <c r="C20" i="17"/>
  <c r="K19" i="17"/>
  <c r="C19" i="17"/>
  <c r="K18" i="17"/>
  <c r="C18" i="17"/>
  <c r="K17" i="17"/>
  <c r="K16" i="17"/>
  <c r="C16" i="17"/>
  <c r="K15" i="17"/>
  <c r="C15" i="17"/>
  <c r="K14" i="17"/>
  <c r="C14" i="17"/>
  <c r="K13" i="17"/>
  <c r="K12" i="17"/>
  <c r="K11" i="17"/>
  <c r="C11" i="17"/>
  <c r="K10" i="17"/>
  <c r="K9" i="17"/>
  <c r="M9" i="17"/>
  <c r="R9" i="17" s="1"/>
  <c r="L2" i="17"/>
  <c r="W41" i="31" l="1"/>
  <c r="W42" i="31" s="1"/>
  <c r="W43" i="31" s="1"/>
  <c r="W22" i="31"/>
  <c r="W23" i="31"/>
  <c r="W24" i="31"/>
  <c r="W25" i="31" s="1"/>
  <c r="W26" i="31" s="1"/>
  <c r="W54" i="31"/>
  <c r="W55" i="31" s="1"/>
  <c r="W56" i="31" s="1"/>
  <c r="W37" i="31"/>
  <c r="W38" i="31" s="1"/>
  <c r="W39" i="31" s="1"/>
  <c r="W40" i="31" s="1"/>
  <c r="W57" i="31"/>
  <c r="W58" i="31" s="1"/>
  <c r="W59" i="31" s="1"/>
  <c r="W60" i="31" s="1"/>
  <c r="W27" i="31"/>
  <c r="W70" i="31"/>
  <c r="V12" i="31"/>
  <c r="W44" i="31"/>
  <c r="W45" i="31" s="1"/>
  <c r="W46" i="31"/>
  <c r="W47" i="31" s="1"/>
  <c r="W48" i="31" s="1"/>
  <c r="W49" i="31" s="1"/>
  <c r="W50" i="31" s="1"/>
  <c r="W51" i="31" s="1"/>
  <c r="W52" i="31" s="1"/>
  <c r="W62" i="31"/>
  <c r="W63" i="31" s="1"/>
  <c r="W64" i="31" s="1"/>
  <c r="W65" i="31" s="1"/>
  <c r="W66" i="31" s="1"/>
  <c r="W67" i="31" s="1"/>
  <c r="W68" i="31" s="1"/>
  <c r="W33" i="31"/>
  <c r="W34" i="31" s="1"/>
  <c r="W28" i="31"/>
  <c r="W29" i="31" s="1"/>
  <c r="W30" i="31" s="1"/>
  <c r="W31" i="31" s="1"/>
  <c r="V21" i="31"/>
  <c r="V22" i="31" s="1"/>
  <c r="W18" i="31"/>
  <c r="W19" i="31" s="1"/>
  <c r="W20" i="31" s="1"/>
  <c r="V16" i="31"/>
  <c r="V17" i="31" s="1"/>
  <c r="V18" i="31" s="1"/>
  <c r="W15" i="31"/>
  <c r="W16" i="31" s="1"/>
  <c r="V14" i="31"/>
  <c r="V15" i="31" s="1"/>
  <c r="V13" i="31"/>
  <c r="R9" i="31"/>
  <c r="C10" i="31" s="1"/>
  <c r="K10" i="31" s="1"/>
  <c r="M10" i="31" s="1"/>
  <c r="V10" i="31"/>
  <c r="W17" i="31"/>
  <c r="W9" i="31"/>
  <c r="W10" i="31" s="1"/>
  <c r="W11" i="31" s="1"/>
  <c r="W12" i="31" s="1"/>
  <c r="W13" i="31" s="1"/>
  <c r="W14" i="31" s="1"/>
  <c r="H4" i="31"/>
  <c r="C10" i="17"/>
  <c r="T9" i="17"/>
  <c r="H4" i="17" s="1"/>
  <c r="D4" i="17"/>
  <c r="G5" i="17"/>
  <c r="E5" i="17"/>
  <c r="C5" i="17"/>
  <c r="L5" i="31" l="1"/>
  <c r="P5" i="31"/>
  <c r="I5" i="17"/>
  <c r="L4" i="17"/>
  <c r="P4" i="17"/>
  <c r="X10" i="31"/>
  <c r="R10" i="31"/>
  <c r="C11" i="31" l="1"/>
  <c r="K11" i="31" s="1"/>
  <c r="M11" i="31" s="1"/>
  <c r="R11" i="31" l="1"/>
  <c r="X11" i="31"/>
  <c r="Y11" i="31" s="1"/>
  <c r="C12" i="31" l="1"/>
  <c r="K12" i="31" l="1"/>
  <c r="M12" i="31" s="1"/>
  <c r="R12" i="31" s="1"/>
  <c r="C13" i="31" s="1"/>
  <c r="X12" i="31"/>
  <c r="Y12" i="31" s="1"/>
  <c r="K13" i="31" l="1"/>
  <c r="M13" i="31" s="1"/>
  <c r="R13" i="31" s="1"/>
  <c r="C14" i="31" s="1"/>
  <c r="K14" i="31" s="1"/>
  <c r="M14" i="31" s="1"/>
  <c r="X13" i="31"/>
  <c r="Y13" i="31" s="1"/>
  <c r="X14" i="31" l="1"/>
  <c r="Y14" i="31" s="1"/>
  <c r="R14" i="31"/>
  <c r="C15" i="31" l="1"/>
  <c r="K15" i="31" s="1"/>
  <c r="M15" i="31" s="1"/>
  <c r="X15" i="31" l="1"/>
  <c r="Y15" i="31" s="1"/>
  <c r="R15" i="31"/>
  <c r="C16" i="31" l="1"/>
  <c r="K16" i="31" s="1"/>
  <c r="M16" i="31" s="1"/>
  <c r="X16" i="31" l="1"/>
  <c r="Y16" i="31" s="1"/>
  <c r="R16" i="31"/>
  <c r="C17" i="31" l="1"/>
  <c r="K17" i="31" s="1"/>
  <c r="M17" i="31" s="1"/>
  <c r="X17" i="31" l="1"/>
  <c r="Y17" i="31" s="1"/>
  <c r="R17" i="31"/>
  <c r="C18" i="31" l="1"/>
  <c r="K18" i="31" s="1"/>
  <c r="M18" i="31" s="1"/>
  <c r="X18" i="31" l="1"/>
  <c r="Y18" i="31" s="1"/>
  <c r="R18" i="31"/>
  <c r="C19" i="31" s="1"/>
  <c r="K19" i="31" s="1"/>
  <c r="M19" i="31" s="1"/>
  <c r="X19" i="31" l="1"/>
  <c r="Y19" i="31" s="1"/>
  <c r="R19" i="31"/>
  <c r="C20" i="31" s="1"/>
  <c r="K20" i="31" s="1"/>
  <c r="M20" i="31" s="1"/>
  <c r="X20" i="31" l="1"/>
  <c r="Y20" i="31" s="1"/>
  <c r="R20" i="31"/>
  <c r="C21" i="31" s="1"/>
  <c r="K21" i="31" s="1"/>
  <c r="M21" i="31" s="1"/>
  <c r="X21" i="31" l="1"/>
  <c r="Y21" i="31" s="1"/>
  <c r="R21" i="31"/>
  <c r="C22" i="31" s="1"/>
  <c r="K22" i="31" s="1"/>
  <c r="M22" i="31" s="1"/>
  <c r="X22" i="31" l="1"/>
  <c r="Y22" i="31" s="1"/>
  <c r="R22" i="31"/>
  <c r="C23" i="31" s="1"/>
  <c r="K23" i="31" s="1"/>
  <c r="M23" i="31" s="1"/>
  <c r="X23" i="31" l="1"/>
  <c r="Y23" i="31" s="1"/>
  <c r="R23" i="31"/>
  <c r="C24" i="31" s="1"/>
  <c r="K24" i="31" s="1"/>
  <c r="M24" i="31" s="1"/>
  <c r="X24" i="31" l="1"/>
  <c r="Y24" i="31" s="1"/>
  <c r="R24" i="31"/>
  <c r="C25" i="31" s="1"/>
  <c r="K25" i="31" s="1"/>
  <c r="M25" i="31" s="1"/>
  <c r="X25" i="31" l="1"/>
  <c r="Y25" i="31" s="1"/>
  <c r="R25" i="31"/>
  <c r="C26" i="31" s="1"/>
  <c r="K26" i="31" s="1"/>
  <c r="M26" i="31" s="1"/>
  <c r="X26" i="31" l="1"/>
  <c r="Y26" i="31" s="1"/>
  <c r="R26" i="31"/>
  <c r="C27" i="31" s="1"/>
  <c r="K27" i="31" s="1"/>
  <c r="M27" i="31" s="1"/>
  <c r="X27" i="31" l="1"/>
  <c r="Y27" i="31" s="1"/>
  <c r="R27" i="31"/>
  <c r="C28" i="31" s="1"/>
  <c r="K28" i="31" s="1"/>
  <c r="M28" i="31" s="1"/>
  <c r="X28" i="31" l="1"/>
  <c r="Y28" i="31" s="1"/>
  <c r="R28" i="31"/>
  <c r="C29" i="31" s="1"/>
  <c r="K29" i="31" s="1"/>
  <c r="M29" i="31" s="1"/>
  <c r="X29" i="31" l="1"/>
  <c r="Y29" i="31" s="1"/>
  <c r="R29" i="31"/>
  <c r="C30" i="31" s="1"/>
  <c r="K30" i="31" s="1"/>
  <c r="M30" i="31" s="1"/>
  <c r="X30" i="31" l="1"/>
  <c r="Y30" i="31" s="1"/>
  <c r="R30" i="31"/>
  <c r="C31" i="31" s="1"/>
  <c r="K31" i="31" s="1"/>
  <c r="M31" i="31" s="1"/>
  <c r="X31" i="31" l="1"/>
  <c r="Y31" i="31" s="1"/>
  <c r="R31" i="31"/>
  <c r="C32" i="31" s="1"/>
  <c r="K32" i="31" s="1"/>
  <c r="M32" i="31" s="1"/>
  <c r="X32" i="31" l="1"/>
  <c r="Y32" i="31" s="1"/>
  <c r="R32" i="31"/>
  <c r="C33" i="31" s="1"/>
  <c r="K33" i="31" s="1"/>
  <c r="M33" i="31" s="1"/>
  <c r="X33" i="31" l="1"/>
  <c r="Y33" i="31" s="1"/>
  <c r="R33" i="31"/>
  <c r="C34" i="31" s="1"/>
  <c r="K34" i="31" s="1"/>
  <c r="M34" i="31" s="1"/>
  <c r="X34" i="31" l="1"/>
  <c r="Y34" i="31" s="1"/>
  <c r="R34" i="31"/>
  <c r="C35" i="31" s="1"/>
  <c r="K35" i="31" s="1"/>
  <c r="M35" i="31" s="1"/>
  <c r="X35" i="31" l="1"/>
  <c r="Y35" i="31" s="1"/>
  <c r="R35" i="31"/>
  <c r="C36" i="31" s="1"/>
  <c r="K36" i="31" s="1"/>
  <c r="M36" i="31" s="1"/>
  <c r="X36" i="31" l="1"/>
  <c r="Y36" i="31" s="1"/>
  <c r="R36" i="31"/>
  <c r="C37" i="31" s="1"/>
  <c r="K37" i="31" s="1"/>
  <c r="M37" i="31" s="1"/>
  <c r="X37" i="31" l="1"/>
  <c r="Y37" i="31" s="1"/>
  <c r="R37" i="31"/>
  <c r="C38" i="31" s="1"/>
  <c r="K38" i="31" s="1"/>
  <c r="M38" i="31" s="1"/>
  <c r="X38" i="31" l="1"/>
  <c r="Y38" i="31" s="1"/>
  <c r="R38" i="31"/>
  <c r="C39" i="31" s="1"/>
  <c r="K39" i="31" s="1"/>
  <c r="M39" i="31" s="1"/>
  <c r="X39" i="31" l="1"/>
  <c r="Y39" i="31" s="1"/>
  <c r="R39" i="31"/>
  <c r="C40" i="31" s="1"/>
  <c r="K40" i="31" s="1"/>
  <c r="M40" i="31" s="1"/>
  <c r="X40" i="31" l="1"/>
  <c r="Y40" i="31" s="1"/>
  <c r="R40" i="31"/>
  <c r="C41" i="31" s="1"/>
  <c r="K41" i="31" s="1"/>
  <c r="M41" i="31" s="1"/>
  <c r="X41" i="31" l="1"/>
  <c r="Y41" i="31" s="1"/>
  <c r="R41" i="31"/>
  <c r="C42" i="31" s="1"/>
  <c r="K42" i="31" s="1"/>
  <c r="M42" i="31" s="1"/>
  <c r="X42" i="31" l="1"/>
  <c r="Y42" i="31" s="1"/>
  <c r="R42" i="31"/>
  <c r="C43" i="31" s="1"/>
  <c r="K43" i="31" s="1"/>
  <c r="M43" i="31" s="1"/>
  <c r="X43" i="31" l="1"/>
  <c r="Y43" i="31" s="1"/>
  <c r="R43" i="31"/>
  <c r="C44" i="31" s="1"/>
  <c r="K44" i="31" s="1"/>
  <c r="M44" i="31" s="1"/>
  <c r="X44" i="31" l="1"/>
  <c r="Y44" i="31" s="1"/>
  <c r="R44" i="31"/>
  <c r="C45" i="31" s="1"/>
  <c r="K45" i="31" s="1"/>
  <c r="M45" i="31" s="1"/>
  <c r="X45" i="31" l="1"/>
  <c r="Y45" i="31" s="1"/>
  <c r="R45" i="31"/>
  <c r="C46" i="31" s="1"/>
  <c r="K46" i="31" s="1"/>
  <c r="M46" i="31" s="1"/>
  <c r="X46" i="31" l="1"/>
  <c r="Y46" i="31" s="1"/>
  <c r="R46" i="31"/>
  <c r="C47" i="31" s="1"/>
  <c r="K47" i="31" s="1"/>
  <c r="M47" i="31" s="1"/>
  <c r="X47" i="31" l="1"/>
  <c r="Y47" i="31" s="1"/>
  <c r="R47" i="31"/>
  <c r="C48" i="31" s="1"/>
  <c r="K48" i="31" s="1"/>
  <c r="M48" i="31" s="1"/>
  <c r="X48" i="31" l="1"/>
  <c r="Y48" i="31" s="1"/>
  <c r="R48" i="31"/>
  <c r="C49" i="31" s="1"/>
  <c r="K49" i="31" s="1"/>
  <c r="M49" i="31" s="1"/>
  <c r="X49" i="31" l="1"/>
  <c r="Y49" i="31" s="1"/>
  <c r="R49" i="31"/>
  <c r="C50" i="31" s="1"/>
  <c r="K50" i="31" s="1"/>
  <c r="M50" i="31" s="1"/>
  <c r="X50" i="31" l="1"/>
  <c r="Y50" i="31" s="1"/>
  <c r="R50" i="31"/>
  <c r="C51" i="31" s="1"/>
  <c r="K51" i="31" s="1"/>
  <c r="M51" i="31" s="1"/>
  <c r="X51" i="31" l="1"/>
  <c r="Y51" i="31" s="1"/>
  <c r="R51" i="31"/>
  <c r="C52" i="31" s="1"/>
  <c r="X52" i="31" l="1"/>
  <c r="Y52" i="31" s="1"/>
  <c r="R52" i="31"/>
  <c r="C53" i="31" s="1"/>
  <c r="X53" i="31" l="1"/>
  <c r="Y53" i="31" s="1"/>
  <c r="R53" i="31"/>
  <c r="C54" i="31" s="1"/>
  <c r="X54" i="31" l="1"/>
  <c r="Y54" i="31" s="1"/>
  <c r="R54" i="31"/>
  <c r="C55" i="31" s="1"/>
  <c r="X55" i="31" l="1"/>
  <c r="Y55" i="31" s="1"/>
  <c r="R55" i="31"/>
  <c r="C56" i="31" s="1"/>
  <c r="X56" i="31" l="1"/>
  <c r="Y56" i="31" s="1"/>
  <c r="R56" i="31"/>
  <c r="C57" i="31" s="1"/>
  <c r="X57" i="31" l="1"/>
  <c r="Y57" i="31" s="1"/>
  <c r="R57" i="31"/>
  <c r="C58" i="31" s="1"/>
  <c r="R58" i="31" l="1"/>
  <c r="C59" i="31" s="1"/>
  <c r="X58" i="31"/>
  <c r="Y58" i="31" s="1"/>
  <c r="R59" i="31" l="1"/>
  <c r="C60" i="31" s="1"/>
  <c r="X59" i="31"/>
  <c r="Y59" i="31" s="1"/>
  <c r="X60" i="31" l="1"/>
  <c r="Y60" i="31" s="1"/>
  <c r="R60" i="31"/>
  <c r="C61" i="31" s="1"/>
  <c r="X61" i="31" l="1"/>
  <c r="Y61" i="31" s="1"/>
  <c r="R61" i="31"/>
  <c r="C62" i="31" s="1"/>
  <c r="X62" i="31" l="1"/>
  <c r="Y62" i="31" s="1"/>
  <c r="R62" i="31"/>
  <c r="C63" i="31" s="1"/>
  <c r="X63" i="31" l="1"/>
  <c r="Y63" i="31" s="1"/>
  <c r="R63" i="31"/>
  <c r="C64" i="31" s="1"/>
  <c r="X64" i="31" l="1"/>
  <c r="Y64" i="31" s="1"/>
  <c r="R64" i="31"/>
  <c r="C65" i="31" s="1"/>
  <c r="X65" i="31" l="1"/>
  <c r="Y65" i="31" s="1"/>
  <c r="R65" i="31"/>
  <c r="C66" i="31" s="1"/>
  <c r="X66" i="31" l="1"/>
  <c r="Y66" i="31" s="1"/>
  <c r="R66" i="31"/>
  <c r="C67" i="31" s="1"/>
  <c r="X67" i="31" l="1"/>
  <c r="Y67" i="31" s="1"/>
  <c r="R67" i="31"/>
  <c r="C68" i="31" s="1"/>
  <c r="X68" i="31" l="1"/>
  <c r="Y68" i="31" s="1"/>
  <c r="R68" i="31"/>
  <c r="C69" i="31" s="1"/>
  <c r="X69" i="31" l="1"/>
  <c r="Y69" i="31" s="1"/>
  <c r="R69" i="31"/>
  <c r="C70" i="31" s="1"/>
  <c r="X70" i="31" l="1"/>
  <c r="Y70" i="31" s="1"/>
  <c r="R70" i="31"/>
  <c r="C71" i="31" l="1"/>
  <c r="D4" i="31"/>
  <c r="P2" i="31" s="1"/>
  <c r="C5" i="31"/>
  <c r="G5" i="31"/>
  <c r="E5" i="31"/>
  <c r="I5" i="31" l="1"/>
  <c r="X71" i="31"/>
  <c r="Y71" i="31" s="1"/>
  <c r="P4" i="31" s="1"/>
  <c r="L4" i="31"/>
</calcChain>
</file>

<file path=xl/sharedStrings.xml><?xml version="1.0" encoding="utf-8"?>
<sst xmlns="http://schemas.openxmlformats.org/spreadsheetml/2006/main" count="433" uniqueCount="126">
  <si>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</si>
  <si>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</si>
  <si>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</si>
  <si>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</si>
  <si>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</si>
  <si>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</si>
  <si>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</si>
  <si>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</si>
  <si>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</si>
  <si>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</si>
  <si>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</si>
  <si>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</si>
  <si>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</si>
  <si>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</si>
  <si>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</si>
  <si>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</si>
  <si>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</si>
  <si>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</si>
  <si>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</si>
  <si>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</si>
  <si>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</si>
  <si>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</si>
  <si>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</si>
  <si>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</si>
  <si>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</si>
  <si>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</si>
  <si>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</si>
  <si>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</si>
  <si>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</si>
  <si>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</si>
  <si>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</si>
  <si>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</si>
  <si>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</si>
  <si>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</si>
  <si>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</si>
  <si>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</si>
  <si>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</si>
  <si>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</si>
  <si>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</si>
  <si>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</si>
  <si>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</si>
  <si>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</si>
  <si>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</si>
  <si>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</si>
  <si>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</si>
  <si>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</si>
  <si>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</si>
  <si>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</si>
  <si>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</si>
  <si>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</si>
  <si>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</si>
  <si>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</si>
  <si>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</si>
  <si>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</si>
  <si>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</si>
  <si>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</si>
  <si>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</si>
  <si>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最大ドローアップ金額</t>
    <rPh sb="0" eb="2">
      <t>サイダイ</t>
    </rPh>
    <rPh sb="8" eb="10">
      <t>キンガク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</si>
  <si>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</si>
  <si>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</si>
  <si>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</si>
  <si>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=MT4|TAB!660414</t>
  </si>
  <si>
    <t>AUDUSD</t>
    <phoneticPr fontId="2"/>
  </si>
  <si>
    <t>４時間足</t>
    <rPh sb="1" eb="3">
      <t>ジカン</t>
    </rPh>
    <rPh sb="3" eb="4">
      <t>アシ</t>
    </rPh>
    <phoneticPr fontId="3"/>
  </si>
  <si>
    <t>ルール</t>
    <phoneticPr fontId="2"/>
  </si>
  <si>
    <t>EB</t>
    <phoneticPr fontId="2"/>
  </si>
  <si>
    <t>EUR/USD</t>
    <phoneticPr fontId="2"/>
  </si>
  <si>
    <t>USD/JPY</t>
    <phoneticPr fontId="2"/>
  </si>
  <si>
    <t>EUR/JPY</t>
    <phoneticPr fontId="2"/>
  </si>
  <si>
    <t>CHF/JPY</t>
    <phoneticPr fontId="2"/>
  </si>
  <si>
    <t>GBP/JPY</t>
    <phoneticPr fontId="2"/>
  </si>
  <si>
    <t>AUD/JPY</t>
    <phoneticPr fontId="2"/>
  </si>
  <si>
    <t>NZD/JPY</t>
    <phoneticPr fontId="2"/>
  </si>
  <si>
    <t>CAD/JPY</t>
    <phoneticPr fontId="2"/>
  </si>
  <si>
    <t>GBP/USD</t>
    <phoneticPr fontId="2"/>
  </si>
  <si>
    <t>AUD/USD</t>
    <phoneticPr fontId="2"/>
  </si>
  <si>
    <t>10MA・20MA・50MAの上側にキャンドルがあれば買い方向、下側なら売り方向。MAに触れてEB出現でエントリー待ち、EB高値or安値ブレイクでエントリー。</t>
    <phoneticPr fontId="2"/>
  </si>
  <si>
    <t>クロス円だけでなく他の通貨も検証しました。</t>
    <rPh sb="3" eb="4">
      <t>エン</t>
    </rPh>
    <rPh sb="9" eb="10">
      <t>タ</t>
    </rPh>
    <rPh sb="11" eb="13">
      <t>ツウカ</t>
    </rPh>
    <rPh sb="14" eb="16">
      <t>ケンショウ</t>
    </rPh>
    <phoneticPr fontId="2"/>
  </si>
  <si>
    <t>エントリー回数を増やすには組み合わせを増やすのも一つの方法と思います。</t>
    <rPh sb="5" eb="7">
      <t>カイスウ</t>
    </rPh>
    <rPh sb="8" eb="9">
      <t>フ</t>
    </rPh>
    <rPh sb="13" eb="14">
      <t>ク</t>
    </rPh>
    <rPh sb="15" eb="16">
      <t>ア</t>
    </rPh>
    <rPh sb="19" eb="20">
      <t>フ</t>
    </rPh>
    <rPh sb="24" eb="25">
      <t>ヒト</t>
    </rPh>
    <rPh sb="27" eb="29">
      <t>ホウホウ</t>
    </rPh>
    <rPh sb="30" eb="31">
      <t>オモ</t>
    </rPh>
    <phoneticPr fontId="2"/>
  </si>
  <si>
    <t>検証継続です</t>
    <rPh sb="0" eb="2">
      <t>ケンショウ</t>
    </rPh>
    <rPh sb="2" eb="4">
      <t>ケイゾク</t>
    </rPh>
    <phoneticPr fontId="2"/>
  </si>
  <si>
    <t>AUDUSD</t>
    <phoneticPr fontId="2"/>
  </si>
  <si>
    <t>時間足</t>
    <rPh sb="0" eb="2">
      <t>ジカン</t>
    </rPh>
    <rPh sb="2" eb="3">
      <t>アシ</t>
    </rPh>
    <phoneticPr fontId="2"/>
  </si>
  <si>
    <t>４時間足</t>
    <rPh sb="1" eb="3">
      <t>ジカン</t>
    </rPh>
    <rPh sb="3" eb="4">
      <t>アシ</t>
    </rPh>
    <phoneticPr fontId="2"/>
  </si>
  <si>
    <t>当初資金</t>
    <rPh sb="0" eb="2">
      <t>トウショ</t>
    </rPh>
    <rPh sb="2" eb="4">
      <t>シキン</t>
    </rPh>
    <phoneticPr fontId="2"/>
  </si>
  <si>
    <t>最終資金</t>
    <rPh sb="0" eb="2">
      <t>サイシュウ</t>
    </rPh>
    <rPh sb="2" eb="4">
      <t>シキン</t>
    </rPh>
    <phoneticPr fontId="2"/>
  </si>
  <si>
    <t>エントリー理由</t>
    <rPh sb="5" eb="7">
      <t>リユウ</t>
    </rPh>
    <phoneticPr fontId="2"/>
  </si>
  <si>
    <t>10MA・20MA・50MAの上側にキャンドルがあれば買い方向、下側なら売り方向。MAに触れてEB出現でエントリー待ち、EB高値or安値ブレイクでエントリー。</t>
    <phoneticPr fontId="2"/>
  </si>
  <si>
    <t>決済理由</t>
    <rPh sb="0" eb="2">
      <t>ケッサイ</t>
    </rPh>
    <rPh sb="2" eb="4">
      <t>リユウ</t>
    </rPh>
    <phoneticPr fontId="2"/>
  </si>
  <si>
    <t>・フィボナッチターゲット1.5で決済</t>
    <rPh sb="16" eb="18">
      <t>ケッサイ</t>
    </rPh>
    <phoneticPr fontId="2"/>
  </si>
  <si>
    <t>損益金額</t>
    <rPh sb="0" eb="2">
      <t>ソンエキ</t>
    </rPh>
    <rPh sb="2" eb="4">
      <t>キンガク</t>
    </rPh>
    <phoneticPr fontId="2"/>
  </si>
  <si>
    <t>損益pips</t>
    <rPh sb="0" eb="2">
      <t>ソンエキ</t>
    </rPh>
    <phoneticPr fontId="2"/>
  </si>
  <si>
    <t>最大ドローアップ金額</t>
    <rPh sb="0" eb="2">
      <t>サイダイ</t>
    </rPh>
    <rPh sb="8" eb="10">
      <t>キンガク</t>
    </rPh>
    <phoneticPr fontId="2"/>
  </si>
  <si>
    <t>最大ドローダウン%</t>
    <rPh sb="0" eb="2">
      <t>サイダイ</t>
    </rPh>
    <phoneticPr fontId="2"/>
  </si>
  <si>
    <t>勝数</t>
    <rPh sb="0" eb="1">
      <t>カ</t>
    </rPh>
    <rPh sb="1" eb="2">
      <t>カズ</t>
    </rPh>
    <phoneticPr fontId="2"/>
  </si>
  <si>
    <t>負数</t>
    <rPh sb="0" eb="1">
      <t>マ</t>
    </rPh>
    <rPh sb="1" eb="2">
      <t>カズ</t>
    </rPh>
    <phoneticPr fontId="2"/>
  </si>
  <si>
    <t>引分</t>
    <rPh sb="0" eb="1">
      <t>ヒ</t>
    </rPh>
    <rPh sb="1" eb="2">
      <t>ワ</t>
    </rPh>
    <phoneticPr fontId="2"/>
  </si>
  <si>
    <t>勝率</t>
    <rPh sb="0" eb="2">
      <t>ショウリツ</t>
    </rPh>
    <phoneticPr fontId="2"/>
  </si>
  <si>
    <t>最大連勝</t>
    <rPh sb="0" eb="2">
      <t>サイダイ</t>
    </rPh>
    <rPh sb="2" eb="4">
      <t>レンショウ</t>
    </rPh>
    <phoneticPr fontId="2"/>
  </si>
  <si>
    <t>最大連敗</t>
    <rPh sb="0" eb="2">
      <t>サイダイ</t>
    </rPh>
    <rPh sb="2" eb="4">
      <t>レンパイ</t>
    </rPh>
    <phoneticPr fontId="2"/>
  </si>
  <si>
    <t>※ロットは1万通貨＝1.00で表記されます</t>
    <phoneticPr fontId="2"/>
  </si>
  <si>
    <t>No.</t>
    <phoneticPr fontId="2"/>
  </si>
  <si>
    <t>資金</t>
    <rPh sb="0" eb="2">
      <t>シキン</t>
    </rPh>
    <phoneticPr fontId="2"/>
  </si>
  <si>
    <t>エントリー</t>
    <phoneticPr fontId="2"/>
  </si>
  <si>
    <t>ロット</t>
    <phoneticPr fontId="2"/>
  </si>
  <si>
    <t>決済</t>
    <rPh sb="0" eb="2">
      <t>ケッサイ</t>
    </rPh>
    <phoneticPr fontId="2"/>
  </si>
  <si>
    <t>損益</t>
    <rPh sb="0" eb="2">
      <t>ソンエキ</t>
    </rPh>
    <phoneticPr fontId="2"/>
  </si>
  <si>
    <t>西暦</t>
    <rPh sb="0" eb="2">
      <t>セイレキ</t>
    </rPh>
    <phoneticPr fontId="2"/>
  </si>
  <si>
    <t>日付</t>
    <rPh sb="0" eb="2">
      <t>ヒヅケ</t>
    </rPh>
    <phoneticPr fontId="2"/>
  </si>
  <si>
    <t>売買</t>
    <rPh sb="0" eb="2">
      <t>バイバイ</t>
    </rPh>
    <phoneticPr fontId="2"/>
  </si>
  <si>
    <t>レート</t>
    <phoneticPr fontId="2"/>
  </si>
  <si>
    <t>pips</t>
    <phoneticPr fontId="2"/>
  </si>
  <si>
    <t>損失上限</t>
    <rPh sb="0" eb="2">
      <t>ソンシツ</t>
    </rPh>
    <rPh sb="2" eb="4">
      <t>ジョウゲン</t>
    </rPh>
    <phoneticPr fontId="2"/>
  </si>
  <si>
    <t>金額</t>
    <rPh sb="0" eb="2">
      <t>キンガク</t>
    </rPh>
    <phoneticPr fontId="2"/>
  </si>
  <si>
    <t>ドローダウン％</t>
    <phoneticPr fontId="2"/>
  </si>
  <si>
    <t>AUDUSD</t>
    <phoneticPr fontId="2"/>
  </si>
  <si>
    <t>10MA・20MA・50MAの上側にキャンドルがあれば買い方向、下側なら売り方向。MAに触れてEB出現でエントリー待ち、EB高値or安値ブレイクでエントリー。</t>
    <phoneticPr fontId="2"/>
  </si>
  <si>
    <t>・フィボナッチターゲット1.27で決済</t>
    <rPh sb="17" eb="19">
      <t>ケッサイ</t>
    </rPh>
    <phoneticPr fontId="2"/>
  </si>
  <si>
    <t>No.</t>
    <phoneticPr fontId="2"/>
  </si>
  <si>
    <t>エントリー</t>
    <phoneticPr fontId="2"/>
  </si>
  <si>
    <t>リスク（3%）</t>
    <phoneticPr fontId="2"/>
  </si>
  <si>
    <t>ロット</t>
    <phoneticPr fontId="2"/>
  </si>
  <si>
    <t>レート</t>
    <phoneticPr fontId="2"/>
  </si>
  <si>
    <t>pips</t>
    <phoneticPr fontId="2"/>
  </si>
  <si>
    <t>ドローダウン％</t>
    <phoneticPr fontId="2"/>
  </si>
  <si>
    <t>売</t>
    <phoneticPr fontId="2"/>
  </si>
  <si>
    <t>追加ルール
日足の動きと同じ方向を向いているときはエントリー。反対方向であればエントリー見送り。</t>
    <rPh sb="0" eb="2">
      <t>ツイカ</t>
    </rPh>
    <rPh sb="6" eb="8">
      <t>ヒアシ</t>
    </rPh>
    <rPh sb="9" eb="10">
      <t>ウゴ</t>
    </rPh>
    <rPh sb="12" eb="13">
      <t>オナ</t>
    </rPh>
    <rPh sb="14" eb="16">
      <t>ホウコウ</t>
    </rPh>
    <rPh sb="17" eb="18">
      <t>ム</t>
    </rPh>
    <rPh sb="31" eb="33">
      <t>ハンタイ</t>
    </rPh>
    <rPh sb="33" eb="35">
      <t>ホウコウ</t>
    </rPh>
    <rPh sb="44" eb="46">
      <t>ミオク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</si>
</sst>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726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452216</xdr:colOff>
      <xdr:row>30</xdr:row>
      <xdr:rowOff>173715</xdr:rowOff>
    </xdr:to>
    <xdr:pic>
      <xdr:nvPicPr>
        <xdr:cNvPr id="2" name="図 1" descr="2019-07-24_17h33_1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16</xdr:col>
      <xdr:colOff>452216</xdr:colOff>
      <xdr:row>62</xdr:row>
      <xdr:rowOff>173715</xdr:rowOff>
    </xdr:to>
    <xdr:pic>
      <xdr:nvPicPr>
        <xdr:cNvPr id="3" name="図 2" descr="2019-07-24_17h37_59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57912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16</xdr:col>
      <xdr:colOff>452216</xdr:colOff>
      <xdr:row>94</xdr:row>
      <xdr:rowOff>173715</xdr:rowOff>
    </xdr:to>
    <xdr:pic>
      <xdr:nvPicPr>
        <xdr:cNvPr id="4" name="図 3" descr="2019-07-24_17h43_34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5824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16</xdr:col>
      <xdr:colOff>452216</xdr:colOff>
      <xdr:row>126</xdr:row>
      <xdr:rowOff>173715</xdr:rowOff>
    </xdr:to>
    <xdr:pic>
      <xdr:nvPicPr>
        <xdr:cNvPr id="5" name="図 4" descr="2019-07-24_17h49_50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73736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16</xdr:col>
      <xdr:colOff>452216</xdr:colOff>
      <xdr:row>158</xdr:row>
      <xdr:rowOff>173715</xdr:rowOff>
    </xdr:to>
    <xdr:pic>
      <xdr:nvPicPr>
        <xdr:cNvPr id="6" name="図 5" descr="2019-07-24_18h01_52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31648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16</xdr:col>
      <xdr:colOff>452216</xdr:colOff>
      <xdr:row>190</xdr:row>
      <xdr:rowOff>173715</xdr:rowOff>
    </xdr:to>
    <xdr:pic>
      <xdr:nvPicPr>
        <xdr:cNvPr id="7" name="図 6" descr="2019-07-24_18h16_31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289560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16</xdr:col>
      <xdr:colOff>452216</xdr:colOff>
      <xdr:row>222</xdr:row>
      <xdr:rowOff>173715</xdr:rowOff>
    </xdr:to>
    <xdr:pic>
      <xdr:nvPicPr>
        <xdr:cNvPr id="8" name="図 7" descr="2019-07-24_18h21_24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347472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16</xdr:col>
      <xdr:colOff>452216</xdr:colOff>
      <xdr:row>254</xdr:row>
      <xdr:rowOff>173715</xdr:rowOff>
    </xdr:to>
    <xdr:pic>
      <xdr:nvPicPr>
        <xdr:cNvPr id="9" name="図 8" descr="2019-07-24_18h28_47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405384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16</xdr:col>
      <xdr:colOff>452216</xdr:colOff>
      <xdr:row>286</xdr:row>
      <xdr:rowOff>173715</xdr:rowOff>
    </xdr:to>
    <xdr:pic>
      <xdr:nvPicPr>
        <xdr:cNvPr id="10" name="図 9" descr="2019-07-24_18h32_54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46329600"/>
          <a:ext cx="11234516" cy="5602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16</xdr:col>
      <xdr:colOff>452216</xdr:colOff>
      <xdr:row>318</xdr:row>
      <xdr:rowOff>173715</xdr:rowOff>
    </xdr:to>
    <xdr:pic>
      <xdr:nvPicPr>
        <xdr:cNvPr id="11" name="図 10" descr="2019-07-24_18h40_02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52120800"/>
          <a:ext cx="11234516" cy="56029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inori&#65289;&#26908;&#35388;&#29992;&#12456;&#12463;&#12475;&#12523;AU4-EB%20-%20&#12467;&#12500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inorikazu&#65289;&#26908;&#35388;&#29992;&#12456;&#12463;&#12475;&#12523;AU4-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数"/>
      <sheetName val="検証シート　FIB1.27"/>
      <sheetName val="検証シート　FIB1.5"/>
      <sheetName val="検証シート　FIB2.0"/>
      <sheetName val="画像"/>
      <sheetName val="気づき"/>
      <sheetName val="検証終了通貨"/>
      <sheetName val="テンプレ"/>
    </sheetNames>
    <sheetDataSet>
      <sheetData sheetId="0">
        <row r="6">
          <cell r="A6" t="str">
            <v>AUD</v>
          </cell>
          <cell r="B6">
            <v>90</v>
          </cell>
        </row>
        <row r="7">
          <cell r="A7" t="str">
            <v>CAD</v>
          </cell>
          <cell r="B7">
            <v>90</v>
          </cell>
        </row>
        <row r="8">
          <cell r="A8" t="str">
            <v>CHF</v>
          </cell>
          <cell r="B8">
            <v>110</v>
          </cell>
        </row>
        <row r="9">
          <cell r="A9" t="str">
            <v>EUR</v>
          </cell>
          <cell r="B9">
            <v>120</v>
          </cell>
        </row>
        <row r="10">
          <cell r="A10" t="str">
            <v>GBP</v>
          </cell>
          <cell r="B10">
            <v>150</v>
          </cell>
        </row>
        <row r="11">
          <cell r="A11" t="str">
            <v>JPY</v>
          </cell>
          <cell r="B11">
            <v>100</v>
          </cell>
        </row>
        <row r="12">
          <cell r="A12" t="str">
            <v>NZD</v>
          </cell>
          <cell r="B12">
            <v>80</v>
          </cell>
        </row>
        <row r="13">
          <cell r="A13" t="str">
            <v>USD</v>
          </cell>
          <cell r="B13">
            <v>120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定数"/>
      <sheetName val="検証シート　FIB1.27"/>
      <sheetName val="検証シート　FIB1.5"/>
      <sheetName val="検証シート　FIB2.0"/>
      <sheetName val="画像"/>
      <sheetName val="気づき"/>
      <sheetName val="検証終了通貨"/>
      <sheetName val="テンプレ"/>
    </sheetNames>
    <sheetDataSet>
      <sheetData sheetId="0">
        <row r="6">
          <cell r="A6" t="str">
            <v>AUD</v>
          </cell>
          <cell r="B6">
            <v>90</v>
          </cell>
        </row>
        <row r="7">
          <cell r="A7" t="str">
            <v>CAD</v>
          </cell>
          <cell r="B7">
            <v>90</v>
          </cell>
        </row>
        <row r="8">
          <cell r="A8" t="str">
            <v>CHF</v>
          </cell>
          <cell r="B8">
            <v>110</v>
          </cell>
        </row>
        <row r="9">
          <cell r="A9" t="str">
            <v>EUR</v>
          </cell>
          <cell r="B9">
            <v>120</v>
          </cell>
        </row>
        <row r="10">
          <cell r="A10" t="str">
            <v>GBP</v>
          </cell>
          <cell r="B10">
            <v>150</v>
          </cell>
        </row>
        <row r="11">
          <cell r="A11" t="str">
            <v>JPY</v>
          </cell>
          <cell r="B11">
            <v>100</v>
          </cell>
        </row>
        <row r="12">
          <cell r="A12" t="str">
            <v>NZD</v>
          </cell>
          <cell r="B12">
            <v>80</v>
          </cell>
        </row>
        <row r="13">
          <cell r="A13" t="str">
            <v>USD</v>
          </cell>
          <cell r="B13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45</v>
      </c>
    </row>
    <row r="3" spans="1:2" x14ac:dyDescent="0.15">
      <c r="A3">
        <v>100000</v>
      </c>
    </row>
    <row r="5" spans="1:2" x14ac:dyDescent="0.15">
      <c r="A5" t="s">
        <v>46</v>
      </c>
    </row>
    <row r="6" spans="1:2" x14ac:dyDescent="0.15">
      <c r="A6" t="s">
        <v>53</v>
      </c>
      <c r="B6">
        <v>90</v>
      </c>
    </row>
    <row r="7" spans="1:2" x14ac:dyDescent="0.15">
      <c r="A7" t="s">
        <v>52</v>
      </c>
      <c r="B7">
        <v>90</v>
      </c>
    </row>
    <row r="8" spans="1:2" x14ac:dyDescent="0.15">
      <c r="A8" t="s">
        <v>50</v>
      </c>
      <c r="B8">
        <v>110</v>
      </c>
    </row>
    <row r="9" spans="1:2" x14ac:dyDescent="0.15">
      <c r="A9" t="s">
        <v>48</v>
      </c>
      <c r="B9">
        <v>120</v>
      </c>
    </row>
    <row r="10" spans="1:2" x14ac:dyDescent="0.15">
      <c r="A10" t="s">
        <v>49</v>
      </c>
      <c r="B10">
        <v>150</v>
      </c>
    </row>
    <row r="11" spans="1:2" x14ac:dyDescent="0.15">
      <c r="A11" t="s">
        <v>54</v>
      </c>
      <c r="B11">
        <v>100</v>
      </c>
    </row>
    <row r="12" spans="1:2" x14ac:dyDescent="0.15">
      <c r="A12" t="s">
        <v>51</v>
      </c>
      <c r="B12">
        <v>80</v>
      </c>
    </row>
    <row r="13" spans="1:2" x14ac:dyDescent="0.15">
      <c r="A13" t="s">
        <v>47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09"/>
  <sheetViews>
    <sheetView tabSelected="1" zoomScale="115" zoomScaleNormal="115" workbookViewId="0">
      <pane ySplit="8" topLeftCell="A44" activePane="bottomLeft" state="frozen"/>
      <selection pane="bottomLeft" activeCell="S3" sqref="S3:X3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 x14ac:dyDescent="0.15">
      <c r="B2" s="74" t="s">
        <v>40</v>
      </c>
      <c r="C2" s="74"/>
      <c r="D2" s="94" t="s">
        <v>114</v>
      </c>
      <c r="E2" s="94"/>
      <c r="F2" s="74" t="s">
        <v>81</v>
      </c>
      <c r="G2" s="74"/>
      <c r="H2" s="90" t="s">
        <v>82</v>
      </c>
      <c r="I2" s="90"/>
      <c r="J2" s="74" t="s">
        <v>83</v>
      </c>
      <c r="K2" s="74"/>
      <c r="L2" s="95">
        <v>100000</v>
      </c>
      <c r="M2" s="94"/>
      <c r="N2" s="74" t="s">
        <v>84</v>
      </c>
      <c r="O2" s="74"/>
      <c r="P2" s="91">
        <f>SUM(L2,D4)</f>
        <v>162347.0965317552</v>
      </c>
      <c r="Q2" s="90"/>
      <c r="R2" s="1"/>
      <c r="S2" s="1"/>
      <c r="T2" s="1"/>
    </row>
    <row r="3" spans="2:25" ht="57" customHeight="1" x14ac:dyDescent="0.15">
      <c r="B3" s="74" t="s">
        <v>85</v>
      </c>
      <c r="C3" s="74"/>
      <c r="D3" s="92" t="s">
        <v>115</v>
      </c>
      <c r="E3" s="92"/>
      <c r="F3" s="92"/>
      <c r="G3" s="92"/>
      <c r="H3" s="92"/>
      <c r="I3" s="92"/>
      <c r="J3" s="74" t="s">
        <v>87</v>
      </c>
      <c r="K3" s="74"/>
      <c r="L3" s="92" t="s">
        <v>116</v>
      </c>
      <c r="M3" s="93"/>
      <c r="N3" s="93"/>
      <c r="O3" s="93"/>
      <c r="P3" s="93"/>
      <c r="Q3" s="93"/>
      <c r="R3" s="1"/>
      <c r="S3" s="100" t="s">
        <v>125</v>
      </c>
      <c r="T3" s="100"/>
      <c r="U3" s="100"/>
      <c r="V3" s="100"/>
      <c r="W3" s="100"/>
      <c r="X3" s="100"/>
    </row>
    <row r="4" spans="2:25" x14ac:dyDescent="0.15">
      <c r="B4" s="74" t="s">
        <v>89</v>
      </c>
      <c r="C4" s="74"/>
      <c r="D4" s="88">
        <f>SUM($R$9:$S$993)</f>
        <v>62347.096531755196</v>
      </c>
      <c r="E4" s="88"/>
      <c r="F4" s="74" t="s">
        <v>90</v>
      </c>
      <c r="G4" s="74"/>
      <c r="H4" s="89">
        <f>SUM($T$9:$U$108)</f>
        <v>1049.0000000000011</v>
      </c>
      <c r="I4" s="90"/>
      <c r="J4" s="71"/>
      <c r="K4" s="71"/>
      <c r="L4" s="91"/>
      <c r="M4" s="91"/>
      <c r="N4" s="71" t="s">
        <v>92</v>
      </c>
      <c r="O4" s="71"/>
      <c r="P4" s="72">
        <f>MAX(Y:Y)</f>
        <v>9.2738077558804144E-2</v>
      </c>
      <c r="Q4" s="72"/>
      <c r="R4" s="1"/>
      <c r="S4" s="1"/>
      <c r="T4" s="1"/>
    </row>
    <row r="5" spans="2:25" x14ac:dyDescent="0.15">
      <c r="B5" s="52" t="s">
        <v>93</v>
      </c>
      <c r="C5" s="50">
        <f>COUNTIF($R$9:$R$990,"&gt;0")</f>
        <v>27</v>
      </c>
      <c r="D5" s="49" t="s">
        <v>94</v>
      </c>
      <c r="E5" s="15">
        <f>COUNTIF($R$9:$R$990,"&lt;0")</f>
        <v>16</v>
      </c>
      <c r="F5" s="49" t="s">
        <v>95</v>
      </c>
      <c r="G5" s="50">
        <f>COUNTIF($R$9:$R$990,"=0")</f>
        <v>0</v>
      </c>
      <c r="H5" s="49" t="s">
        <v>96</v>
      </c>
      <c r="I5" s="51">
        <f>C5/SUM(C5,E5,G5)</f>
        <v>0.62790697674418605</v>
      </c>
      <c r="J5" s="73" t="s">
        <v>97</v>
      </c>
      <c r="K5" s="74"/>
      <c r="L5" s="75">
        <f>MAX(V9:V993)</f>
        <v>2</v>
      </c>
      <c r="M5" s="76"/>
      <c r="N5" s="17" t="s">
        <v>98</v>
      </c>
      <c r="O5" s="9"/>
      <c r="P5" s="75">
        <f>MAX(W9:W993)</f>
        <v>3</v>
      </c>
      <c r="Q5" s="76"/>
      <c r="R5" s="1"/>
      <c r="S5" s="1"/>
      <c r="T5" s="1"/>
    </row>
    <row r="6" spans="2:25" x14ac:dyDescent="0.15">
      <c r="B6" s="11"/>
      <c r="C6" s="13"/>
      <c r="D6" s="14"/>
      <c r="E6" s="10"/>
      <c r="F6" s="11"/>
      <c r="G6" s="10" t="s">
        <v>61</v>
      </c>
      <c r="H6" s="11"/>
      <c r="I6" s="16"/>
      <c r="J6" s="11"/>
      <c r="K6" s="11"/>
      <c r="L6" s="10"/>
      <c r="M6" s="40" t="s">
        <v>60</v>
      </c>
      <c r="N6" s="12"/>
      <c r="O6" s="12"/>
      <c r="P6" s="10"/>
      <c r="Q6" s="53"/>
      <c r="R6" s="1"/>
      <c r="S6" s="1"/>
      <c r="T6" s="1"/>
    </row>
    <row r="7" spans="2:25" x14ac:dyDescent="0.15">
      <c r="B7" s="77" t="s">
        <v>117</v>
      </c>
      <c r="C7" s="79" t="s">
        <v>101</v>
      </c>
      <c r="D7" s="80"/>
      <c r="E7" s="83" t="s">
        <v>118</v>
      </c>
      <c r="F7" s="84"/>
      <c r="G7" s="84"/>
      <c r="H7" s="84"/>
      <c r="I7" s="67"/>
      <c r="J7" s="85" t="s">
        <v>119</v>
      </c>
      <c r="K7" s="86"/>
      <c r="L7" s="69"/>
      <c r="M7" s="87" t="s">
        <v>120</v>
      </c>
      <c r="N7" s="62" t="s">
        <v>104</v>
      </c>
      <c r="O7" s="63"/>
      <c r="P7" s="63"/>
      <c r="Q7" s="64"/>
      <c r="R7" s="65" t="s">
        <v>105</v>
      </c>
      <c r="S7" s="65"/>
      <c r="T7" s="65"/>
      <c r="U7" s="65"/>
    </row>
    <row r="8" spans="2:25" x14ac:dyDescent="0.15">
      <c r="B8" s="78"/>
      <c r="C8" s="81"/>
      <c r="D8" s="82"/>
      <c r="E8" s="18" t="s">
        <v>106</v>
      </c>
      <c r="F8" s="18" t="s">
        <v>107</v>
      </c>
      <c r="G8" s="18" t="s">
        <v>108</v>
      </c>
      <c r="H8" s="66" t="s">
        <v>121</v>
      </c>
      <c r="I8" s="67"/>
      <c r="J8" s="4" t="s">
        <v>122</v>
      </c>
      <c r="K8" s="68" t="s">
        <v>111</v>
      </c>
      <c r="L8" s="69"/>
      <c r="M8" s="87"/>
      <c r="N8" s="5" t="s">
        <v>106</v>
      </c>
      <c r="O8" s="5" t="s">
        <v>107</v>
      </c>
      <c r="P8" s="70" t="s">
        <v>121</v>
      </c>
      <c r="Q8" s="64"/>
      <c r="R8" s="65" t="s">
        <v>112</v>
      </c>
      <c r="S8" s="65"/>
      <c r="T8" s="65" t="s">
        <v>122</v>
      </c>
      <c r="U8" s="65"/>
      <c r="Y8" t="s">
        <v>123</v>
      </c>
    </row>
    <row r="9" spans="2:25" x14ac:dyDescent="0.15">
      <c r="B9" s="48">
        <v>1</v>
      </c>
      <c r="C9" s="54">
        <f>L2</f>
        <v>100000</v>
      </c>
      <c r="D9" s="54"/>
      <c r="E9" s="48">
        <v>2013</v>
      </c>
      <c r="F9" s="8">
        <v>43474</v>
      </c>
      <c r="G9" s="48" t="s">
        <v>4</v>
      </c>
      <c r="H9" s="55">
        <v>1.0507</v>
      </c>
      <c r="I9" s="55"/>
      <c r="J9" s="48">
        <v>30</v>
      </c>
      <c r="K9" s="56">
        <f t="shared" ref="K9:K10" si="0">IF(J9="","",C9*0.03)</f>
        <v>3000</v>
      </c>
      <c r="L9" s="57"/>
      <c r="M9" s="6">
        <f>IF(J9="","",(K9/J9)/LOOKUP(RIGHT($D$2,3),[1]定数!$A$6:$A$13,[1]定数!$B$6:$B$13))</f>
        <v>0.83333333333333337</v>
      </c>
      <c r="N9" s="48">
        <v>2013</v>
      </c>
      <c r="O9" s="8">
        <v>43475</v>
      </c>
      <c r="P9" s="55">
        <v>1.0546</v>
      </c>
      <c r="Q9" s="55"/>
      <c r="R9" s="58">
        <f>IF(P9="","",T9*M9*LOOKUP(RIGHT($D$2,3),[2]定数!$A$6:$A$13,[2]定数!$B$6:$B$13))</f>
        <v>3900.0000000000146</v>
      </c>
      <c r="S9" s="58"/>
      <c r="T9" s="59">
        <f>IF(P9="","",IF(G9="買",(P9-H9),(H9-P9))*IF(RIGHT($D$2,3)="JPY",100,10000))</f>
        <v>39.000000000000142</v>
      </c>
      <c r="U9" s="59"/>
      <c r="V9" s="1">
        <f>IF(T9&lt;&gt;"",IF(T9&gt;0,1+V8,0),"")</f>
        <v>1</v>
      </c>
      <c r="W9">
        <f>IF(T9&lt;&gt;"",IF(T9&lt;0,1+W8,0),"")</f>
        <v>0</v>
      </c>
    </row>
    <row r="10" spans="2:25" x14ac:dyDescent="0.15">
      <c r="B10" s="48">
        <v>2</v>
      </c>
      <c r="C10" s="54">
        <f t="shared" ref="C10:C73" si="1">IF(R9="","",C9+R9)</f>
        <v>103900.00000000001</v>
      </c>
      <c r="D10" s="54"/>
      <c r="E10" s="48">
        <v>2013</v>
      </c>
      <c r="F10" s="8">
        <v>43609</v>
      </c>
      <c r="G10" s="48" t="s">
        <v>3</v>
      </c>
      <c r="H10" s="55">
        <v>0.96319999999999995</v>
      </c>
      <c r="I10" s="55"/>
      <c r="J10" s="48">
        <v>69</v>
      </c>
      <c r="K10" s="56">
        <f t="shared" si="0"/>
        <v>3117.0000000000005</v>
      </c>
      <c r="L10" s="57"/>
      <c r="M10" s="6">
        <f>IF(J10="","",(K10/J10)/LOOKUP(RIGHT($D$2,3),[1]定数!$A$6:$A$13,[1]定数!$B$6:$B$13))</f>
        <v>0.37644927536231887</v>
      </c>
      <c r="N10" s="48">
        <v>2013</v>
      </c>
      <c r="O10" s="8">
        <v>43614</v>
      </c>
      <c r="P10" s="55">
        <v>0.95450000000000002</v>
      </c>
      <c r="Q10" s="55"/>
      <c r="R10" s="58">
        <f>IF(P10="","",T10*M10*LOOKUP(RIGHT($D$2,3),[2]定数!$A$6:$A$13,[2]定数!$B$6:$B$13))</f>
        <v>3930.1304347825771</v>
      </c>
      <c r="S10" s="58"/>
      <c r="T10" s="59">
        <f>IF(P10="","",IF(G10="買",(P10-H10),(H10-P10))*IF(RIGHT($D$2,3)="JPY",100,10000))</f>
        <v>86.999999999999304</v>
      </c>
      <c r="U10" s="59"/>
      <c r="V10" s="22">
        <f t="shared" ref="V10:V22" si="2">IF(T10&lt;&gt;"",IF(T10&gt;0,1+V9,0),"")</f>
        <v>2</v>
      </c>
      <c r="W10">
        <f t="shared" ref="W10:W73" si="3">IF(T10&lt;&gt;"",IF(T10&lt;0,1+W9,0),"")</f>
        <v>0</v>
      </c>
      <c r="X10" s="38">
        <f>IF(C10&lt;&gt;"",MAX(C10,C9),"")</f>
        <v>103900.00000000001</v>
      </c>
    </row>
    <row r="11" spans="2:25" x14ac:dyDescent="0.15">
      <c r="B11" s="48">
        <v>3</v>
      </c>
      <c r="C11" s="54">
        <f t="shared" si="1"/>
        <v>107830.13043478259</v>
      </c>
      <c r="D11" s="54"/>
      <c r="E11" s="48">
        <v>2013</v>
      </c>
      <c r="F11" s="8">
        <v>43705</v>
      </c>
      <c r="G11" s="48" t="s">
        <v>3</v>
      </c>
      <c r="H11" s="60">
        <v>0.89229999999999998</v>
      </c>
      <c r="I11" s="61"/>
      <c r="J11" s="48">
        <v>71</v>
      </c>
      <c r="K11" s="56">
        <f t="shared" ref="K11:K18" si="4">IF(J11="","",C11*0.03)</f>
        <v>3234.9039130434776</v>
      </c>
      <c r="L11" s="57"/>
      <c r="M11" s="6">
        <f>IF(J11="","",(K11/J11)/LOOKUP(RIGHT($D$2,3),[1]定数!$A$6:$A$13,[1]定数!$B$6:$B$13))</f>
        <v>0.37968355786895275</v>
      </c>
      <c r="N11" s="48">
        <v>2013</v>
      </c>
      <c r="O11" s="8">
        <v>43710</v>
      </c>
      <c r="P11" s="60">
        <v>0.89970000000000006</v>
      </c>
      <c r="Q11" s="61"/>
      <c r="R11" s="58">
        <f>IF(P11="","",T11*M11*LOOKUP(RIGHT($D$2,3),[2]定数!$A$6:$A$13,[2]定数!$B$6:$B$13))</f>
        <v>-3371.5899938763341</v>
      </c>
      <c r="S11" s="58"/>
      <c r="T11" s="59">
        <f>IF(P11="","",IF(G11="買",(P11-H11),(H11-P11))*IF(RIGHT($D$2,3)="JPY",100,10000))</f>
        <v>-74.000000000000739</v>
      </c>
      <c r="U11" s="59"/>
      <c r="V11" s="22">
        <f t="shared" si="2"/>
        <v>0</v>
      </c>
      <c r="W11">
        <f t="shared" si="3"/>
        <v>1</v>
      </c>
      <c r="X11" s="38">
        <f>IF(C11&lt;&gt;"",MAX(X10,C11),"")</f>
        <v>107830.13043478259</v>
      </c>
      <c r="Y11" s="39">
        <f>IF(X11&lt;&gt;"",1-(C11/X11),"")</f>
        <v>0</v>
      </c>
    </row>
    <row r="12" spans="2:25" x14ac:dyDescent="0.15">
      <c r="B12" s="48">
        <v>4</v>
      </c>
      <c r="C12" s="54">
        <f t="shared" si="1"/>
        <v>104458.54044090626</v>
      </c>
      <c r="D12" s="54"/>
      <c r="E12" s="48">
        <v>2013</v>
      </c>
      <c r="F12" s="8">
        <v>43746</v>
      </c>
      <c r="G12" s="48" t="s">
        <v>4</v>
      </c>
      <c r="H12" s="60">
        <v>0.94499999999999995</v>
      </c>
      <c r="I12" s="61"/>
      <c r="J12" s="48">
        <v>38</v>
      </c>
      <c r="K12" s="56">
        <f t="shared" si="4"/>
        <v>3133.7562132271878</v>
      </c>
      <c r="L12" s="57"/>
      <c r="M12" s="6">
        <f>IF(J12="","",(K12/J12)/LOOKUP(RIGHT($D$2,3),[1]定数!$A$6:$A$13,[1]定数!$B$6:$B$13))</f>
        <v>0.68722723974280442</v>
      </c>
      <c r="N12" s="48">
        <v>2013</v>
      </c>
      <c r="O12" s="8">
        <v>43748</v>
      </c>
      <c r="P12" s="60">
        <v>0.94089999999999996</v>
      </c>
      <c r="Q12" s="61"/>
      <c r="R12" s="58">
        <f>IF(P12="","",T12*M12*LOOKUP(RIGHT($D$2,3),[2]定数!$A$6:$A$13,[2]定数!$B$6:$B$13))</f>
        <v>-3381.1580195345919</v>
      </c>
      <c r="S12" s="58"/>
      <c r="T12" s="59">
        <f t="shared" ref="T12:T75" si="5">IF(P12="","",IF(G12="買",(P12-H12),(H12-P12))*IF(RIGHT($D$2,3)="JPY",100,10000))</f>
        <v>-40.999999999999929</v>
      </c>
      <c r="U12" s="59"/>
      <c r="V12" s="22">
        <f t="shared" si="2"/>
        <v>0</v>
      </c>
      <c r="W12">
        <f t="shared" si="3"/>
        <v>2</v>
      </c>
      <c r="X12" s="38">
        <f t="shared" ref="X12:X75" si="6">IF(C12&lt;&gt;"",MAX(X11,C12),"")</f>
        <v>107830.13043478259</v>
      </c>
      <c r="Y12" s="39">
        <f t="shared" ref="Y12:Y75" si="7">IF(X12&lt;&gt;"",1-(C12/X12),"")</f>
        <v>3.1267605633803153E-2</v>
      </c>
    </row>
    <row r="13" spans="2:25" x14ac:dyDescent="0.15">
      <c r="B13" s="48">
        <v>5</v>
      </c>
      <c r="C13" s="54">
        <f t="shared" si="1"/>
        <v>101077.38242137167</v>
      </c>
      <c r="D13" s="54"/>
      <c r="E13" s="48">
        <v>2013</v>
      </c>
      <c r="F13" s="8">
        <v>43755</v>
      </c>
      <c r="G13" s="48" t="s">
        <v>4</v>
      </c>
      <c r="H13" s="55">
        <v>0.95960000000000001</v>
      </c>
      <c r="I13" s="55"/>
      <c r="J13" s="48">
        <v>68</v>
      </c>
      <c r="K13" s="56">
        <f t="shared" si="4"/>
        <v>3032.3214726411502</v>
      </c>
      <c r="L13" s="57"/>
      <c r="M13" s="6">
        <f>IF(J13="","",(K13/J13)/LOOKUP(RIGHT($D$2,3),[1]定数!$A$6:$A$13,[1]定数!$B$6:$B$13))</f>
        <v>0.37160802360798412</v>
      </c>
      <c r="N13" s="48">
        <v>2013</v>
      </c>
      <c r="O13" s="8">
        <v>43760</v>
      </c>
      <c r="P13" s="55">
        <v>0.96819999999999995</v>
      </c>
      <c r="Q13" s="55"/>
      <c r="R13" s="58">
        <f>IF(P13="","",T13*M13*LOOKUP(RIGHT($D$2,3),[2]定数!$A$6:$A$13,[2]定数!$B$6:$B$13))</f>
        <v>3834.9948036343694</v>
      </c>
      <c r="S13" s="58"/>
      <c r="T13" s="59">
        <f t="shared" si="5"/>
        <v>85.999999999999403</v>
      </c>
      <c r="U13" s="59"/>
      <c r="V13" s="22">
        <f t="shared" si="2"/>
        <v>1</v>
      </c>
      <c r="W13">
        <f t="shared" si="3"/>
        <v>0</v>
      </c>
      <c r="X13" s="38">
        <f t="shared" si="6"/>
        <v>107830.13043478259</v>
      </c>
      <c r="Y13" s="39">
        <f t="shared" si="7"/>
        <v>6.2623943661971992E-2</v>
      </c>
    </row>
    <row r="14" spans="2:25" x14ac:dyDescent="0.15">
      <c r="B14" s="48">
        <v>6</v>
      </c>
      <c r="C14" s="54">
        <f t="shared" si="1"/>
        <v>104912.37722500604</v>
      </c>
      <c r="D14" s="54"/>
      <c r="E14" s="48">
        <v>2014</v>
      </c>
      <c r="F14" s="8">
        <v>43626</v>
      </c>
      <c r="G14" s="48" t="s">
        <v>4</v>
      </c>
      <c r="H14" s="55">
        <v>0.93630000000000002</v>
      </c>
      <c r="I14" s="55"/>
      <c r="J14" s="48">
        <v>21</v>
      </c>
      <c r="K14" s="56">
        <f t="shared" si="4"/>
        <v>3147.371316750181</v>
      </c>
      <c r="L14" s="57"/>
      <c r="M14" s="6">
        <f>IF(J14="","",(K14/J14)/LOOKUP(RIGHT($D$2,3),[1]定数!$A$6:$A$13,[1]定数!$B$6:$B$13))</f>
        <v>1.2489568717262622</v>
      </c>
      <c r="N14" s="48">
        <v>2014</v>
      </c>
      <c r="O14" s="8">
        <v>43627</v>
      </c>
      <c r="P14" s="55">
        <v>0.93889999999999996</v>
      </c>
      <c r="Q14" s="55"/>
      <c r="R14" s="58">
        <f>IF(P14="","",T14*M14*LOOKUP(RIGHT($D$2,3),[2]定数!$A$6:$A$13,[2]定数!$B$6:$B$13))</f>
        <v>3896.7454397858419</v>
      </c>
      <c r="S14" s="58"/>
      <c r="T14" s="59">
        <f t="shared" si="5"/>
        <v>25.999999999999357</v>
      </c>
      <c r="U14" s="59"/>
      <c r="V14" s="22">
        <f t="shared" si="2"/>
        <v>2</v>
      </c>
      <c r="W14">
        <f t="shared" si="3"/>
        <v>0</v>
      </c>
      <c r="X14" s="38">
        <f t="shared" si="6"/>
        <v>107830.13043478259</v>
      </c>
      <c r="Y14" s="39">
        <f t="shared" si="7"/>
        <v>2.7058793289147065E-2</v>
      </c>
    </row>
    <row r="15" spans="2:25" x14ac:dyDescent="0.15">
      <c r="B15" s="48">
        <v>7</v>
      </c>
      <c r="C15" s="54">
        <f t="shared" si="1"/>
        <v>108809.12266479188</v>
      </c>
      <c r="D15" s="54"/>
      <c r="E15" s="48">
        <v>2014</v>
      </c>
      <c r="F15" s="8">
        <v>43698</v>
      </c>
      <c r="G15" s="48" t="s">
        <v>3</v>
      </c>
      <c r="H15" s="60">
        <v>0.92730000000000001</v>
      </c>
      <c r="I15" s="61"/>
      <c r="J15" s="48">
        <v>42</v>
      </c>
      <c r="K15" s="56">
        <f t="shared" si="4"/>
        <v>3264.2736799437562</v>
      </c>
      <c r="L15" s="57"/>
      <c r="M15" s="6">
        <f>IF(J15="","",(K15/J15)/LOOKUP(RIGHT($D$2,3),[1]定数!$A$6:$A$13,[1]定数!$B$6:$B$13))</f>
        <v>0.64767334919518971</v>
      </c>
      <c r="N15" s="48">
        <v>2014</v>
      </c>
      <c r="O15" s="8">
        <v>43699</v>
      </c>
      <c r="P15" s="60">
        <v>0.93179999999999996</v>
      </c>
      <c r="Q15" s="61"/>
      <c r="R15" s="58">
        <f>IF(P15="","",T15*M15*LOOKUP(RIGHT($D$2,3),[2]定数!$A$6:$A$13,[2]定数!$B$6:$B$13))</f>
        <v>-3497.4360856539843</v>
      </c>
      <c r="S15" s="58"/>
      <c r="T15" s="59">
        <f t="shared" si="5"/>
        <v>-44.999999999999488</v>
      </c>
      <c r="U15" s="59"/>
      <c r="V15" s="22">
        <f t="shared" si="2"/>
        <v>0</v>
      </c>
      <c r="W15">
        <f t="shared" si="3"/>
        <v>1</v>
      </c>
      <c r="X15" s="38">
        <f t="shared" si="6"/>
        <v>108809.12266479188</v>
      </c>
      <c r="Y15" s="39">
        <f t="shared" si="7"/>
        <v>0</v>
      </c>
    </row>
    <row r="16" spans="2:25" x14ac:dyDescent="0.15">
      <c r="B16" s="48">
        <v>8</v>
      </c>
      <c r="C16" s="54">
        <f t="shared" si="1"/>
        <v>105311.6865791379</v>
      </c>
      <c r="D16" s="54"/>
      <c r="E16" s="48">
        <v>2014</v>
      </c>
      <c r="F16" s="8">
        <v>43710</v>
      </c>
      <c r="G16" s="48" t="s">
        <v>3</v>
      </c>
      <c r="H16" s="60">
        <v>0.92830000000000001</v>
      </c>
      <c r="I16" s="61"/>
      <c r="J16" s="48">
        <v>53</v>
      </c>
      <c r="K16" s="56">
        <f t="shared" si="4"/>
        <v>3159.3505973741367</v>
      </c>
      <c r="L16" s="57"/>
      <c r="M16" s="6">
        <f>IF(J16="","",(K16/J16)/LOOKUP(RIGHT($D$2,3),[1]定数!$A$6:$A$13,[1]定数!$B$6:$B$13))</f>
        <v>0.49675323858083914</v>
      </c>
      <c r="N16" s="48">
        <v>2014</v>
      </c>
      <c r="O16" s="8">
        <v>43711</v>
      </c>
      <c r="P16" s="60">
        <v>0.93369999999999997</v>
      </c>
      <c r="Q16" s="61"/>
      <c r="R16" s="58">
        <f>IF(P16="","",T16*M16*LOOKUP(RIGHT($D$2,3),[2]定数!$A$6:$A$13,[2]定数!$B$6:$B$13))</f>
        <v>-3218.960986003814</v>
      </c>
      <c r="S16" s="58"/>
      <c r="T16" s="59">
        <f t="shared" si="5"/>
        <v>-53.999999999999602</v>
      </c>
      <c r="U16" s="59"/>
      <c r="V16" s="22">
        <f t="shared" si="2"/>
        <v>0</v>
      </c>
      <c r="W16">
        <f t="shared" si="3"/>
        <v>2</v>
      </c>
      <c r="X16" s="38">
        <f t="shared" si="6"/>
        <v>108809.12266479188</v>
      </c>
      <c r="Y16" s="39">
        <f t="shared" si="7"/>
        <v>3.2142857142856807E-2</v>
      </c>
    </row>
    <row r="17" spans="2:25" x14ac:dyDescent="0.15">
      <c r="B17" s="48">
        <v>9</v>
      </c>
      <c r="C17" s="54">
        <f t="shared" si="1"/>
        <v>102092.72559313408</v>
      </c>
      <c r="D17" s="54"/>
      <c r="E17" s="48">
        <v>2014</v>
      </c>
      <c r="F17" s="8">
        <v>43719</v>
      </c>
      <c r="G17" s="48" t="s">
        <v>3</v>
      </c>
      <c r="H17" s="60">
        <v>0.9123</v>
      </c>
      <c r="I17" s="61"/>
      <c r="J17" s="48">
        <v>92</v>
      </c>
      <c r="K17" s="56">
        <f t="shared" si="4"/>
        <v>3062.781767794022</v>
      </c>
      <c r="L17" s="57"/>
      <c r="M17" s="6">
        <f>IF(J17="","",(K17/J17)/LOOKUP(RIGHT($D$2,3),[1]定数!$A$6:$A$13,[1]定数!$B$6:$B$13))</f>
        <v>0.27742588476395125</v>
      </c>
      <c r="N17" s="48">
        <v>2014</v>
      </c>
      <c r="O17" s="8">
        <v>43723</v>
      </c>
      <c r="P17" s="60">
        <v>0.90069999999999995</v>
      </c>
      <c r="Q17" s="61"/>
      <c r="R17" s="58">
        <f>IF(P17="","",T17*M17*LOOKUP(RIGHT($D$2,3),[2]定数!$A$6:$A$13,[2]定数!$B$6:$B$13))</f>
        <v>3861.7683159142193</v>
      </c>
      <c r="S17" s="58"/>
      <c r="T17" s="59">
        <f t="shared" si="5"/>
        <v>116.00000000000054</v>
      </c>
      <c r="U17" s="59"/>
      <c r="V17" s="22">
        <f t="shared" si="2"/>
        <v>1</v>
      </c>
      <c r="W17">
        <f t="shared" si="3"/>
        <v>0</v>
      </c>
      <c r="X17" s="38">
        <f t="shared" si="6"/>
        <v>108809.12266479188</v>
      </c>
      <c r="Y17" s="39">
        <f t="shared" si="7"/>
        <v>6.1726415094339071E-2</v>
      </c>
    </row>
    <row r="18" spans="2:25" x14ac:dyDescent="0.15">
      <c r="B18" s="48">
        <v>10</v>
      </c>
      <c r="C18" s="54">
        <f t="shared" si="1"/>
        <v>105954.49390904829</v>
      </c>
      <c r="D18" s="54"/>
      <c r="E18" s="48">
        <v>2014</v>
      </c>
      <c r="F18" s="8">
        <v>43727</v>
      </c>
      <c r="G18" s="48" t="s">
        <v>3</v>
      </c>
      <c r="H18" s="55">
        <v>0.89190000000000003</v>
      </c>
      <c r="I18" s="55"/>
      <c r="J18" s="48">
        <v>73</v>
      </c>
      <c r="K18" s="56">
        <f t="shared" si="4"/>
        <v>3178.6348172714488</v>
      </c>
      <c r="L18" s="57"/>
      <c r="M18" s="6">
        <f>IF(J18="","",(K18/J18)/LOOKUP(RIGHT($D$2,3),[1]定数!$A$6:$A$13,[1]定数!$B$6:$B$13))</f>
        <v>0.36285785585290509</v>
      </c>
      <c r="N18" s="48">
        <v>2014</v>
      </c>
      <c r="O18" s="8">
        <v>43733</v>
      </c>
      <c r="P18" s="55">
        <v>0.88260000000000005</v>
      </c>
      <c r="Q18" s="55"/>
      <c r="R18" s="58">
        <f>IF(P18="","",T18*M18*LOOKUP(RIGHT($D$2,3),[2]定数!$A$6:$A$13,[2]定数!$B$6:$B$13))</f>
        <v>4049.4936713184097</v>
      </c>
      <c r="S18" s="58"/>
      <c r="T18" s="59">
        <f t="shared" si="5"/>
        <v>92.999999999999744</v>
      </c>
      <c r="U18" s="59"/>
      <c r="V18" s="22">
        <f t="shared" si="2"/>
        <v>2</v>
      </c>
      <c r="W18">
        <f t="shared" si="3"/>
        <v>0</v>
      </c>
      <c r="X18" s="38">
        <f t="shared" si="6"/>
        <v>108809.12266479188</v>
      </c>
      <c r="Y18" s="39">
        <f t="shared" si="7"/>
        <v>2.6235196882690048E-2</v>
      </c>
    </row>
    <row r="19" spans="2:25" x14ac:dyDescent="0.15">
      <c r="B19" s="48">
        <v>11</v>
      </c>
      <c r="C19" s="54">
        <f t="shared" si="1"/>
        <v>110003.98758036671</v>
      </c>
      <c r="D19" s="54"/>
      <c r="E19" s="48">
        <v>2014</v>
      </c>
      <c r="F19" s="8">
        <v>43808</v>
      </c>
      <c r="G19" s="48" t="s">
        <v>3</v>
      </c>
      <c r="H19" s="60">
        <v>0.82450000000000001</v>
      </c>
      <c r="I19" s="61"/>
      <c r="J19" s="48">
        <v>68</v>
      </c>
      <c r="K19" s="56">
        <f>IF(J19="","",C19*0.03)</f>
        <v>3300.1196274110011</v>
      </c>
      <c r="L19" s="57"/>
      <c r="M19" s="6">
        <f>IF(J19="","",(K19/J19)/LOOKUP(RIGHT($D$2,3),[1]定数!$A$6:$A$13,[1]定数!$B$6:$B$13))</f>
        <v>0.40442642492781877</v>
      </c>
      <c r="N19" s="48">
        <v>2014</v>
      </c>
      <c r="O19" s="8">
        <v>43808</v>
      </c>
      <c r="P19" s="55">
        <v>0.83150000000000002</v>
      </c>
      <c r="Q19" s="55"/>
      <c r="R19" s="58">
        <f>IF(P19="","",T19*M19*LOOKUP(RIGHT($D$2,3),[2]定数!$A$6:$A$13,[2]定数!$B$6:$B$13))</f>
        <v>-3397.1819693936804</v>
      </c>
      <c r="S19" s="58"/>
      <c r="T19" s="59">
        <f t="shared" si="5"/>
        <v>-70.000000000000057</v>
      </c>
      <c r="U19" s="59"/>
      <c r="V19" s="22">
        <f t="shared" si="2"/>
        <v>0</v>
      </c>
      <c r="W19">
        <f t="shared" si="3"/>
        <v>1</v>
      </c>
      <c r="X19" s="38">
        <f t="shared" si="6"/>
        <v>110003.98758036671</v>
      </c>
      <c r="Y19" s="39">
        <f t="shared" si="7"/>
        <v>0</v>
      </c>
    </row>
    <row r="20" spans="2:25" x14ac:dyDescent="0.15">
      <c r="B20" s="48">
        <v>12</v>
      </c>
      <c r="C20" s="54">
        <f t="shared" si="1"/>
        <v>106606.80561097302</v>
      </c>
      <c r="D20" s="54"/>
      <c r="E20" s="48">
        <v>2014</v>
      </c>
      <c r="F20" s="8">
        <v>43814</v>
      </c>
      <c r="G20" s="48" t="s">
        <v>3</v>
      </c>
      <c r="H20" s="60">
        <v>0.82010000000000005</v>
      </c>
      <c r="I20" s="61"/>
      <c r="J20" s="48">
        <v>63</v>
      </c>
      <c r="K20" s="56">
        <f>IF(J20="","",C20*0.03)</f>
        <v>3198.2041683291905</v>
      </c>
      <c r="L20" s="57"/>
      <c r="M20" s="6">
        <f>IF(J20="","",(K20/J20)/LOOKUP(RIGHT($D$2,3),[1]定数!$A$6:$A$13,[1]定数!$B$6:$B$13))</f>
        <v>0.42304287940862306</v>
      </c>
      <c r="N20" s="48">
        <v>2014</v>
      </c>
      <c r="O20" s="8">
        <v>43815</v>
      </c>
      <c r="P20" s="55">
        <v>0.82679999999999998</v>
      </c>
      <c r="Q20" s="55"/>
      <c r="R20" s="58">
        <f>IF(P20="","",T20*M20*LOOKUP(RIGHT($D$2,3),[2]定数!$A$6:$A$13,[2]定数!$B$6:$B$13))</f>
        <v>-3401.264750445293</v>
      </c>
      <c r="S20" s="58"/>
      <c r="T20" s="59">
        <f t="shared" si="5"/>
        <v>-66.999999999999289</v>
      </c>
      <c r="U20" s="59"/>
      <c r="V20" s="22">
        <f t="shared" si="2"/>
        <v>0</v>
      </c>
      <c r="W20">
        <f t="shared" si="3"/>
        <v>2</v>
      </c>
      <c r="X20" s="38">
        <f t="shared" si="6"/>
        <v>110003.98758036671</v>
      </c>
      <c r="Y20" s="39">
        <f t="shared" si="7"/>
        <v>3.0882352941176583E-2</v>
      </c>
    </row>
    <row r="21" spans="2:25" x14ac:dyDescent="0.15">
      <c r="B21" s="48">
        <v>13</v>
      </c>
      <c r="C21" s="54">
        <f t="shared" si="1"/>
        <v>103205.54086052773</v>
      </c>
      <c r="D21" s="54"/>
      <c r="E21" s="48">
        <v>2015</v>
      </c>
      <c r="F21" s="8">
        <v>43487</v>
      </c>
      <c r="G21" s="48" t="s">
        <v>124</v>
      </c>
      <c r="H21" s="60">
        <v>0.80679999999999996</v>
      </c>
      <c r="I21" s="61"/>
      <c r="J21" s="48">
        <v>66</v>
      </c>
      <c r="K21" s="56">
        <f>IF(J21="","",C21*0.03)</f>
        <v>3096.1662258158317</v>
      </c>
      <c r="L21" s="57"/>
      <c r="M21" s="6">
        <f>IF(J21="","",(K21/J21)/LOOKUP(RIGHT($D$2,3),[1]定数!$A$6:$A$13,[1]定数!$B$6:$B$13))</f>
        <v>0.39093007901715043</v>
      </c>
      <c r="N21" s="48">
        <v>2015</v>
      </c>
      <c r="O21" s="8">
        <v>43519</v>
      </c>
      <c r="P21" s="60">
        <v>0.7984</v>
      </c>
      <c r="Q21" s="61"/>
      <c r="R21" s="58">
        <f>IF(P21="","",T21*M21*LOOKUP(RIGHT($D$2,3),[2]定数!$A$6:$A$13,[2]定数!$B$6:$B$13))</f>
        <v>3940.5751964928586</v>
      </c>
      <c r="S21" s="58"/>
      <c r="T21" s="59">
        <f t="shared" si="5"/>
        <v>83.999999999999631</v>
      </c>
      <c r="U21" s="59"/>
      <c r="V21" s="22">
        <f t="shared" si="2"/>
        <v>1</v>
      </c>
      <c r="W21">
        <f t="shared" si="3"/>
        <v>0</v>
      </c>
      <c r="X21" s="38">
        <f t="shared" si="6"/>
        <v>110003.98758036671</v>
      </c>
      <c r="Y21" s="39">
        <f t="shared" si="7"/>
        <v>6.180182072829099E-2</v>
      </c>
    </row>
    <row r="22" spans="2:25" x14ac:dyDescent="0.15">
      <c r="B22" s="48">
        <v>14</v>
      </c>
      <c r="C22" s="54">
        <f t="shared" si="1"/>
        <v>107146.1160570206</v>
      </c>
      <c r="D22" s="54"/>
      <c r="E22" s="48">
        <v>2015</v>
      </c>
      <c r="F22" s="8">
        <v>43556</v>
      </c>
      <c r="G22" s="48" t="s">
        <v>3</v>
      </c>
      <c r="H22" s="60">
        <v>0.7581</v>
      </c>
      <c r="I22" s="61"/>
      <c r="J22" s="48">
        <v>80</v>
      </c>
      <c r="K22" s="56">
        <f t="shared" ref="K22:K69" si="8">IF(J22="","",C22*0.03)</f>
        <v>3214.3834817106176</v>
      </c>
      <c r="L22" s="57"/>
      <c r="M22" s="6">
        <f>IF(J22="","",(K22/J22)/LOOKUP(RIGHT($D$2,3),[1]定数!$A$6:$A$13,[1]定数!$B$6:$B$13))</f>
        <v>0.33483161267818934</v>
      </c>
      <c r="N22" s="48">
        <v>2015</v>
      </c>
      <c r="O22" s="8">
        <v>43558</v>
      </c>
      <c r="P22" s="60">
        <v>0.76629999999999998</v>
      </c>
      <c r="Q22" s="61"/>
      <c r="R22" s="58">
        <f>IF(P22="","",T22*M22*LOOKUP(RIGHT($D$2,3),[2]定数!$A$6:$A$13,[2]定数!$B$6:$B$13))</f>
        <v>-3294.7430687533774</v>
      </c>
      <c r="S22" s="58"/>
      <c r="T22" s="59">
        <f t="shared" si="5"/>
        <v>-81.999999999999858</v>
      </c>
      <c r="U22" s="59"/>
      <c r="V22" s="22">
        <f t="shared" si="2"/>
        <v>0</v>
      </c>
      <c r="W22">
        <f t="shared" si="3"/>
        <v>1</v>
      </c>
      <c r="X22" s="38">
        <f t="shared" si="6"/>
        <v>110003.98758036671</v>
      </c>
      <c r="Y22" s="39">
        <f t="shared" si="7"/>
        <v>2.5979708428825909E-2</v>
      </c>
    </row>
    <row r="23" spans="2:25" x14ac:dyDescent="0.15">
      <c r="B23" s="48">
        <v>15</v>
      </c>
      <c r="C23" s="54">
        <f t="shared" si="1"/>
        <v>103851.37298826722</v>
      </c>
      <c r="D23" s="54"/>
      <c r="E23" s="48">
        <v>2015</v>
      </c>
      <c r="F23" s="8">
        <v>43611</v>
      </c>
      <c r="G23" s="48" t="s">
        <v>3</v>
      </c>
      <c r="H23" s="55">
        <v>0.77700000000000002</v>
      </c>
      <c r="I23" s="55"/>
      <c r="J23" s="48">
        <v>67</v>
      </c>
      <c r="K23" s="56">
        <f t="shared" si="8"/>
        <v>3115.5411896480164</v>
      </c>
      <c r="L23" s="57"/>
      <c r="M23" s="6">
        <f>IF(J23="","",(K23/J23)/LOOKUP(RIGHT($D$2,3),[1]定数!$A$6:$A$13,[1]定数!$B$6:$B$13))</f>
        <v>0.3875051230905493</v>
      </c>
      <c r="N23" s="48">
        <v>2015</v>
      </c>
      <c r="O23" s="8">
        <v>43613</v>
      </c>
      <c r="P23" s="55">
        <v>0.76849999999999996</v>
      </c>
      <c r="Q23" s="55"/>
      <c r="R23" s="58">
        <f>IF(P23="","",T23*M23*LOOKUP(RIGHT($D$2,3),[2]定数!$A$6:$A$13,[2]定数!$B$6:$B$13))</f>
        <v>3952.5522555236321</v>
      </c>
      <c r="S23" s="58"/>
      <c r="T23" s="59">
        <f t="shared" si="5"/>
        <v>85.000000000000625</v>
      </c>
      <c r="U23" s="59"/>
      <c r="V23" t="str">
        <f t="shared" ref="V23:W74" si="9">IF(S23&lt;&gt;"",IF(S23&lt;0,1+V22,0),"")</f>
        <v/>
      </c>
      <c r="W23">
        <f t="shared" si="3"/>
        <v>0</v>
      </c>
      <c r="X23" s="38">
        <f t="shared" si="6"/>
        <v>110003.98758036671</v>
      </c>
      <c r="Y23" s="39">
        <f t="shared" si="7"/>
        <v>5.5930832394639474E-2</v>
      </c>
    </row>
    <row r="24" spans="2:25" x14ac:dyDescent="0.15">
      <c r="B24" s="48">
        <v>16</v>
      </c>
      <c r="C24" s="54">
        <f t="shared" si="1"/>
        <v>107803.92524379086</v>
      </c>
      <c r="D24" s="54"/>
      <c r="E24" s="48">
        <v>2015</v>
      </c>
      <c r="F24" s="8">
        <v>43649</v>
      </c>
      <c r="G24" s="48" t="s">
        <v>3</v>
      </c>
      <c r="H24" s="55">
        <v>0.75649999999999995</v>
      </c>
      <c r="I24" s="55"/>
      <c r="J24" s="48">
        <v>81</v>
      </c>
      <c r="K24" s="56">
        <f t="shared" si="8"/>
        <v>3234.1177573137256</v>
      </c>
      <c r="L24" s="57"/>
      <c r="M24" s="6">
        <f>IF(J24="","",(K24/J24)/LOOKUP(RIGHT($D$2,3),[1]定数!$A$6:$A$13,[1]定数!$B$6:$B$13))</f>
        <v>0.33272816433268787</v>
      </c>
      <c r="N24" s="48">
        <v>2015</v>
      </c>
      <c r="O24" s="8">
        <v>43652</v>
      </c>
      <c r="P24" s="55">
        <v>0.74619999999999997</v>
      </c>
      <c r="Q24" s="55"/>
      <c r="R24" s="58">
        <f>IF(P24="","",T24*M24*LOOKUP(RIGHT($D$2,3),[2]定数!$A$6:$A$13,[2]定数!$B$6:$B$13))</f>
        <v>4112.5201111520128</v>
      </c>
      <c r="S24" s="58"/>
      <c r="T24" s="59">
        <f t="shared" si="5"/>
        <v>102.99999999999976</v>
      </c>
      <c r="U24" s="59"/>
      <c r="V24" t="str">
        <f t="shared" si="9"/>
        <v/>
      </c>
      <c r="W24">
        <f t="shared" si="3"/>
        <v>0</v>
      </c>
      <c r="X24" s="38">
        <f t="shared" si="6"/>
        <v>110003.98758036671</v>
      </c>
      <c r="Y24" s="39">
        <f t="shared" si="7"/>
        <v>1.999984168727087E-2</v>
      </c>
    </row>
    <row r="25" spans="2:25" x14ac:dyDescent="0.15">
      <c r="B25" s="48">
        <v>17</v>
      </c>
      <c r="C25" s="54">
        <f t="shared" si="1"/>
        <v>111916.44535494287</v>
      </c>
      <c r="D25" s="54"/>
      <c r="E25" s="48">
        <v>2015</v>
      </c>
      <c r="F25" s="8">
        <v>43709</v>
      </c>
      <c r="G25" s="48" t="s">
        <v>3</v>
      </c>
      <c r="H25" s="55">
        <v>0.70640000000000003</v>
      </c>
      <c r="I25" s="55"/>
      <c r="J25" s="48">
        <v>88</v>
      </c>
      <c r="K25" s="56">
        <f t="shared" si="8"/>
        <v>3357.4933606482859</v>
      </c>
      <c r="L25" s="57"/>
      <c r="M25" s="6">
        <f>IF(J25="","",(K25/J25)/LOOKUP(RIGHT($D$2,3),[1]定数!$A$6:$A$13,[1]定数!$B$6:$B$13))</f>
        <v>0.31794444703108765</v>
      </c>
      <c r="N25" s="48">
        <v>2015</v>
      </c>
      <c r="O25" s="8">
        <v>43712</v>
      </c>
      <c r="P25" s="55">
        <v>0.69520000000000004</v>
      </c>
      <c r="Q25" s="55"/>
      <c r="R25" s="58">
        <f>IF(P25="","",T25*M25*LOOKUP(RIGHT($D$2,3),[2]定数!$A$6:$A$13,[2]定数!$B$6:$B$13))</f>
        <v>4273.1733680978132</v>
      </c>
      <c r="S25" s="58"/>
      <c r="T25" s="59">
        <f t="shared" si="5"/>
        <v>111.99999999999987</v>
      </c>
      <c r="U25" s="59"/>
      <c r="V25" t="str">
        <f t="shared" si="9"/>
        <v/>
      </c>
      <c r="W25">
        <f t="shared" si="3"/>
        <v>0</v>
      </c>
      <c r="X25" s="38">
        <f t="shared" si="6"/>
        <v>111916.44535494287</v>
      </c>
      <c r="Y25" s="39">
        <f t="shared" si="7"/>
        <v>0</v>
      </c>
    </row>
    <row r="26" spans="2:25" x14ac:dyDescent="0.15">
      <c r="B26" s="48">
        <v>18</v>
      </c>
      <c r="C26" s="54">
        <f t="shared" si="1"/>
        <v>116189.61872304068</v>
      </c>
      <c r="D26" s="54"/>
      <c r="E26" s="48">
        <v>2015</v>
      </c>
      <c r="F26" s="8">
        <v>43711</v>
      </c>
      <c r="G26" s="48" t="s">
        <v>3</v>
      </c>
      <c r="H26" s="55">
        <v>0.7</v>
      </c>
      <c r="I26" s="55"/>
      <c r="J26" s="48">
        <v>60</v>
      </c>
      <c r="K26" s="56">
        <f t="shared" si="8"/>
        <v>3485.6885616912205</v>
      </c>
      <c r="L26" s="57"/>
      <c r="M26" s="6">
        <f>IF(J26="","",(K26/J26)/LOOKUP(RIGHT($D$2,3),[1]定数!$A$6:$A$13,[1]定数!$B$6:$B$13))</f>
        <v>0.48412341134600284</v>
      </c>
      <c r="N26" s="48">
        <v>2015</v>
      </c>
      <c r="O26" s="8">
        <v>43712</v>
      </c>
      <c r="P26" s="55">
        <v>0.69240000000000002</v>
      </c>
      <c r="Q26" s="55"/>
      <c r="R26" s="58">
        <f>IF(P26="","",T26*M26*LOOKUP(RIGHT($D$2,3),[2]定数!$A$6:$A$13,[2]定数!$B$6:$B$13))</f>
        <v>4415.2055114755112</v>
      </c>
      <c r="S26" s="58"/>
      <c r="T26" s="59">
        <f t="shared" si="5"/>
        <v>75.999999999999403</v>
      </c>
      <c r="U26" s="59"/>
      <c r="V26" t="str">
        <f t="shared" si="9"/>
        <v/>
      </c>
      <c r="W26">
        <f t="shared" si="3"/>
        <v>0</v>
      </c>
      <c r="X26" s="38">
        <f t="shared" si="6"/>
        <v>116189.61872304068</v>
      </c>
      <c r="Y26" s="39">
        <f t="shared" si="7"/>
        <v>0</v>
      </c>
    </row>
    <row r="27" spans="2:25" x14ac:dyDescent="0.15">
      <c r="B27" s="48">
        <v>19</v>
      </c>
      <c r="C27" s="54">
        <f t="shared" si="1"/>
        <v>120604.82423451619</v>
      </c>
      <c r="D27" s="54"/>
      <c r="E27" s="48">
        <v>2015</v>
      </c>
      <c r="F27" s="8">
        <v>43775</v>
      </c>
      <c r="G27" s="48" t="s">
        <v>3</v>
      </c>
      <c r="H27" s="55">
        <v>0.70579999999999998</v>
      </c>
      <c r="I27" s="55"/>
      <c r="J27" s="48">
        <v>110</v>
      </c>
      <c r="K27" s="56">
        <f t="shared" si="8"/>
        <v>3618.1447270354856</v>
      </c>
      <c r="L27" s="57"/>
      <c r="M27" s="6">
        <f>IF(J27="","",(K27/J27)/LOOKUP(RIGHT($D$2,3),[1]定数!$A$6:$A$13,[1]定数!$B$6:$B$13))</f>
        <v>0.27410187326026408</v>
      </c>
      <c r="N27" s="48">
        <v>2015</v>
      </c>
      <c r="O27" s="8">
        <v>43788</v>
      </c>
      <c r="P27" s="55">
        <v>0.71699999999999997</v>
      </c>
      <c r="Q27" s="55"/>
      <c r="R27" s="58">
        <f>IF(P27="","",T27*M27*LOOKUP(RIGHT($D$2,3),[2]定数!$A$6:$A$13,[2]定数!$B$6:$B$13))</f>
        <v>-3683.9291766179449</v>
      </c>
      <c r="S27" s="58"/>
      <c r="T27" s="59">
        <f t="shared" si="5"/>
        <v>-111.99999999999987</v>
      </c>
      <c r="U27" s="59"/>
      <c r="V27" t="str">
        <f t="shared" si="9"/>
        <v/>
      </c>
      <c r="W27">
        <f t="shared" si="3"/>
        <v>1</v>
      </c>
      <c r="X27" s="38">
        <f t="shared" si="6"/>
        <v>120604.82423451619</v>
      </c>
      <c r="Y27" s="39">
        <f t="shared" si="7"/>
        <v>0</v>
      </c>
    </row>
    <row r="28" spans="2:25" x14ac:dyDescent="0.15">
      <c r="B28" s="48">
        <v>20</v>
      </c>
      <c r="C28" s="54">
        <f t="shared" si="1"/>
        <v>116920.89505789825</v>
      </c>
      <c r="D28" s="54"/>
      <c r="E28" s="48">
        <v>2016</v>
      </c>
      <c r="F28" s="8">
        <v>43588</v>
      </c>
      <c r="G28" s="48" t="s">
        <v>3</v>
      </c>
      <c r="H28" s="55">
        <v>0.75170000000000003</v>
      </c>
      <c r="I28" s="55"/>
      <c r="J28" s="48">
        <v>110</v>
      </c>
      <c r="K28" s="56">
        <f t="shared" si="8"/>
        <v>3507.6268517369472</v>
      </c>
      <c r="L28" s="57"/>
      <c r="M28" s="6">
        <f>IF(J28="","",(K28/J28)/LOOKUP(RIGHT($D$2,3),[1]定数!$A$6:$A$13,[1]定数!$B$6:$B$13))</f>
        <v>0.26572930694976871</v>
      </c>
      <c r="N28" s="48">
        <v>2016</v>
      </c>
      <c r="O28" s="8">
        <v>43591</v>
      </c>
      <c r="P28" s="55">
        <v>0.73780000000000001</v>
      </c>
      <c r="Q28" s="55"/>
      <c r="R28" s="58">
        <f>IF(P28="","",T28*M28*LOOKUP(RIGHT($D$2,3),[2]定数!$A$6:$A$13,[2]定数!$B$6:$B$13))</f>
        <v>4432.3648399221493</v>
      </c>
      <c r="S28" s="58"/>
      <c r="T28" s="59">
        <f t="shared" si="5"/>
        <v>139.00000000000023</v>
      </c>
      <c r="U28" s="59"/>
      <c r="V28" t="str">
        <f t="shared" si="9"/>
        <v/>
      </c>
      <c r="W28">
        <f t="shared" si="3"/>
        <v>0</v>
      </c>
      <c r="X28" s="38">
        <f t="shared" si="6"/>
        <v>120604.82423451619</v>
      </c>
      <c r="Y28" s="39">
        <f t="shared" si="7"/>
        <v>3.0545454545454431E-2</v>
      </c>
    </row>
    <row r="29" spans="2:25" x14ac:dyDescent="0.15">
      <c r="B29" s="48">
        <v>21</v>
      </c>
      <c r="C29" s="54">
        <f t="shared" si="1"/>
        <v>121353.25989782039</v>
      </c>
      <c r="D29" s="54"/>
      <c r="E29" s="48">
        <v>2016</v>
      </c>
      <c r="F29" s="8">
        <v>43591</v>
      </c>
      <c r="G29" s="48" t="s">
        <v>3</v>
      </c>
      <c r="H29" s="55">
        <v>0.73809999999999998</v>
      </c>
      <c r="I29" s="55"/>
      <c r="J29" s="48">
        <v>94</v>
      </c>
      <c r="K29" s="56">
        <f t="shared" si="8"/>
        <v>3640.5977969346118</v>
      </c>
      <c r="L29" s="57"/>
      <c r="M29" s="6">
        <f>IF(J29="","",(K29/J29)/LOOKUP(RIGHT($D$2,3),[1]定数!$A$6:$A$13,[1]定数!$B$6:$B$13))</f>
        <v>0.32274803164313937</v>
      </c>
      <c r="N29" s="48">
        <v>2016</v>
      </c>
      <c r="O29" s="8">
        <v>43598</v>
      </c>
      <c r="P29" s="55">
        <v>0.72629999999999995</v>
      </c>
      <c r="Q29" s="55"/>
      <c r="R29" s="58">
        <f>IF(P29="","",T29*M29*LOOKUP(RIGHT($D$2,3),[2]定数!$A$6:$A$13,[2]定数!$B$6:$B$13))</f>
        <v>4570.1121280668658</v>
      </c>
      <c r="S29" s="58"/>
      <c r="T29" s="59">
        <f t="shared" si="5"/>
        <v>118.00000000000033</v>
      </c>
      <c r="U29" s="59"/>
      <c r="V29" t="str">
        <f t="shared" si="9"/>
        <v/>
      </c>
      <c r="W29">
        <f t="shared" si="3"/>
        <v>0</v>
      </c>
      <c r="X29" s="38">
        <f t="shared" si="6"/>
        <v>121353.25989782039</v>
      </c>
      <c r="Y29" s="39">
        <f t="shared" si="7"/>
        <v>0</v>
      </c>
    </row>
    <row r="30" spans="2:25" x14ac:dyDescent="0.15">
      <c r="B30" s="48">
        <v>22</v>
      </c>
      <c r="C30" s="54">
        <f t="shared" si="1"/>
        <v>125923.37202588725</v>
      </c>
      <c r="D30" s="54"/>
      <c r="E30" s="48">
        <v>2016</v>
      </c>
      <c r="F30" s="8">
        <v>43710</v>
      </c>
      <c r="G30" s="48" t="s">
        <v>4</v>
      </c>
      <c r="H30" s="55">
        <v>0.76149999999999995</v>
      </c>
      <c r="I30" s="55"/>
      <c r="J30" s="48">
        <v>78</v>
      </c>
      <c r="K30" s="56">
        <f t="shared" si="8"/>
        <v>3777.7011607766171</v>
      </c>
      <c r="L30" s="57"/>
      <c r="M30" s="6">
        <f>IF(J30="","",(K30/J30)/LOOKUP(RIGHT($D$2,3),[1]定数!$A$6:$A$13,[1]定数!$B$6:$B$13))</f>
        <v>0.40360055136502321</v>
      </c>
      <c r="N30" s="48">
        <v>2016</v>
      </c>
      <c r="O30" s="8">
        <v>43716</v>
      </c>
      <c r="P30" s="55">
        <v>0.77129999999999999</v>
      </c>
      <c r="Q30" s="55"/>
      <c r="R30" s="58">
        <f>IF(P30="","",T30*M30*LOOKUP(RIGHT($D$2,3),[2]定数!$A$6:$A$13,[2]定数!$B$6:$B$13))</f>
        <v>4746.3424840526877</v>
      </c>
      <c r="S30" s="58"/>
      <c r="T30" s="59">
        <f t="shared" si="5"/>
        <v>98.000000000000313</v>
      </c>
      <c r="U30" s="59"/>
      <c r="V30" t="str">
        <f t="shared" si="9"/>
        <v/>
      </c>
      <c r="W30">
        <f t="shared" si="3"/>
        <v>0</v>
      </c>
      <c r="X30" s="38">
        <f t="shared" si="6"/>
        <v>125923.37202588725</v>
      </c>
      <c r="Y30" s="39">
        <f t="shared" si="7"/>
        <v>0</v>
      </c>
    </row>
    <row r="31" spans="2:25" x14ac:dyDescent="0.15">
      <c r="B31" s="48">
        <v>23</v>
      </c>
      <c r="C31" s="54">
        <f t="shared" si="1"/>
        <v>130669.71450993993</v>
      </c>
      <c r="D31" s="54"/>
      <c r="E31" s="48">
        <v>2016</v>
      </c>
      <c r="F31" s="8">
        <v>43784</v>
      </c>
      <c r="G31" s="48" t="s">
        <v>3</v>
      </c>
      <c r="H31" s="55">
        <v>0.75229999999999997</v>
      </c>
      <c r="I31" s="55"/>
      <c r="J31" s="48">
        <v>52</v>
      </c>
      <c r="K31" s="56">
        <f t="shared" si="8"/>
        <v>3920.0914352981981</v>
      </c>
      <c r="L31" s="57"/>
      <c r="M31" s="6">
        <f>IF(J31="","",(K31/J31)/LOOKUP(RIGHT($D$2,3),[1]定数!$A$6:$A$13,[1]定数!$B$6:$B$13))</f>
        <v>0.62821978129778822</v>
      </c>
      <c r="N31" s="48">
        <v>2016</v>
      </c>
      <c r="O31" s="8">
        <v>43786</v>
      </c>
      <c r="P31" s="55">
        <v>0.74570000000000003</v>
      </c>
      <c r="Q31" s="55"/>
      <c r="R31" s="58">
        <f>IF(P31="","",T31*M31*LOOKUP(RIGHT($D$2,3),[2]定数!$A$6:$A$13,[2]定数!$B$6:$B$13))</f>
        <v>4975.5006678784366</v>
      </c>
      <c r="S31" s="58"/>
      <c r="T31" s="59">
        <f t="shared" si="5"/>
        <v>65.999999999999389</v>
      </c>
      <c r="U31" s="59"/>
      <c r="V31" t="str">
        <f t="shared" si="9"/>
        <v/>
      </c>
      <c r="W31">
        <f t="shared" si="3"/>
        <v>0</v>
      </c>
      <c r="X31" s="38">
        <f t="shared" si="6"/>
        <v>130669.71450993993</v>
      </c>
      <c r="Y31" s="39">
        <f t="shared" si="7"/>
        <v>0</v>
      </c>
    </row>
    <row r="32" spans="2:25" x14ac:dyDescent="0.15">
      <c r="B32" s="48">
        <v>24</v>
      </c>
      <c r="C32" s="54">
        <f t="shared" si="1"/>
        <v>135645.21517781838</v>
      </c>
      <c r="D32" s="54"/>
      <c r="E32" s="48">
        <v>2017</v>
      </c>
      <c r="F32" s="8">
        <v>43496</v>
      </c>
      <c r="G32" s="48" t="s">
        <v>4</v>
      </c>
      <c r="H32" s="55">
        <v>0.7581</v>
      </c>
      <c r="I32" s="55"/>
      <c r="J32" s="48">
        <v>38</v>
      </c>
      <c r="K32" s="56">
        <f t="shared" si="8"/>
        <v>4069.3564553345514</v>
      </c>
      <c r="L32" s="57"/>
      <c r="M32" s="6">
        <f>IF(J32="","",(K32/J32)/LOOKUP(RIGHT($D$2,3),[1]定数!$A$6:$A$13,[1]定数!$B$6:$B$13))</f>
        <v>0.89240273143301563</v>
      </c>
      <c r="N32" s="48">
        <v>2017</v>
      </c>
      <c r="O32" s="8">
        <v>43498</v>
      </c>
      <c r="P32" s="55">
        <v>0.76300000000000001</v>
      </c>
      <c r="Q32" s="55"/>
      <c r="R32" s="58">
        <f>IF(P32="","",T32*M32*LOOKUP(RIGHT($D$2,3),[2]定数!$A$6:$A$13,[2]定数!$B$6:$B$13))</f>
        <v>5247.3280608261493</v>
      </c>
      <c r="S32" s="58"/>
      <c r="T32" s="59">
        <f t="shared" si="5"/>
        <v>49.000000000000156</v>
      </c>
      <c r="U32" s="59"/>
      <c r="V32" t="str">
        <f t="shared" si="9"/>
        <v/>
      </c>
      <c r="W32">
        <f t="shared" si="3"/>
        <v>0</v>
      </c>
      <c r="X32" s="38">
        <f t="shared" si="6"/>
        <v>135645.21517781838</v>
      </c>
      <c r="Y32" s="39">
        <f t="shared" si="7"/>
        <v>0</v>
      </c>
    </row>
    <row r="33" spans="2:25" x14ac:dyDescent="0.15">
      <c r="B33" s="48">
        <v>25</v>
      </c>
      <c r="C33" s="54">
        <f t="shared" si="1"/>
        <v>140892.54323864452</v>
      </c>
      <c r="D33" s="54"/>
      <c r="E33" s="48">
        <v>2017</v>
      </c>
      <c r="F33" s="8">
        <v>43498</v>
      </c>
      <c r="G33" s="48" t="s">
        <v>4</v>
      </c>
      <c r="H33" s="55">
        <v>0.75939999999999996</v>
      </c>
      <c r="I33" s="55"/>
      <c r="J33" s="48">
        <v>42</v>
      </c>
      <c r="K33" s="56">
        <f t="shared" si="8"/>
        <v>4226.7762971593356</v>
      </c>
      <c r="L33" s="57"/>
      <c r="M33" s="6">
        <f>IF(J33="","",(K33/J33)/LOOKUP(RIGHT($D$2,3),[1]定数!$A$6:$A$13,[1]定数!$B$6:$B$13))</f>
        <v>0.83864609070621732</v>
      </c>
      <c r="N33" s="48">
        <v>2017</v>
      </c>
      <c r="O33" s="8">
        <v>43498</v>
      </c>
      <c r="P33" s="55">
        <v>0.76470000000000005</v>
      </c>
      <c r="Q33" s="55"/>
      <c r="R33" s="58">
        <f>IF(P33="","",T33*M33*LOOKUP(RIGHT($D$2,3),[2]定数!$A$6:$A$13,[2]定数!$B$6:$B$13))</f>
        <v>5333.7891368916253</v>
      </c>
      <c r="S33" s="58"/>
      <c r="T33" s="59">
        <f t="shared" si="5"/>
        <v>53.000000000000824</v>
      </c>
      <c r="U33" s="59"/>
      <c r="V33" t="str">
        <f t="shared" si="9"/>
        <v/>
      </c>
      <c r="W33">
        <f t="shared" si="3"/>
        <v>0</v>
      </c>
      <c r="X33" s="38">
        <f t="shared" si="6"/>
        <v>140892.54323864452</v>
      </c>
      <c r="Y33" s="39">
        <f t="shared" si="7"/>
        <v>0</v>
      </c>
    </row>
    <row r="34" spans="2:25" x14ac:dyDescent="0.15">
      <c r="B34" s="48">
        <v>26</v>
      </c>
      <c r="C34" s="54">
        <f t="shared" si="1"/>
        <v>146226.33237553615</v>
      </c>
      <c r="D34" s="54"/>
      <c r="E34" s="48">
        <v>2017</v>
      </c>
      <c r="F34" s="8">
        <v>43541</v>
      </c>
      <c r="G34" s="48" t="s">
        <v>4</v>
      </c>
      <c r="H34" s="55">
        <v>0.77059999999999995</v>
      </c>
      <c r="I34" s="55"/>
      <c r="J34" s="48">
        <v>40</v>
      </c>
      <c r="K34" s="56">
        <f t="shared" si="8"/>
        <v>4386.7899712660846</v>
      </c>
      <c r="L34" s="57"/>
      <c r="M34" s="6">
        <f>IF(J34="","",(K34/J34)/LOOKUP(RIGHT($D$2,3),[1]定数!$A$6:$A$13,[1]定数!$B$6:$B$13))</f>
        <v>0.91391457734710102</v>
      </c>
      <c r="N34" s="48">
        <v>2017</v>
      </c>
      <c r="O34" s="8">
        <v>43546</v>
      </c>
      <c r="P34" s="55">
        <v>0.76649999999999996</v>
      </c>
      <c r="Q34" s="55"/>
      <c r="R34" s="58">
        <f>IF(P34="","",T34*M34*LOOKUP(RIGHT($D$2,3),[2]定数!$A$6:$A$13,[2]定数!$B$6:$B$13))</f>
        <v>-4496.4597205477294</v>
      </c>
      <c r="S34" s="58"/>
      <c r="T34" s="59">
        <f t="shared" si="5"/>
        <v>-40.999999999999929</v>
      </c>
      <c r="U34" s="59"/>
      <c r="V34" t="str">
        <f t="shared" si="9"/>
        <v/>
      </c>
      <c r="W34">
        <f t="shared" si="3"/>
        <v>1</v>
      </c>
      <c r="X34" s="38">
        <f t="shared" si="6"/>
        <v>146226.33237553615</v>
      </c>
      <c r="Y34" s="39">
        <f t="shared" si="7"/>
        <v>0</v>
      </c>
    </row>
    <row r="35" spans="2:25" x14ac:dyDescent="0.15">
      <c r="B35" s="48">
        <v>27</v>
      </c>
      <c r="C35" s="54">
        <f t="shared" si="1"/>
        <v>141729.87265498843</v>
      </c>
      <c r="D35" s="54"/>
      <c r="E35" s="48">
        <v>2017</v>
      </c>
      <c r="F35" s="8">
        <v>43561</v>
      </c>
      <c r="G35" s="48" t="s">
        <v>3</v>
      </c>
      <c r="H35" s="55">
        <v>0.75390000000000001</v>
      </c>
      <c r="I35" s="55"/>
      <c r="J35" s="48">
        <v>27</v>
      </c>
      <c r="K35" s="56">
        <f t="shared" si="8"/>
        <v>4251.8961796496524</v>
      </c>
      <c r="L35" s="57"/>
      <c r="M35" s="6">
        <f>IF(J35="","",(K35/J35)/LOOKUP(RIGHT($D$2,3),[1]定数!$A$6:$A$13,[1]定数!$B$6:$B$13))</f>
        <v>1.3123136356943372</v>
      </c>
      <c r="N35" s="48">
        <v>2017</v>
      </c>
      <c r="O35" s="8">
        <v>43563</v>
      </c>
      <c r="P35" s="55">
        <v>0.75039999999999996</v>
      </c>
      <c r="Q35" s="55"/>
      <c r="R35" s="58">
        <f>IF(P35="","",T35*M35*LOOKUP(RIGHT($D$2,3),[2]定数!$A$6:$A$13,[2]定数!$B$6:$B$13))</f>
        <v>5511.7172699163075</v>
      </c>
      <c r="S35" s="58"/>
      <c r="T35" s="59">
        <f t="shared" si="5"/>
        <v>35.000000000000583</v>
      </c>
      <c r="U35" s="59"/>
      <c r="V35" t="str">
        <f t="shared" si="9"/>
        <v/>
      </c>
      <c r="W35">
        <f t="shared" si="3"/>
        <v>0</v>
      </c>
      <c r="X35" s="38">
        <f t="shared" si="6"/>
        <v>146226.33237553615</v>
      </c>
      <c r="Y35" s="39">
        <f t="shared" si="7"/>
        <v>3.0749999999999833E-2</v>
      </c>
    </row>
    <row r="36" spans="2:25" x14ac:dyDescent="0.15">
      <c r="B36" s="48">
        <v>28</v>
      </c>
      <c r="C36" s="54">
        <f t="shared" si="1"/>
        <v>147241.58992490475</v>
      </c>
      <c r="D36" s="54"/>
      <c r="E36" s="48">
        <v>2017</v>
      </c>
      <c r="F36" s="8">
        <v>43664</v>
      </c>
      <c r="G36" s="48" t="s">
        <v>4</v>
      </c>
      <c r="H36" s="55">
        <v>0.79059999999999997</v>
      </c>
      <c r="I36" s="55"/>
      <c r="J36" s="48">
        <v>118</v>
      </c>
      <c r="K36" s="56">
        <f t="shared" si="8"/>
        <v>4417.2476977471424</v>
      </c>
      <c r="L36" s="57"/>
      <c r="M36" s="6">
        <f>IF(J36="","",(K36/J36)/LOOKUP(RIGHT($D$2,3),[1]定数!$A$6:$A$13,[1]定数!$B$6:$B$13))</f>
        <v>0.31195252102734056</v>
      </c>
      <c r="N36" s="48">
        <v>2017</v>
      </c>
      <c r="O36" s="8">
        <v>43673</v>
      </c>
      <c r="P36" s="55">
        <v>0.80549999999999999</v>
      </c>
      <c r="Q36" s="55"/>
      <c r="R36" s="58">
        <f>IF(P36="","",T36*M36*LOOKUP(RIGHT($D$2,3),[2]定数!$A$6:$A$13,[2]定数!$B$6:$B$13))</f>
        <v>5577.7110759688585</v>
      </c>
      <c r="S36" s="58"/>
      <c r="T36" s="59">
        <f t="shared" si="5"/>
        <v>149.00000000000026</v>
      </c>
      <c r="U36" s="59"/>
      <c r="V36" t="str">
        <f t="shared" si="9"/>
        <v/>
      </c>
      <c r="W36">
        <f t="shared" si="3"/>
        <v>0</v>
      </c>
      <c r="X36" s="38">
        <f t="shared" si="6"/>
        <v>147241.58992490475</v>
      </c>
      <c r="Y36" s="39">
        <f t="shared" si="7"/>
        <v>0</v>
      </c>
    </row>
    <row r="37" spans="2:25" x14ac:dyDescent="0.15">
      <c r="B37" s="48">
        <v>29</v>
      </c>
      <c r="C37" s="54">
        <f t="shared" si="1"/>
        <v>152819.30100087362</v>
      </c>
      <c r="D37" s="54"/>
      <c r="E37" s="48">
        <v>2017</v>
      </c>
      <c r="F37" s="8">
        <v>43692</v>
      </c>
      <c r="G37" s="48" t="s">
        <v>3</v>
      </c>
      <c r="H37" s="55">
        <v>0.78239999999999998</v>
      </c>
      <c r="I37" s="55"/>
      <c r="J37" s="48">
        <v>50</v>
      </c>
      <c r="K37" s="56">
        <f t="shared" si="8"/>
        <v>4584.5790300262079</v>
      </c>
      <c r="L37" s="57"/>
      <c r="M37" s="6">
        <f>IF(J37="","",(K37/J37)/LOOKUP(RIGHT($D$2,3),[1]定数!$A$6:$A$13,[1]定数!$B$6:$B$13))</f>
        <v>0.76409650500436799</v>
      </c>
      <c r="N37" s="48">
        <v>2017</v>
      </c>
      <c r="O37" s="8">
        <v>43693</v>
      </c>
      <c r="P37" s="55">
        <v>0.78759999999999997</v>
      </c>
      <c r="Q37" s="55"/>
      <c r="R37" s="58">
        <f>IF(P37="","",T37*M37*LOOKUP(RIGHT($D$2,3),[2]定数!$A$6:$A$13,[2]定数!$B$6:$B$13))</f>
        <v>-4767.9621912272396</v>
      </c>
      <c r="S37" s="58"/>
      <c r="T37" s="59">
        <f t="shared" si="5"/>
        <v>-51.999999999999822</v>
      </c>
      <c r="U37" s="59"/>
      <c r="V37" t="str">
        <f t="shared" si="9"/>
        <v/>
      </c>
      <c r="W37">
        <f t="shared" si="3"/>
        <v>1</v>
      </c>
      <c r="X37" s="38">
        <f t="shared" si="6"/>
        <v>152819.30100087362</v>
      </c>
      <c r="Y37" s="39">
        <f t="shared" si="7"/>
        <v>0</v>
      </c>
    </row>
    <row r="38" spans="2:25" x14ac:dyDescent="0.15">
      <c r="B38" s="48">
        <v>30</v>
      </c>
      <c r="C38" s="54">
        <f t="shared" si="1"/>
        <v>148051.33880964638</v>
      </c>
      <c r="D38" s="54"/>
      <c r="E38" s="48">
        <v>2017</v>
      </c>
      <c r="F38" s="8">
        <v>43762</v>
      </c>
      <c r="G38" s="48" t="s">
        <v>3</v>
      </c>
      <c r="H38" s="55">
        <v>0.77769999999999995</v>
      </c>
      <c r="I38" s="55"/>
      <c r="J38" s="48">
        <v>45</v>
      </c>
      <c r="K38" s="56">
        <f t="shared" si="8"/>
        <v>4441.5401642893912</v>
      </c>
      <c r="L38" s="57"/>
      <c r="M38" s="6">
        <f>IF(J38="","",(K38/J38)/LOOKUP(RIGHT($D$2,3),[1]定数!$A$6:$A$13,[1]定数!$B$6:$B$13))</f>
        <v>0.82250743783136882</v>
      </c>
      <c r="N38" s="48">
        <v>2017</v>
      </c>
      <c r="O38" s="8">
        <v>43763</v>
      </c>
      <c r="P38" s="55">
        <v>0.77200000000000002</v>
      </c>
      <c r="Q38" s="55"/>
      <c r="R38" s="58">
        <f>IF(P38="","",T38*M38*LOOKUP(RIGHT($D$2,3),[2]定数!$A$6:$A$13,[2]定数!$B$6:$B$13))</f>
        <v>5625.9508747664913</v>
      </c>
      <c r="S38" s="58"/>
      <c r="T38" s="59">
        <f t="shared" si="5"/>
        <v>56.999999999999275</v>
      </c>
      <c r="U38" s="59"/>
      <c r="V38" t="str">
        <f t="shared" si="9"/>
        <v/>
      </c>
      <c r="W38">
        <f t="shared" si="3"/>
        <v>0</v>
      </c>
      <c r="X38" s="38">
        <f t="shared" si="6"/>
        <v>152819.30100087362</v>
      </c>
      <c r="Y38" s="39">
        <f t="shared" si="7"/>
        <v>3.1199999999999894E-2</v>
      </c>
    </row>
    <row r="39" spans="2:25" x14ac:dyDescent="0.15">
      <c r="B39" s="48">
        <v>31</v>
      </c>
      <c r="C39" s="54">
        <f t="shared" si="1"/>
        <v>153677.28968441286</v>
      </c>
      <c r="D39" s="54"/>
      <c r="E39" s="48">
        <v>2017</v>
      </c>
      <c r="F39" s="8">
        <v>43764</v>
      </c>
      <c r="G39" s="48" t="s">
        <v>3</v>
      </c>
      <c r="H39" s="55">
        <v>0.76719999999999999</v>
      </c>
      <c r="I39" s="55"/>
      <c r="J39" s="48">
        <v>44</v>
      </c>
      <c r="K39" s="56">
        <f t="shared" si="8"/>
        <v>4610.3186905323855</v>
      </c>
      <c r="L39" s="57"/>
      <c r="M39" s="6">
        <f>IF(J39="","",(K39/J39)/LOOKUP(RIGHT($D$2,3),[1]定数!$A$6:$A$13,[1]定数!$B$6:$B$13))</f>
        <v>0.87316641866143674</v>
      </c>
      <c r="N39" s="48">
        <v>2017</v>
      </c>
      <c r="O39" s="8">
        <v>43771</v>
      </c>
      <c r="P39" s="55">
        <v>0.77190000000000003</v>
      </c>
      <c r="Q39" s="55"/>
      <c r="R39" s="58">
        <f>IF(P39="","",T39*M39*LOOKUP(RIGHT($D$2,3),[2]定数!$A$6:$A$13,[2]定数!$B$6:$B$13))</f>
        <v>-4924.6586012505422</v>
      </c>
      <c r="S39" s="58"/>
      <c r="T39" s="59">
        <f t="shared" si="5"/>
        <v>-47.000000000000377</v>
      </c>
      <c r="U39" s="59"/>
      <c r="V39" t="str">
        <f t="shared" si="9"/>
        <v/>
      </c>
      <c r="W39">
        <f t="shared" si="3"/>
        <v>1</v>
      </c>
      <c r="X39" s="38">
        <f t="shared" si="6"/>
        <v>153677.28968441286</v>
      </c>
      <c r="Y39" s="39">
        <f t="shared" si="7"/>
        <v>0</v>
      </c>
    </row>
    <row r="40" spans="2:25" x14ac:dyDescent="0.15">
      <c r="B40" s="48">
        <v>32</v>
      </c>
      <c r="C40" s="54">
        <f t="shared" si="1"/>
        <v>148752.63108316233</v>
      </c>
      <c r="D40" s="54"/>
      <c r="E40" s="48">
        <v>2017</v>
      </c>
      <c r="F40" s="8">
        <v>43783</v>
      </c>
      <c r="G40" s="48" t="s">
        <v>3</v>
      </c>
      <c r="H40" s="55">
        <v>0.7611</v>
      </c>
      <c r="I40" s="55"/>
      <c r="J40" s="48">
        <v>36</v>
      </c>
      <c r="K40" s="56">
        <f t="shared" si="8"/>
        <v>4462.5789324948701</v>
      </c>
      <c r="L40" s="57"/>
      <c r="M40" s="6">
        <f>IF(J40="","",(K40/J40)/LOOKUP(RIGHT($D$2,3),[1]定数!$A$6:$A$13,[1]定数!$B$6:$B$13))</f>
        <v>1.0330043825219606</v>
      </c>
      <c r="N40" s="48">
        <v>2017</v>
      </c>
      <c r="O40" s="8">
        <v>43786</v>
      </c>
      <c r="P40" s="55">
        <v>0.75670000000000004</v>
      </c>
      <c r="Q40" s="55"/>
      <c r="R40" s="58">
        <f>IF(P40="","",T40*M40*LOOKUP(RIGHT($D$2,3),[2]定数!$A$6:$A$13,[2]定数!$B$6:$B$13))</f>
        <v>5454.2631397159021</v>
      </c>
      <c r="S40" s="58"/>
      <c r="T40" s="59">
        <f t="shared" si="5"/>
        <v>43.999999999999595</v>
      </c>
      <c r="U40" s="59"/>
      <c r="V40" t="str">
        <f t="shared" si="9"/>
        <v/>
      </c>
      <c r="W40">
        <f t="shared" si="3"/>
        <v>0</v>
      </c>
      <c r="X40" s="38">
        <f t="shared" si="6"/>
        <v>153677.28968441286</v>
      </c>
      <c r="Y40" s="39">
        <f t="shared" si="7"/>
        <v>3.204545454545471E-2</v>
      </c>
    </row>
    <row r="41" spans="2:25" x14ac:dyDescent="0.15">
      <c r="B41" s="48">
        <v>33</v>
      </c>
      <c r="C41" s="54">
        <f t="shared" si="1"/>
        <v>154206.89422287824</v>
      </c>
      <c r="D41" s="54"/>
      <c r="E41" s="48">
        <v>2017</v>
      </c>
      <c r="F41" s="8">
        <v>43784</v>
      </c>
      <c r="G41" s="48" t="s">
        <v>3</v>
      </c>
      <c r="H41" s="55">
        <v>0.75780000000000003</v>
      </c>
      <c r="I41" s="55"/>
      <c r="J41" s="48">
        <v>55</v>
      </c>
      <c r="K41" s="56">
        <f t="shared" si="8"/>
        <v>4626.2068266863471</v>
      </c>
      <c r="L41" s="57"/>
      <c r="M41" s="6">
        <f>IF(J41="","",(K41/J41)/LOOKUP(RIGHT($D$2,3),[1]定数!$A$6:$A$13,[1]定数!$B$6:$B$13))</f>
        <v>0.70094042828581016</v>
      </c>
      <c r="N41" s="48">
        <v>2017</v>
      </c>
      <c r="O41" s="8">
        <v>43792</v>
      </c>
      <c r="P41" s="55">
        <v>0.76359999999999995</v>
      </c>
      <c r="Q41" s="55"/>
      <c r="R41" s="58">
        <f>IF(P41="","",T41*M41*LOOKUP(RIGHT($D$2,3),[2]定数!$A$6:$A$13,[2]定数!$B$6:$B$13))</f>
        <v>-4878.5453808691682</v>
      </c>
      <c r="S41" s="58"/>
      <c r="T41" s="59">
        <f t="shared" si="5"/>
        <v>-57.999999999999162</v>
      </c>
      <c r="U41" s="59"/>
      <c r="V41" t="str">
        <f t="shared" si="9"/>
        <v/>
      </c>
      <c r="W41">
        <f t="shared" si="3"/>
        <v>1</v>
      </c>
      <c r="X41" s="38">
        <f t="shared" si="6"/>
        <v>154206.89422287824</v>
      </c>
      <c r="Y41" s="39">
        <f t="shared" si="7"/>
        <v>0</v>
      </c>
    </row>
    <row r="42" spans="2:25" x14ac:dyDescent="0.15">
      <c r="B42" s="48">
        <v>34</v>
      </c>
      <c r="C42" s="54">
        <f t="shared" si="1"/>
        <v>149328.34884200906</v>
      </c>
      <c r="D42" s="54"/>
      <c r="E42" s="48">
        <v>2017</v>
      </c>
      <c r="F42" s="8">
        <v>43789</v>
      </c>
      <c r="G42" s="48" t="s">
        <v>3</v>
      </c>
      <c r="H42" s="55">
        <v>0.75449999999999995</v>
      </c>
      <c r="I42" s="55"/>
      <c r="J42" s="48">
        <v>26</v>
      </c>
      <c r="K42" s="56">
        <f t="shared" si="8"/>
        <v>4479.8504652602714</v>
      </c>
      <c r="L42" s="57"/>
      <c r="M42" s="6">
        <f>IF(J42="","",(K42/J42)/LOOKUP(RIGHT($D$2,3),[1]定数!$A$6:$A$13,[1]定数!$B$6:$B$13))</f>
        <v>1.4358495080962408</v>
      </c>
      <c r="N42" s="48">
        <v>2017</v>
      </c>
      <c r="O42" s="8">
        <v>43790</v>
      </c>
      <c r="P42" s="55">
        <v>0.75729999999999997</v>
      </c>
      <c r="Q42" s="55"/>
      <c r="R42" s="58">
        <f>IF(P42="","",T42*M42*LOOKUP(RIGHT($D$2,3),[2]定数!$A$6:$A$13,[2]定数!$B$6:$B$13))</f>
        <v>-4824.454347203412</v>
      </c>
      <c r="S42" s="58"/>
      <c r="T42" s="59">
        <f t="shared" si="5"/>
        <v>-28.000000000000249</v>
      </c>
      <c r="U42" s="59"/>
      <c r="V42" t="str">
        <f t="shared" si="9"/>
        <v/>
      </c>
      <c r="W42">
        <f t="shared" si="3"/>
        <v>2</v>
      </c>
      <c r="X42" s="38">
        <f t="shared" si="6"/>
        <v>154206.89422287824</v>
      </c>
      <c r="Y42" s="39">
        <f t="shared" si="7"/>
        <v>3.1636363636363241E-2</v>
      </c>
    </row>
    <row r="43" spans="2:25" x14ac:dyDescent="0.15">
      <c r="B43" s="48">
        <v>35</v>
      </c>
      <c r="C43" s="54">
        <f t="shared" si="1"/>
        <v>144503.89449480566</v>
      </c>
      <c r="D43" s="54"/>
      <c r="E43" s="48">
        <v>2017</v>
      </c>
      <c r="F43" s="8">
        <v>43799</v>
      </c>
      <c r="G43" s="48" t="s">
        <v>3</v>
      </c>
      <c r="H43" s="55">
        <v>0.75570000000000004</v>
      </c>
      <c r="I43" s="55"/>
      <c r="J43" s="48">
        <v>33</v>
      </c>
      <c r="K43" s="56">
        <f t="shared" si="8"/>
        <v>4335.1168348441697</v>
      </c>
      <c r="L43" s="57"/>
      <c r="M43" s="6">
        <f>IF(J43="","",(K43/J43)/LOOKUP(RIGHT($D$2,3),[1]定数!$A$6:$A$13,[1]定数!$B$6:$B$13))</f>
        <v>1.0947264734454973</v>
      </c>
      <c r="N43" s="48">
        <v>2017</v>
      </c>
      <c r="O43" s="8">
        <v>43800</v>
      </c>
      <c r="P43" s="55">
        <v>0.75919999999999999</v>
      </c>
      <c r="Q43" s="55"/>
      <c r="R43" s="58">
        <f>IF(P43="","",T43*M43*LOOKUP(RIGHT($D$2,3),[2]定数!$A$6:$A$13,[2]定数!$B$6:$B$13))</f>
        <v>-4597.8511884710197</v>
      </c>
      <c r="S43" s="58"/>
      <c r="T43" s="59">
        <f t="shared" si="5"/>
        <v>-34.999999999999474</v>
      </c>
      <c r="U43" s="59"/>
      <c r="V43" t="str">
        <f t="shared" si="9"/>
        <v/>
      </c>
      <c r="W43">
        <f t="shared" si="3"/>
        <v>3</v>
      </c>
      <c r="X43" s="38">
        <f t="shared" si="6"/>
        <v>154206.89422287824</v>
      </c>
      <c r="Y43" s="39">
        <f t="shared" si="7"/>
        <v>6.2921958041957882E-2</v>
      </c>
    </row>
    <row r="44" spans="2:25" x14ac:dyDescent="0.15">
      <c r="B44" s="48">
        <v>36</v>
      </c>
      <c r="C44" s="54">
        <f t="shared" si="1"/>
        <v>139906.04330633464</v>
      </c>
      <c r="D44" s="54"/>
      <c r="E44" s="48">
        <v>2017</v>
      </c>
      <c r="F44" s="8">
        <v>43825</v>
      </c>
      <c r="G44" s="48" t="s">
        <v>4</v>
      </c>
      <c r="H44" s="55">
        <v>0.77270000000000005</v>
      </c>
      <c r="I44" s="55"/>
      <c r="J44" s="48">
        <v>14</v>
      </c>
      <c r="K44" s="56">
        <f t="shared" si="8"/>
        <v>4197.1812991900388</v>
      </c>
      <c r="L44" s="57"/>
      <c r="M44" s="6">
        <f>IF(J44="","",(K44/J44)/LOOKUP(RIGHT($D$2,3),[1]定数!$A$6:$A$13,[1]定数!$B$6:$B$13))</f>
        <v>2.4983222018988323</v>
      </c>
      <c r="N44" s="48">
        <v>2017</v>
      </c>
      <c r="O44" s="8">
        <v>43826</v>
      </c>
      <c r="P44" s="55">
        <v>0.77439999999999998</v>
      </c>
      <c r="Q44" s="55"/>
      <c r="R44" s="58">
        <f>IF(P44="","",T44*M44*LOOKUP(RIGHT($D$2,3),[2]定数!$A$6:$A$13,[2]定数!$B$6:$B$13))</f>
        <v>5096.5772918733901</v>
      </c>
      <c r="S44" s="58"/>
      <c r="T44" s="59">
        <f t="shared" si="5"/>
        <v>16.99999999999924</v>
      </c>
      <c r="U44" s="59"/>
      <c r="V44" t="str">
        <f t="shared" si="9"/>
        <v/>
      </c>
      <c r="W44">
        <f t="shared" si="3"/>
        <v>0</v>
      </c>
      <c r="X44" s="38">
        <f t="shared" si="6"/>
        <v>154206.89422287824</v>
      </c>
      <c r="Y44" s="39">
        <f t="shared" si="7"/>
        <v>9.2738077558804144E-2</v>
      </c>
    </row>
    <row r="45" spans="2:25" x14ac:dyDescent="0.15">
      <c r="B45" s="48">
        <v>37</v>
      </c>
      <c r="C45" s="54">
        <f t="shared" si="1"/>
        <v>145002.62059820804</v>
      </c>
      <c r="D45" s="54"/>
      <c r="E45" s="48">
        <v>2018</v>
      </c>
      <c r="F45" s="8">
        <v>43477</v>
      </c>
      <c r="G45" s="48" t="s">
        <v>4</v>
      </c>
      <c r="H45" s="55">
        <v>0.78949999999999998</v>
      </c>
      <c r="I45" s="55"/>
      <c r="J45" s="48">
        <v>46</v>
      </c>
      <c r="K45" s="56">
        <f t="shared" si="8"/>
        <v>4350.0786179462411</v>
      </c>
      <c r="L45" s="57"/>
      <c r="M45" s="6">
        <f>IF(J45="","",(K45/J45)/LOOKUP(RIGHT($D$2,3),[1]定数!$A$6:$A$13,[1]定数!$B$6:$B$13))</f>
        <v>0.78805772064243496</v>
      </c>
      <c r="N45" s="48">
        <v>2018</v>
      </c>
      <c r="O45" s="8">
        <v>43480</v>
      </c>
      <c r="P45" s="55">
        <v>0.79530000000000001</v>
      </c>
      <c r="Q45" s="55"/>
      <c r="R45" s="58">
        <f>IF(P45="","",T45*M45*LOOKUP(RIGHT($D$2,3),[2]定数!$A$6:$A$13,[2]定数!$B$6:$B$13))</f>
        <v>5484.8817356713726</v>
      </c>
      <c r="S45" s="58"/>
      <c r="T45" s="59">
        <f t="shared" si="5"/>
        <v>58.00000000000027</v>
      </c>
      <c r="U45" s="59"/>
      <c r="V45" t="str">
        <f t="shared" si="9"/>
        <v/>
      </c>
      <c r="W45">
        <f t="shared" si="3"/>
        <v>0</v>
      </c>
      <c r="X45" s="38">
        <f t="shared" si="6"/>
        <v>154206.89422287824</v>
      </c>
      <c r="Y45" s="39">
        <f t="shared" si="7"/>
        <v>5.9687821812733466E-2</v>
      </c>
    </row>
    <row r="46" spans="2:25" x14ac:dyDescent="0.15">
      <c r="B46" s="48">
        <v>38</v>
      </c>
      <c r="C46" s="54">
        <f t="shared" si="1"/>
        <v>150487.50233387941</v>
      </c>
      <c r="D46" s="54"/>
      <c r="E46" s="48">
        <v>2018</v>
      </c>
      <c r="F46" s="8">
        <v>43544</v>
      </c>
      <c r="G46" s="48" t="s">
        <v>3</v>
      </c>
      <c r="H46" s="55">
        <v>0.76770000000000005</v>
      </c>
      <c r="I46" s="55"/>
      <c r="J46" s="48">
        <v>41</v>
      </c>
      <c r="K46" s="56">
        <f t="shared" si="8"/>
        <v>4514.6250700163819</v>
      </c>
      <c r="L46" s="57"/>
      <c r="M46" s="6">
        <f>IF(J46="","",(K46/J46)/LOOKUP(RIGHT($D$2,3),[1]定数!$A$6:$A$13,[1]定数!$B$6:$B$13))</f>
        <v>0.91760672154804512</v>
      </c>
      <c r="N46" s="48">
        <v>2018</v>
      </c>
      <c r="O46" s="8">
        <v>43546</v>
      </c>
      <c r="P46" s="55">
        <v>0.77210000000000001</v>
      </c>
      <c r="Q46" s="55"/>
      <c r="R46" s="58">
        <f>IF(P46="","",T46*M46*LOOKUP(RIGHT($D$2,3),[2]定数!$A$6:$A$13,[2]定数!$B$6:$B$13))</f>
        <v>-4844.9634897736341</v>
      </c>
      <c r="S46" s="58"/>
      <c r="T46" s="59">
        <f t="shared" si="5"/>
        <v>-43.999999999999595</v>
      </c>
      <c r="U46" s="59"/>
      <c r="V46" t="str">
        <f t="shared" si="9"/>
        <v/>
      </c>
      <c r="W46">
        <f t="shared" si="3"/>
        <v>1</v>
      </c>
      <c r="X46" s="38">
        <f t="shared" si="6"/>
        <v>154206.89422287824</v>
      </c>
      <c r="Y46" s="39">
        <f t="shared" si="7"/>
        <v>2.4119491594345455E-2</v>
      </c>
    </row>
    <row r="47" spans="2:25" x14ac:dyDescent="0.15">
      <c r="B47" s="48">
        <v>39</v>
      </c>
      <c r="C47" s="54">
        <f t="shared" si="1"/>
        <v>145642.53884410579</v>
      </c>
      <c r="D47" s="54"/>
      <c r="E47" s="48">
        <v>2018</v>
      </c>
      <c r="F47" s="8">
        <v>43593</v>
      </c>
      <c r="G47" s="48" t="s">
        <v>3</v>
      </c>
      <c r="H47" s="55">
        <v>0.749</v>
      </c>
      <c r="I47" s="55"/>
      <c r="J47" s="48">
        <v>35</v>
      </c>
      <c r="K47" s="56">
        <f t="shared" si="8"/>
        <v>4369.2761653231737</v>
      </c>
      <c r="L47" s="57"/>
      <c r="M47" s="6">
        <f>IF(J47="","",(K47/J47)/LOOKUP(RIGHT($D$2,3),[1]定数!$A$6:$A$13,[1]定数!$B$6:$B$13))</f>
        <v>1.04030384888647</v>
      </c>
      <c r="N47" s="48">
        <v>2018</v>
      </c>
      <c r="O47" s="8">
        <v>43593</v>
      </c>
      <c r="P47" s="55">
        <v>0.74450000000000005</v>
      </c>
      <c r="Q47" s="55"/>
      <c r="R47" s="58">
        <f>IF(P47="","",T47*M47*LOOKUP(RIGHT($D$2,3),[2]定数!$A$6:$A$13,[2]定数!$B$6:$B$13))</f>
        <v>5617.6407839868734</v>
      </c>
      <c r="S47" s="58"/>
      <c r="T47" s="59">
        <f t="shared" si="5"/>
        <v>44.999999999999488</v>
      </c>
      <c r="U47" s="59"/>
      <c r="V47" t="str">
        <f t="shared" si="9"/>
        <v/>
      </c>
      <c r="W47">
        <f t="shared" si="3"/>
        <v>0</v>
      </c>
      <c r="X47" s="38">
        <f t="shared" si="6"/>
        <v>154206.89422287824</v>
      </c>
      <c r="Y47" s="39">
        <f t="shared" si="7"/>
        <v>5.5538083572283181E-2</v>
      </c>
    </row>
    <row r="48" spans="2:25" x14ac:dyDescent="0.15">
      <c r="B48" s="48">
        <v>40</v>
      </c>
      <c r="C48" s="54">
        <f t="shared" si="1"/>
        <v>151260.17962809265</v>
      </c>
      <c r="D48" s="54"/>
      <c r="E48" s="48">
        <v>2018</v>
      </c>
      <c r="F48" s="8">
        <v>43643</v>
      </c>
      <c r="G48" s="48" t="s">
        <v>3</v>
      </c>
      <c r="H48" s="55">
        <v>0.73540000000000005</v>
      </c>
      <c r="I48" s="55"/>
      <c r="J48" s="48">
        <v>51</v>
      </c>
      <c r="K48" s="56">
        <f t="shared" si="8"/>
        <v>4537.8053888427794</v>
      </c>
      <c r="L48" s="57"/>
      <c r="M48" s="6">
        <f>IF(J48="","",(K48/J48)/LOOKUP(RIGHT($D$2,3),[1]定数!$A$6:$A$13,[1]定数!$B$6:$B$13))</f>
        <v>0.74147146876516012</v>
      </c>
      <c r="N48" s="48">
        <v>2018</v>
      </c>
      <c r="O48" s="8">
        <v>43646</v>
      </c>
      <c r="P48" s="55">
        <v>0.74070000000000003</v>
      </c>
      <c r="Q48" s="55"/>
      <c r="R48" s="58">
        <f>IF(P48="","",T48*M48*LOOKUP(RIGHT($D$2,3),[2]定数!$A$6:$A$13,[2]定数!$B$6:$B$13))</f>
        <v>-4715.758541346393</v>
      </c>
      <c r="S48" s="58"/>
      <c r="T48" s="59">
        <f t="shared" si="5"/>
        <v>-52.999999999999716</v>
      </c>
      <c r="U48" s="59"/>
      <c r="V48" t="str">
        <f t="shared" si="9"/>
        <v/>
      </c>
      <c r="W48">
        <f t="shared" si="3"/>
        <v>1</v>
      </c>
      <c r="X48" s="38">
        <f t="shared" si="6"/>
        <v>154206.89422287824</v>
      </c>
      <c r="Y48" s="39">
        <f t="shared" si="7"/>
        <v>1.9108838224357494E-2</v>
      </c>
    </row>
    <row r="49" spans="2:25" x14ac:dyDescent="0.15">
      <c r="B49" s="48">
        <v>41</v>
      </c>
      <c r="C49" s="54">
        <f t="shared" si="1"/>
        <v>146544.42108674627</v>
      </c>
      <c r="D49" s="54"/>
      <c r="E49" s="48">
        <v>2018</v>
      </c>
      <c r="F49" s="8">
        <v>43691</v>
      </c>
      <c r="G49" s="48" t="s">
        <v>3</v>
      </c>
      <c r="H49" s="55">
        <v>0.72509999999999997</v>
      </c>
      <c r="I49" s="55"/>
      <c r="J49" s="48">
        <v>30</v>
      </c>
      <c r="K49" s="56">
        <f t="shared" si="8"/>
        <v>4396.332632602388</v>
      </c>
      <c r="L49" s="57"/>
      <c r="M49" s="6">
        <f>IF(J49="","",(K49/J49)/LOOKUP(RIGHT($D$2,3),[1]定数!$A$6:$A$13,[1]定数!$B$6:$B$13))</f>
        <v>1.221203509056219</v>
      </c>
      <c r="N49" s="48">
        <v>2018</v>
      </c>
      <c r="O49" s="8">
        <v>43692</v>
      </c>
      <c r="P49" s="55">
        <v>0.72219999999999995</v>
      </c>
      <c r="Q49" s="55"/>
      <c r="R49" s="58">
        <f>IF(P49="","",T49*M49*LOOKUP(RIGHT($D$2,3),[2]定数!$A$6:$A$13,[2]定数!$B$6:$B$13))</f>
        <v>4249.7882115156617</v>
      </c>
      <c r="S49" s="58"/>
      <c r="T49" s="59">
        <f t="shared" si="5"/>
        <v>29.000000000000135</v>
      </c>
      <c r="U49" s="59"/>
      <c r="V49" t="str">
        <f t="shared" si="9"/>
        <v/>
      </c>
      <c r="W49">
        <f t="shared" si="3"/>
        <v>0</v>
      </c>
      <c r="X49" s="38">
        <f t="shared" si="6"/>
        <v>154206.89422287824</v>
      </c>
      <c r="Y49" s="39">
        <f t="shared" si="7"/>
        <v>4.9689562679715582E-2</v>
      </c>
    </row>
    <row r="50" spans="2:25" x14ac:dyDescent="0.15">
      <c r="B50" s="48">
        <v>42</v>
      </c>
      <c r="C50" s="54">
        <f t="shared" si="1"/>
        <v>150794.20929826194</v>
      </c>
      <c r="D50" s="54"/>
      <c r="E50" s="48">
        <v>2019</v>
      </c>
      <c r="F50" s="8">
        <v>43525</v>
      </c>
      <c r="G50" s="48" t="s">
        <v>3</v>
      </c>
      <c r="H50" s="55">
        <v>0.70740000000000003</v>
      </c>
      <c r="I50" s="55"/>
      <c r="J50" s="48">
        <v>45</v>
      </c>
      <c r="K50" s="56">
        <f t="shared" si="8"/>
        <v>4523.8262789478576</v>
      </c>
      <c r="L50" s="57"/>
      <c r="M50" s="6">
        <f>IF(J50="","",(K50/J50)/LOOKUP(RIGHT($D$2,3),[1]定数!$A$6:$A$13,[1]定数!$B$6:$B$13))</f>
        <v>0.83774560721256619</v>
      </c>
      <c r="N50" s="48">
        <v>2019</v>
      </c>
      <c r="O50" s="8">
        <v>43532</v>
      </c>
      <c r="P50" s="55">
        <v>0.70169999999999999</v>
      </c>
      <c r="Q50" s="55"/>
      <c r="R50" s="58">
        <f>IF(P50="","",T50*M50*LOOKUP(RIGHT($D$2,3),[2]定数!$A$6:$A$13,[2]定数!$B$6:$B$13))</f>
        <v>5730.1799533339909</v>
      </c>
      <c r="S50" s="58"/>
      <c r="T50" s="59">
        <f t="shared" si="5"/>
        <v>57.000000000000384</v>
      </c>
      <c r="U50" s="59"/>
      <c r="V50" t="str">
        <f t="shared" si="9"/>
        <v/>
      </c>
      <c r="W50">
        <f t="shared" si="3"/>
        <v>0</v>
      </c>
      <c r="X50" s="38">
        <f t="shared" si="6"/>
        <v>154206.89422287824</v>
      </c>
      <c r="Y50" s="39">
        <f t="shared" si="7"/>
        <v>2.2130559997427079E-2</v>
      </c>
    </row>
    <row r="51" spans="2:25" x14ac:dyDescent="0.15">
      <c r="B51" s="48">
        <v>43</v>
      </c>
      <c r="C51" s="54">
        <f t="shared" si="1"/>
        <v>156524.38925159592</v>
      </c>
      <c r="D51" s="54"/>
      <c r="E51" s="48">
        <v>2019</v>
      </c>
      <c r="F51" s="8">
        <v>43628</v>
      </c>
      <c r="G51" s="48" t="s">
        <v>3</v>
      </c>
      <c r="H51" s="55">
        <v>0.69289999999999996</v>
      </c>
      <c r="I51" s="55"/>
      <c r="J51" s="48">
        <v>25</v>
      </c>
      <c r="K51" s="56">
        <f t="shared" si="8"/>
        <v>4695.7316775478776</v>
      </c>
      <c r="L51" s="57"/>
      <c r="M51" s="6">
        <f>IF(J51="","",(K51/J51)/LOOKUP(RIGHT($D$2,3),[1]定数!$A$6:$A$13,[1]定数!$B$6:$B$13))</f>
        <v>1.5652438925159591</v>
      </c>
      <c r="N51" s="48">
        <v>2019</v>
      </c>
      <c r="O51" s="8">
        <v>43630</v>
      </c>
      <c r="P51" s="55">
        <v>0.68979999999999997</v>
      </c>
      <c r="Q51" s="55"/>
      <c r="R51" s="58">
        <f>IF(P51="","",T51*M51*LOOKUP(RIGHT($D$2,3),[2]定数!$A$6:$A$13,[2]定数!$B$6:$B$13))</f>
        <v>5822.7072801593513</v>
      </c>
      <c r="S51" s="58"/>
      <c r="T51" s="59">
        <f t="shared" si="5"/>
        <v>30.999999999999915</v>
      </c>
      <c r="U51" s="59"/>
      <c r="V51" t="str">
        <f t="shared" si="9"/>
        <v/>
      </c>
      <c r="W51">
        <f t="shared" si="3"/>
        <v>0</v>
      </c>
      <c r="X51" s="38">
        <f t="shared" si="6"/>
        <v>156524.38925159592</v>
      </c>
      <c r="Y51" s="39">
        <f t="shared" si="7"/>
        <v>0</v>
      </c>
    </row>
    <row r="52" spans="2:25" x14ac:dyDescent="0.15">
      <c r="B52" s="48">
        <v>44</v>
      </c>
      <c r="C52" s="54">
        <f t="shared" si="1"/>
        <v>162347.09653175526</v>
      </c>
      <c r="D52" s="54"/>
      <c r="E52" s="48"/>
      <c r="F52" s="8"/>
      <c r="G52" s="48"/>
      <c r="H52" s="55"/>
      <c r="I52" s="55"/>
      <c r="J52" s="48"/>
      <c r="K52" s="56" t="str">
        <f t="shared" si="8"/>
        <v/>
      </c>
      <c r="L52" s="57"/>
      <c r="M52" s="6" t="str">
        <f>IF(J52="","",(K52/J52)/LOOKUP(RIGHT($D$2,3),[2]定数!$A$6:$A$13,[2]定数!$B$6:$B$13))</f>
        <v/>
      </c>
      <c r="N52" s="48"/>
      <c r="O52" s="8"/>
      <c r="P52" s="55"/>
      <c r="Q52" s="55"/>
      <c r="R52" s="58" t="str">
        <f>IF(P52="","",T52*M52*LOOKUP(RIGHT($D$2,3),[2]定数!$A$6:$A$13,[2]定数!$B$6:$B$13))</f>
        <v/>
      </c>
      <c r="S52" s="58"/>
      <c r="T52" s="59" t="str">
        <f t="shared" si="5"/>
        <v/>
      </c>
      <c r="U52" s="59"/>
      <c r="V52" t="str">
        <f t="shared" si="9"/>
        <v/>
      </c>
      <c r="W52" t="str">
        <f t="shared" si="3"/>
        <v/>
      </c>
      <c r="X52" s="38">
        <f t="shared" si="6"/>
        <v>162347.09653175526</v>
      </c>
      <c r="Y52" s="39">
        <f t="shared" si="7"/>
        <v>0</v>
      </c>
    </row>
    <row r="53" spans="2:25" x14ac:dyDescent="0.15">
      <c r="B53" s="48">
        <v>45</v>
      </c>
      <c r="C53" s="54" t="str">
        <f t="shared" si="1"/>
        <v/>
      </c>
      <c r="D53" s="54"/>
      <c r="E53" s="48"/>
      <c r="F53" s="8"/>
      <c r="G53" s="48"/>
      <c r="H53" s="55"/>
      <c r="I53" s="55"/>
      <c r="J53" s="48"/>
      <c r="K53" s="56" t="str">
        <f t="shared" si="8"/>
        <v/>
      </c>
      <c r="L53" s="57"/>
      <c r="M53" s="6" t="str">
        <f>IF(J53="","",(K53/J53)/LOOKUP(RIGHT($D$2,3),[2]定数!$A$6:$A$13,[2]定数!$B$6:$B$13))</f>
        <v/>
      </c>
      <c r="N53" s="48"/>
      <c r="O53" s="8"/>
      <c r="P53" s="55"/>
      <c r="Q53" s="55"/>
      <c r="R53" s="58" t="str">
        <f>IF(P53="","",T53*M53*LOOKUP(RIGHT($D$2,3),[2]定数!$A$6:$A$13,[2]定数!$B$6:$B$13))</f>
        <v/>
      </c>
      <c r="S53" s="58"/>
      <c r="T53" s="59" t="str">
        <f t="shared" si="5"/>
        <v/>
      </c>
      <c r="U53" s="59"/>
      <c r="V53" t="str">
        <f t="shared" si="9"/>
        <v/>
      </c>
      <c r="W53" t="str">
        <f t="shared" si="3"/>
        <v/>
      </c>
      <c r="X53" s="38" t="str">
        <f t="shared" si="6"/>
        <v/>
      </c>
      <c r="Y53" s="39" t="str">
        <f t="shared" si="7"/>
        <v/>
      </c>
    </row>
    <row r="54" spans="2:25" x14ac:dyDescent="0.15">
      <c r="B54" s="48">
        <v>46</v>
      </c>
      <c r="C54" s="54" t="str">
        <f t="shared" si="1"/>
        <v/>
      </c>
      <c r="D54" s="54"/>
      <c r="E54" s="48"/>
      <c r="F54" s="8"/>
      <c r="G54" s="48"/>
      <c r="H54" s="55"/>
      <c r="I54" s="55"/>
      <c r="J54" s="48"/>
      <c r="K54" s="56" t="str">
        <f t="shared" si="8"/>
        <v/>
      </c>
      <c r="L54" s="57"/>
      <c r="M54" s="6" t="str">
        <f>IF(J54="","",(K54/J54)/LOOKUP(RIGHT($D$2,3),[2]定数!$A$6:$A$13,[2]定数!$B$6:$B$13))</f>
        <v/>
      </c>
      <c r="N54" s="48"/>
      <c r="O54" s="8"/>
      <c r="P54" s="55"/>
      <c r="Q54" s="55"/>
      <c r="R54" s="58" t="str">
        <f>IF(P54="","",T54*M54*LOOKUP(RIGHT($D$2,3),[2]定数!$A$6:$A$13,[2]定数!$B$6:$B$13))</f>
        <v/>
      </c>
      <c r="S54" s="58"/>
      <c r="T54" s="59" t="str">
        <f t="shared" si="5"/>
        <v/>
      </c>
      <c r="U54" s="59"/>
      <c r="V54" t="str">
        <f t="shared" si="9"/>
        <v/>
      </c>
      <c r="W54" t="str">
        <f t="shared" si="3"/>
        <v/>
      </c>
      <c r="X54" s="38" t="str">
        <f t="shared" si="6"/>
        <v/>
      </c>
      <c r="Y54" s="39" t="str">
        <f t="shared" si="7"/>
        <v/>
      </c>
    </row>
    <row r="55" spans="2:25" x14ac:dyDescent="0.15">
      <c r="B55" s="48">
        <v>47</v>
      </c>
      <c r="C55" s="54" t="str">
        <f t="shared" si="1"/>
        <v/>
      </c>
      <c r="D55" s="54"/>
      <c r="E55" s="48"/>
      <c r="F55" s="8"/>
      <c r="G55" s="48"/>
      <c r="H55" s="55"/>
      <c r="I55" s="55"/>
      <c r="J55" s="48"/>
      <c r="K55" s="56" t="str">
        <f t="shared" si="8"/>
        <v/>
      </c>
      <c r="L55" s="57"/>
      <c r="M55" s="6" t="str">
        <f>IF(J55="","",(K55/J55)/LOOKUP(RIGHT($D$2,3),[2]定数!$A$6:$A$13,[2]定数!$B$6:$B$13))</f>
        <v/>
      </c>
      <c r="N55" s="48"/>
      <c r="O55" s="8"/>
      <c r="P55" s="55"/>
      <c r="Q55" s="55"/>
      <c r="R55" s="58" t="str">
        <f>IF(P55="","",T55*M55*LOOKUP(RIGHT($D$2,3),[2]定数!$A$6:$A$13,[2]定数!$B$6:$B$13))</f>
        <v/>
      </c>
      <c r="S55" s="58"/>
      <c r="T55" s="59" t="str">
        <f t="shared" si="5"/>
        <v/>
      </c>
      <c r="U55" s="59"/>
      <c r="V55" t="str">
        <f t="shared" si="9"/>
        <v/>
      </c>
      <c r="W55" t="str">
        <f t="shared" si="3"/>
        <v/>
      </c>
      <c r="X55" s="38" t="str">
        <f t="shared" si="6"/>
        <v/>
      </c>
      <c r="Y55" s="39" t="str">
        <f t="shared" si="7"/>
        <v/>
      </c>
    </row>
    <row r="56" spans="2:25" x14ac:dyDescent="0.15">
      <c r="B56" s="48">
        <v>48</v>
      </c>
      <c r="C56" s="54" t="str">
        <f t="shared" si="1"/>
        <v/>
      </c>
      <c r="D56" s="54"/>
      <c r="E56" s="48"/>
      <c r="F56" s="8"/>
      <c r="G56" s="48"/>
      <c r="H56" s="55"/>
      <c r="I56" s="55"/>
      <c r="J56" s="48"/>
      <c r="K56" s="56" t="str">
        <f t="shared" si="8"/>
        <v/>
      </c>
      <c r="L56" s="57"/>
      <c r="M56" s="6" t="str">
        <f>IF(J56="","",(K56/J56)/LOOKUP(RIGHT($D$2,3),[2]定数!$A$6:$A$13,[2]定数!$B$6:$B$13))</f>
        <v/>
      </c>
      <c r="N56" s="48"/>
      <c r="O56" s="8"/>
      <c r="P56" s="55"/>
      <c r="Q56" s="55"/>
      <c r="R56" s="58" t="str">
        <f>IF(P56="","",T56*M56*LOOKUP(RIGHT($D$2,3),[2]定数!$A$6:$A$13,[2]定数!$B$6:$B$13))</f>
        <v/>
      </c>
      <c r="S56" s="58"/>
      <c r="T56" s="59" t="str">
        <f t="shared" si="5"/>
        <v/>
      </c>
      <c r="U56" s="59"/>
      <c r="V56" t="str">
        <f t="shared" si="9"/>
        <v/>
      </c>
      <c r="W56" t="str">
        <f t="shared" si="3"/>
        <v/>
      </c>
      <c r="X56" s="38" t="str">
        <f t="shared" si="6"/>
        <v/>
      </c>
      <c r="Y56" s="39" t="str">
        <f t="shared" si="7"/>
        <v/>
      </c>
    </row>
    <row r="57" spans="2:25" x14ac:dyDescent="0.15">
      <c r="B57" s="48">
        <v>49</v>
      </c>
      <c r="C57" s="54" t="str">
        <f t="shared" si="1"/>
        <v/>
      </c>
      <c r="D57" s="54"/>
      <c r="E57" s="48"/>
      <c r="F57" s="8"/>
      <c r="G57" s="48"/>
      <c r="H57" s="55"/>
      <c r="I57" s="55"/>
      <c r="J57" s="48"/>
      <c r="K57" s="56" t="str">
        <f t="shared" si="8"/>
        <v/>
      </c>
      <c r="L57" s="57"/>
      <c r="M57" s="6" t="str">
        <f>IF(J57="","",(K57/J57)/LOOKUP(RIGHT($D$2,3),[2]定数!$A$6:$A$13,[2]定数!$B$6:$B$13))</f>
        <v/>
      </c>
      <c r="N57" s="48"/>
      <c r="O57" s="8"/>
      <c r="P57" s="55"/>
      <c r="Q57" s="55"/>
      <c r="R57" s="58" t="str">
        <f>IF(P57="","",T57*M57*LOOKUP(RIGHT($D$2,3),[2]定数!$A$6:$A$13,[2]定数!$B$6:$B$13))</f>
        <v/>
      </c>
      <c r="S57" s="58"/>
      <c r="T57" s="59" t="str">
        <f t="shared" si="5"/>
        <v/>
      </c>
      <c r="U57" s="59"/>
      <c r="V57" t="str">
        <f t="shared" si="9"/>
        <v/>
      </c>
      <c r="W57" t="str">
        <f t="shared" si="3"/>
        <v/>
      </c>
      <c r="X57" s="38" t="str">
        <f t="shared" si="6"/>
        <v/>
      </c>
      <c r="Y57" s="39" t="str">
        <f t="shared" si="7"/>
        <v/>
      </c>
    </row>
    <row r="58" spans="2:25" x14ac:dyDescent="0.15">
      <c r="B58" s="48">
        <v>50</v>
      </c>
      <c r="C58" s="54" t="str">
        <f t="shared" si="1"/>
        <v/>
      </c>
      <c r="D58" s="54"/>
      <c r="E58" s="48"/>
      <c r="F58" s="8"/>
      <c r="G58" s="48"/>
      <c r="H58" s="55"/>
      <c r="I58" s="55"/>
      <c r="J58" s="48"/>
      <c r="K58" s="56" t="str">
        <f t="shared" si="8"/>
        <v/>
      </c>
      <c r="L58" s="57"/>
      <c r="M58" s="6" t="str">
        <f>IF(J58="","",(K58/J58)/LOOKUP(RIGHT($D$2,3),[2]定数!$A$6:$A$13,[2]定数!$B$6:$B$13))</f>
        <v/>
      </c>
      <c r="N58" s="48"/>
      <c r="O58" s="8"/>
      <c r="P58" s="55"/>
      <c r="Q58" s="55"/>
      <c r="R58" s="58" t="str">
        <f>IF(P58="","",T58*M58*LOOKUP(RIGHT($D$2,3),[2]定数!$A$6:$A$13,[2]定数!$B$6:$B$13))</f>
        <v/>
      </c>
      <c r="S58" s="58"/>
      <c r="T58" s="59" t="str">
        <f t="shared" si="5"/>
        <v/>
      </c>
      <c r="U58" s="59"/>
      <c r="V58" t="str">
        <f t="shared" si="9"/>
        <v/>
      </c>
      <c r="W58" t="str">
        <f t="shared" si="3"/>
        <v/>
      </c>
      <c r="X58" s="38" t="str">
        <f t="shared" si="6"/>
        <v/>
      </c>
      <c r="Y58" s="39" t="str">
        <f t="shared" si="7"/>
        <v/>
      </c>
    </row>
    <row r="59" spans="2:25" x14ac:dyDescent="0.15">
      <c r="B59" s="48">
        <v>51</v>
      </c>
      <c r="C59" s="54" t="str">
        <f t="shared" si="1"/>
        <v/>
      </c>
      <c r="D59" s="54"/>
      <c r="E59" s="48"/>
      <c r="F59" s="8"/>
      <c r="G59" s="48"/>
      <c r="H59" s="55"/>
      <c r="I59" s="55"/>
      <c r="J59" s="48"/>
      <c r="K59" s="56" t="str">
        <f t="shared" si="8"/>
        <v/>
      </c>
      <c r="L59" s="57"/>
      <c r="M59" s="6" t="str">
        <f>IF(J59="","",(K59/J59)/LOOKUP(RIGHT($D$2,3),[2]定数!$A$6:$A$13,[2]定数!$B$6:$B$13))</f>
        <v/>
      </c>
      <c r="N59" s="48"/>
      <c r="O59" s="8"/>
      <c r="P59" s="55"/>
      <c r="Q59" s="55"/>
      <c r="R59" s="58" t="str">
        <f>IF(P59="","",T59*M59*LOOKUP(RIGHT($D$2,3),[2]定数!$A$6:$A$13,[2]定数!$B$6:$B$13))</f>
        <v/>
      </c>
      <c r="S59" s="58"/>
      <c r="T59" s="59" t="str">
        <f t="shared" si="5"/>
        <v/>
      </c>
      <c r="U59" s="59"/>
      <c r="V59" t="str">
        <f t="shared" si="9"/>
        <v/>
      </c>
      <c r="W59" t="str">
        <f t="shared" si="3"/>
        <v/>
      </c>
      <c r="X59" s="38" t="str">
        <f t="shared" si="6"/>
        <v/>
      </c>
      <c r="Y59" s="39" t="str">
        <f t="shared" si="7"/>
        <v/>
      </c>
    </row>
    <row r="60" spans="2:25" x14ac:dyDescent="0.15">
      <c r="B60" s="48">
        <v>52</v>
      </c>
      <c r="C60" s="54" t="str">
        <f t="shared" si="1"/>
        <v/>
      </c>
      <c r="D60" s="54"/>
      <c r="E60" s="48"/>
      <c r="F60" s="8"/>
      <c r="G60" s="48"/>
      <c r="H60" s="55"/>
      <c r="I60" s="55"/>
      <c r="J60" s="48"/>
      <c r="K60" s="56" t="str">
        <f t="shared" si="8"/>
        <v/>
      </c>
      <c r="L60" s="57"/>
      <c r="M60" s="6" t="str">
        <f>IF(J60="","",(K60/J60)/LOOKUP(RIGHT($D$2,3),[2]定数!$A$6:$A$13,[2]定数!$B$6:$B$13))</f>
        <v/>
      </c>
      <c r="N60" s="48"/>
      <c r="O60" s="8"/>
      <c r="P60" s="55"/>
      <c r="Q60" s="55"/>
      <c r="R60" s="58" t="str">
        <f>IF(P60="","",T60*M60*LOOKUP(RIGHT($D$2,3),[2]定数!$A$6:$A$13,[2]定数!$B$6:$B$13))</f>
        <v/>
      </c>
      <c r="S60" s="58"/>
      <c r="T60" s="59" t="str">
        <f t="shared" si="5"/>
        <v/>
      </c>
      <c r="U60" s="59"/>
      <c r="V60" t="str">
        <f t="shared" si="9"/>
        <v/>
      </c>
      <c r="W60" t="str">
        <f t="shared" si="3"/>
        <v/>
      </c>
      <c r="X60" s="38" t="str">
        <f t="shared" si="6"/>
        <v/>
      </c>
      <c r="Y60" s="39" t="str">
        <f t="shared" si="7"/>
        <v/>
      </c>
    </row>
    <row r="61" spans="2:25" x14ac:dyDescent="0.15">
      <c r="B61" s="48">
        <v>53</v>
      </c>
      <c r="C61" s="54" t="str">
        <f t="shared" si="1"/>
        <v/>
      </c>
      <c r="D61" s="54"/>
      <c r="E61" s="48"/>
      <c r="F61" s="8"/>
      <c r="G61" s="48"/>
      <c r="H61" s="55"/>
      <c r="I61" s="55"/>
      <c r="J61" s="48"/>
      <c r="K61" s="56" t="str">
        <f t="shared" si="8"/>
        <v/>
      </c>
      <c r="L61" s="57"/>
      <c r="M61" s="6" t="str">
        <f>IF(J61="","",(K61/J61)/LOOKUP(RIGHT($D$2,3),[2]定数!$A$6:$A$13,[2]定数!$B$6:$B$13))</f>
        <v/>
      </c>
      <c r="N61" s="48"/>
      <c r="O61" s="8"/>
      <c r="P61" s="55"/>
      <c r="Q61" s="55"/>
      <c r="R61" s="58" t="str">
        <f>IF(P61="","",T61*M61*LOOKUP(RIGHT($D$2,3),[2]定数!$A$6:$A$13,[2]定数!$B$6:$B$13))</f>
        <v/>
      </c>
      <c r="S61" s="58"/>
      <c r="T61" s="59" t="str">
        <f t="shared" si="5"/>
        <v/>
      </c>
      <c r="U61" s="59"/>
      <c r="V61" t="str">
        <f t="shared" si="9"/>
        <v/>
      </c>
      <c r="W61" t="str">
        <f t="shared" si="3"/>
        <v/>
      </c>
      <c r="X61" s="38" t="str">
        <f t="shared" si="6"/>
        <v/>
      </c>
      <c r="Y61" s="39" t="str">
        <f t="shared" si="7"/>
        <v/>
      </c>
    </row>
    <row r="62" spans="2:25" x14ac:dyDescent="0.15">
      <c r="B62" s="48">
        <v>54</v>
      </c>
      <c r="C62" s="54" t="str">
        <f t="shared" si="1"/>
        <v/>
      </c>
      <c r="D62" s="54"/>
      <c r="E62" s="48"/>
      <c r="F62" s="8"/>
      <c r="G62" s="48"/>
      <c r="H62" s="55"/>
      <c r="I62" s="55"/>
      <c r="J62" s="48"/>
      <c r="K62" s="56" t="str">
        <f t="shared" si="8"/>
        <v/>
      </c>
      <c r="L62" s="57"/>
      <c r="M62" s="6" t="str">
        <f>IF(J62="","",(K62/J62)/LOOKUP(RIGHT($D$2,3),[2]定数!$A$6:$A$13,[2]定数!$B$6:$B$13))</f>
        <v/>
      </c>
      <c r="N62" s="48"/>
      <c r="O62" s="8"/>
      <c r="P62" s="55"/>
      <c r="Q62" s="55"/>
      <c r="R62" s="58" t="str">
        <f>IF(P62="","",T62*M62*LOOKUP(RIGHT($D$2,3),[2]定数!$A$6:$A$13,[2]定数!$B$6:$B$13))</f>
        <v/>
      </c>
      <c r="S62" s="58"/>
      <c r="T62" s="59" t="str">
        <f t="shared" si="5"/>
        <v/>
      </c>
      <c r="U62" s="59"/>
      <c r="V62" t="str">
        <f t="shared" si="9"/>
        <v/>
      </c>
      <c r="W62" t="str">
        <f t="shared" si="3"/>
        <v/>
      </c>
      <c r="X62" s="38" t="str">
        <f t="shared" si="6"/>
        <v/>
      </c>
      <c r="Y62" s="39" t="str">
        <f t="shared" si="7"/>
        <v/>
      </c>
    </row>
    <row r="63" spans="2:25" x14ac:dyDescent="0.15">
      <c r="B63" s="48">
        <v>55</v>
      </c>
      <c r="C63" s="54" t="str">
        <f t="shared" si="1"/>
        <v/>
      </c>
      <c r="D63" s="54"/>
      <c r="E63" s="48"/>
      <c r="F63" s="8"/>
      <c r="G63" s="48"/>
      <c r="H63" s="55"/>
      <c r="I63" s="55"/>
      <c r="J63" s="48"/>
      <c r="K63" s="56" t="str">
        <f t="shared" si="8"/>
        <v/>
      </c>
      <c r="L63" s="57"/>
      <c r="M63" s="6" t="str">
        <f>IF(J63="","",(K63/J63)/LOOKUP(RIGHT($D$2,3),[2]定数!$A$6:$A$13,[2]定数!$B$6:$B$13))</f>
        <v/>
      </c>
      <c r="N63" s="48"/>
      <c r="O63" s="8"/>
      <c r="P63" s="55"/>
      <c r="Q63" s="55"/>
      <c r="R63" s="58" t="str">
        <f>IF(P63="","",T63*M63*LOOKUP(RIGHT($D$2,3),[2]定数!$A$6:$A$13,[2]定数!$B$6:$B$13))</f>
        <v/>
      </c>
      <c r="S63" s="58"/>
      <c r="T63" s="59" t="str">
        <f t="shared" si="5"/>
        <v/>
      </c>
      <c r="U63" s="59"/>
      <c r="V63" t="str">
        <f t="shared" si="9"/>
        <v/>
      </c>
      <c r="W63" t="str">
        <f t="shared" si="3"/>
        <v/>
      </c>
      <c r="X63" s="38" t="str">
        <f t="shared" si="6"/>
        <v/>
      </c>
      <c r="Y63" s="39" t="str">
        <f t="shared" si="7"/>
        <v/>
      </c>
    </row>
    <row r="64" spans="2:25" x14ac:dyDescent="0.15">
      <c r="B64" s="48">
        <v>56</v>
      </c>
      <c r="C64" s="54" t="str">
        <f t="shared" si="1"/>
        <v/>
      </c>
      <c r="D64" s="54"/>
      <c r="E64" s="48"/>
      <c r="F64" s="8"/>
      <c r="G64" s="48"/>
      <c r="H64" s="55"/>
      <c r="I64" s="55"/>
      <c r="J64" s="48"/>
      <c r="K64" s="56" t="str">
        <f t="shared" si="8"/>
        <v/>
      </c>
      <c r="L64" s="57"/>
      <c r="M64" s="6" t="str">
        <f>IF(J64="","",(K64/J64)/LOOKUP(RIGHT($D$2,3),[2]定数!$A$6:$A$13,[2]定数!$B$6:$B$13))</f>
        <v/>
      </c>
      <c r="N64" s="48"/>
      <c r="O64" s="8"/>
      <c r="P64" s="55"/>
      <c r="Q64" s="55"/>
      <c r="R64" s="58" t="str">
        <f>IF(P64="","",T64*M64*LOOKUP(RIGHT($D$2,3),[2]定数!$A$6:$A$13,[2]定数!$B$6:$B$13))</f>
        <v/>
      </c>
      <c r="S64" s="58"/>
      <c r="T64" s="59" t="str">
        <f t="shared" si="5"/>
        <v/>
      </c>
      <c r="U64" s="59"/>
      <c r="V64" t="str">
        <f t="shared" si="9"/>
        <v/>
      </c>
      <c r="W64" t="str">
        <f t="shared" si="3"/>
        <v/>
      </c>
      <c r="X64" s="38" t="str">
        <f t="shared" si="6"/>
        <v/>
      </c>
      <c r="Y64" s="39" t="str">
        <f t="shared" si="7"/>
        <v/>
      </c>
    </row>
    <row r="65" spans="2:25" x14ac:dyDescent="0.15">
      <c r="B65" s="48">
        <v>57</v>
      </c>
      <c r="C65" s="54" t="str">
        <f t="shared" si="1"/>
        <v/>
      </c>
      <c r="D65" s="54"/>
      <c r="E65" s="48"/>
      <c r="F65" s="8"/>
      <c r="G65" s="48"/>
      <c r="H65" s="55"/>
      <c r="I65" s="55"/>
      <c r="J65" s="48"/>
      <c r="K65" s="56" t="str">
        <f t="shared" si="8"/>
        <v/>
      </c>
      <c r="L65" s="57"/>
      <c r="M65" s="6" t="str">
        <f>IF(J65="","",(K65/J65)/LOOKUP(RIGHT($D$2,3),[2]定数!$A$6:$A$13,[2]定数!$B$6:$B$13))</f>
        <v/>
      </c>
      <c r="N65" s="48"/>
      <c r="O65" s="8"/>
      <c r="P65" s="55"/>
      <c r="Q65" s="55"/>
      <c r="R65" s="58" t="str">
        <f>IF(P65="","",T65*M65*LOOKUP(RIGHT($D$2,3),[2]定数!$A$6:$A$13,[2]定数!$B$6:$B$13))</f>
        <v/>
      </c>
      <c r="S65" s="58"/>
      <c r="T65" s="59" t="str">
        <f t="shared" si="5"/>
        <v/>
      </c>
      <c r="U65" s="59"/>
      <c r="V65" t="str">
        <f t="shared" si="9"/>
        <v/>
      </c>
      <c r="W65" t="str">
        <f t="shared" si="3"/>
        <v/>
      </c>
      <c r="X65" s="38" t="str">
        <f t="shared" si="6"/>
        <v/>
      </c>
      <c r="Y65" s="39" t="str">
        <f t="shared" si="7"/>
        <v/>
      </c>
    </row>
    <row r="66" spans="2:25" x14ac:dyDescent="0.15">
      <c r="B66" s="48">
        <v>58</v>
      </c>
      <c r="C66" s="54" t="str">
        <f t="shared" si="1"/>
        <v/>
      </c>
      <c r="D66" s="54"/>
      <c r="E66" s="48"/>
      <c r="F66" s="8"/>
      <c r="G66" s="48"/>
      <c r="H66" s="55"/>
      <c r="I66" s="55"/>
      <c r="J66" s="48"/>
      <c r="K66" s="56" t="str">
        <f t="shared" si="8"/>
        <v/>
      </c>
      <c r="L66" s="57"/>
      <c r="M66" s="6" t="str">
        <f>IF(J66="","",(K66/J66)/LOOKUP(RIGHT($D$2,3),[2]定数!$A$6:$A$13,[2]定数!$B$6:$B$13))</f>
        <v/>
      </c>
      <c r="N66" s="48"/>
      <c r="O66" s="8"/>
      <c r="P66" s="55"/>
      <c r="Q66" s="55"/>
      <c r="R66" s="58" t="str">
        <f>IF(P66="","",T66*M66*LOOKUP(RIGHT($D$2,3),[2]定数!$A$6:$A$13,[2]定数!$B$6:$B$13))</f>
        <v/>
      </c>
      <c r="S66" s="58"/>
      <c r="T66" s="59" t="str">
        <f>IF(P66="","",IF(G66="買",(P66-H66),(H66-P66))*IF(RIGHT($D$2,3)="JPY",100,10000))</f>
        <v/>
      </c>
      <c r="U66" s="59"/>
      <c r="V66" t="str">
        <f t="shared" si="9"/>
        <v/>
      </c>
      <c r="W66" t="str">
        <f t="shared" si="3"/>
        <v/>
      </c>
      <c r="X66" s="38" t="str">
        <f t="shared" si="6"/>
        <v/>
      </c>
      <c r="Y66" s="39" t="str">
        <f t="shared" si="7"/>
        <v/>
      </c>
    </row>
    <row r="67" spans="2:25" x14ac:dyDescent="0.15">
      <c r="B67" s="48">
        <v>59</v>
      </c>
      <c r="C67" s="54" t="str">
        <f t="shared" si="1"/>
        <v/>
      </c>
      <c r="D67" s="54"/>
      <c r="E67" s="48"/>
      <c r="F67" s="8"/>
      <c r="G67" s="48"/>
      <c r="H67" s="55"/>
      <c r="I67" s="55"/>
      <c r="J67" s="48"/>
      <c r="K67" s="56" t="str">
        <f t="shared" si="8"/>
        <v/>
      </c>
      <c r="L67" s="57"/>
      <c r="M67" s="6" t="str">
        <f>IF(J67="","",(K67/J67)/LOOKUP(RIGHT($D$2,3),[2]定数!$A$6:$A$13,[2]定数!$B$6:$B$13))</f>
        <v/>
      </c>
      <c r="N67" s="48"/>
      <c r="O67" s="8"/>
      <c r="P67" s="55"/>
      <c r="Q67" s="55"/>
      <c r="R67" s="58" t="str">
        <f>IF(P67="","",T67*M67*LOOKUP(RIGHT($D$2,3),[2]定数!$A$6:$A$13,[2]定数!$B$6:$B$13))</f>
        <v/>
      </c>
      <c r="S67" s="58"/>
      <c r="T67" s="59" t="str">
        <f>IF(P67="","",IF(G67="買",(P67-H67),(H67-P67))*IF(RIGHT($D$2,3)="JPY",100,10000))</f>
        <v/>
      </c>
      <c r="U67" s="59"/>
      <c r="V67" t="str">
        <f t="shared" si="9"/>
        <v/>
      </c>
      <c r="W67" t="str">
        <f t="shared" si="3"/>
        <v/>
      </c>
      <c r="X67" s="38" t="str">
        <f t="shared" si="6"/>
        <v/>
      </c>
      <c r="Y67" s="39" t="str">
        <f t="shared" si="7"/>
        <v/>
      </c>
    </row>
    <row r="68" spans="2:25" x14ac:dyDescent="0.15">
      <c r="B68" s="48">
        <v>60</v>
      </c>
      <c r="C68" s="54" t="str">
        <f t="shared" si="1"/>
        <v/>
      </c>
      <c r="D68" s="54"/>
      <c r="E68" s="48"/>
      <c r="F68" s="8"/>
      <c r="G68" s="48"/>
      <c r="H68" s="55"/>
      <c r="I68" s="55"/>
      <c r="J68" s="48"/>
      <c r="K68" s="56" t="str">
        <f t="shared" si="8"/>
        <v/>
      </c>
      <c r="L68" s="57"/>
      <c r="M68" s="6" t="str">
        <f>IF(J68="","",(K68/J68)/LOOKUP(RIGHT($D$2,3),[2]定数!$A$6:$A$13,[2]定数!$B$6:$B$13))</f>
        <v/>
      </c>
      <c r="N68" s="48"/>
      <c r="O68" s="8"/>
      <c r="P68" s="55"/>
      <c r="Q68" s="55"/>
      <c r="R68" s="58" t="str">
        <f>IF(P68="","",T68*M68*LOOKUP(RIGHT($D$2,3),[2]定数!$A$6:$A$13,[2]定数!$B$6:$B$13))</f>
        <v/>
      </c>
      <c r="S68" s="58"/>
      <c r="T68" s="59" t="str">
        <f t="shared" si="5"/>
        <v/>
      </c>
      <c r="U68" s="59"/>
      <c r="V68" t="str">
        <f t="shared" si="9"/>
        <v/>
      </c>
      <c r="W68" t="str">
        <f t="shared" si="3"/>
        <v/>
      </c>
      <c r="X68" s="38" t="str">
        <f t="shared" si="6"/>
        <v/>
      </c>
      <c r="Y68" s="39" t="str">
        <f t="shared" si="7"/>
        <v/>
      </c>
    </row>
    <row r="69" spans="2:25" x14ac:dyDescent="0.15">
      <c r="B69" s="48">
        <v>61</v>
      </c>
      <c r="C69" s="54" t="str">
        <f t="shared" si="1"/>
        <v/>
      </c>
      <c r="D69" s="54"/>
      <c r="E69" s="48"/>
      <c r="F69" s="8"/>
      <c r="G69" s="48"/>
      <c r="H69" s="55"/>
      <c r="I69" s="55"/>
      <c r="J69" s="48"/>
      <c r="K69" s="56" t="str">
        <f t="shared" si="8"/>
        <v/>
      </c>
      <c r="L69" s="57"/>
      <c r="M69" s="6" t="str">
        <f>IF(J69="","",(K69/J69)/LOOKUP(RIGHT($D$2,3),[2]定数!$A$6:$A$13,[2]定数!$B$6:$B$13))</f>
        <v/>
      </c>
      <c r="N69" s="48"/>
      <c r="O69" s="8"/>
      <c r="P69" s="55"/>
      <c r="Q69" s="55"/>
      <c r="R69" s="58" t="str">
        <f>IF(P69="","",T69*M69*LOOKUP(RIGHT($D$2,3),[2]定数!$A$6:$A$13,[2]定数!$B$6:$B$13))</f>
        <v/>
      </c>
      <c r="S69" s="58"/>
      <c r="T69" s="59" t="str">
        <f>IF(P69="","",IF(G69="買",(P69-H69),(H69-P69))*IF(RIGHT($D$2,3)="JPY",100,10000))</f>
        <v/>
      </c>
      <c r="U69" s="59"/>
      <c r="V69" t="str">
        <f t="shared" si="9"/>
        <v/>
      </c>
      <c r="W69" t="str">
        <f t="shared" si="3"/>
        <v/>
      </c>
      <c r="X69" s="38" t="str">
        <f t="shared" si="6"/>
        <v/>
      </c>
      <c r="Y69" s="39" t="str">
        <f t="shared" si="7"/>
        <v/>
      </c>
    </row>
    <row r="70" spans="2:25" x14ac:dyDescent="0.15">
      <c r="B70" s="48">
        <v>62</v>
      </c>
      <c r="C70" s="54" t="str">
        <f t="shared" si="1"/>
        <v/>
      </c>
      <c r="D70" s="54"/>
      <c r="E70" s="48"/>
      <c r="F70" s="8"/>
      <c r="G70" s="48"/>
      <c r="H70" s="55"/>
      <c r="I70" s="55"/>
      <c r="J70" s="48"/>
      <c r="K70" s="56" t="str">
        <f t="shared" ref="K70" si="10">IF(J70="","",C70*0.03)</f>
        <v/>
      </c>
      <c r="L70" s="57"/>
      <c r="M70" s="6" t="str">
        <f>IF(J70="","",(K70/J70)/LOOKUP(RIGHT($D$2,3),[2]定数!$A$6:$A$13,[2]定数!$B$6:$B$13))</f>
        <v/>
      </c>
      <c r="N70" s="48"/>
      <c r="O70" s="8"/>
      <c r="P70" s="55"/>
      <c r="Q70" s="55"/>
      <c r="R70" s="58" t="str">
        <f>IF(P70="","",T70*M70*LOOKUP(RIGHT($D$2,3),[2]定数!$A$6:$A$13,[2]定数!$B$6:$B$13))</f>
        <v/>
      </c>
      <c r="S70" s="58"/>
      <c r="T70" s="59" t="str">
        <f>IF(P70="","",IF(G70="買",(P70-H70),(H70-P70))*IF(RIGHT($D$2,3)="JPY",100,10000))</f>
        <v/>
      </c>
      <c r="U70" s="59"/>
      <c r="V70" t="str">
        <f t="shared" si="9"/>
        <v/>
      </c>
      <c r="W70" t="str">
        <f t="shared" si="3"/>
        <v/>
      </c>
      <c r="X70" s="38" t="str">
        <f t="shared" si="6"/>
        <v/>
      </c>
      <c r="Y70" s="39" t="str">
        <f t="shared" si="7"/>
        <v/>
      </c>
    </row>
    <row r="71" spans="2:25" x14ac:dyDescent="0.15">
      <c r="B71" s="48">
        <v>63</v>
      </c>
      <c r="C71" s="54" t="str">
        <f t="shared" si="1"/>
        <v/>
      </c>
      <c r="D71" s="54"/>
      <c r="E71" s="48"/>
      <c r="F71" s="8"/>
      <c r="G71" s="48"/>
      <c r="H71" s="55"/>
      <c r="I71" s="55"/>
      <c r="J71" s="48"/>
      <c r="K71" s="56" t="str">
        <f t="shared" ref="K71:K90" si="11">IF(J71="","",C71*0.03)</f>
        <v/>
      </c>
      <c r="L71" s="57"/>
      <c r="M71" s="6" t="str">
        <f>IF(J71="","",(K71/J71)/LOOKUP(RIGHT($D$2,3),[2]定数!$A$6:$A$13,[2]定数!$B$6:$B$13))</f>
        <v/>
      </c>
      <c r="N71" s="48"/>
      <c r="O71" s="8"/>
      <c r="P71" s="55"/>
      <c r="Q71" s="55"/>
      <c r="R71" s="58" t="str">
        <f>IF(P71="","",T71*M71*LOOKUP(RIGHT($D$2,3),[2]定数!$A$6:$A$13,[2]定数!$B$6:$B$13))</f>
        <v/>
      </c>
      <c r="S71" s="58"/>
      <c r="T71" s="59" t="str">
        <f t="shared" si="5"/>
        <v/>
      </c>
      <c r="U71" s="59"/>
      <c r="V71" t="str">
        <f t="shared" si="9"/>
        <v/>
      </c>
      <c r="W71" t="str">
        <f t="shared" si="3"/>
        <v/>
      </c>
      <c r="X71" s="38" t="str">
        <f t="shared" si="6"/>
        <v/>
      </c>
      <c r="Y71" s="39" t="str">
        <f t="shared" si="7"/>
        <v/>
      </c>
    </row>
    <row r="72" spans="2:25" x14ac:dyDescent="0.15">
      <c r="B72" s="48">
        <v>64</v>
      </c>
      <c r="C72" s="54" t="str">
        <f t="shared" si="1"/>
        <v/>
      </c>
      <c r="D72" s="54"/>
      <c r="E72" s="48"/>
      <c r="F72" s="8"/>
      <c r="G72" s="48"/>
      <c r="H72" s="55"/>
      <c r="I72" s="55"/>
      <c r="J72" s="48"/>
      <c r="K72" s="56" t="str">
        <f t="shared" si="11"/>
        <v/>
      </c>
      <c r="L72" s="57"/>
      <c r="M72" s="6" t="str">
        <f>IF(J72="","",(K72/J72)/LOOKUP(RIGHT($D$2,3),[2]定数!$A$6:$A$13,[2]定数!$B$6:$B$13))</f>
        <v/>
      </c>
      <c r="N72" s="48"/>
      <c r="O72" s="8"/>
      <c r="P72" s="55"/>
      <c r="Q72" s="55"/>
      <c r="R72" s="58" t="str">
        <f>IF(P72="","",T72*M72*LOOKUP(RIGHT($D$2,3),[2]定数!$A$6:$A$13,[2]定数!$B$6:$B$13))</f>
        <v/>
      </c>
      <c r="S72" s="58"/>
      <c r="T72" s="59" t="str">
        <f t="shared" si="5"/>
        <v/>
      </c>
      <c r="U72" s="59"/>
      <c r="V72" t="str">
        <f t="shared" si="9"/>
        <v/>
      </c>
      <c r="W72" t="str">
        <f t="shared" si="3"/>
        <v/>
      </c>
      <c r="X72" s="38" t="str">
        <f t="shared" si="6"/>
        <v/>
      </c>
      <c r="Y72" s="39" t="str">
        <f t="shared" si="7"/>
        <v/>
      </c>
    </row>
    <row r="73" spans="2:25" x14ac:dyDescent="0.15">
      <c r="B73" s="48">
        <v>65</v>
      </c>
      <c r="C73" s="54" t="str">
        <f t="shared" si="1"/>
        <v/>
      </c>
      <c r="D73" s="54"/>
      <c r="E73" s="48"/>
      <c r="F73" s="8"/>
      <c r="G73" s="48"/>
      <c r="H73" s="55"/>
      <c r="I73" s="55"/>
      <c r="J73" s="48"/>
      <c r="K73" s="56" t="str">
        <f t="shared" si="11"/>
        <v/>
      </c>
      <c r="L73" s="57"/>
      <c r="M73" s="6" t="str">
        <f>IF(J73="","",(K73/J73)/LOOKUP(RIGHT($D$2,3),[2]定数!$A$6:$A$13,[2]定数!$B$6:$B$13))</f>
        <v/>
      </c>
      <c r="N73" s="48"/>
      <c r="O73" s="8"/>
      <c r="P73" s="55"/>
      <c r="Q73" s="55"/>
      <c r="R73" s="58" t="str">
        <f>IF(P73="","",T73*M73*LOOKUP(RIGHT($D$2,3),[2]定数!$A$6:$A$13,[2]定数!$B$6:$B$13))</f>
        <v/>
      </c>
      <c r="S73" s="58"/>
      <c r="T73" s="59" t="str">
        <f t="shared" si="5"/>
        <v/>
      </c>
      <c r="U73" s="59"/>
      <c r="V73" t="str">
        <f t="shared" si="9"/>
        <v/>
      </c>
      <c r="W73" t="str">
        <f t="shared" si="3"/>
        <v/>
      </c>
      <c r="X73" s="38" t="str">
        <f t="shared" si="6"/>
        <v/>
      </c>
      <c r="Y73" s="39" t="str">
        <f t="shared" si="7"/>
        <v/>
      </c>
    </row>
    <row r="74" spans="2:25" x14ac:dyDescent="0.15">
      <c r="B74" s="48">
        <v>66</v>
      </c>
      <c r="C74" s="54" t="str">
        <f t="shared" ref="C74:C108" si="12">IF(R73="","",C73+R73)</f>
        <v/>
      </c>
      <c r="D74" s="54"/>
      <c r="E74" s="48"/>
      <c r="F74" s="8"/>
      <c r="G74" s="48"/>
      <c r="H74" s="55"/>
      <c r="I74" s="55"/>
      <c r="J74" s="48"/>
      <c r="K74" s="56" t="str">
        <f t="shared" si="11"/>
        <v/>
      </c>
      <c r="L74" s="57"/>
      <c r="M74" s="6" t="str">
        <f>IF(J74="","",(K74/J74)/LOOKUP(RIGHT($D$2,3),[2]定数!$A$6:$A$13,[2]定数!$B$6:$B$13))</f>
        <v/>
      </c>
      <c r="N74" s="48"/>
      <c r="O74" s="8"/>
      <c r="P74" s="55"/>
      <c r="Q74" s="55"/>
      <c r="R74" s="58" t="str">
        <f>IF(P74="","",T74*M74*LOOKUP(RIGHT($D$2,3),[2]定数!$A$6:$A$13,[2]定数!$B$6:$B$13))</f>
        <v/>
      </c>
      <c r="S74" s="58"/>
      <c r="T74" s="59" t="str">
        <f t="shared" si="5"/>
        <v/>
      </c>
      <c r="U74" s="59"/>
      <c r="V74" t="str">
        <f t="shared" si="9"/>
        <v/>
      </c>
      <c r="W74" t="str">
        <f t="shared" si="9"/>
        <v/>
      </c>
      <c r="X74" s="38" t="str">
        <f t="shared" si="6"/>
        <v/>
      </c>
      <c r="Y74" s="39" t="str">
        <f t="shared" si="7"/>
        <v/>
      </c>
    </row>
    <row r="75" spans="2:25" x14ac:dyDescent="0.15">
      <c r="B75" s="48">
        <v>67</v>
      </c>
      <c r="C75" s="54" t="str">
        <f t="shared" si="12"/>
        <v/>
      </c>
      <c r="D75" s="54"/>
      <c r="E75" s="48"/>
      <c r="F75" s="8"/>
      <c r="G75" s="48"/>
      <c r="H75" s="55"/>
      <c r="I75" s="55"/>
      <c r="J75" s="48"/>
      <c r="K75" s="56" t="str">
        <f t="shared" si="11"/>
        <v/>
      </c>
      <c r="L75" s="57"/>
      <c r="M75" s="6" t="str">
        <f>IF(J75="","",(K75/J75)/LOOKUP(RIGHT($D$2,3),[2]定数!$A$6:$A$13,[2]定数!$B$6:$B$13))</f>
        <v/>
      </c>
      <c r="N75" s="48"/>
      <c r="O75" s="8"/>
      <c r="P75" s="55"/>
      <c r="Q75" s="55"/>
      <c r="R75" s="58" t="str">
        <f>IF(P75="","",T75*M75*LOOKUP(RIGHT($D$2,3),[2]定数!$A$6:$A$13,[2]定数!$B$6:$B$13))</f>
        <v/>
      </c>
      <c r="S75" s="58"/>
      <c r="T75" s="59" t="str">
        <f t="shared" si="5"/>
        <v/>
      </c>
      <c r="U75" s="59"/>
      <c r="V75" t="str">
        <f t="shared" ref="V75:W90" si="13">IF(S75&lt;&gt;"",IF(S75&lt;0,1+V74,0),"")</f>
        <v/>
      </c>
      <c r="W75" t="str">
        <f t="shared" si="13"/>
        <v/>
      </c>
      <c r="X75" s="38" t="str">
        <f t="shared" si="6"/>
        <v/>
      </c>
      <c r="Y75" s="39" t="str">
        <f t="shared" si="7"/>
        <v/>
      </c>
    </row>
    <row r="76" spans="2:25" x14ac:dyDescent="0.15">
      <c r="B76" s="48">
        <v>68</v>
      </c>
      <c r="C76" s="54" t="str">
        <f t="shared" si="12"/>
        <v/>
      </c>
      <c r="D76" s="54"/>
      <c r="E76" s="48"/>
      <c r="F76" s="8"/>
      <c r="G76" s="48"/>
      <c r="H76" s="55"/>
      <c r="I76" s="55"/>
      <c r="J76" s="48"/>
      <c r="K76" s="56" t="str">
        <f t="shared" si="11"/>
        <v/>
      </c>
      <c r="L76" s="57"/>
      <c r="M76" s="6" t="str">
        <f>IF(J76="","",(K76/J76)/LOOKUP(RIGHT($D$2,3),[2]定数!$A$6:$A$13,[2]定数!$B$6:$B$13))</f>
        <v/>
      </c>
      <c r="N76" s="48"/>
      <c r="O76" s="8"/>
      <c r="P76" s="55"/>
      <c r="Q76" s="55"/>
      <c r="R76" s="58" t="str">
        <f>IF(P76="","",T76*M76*LOOKUP(RIGHT($D$2,3),[2]定数!$A$6:$A$13,[2]定数!$B$6:$B$13))</f>
        <v/>
      </c>
      <c r="S76" s="58"/>
      <c r="T76" s="59" t="str">
        <f t="shared" ref="T76:T108" si="14">IF(P76="","",IF(G76="買",(P76-H76),(H76-P76))*IF(RIGHT($D$2,3)="JPY",100,10000))</f>
        <v/>
      </c>
      <c r="U76" s="59"/>
      <c r="V76" t="str">
        <f t="shared" si="13"/>
        <v/>
      </c>
      <c r="W76" t="str">
        <f t="shared" si="13"/>
        <v/>
      </c>
      <c r="X76" s="38" t="str">
        <f t="shared" ref="X76:X108" si="15">IF(C76&lt;&gt;"",MAX(X75,C76),"")</f>
        <v/>
      </c>
      <c r="Y76" s="39" t="str">
        <f t="shared" ref="Y76:Y108" si="16">IF(X76&lt;&gt;"",1-(C76/X76),"")</f>
        <v/>
      </c>
    </row>
    <row r="77" spans="2:25" x14ac:dyDescent="0.15">
      <c r="B77" s="48">
        <v>69</v>
      </c>
      <c r="C77" s="54" t="str">
        <f t="shared" si="12"/>
        <v/>
      </c>
      <c r="D77" s="54"/>
      <c r="E77" s="48"/>
      <c r="F77" s="8"/>
      <c r="G77" s="48"/>
      <c r="H77" s="55"/>
      <c r="I77" s="55"/>
      <c r="J77" s="48"/>
      <c r="K77" s="56" t="str">
        <f t="shared" si="11"/>
        <v/>
      </c>
      <c r="L77" s="57"/>
      <c r="M77" s="6" t="str">
        <f>IF(J77="","",(K77/J77)/LOOKUP(RIGHT($D$2,3),[2]定数!$A$6:$A$13,[2]定数!$B$6:$B$13))</f>
        <v/>
      </c>
      <c r="N77" s="48"/>
      <c r="O77" s="8"/>
      <c r="P77" s="55"/>
      <c r="Q77" s="55"/>
      <c r="R77" s="58" t="str">
        <f>IF(P77="","",T77*M77*LOOKUP(RIGHT($D$2,3),[2]定数!$A$6:$A$13,[2]定数!$B$6:$B$13))</f>
        <v/>
      </c>
      <c r="S77" s="58"/>
      <c r="T77" s="59" t="str">
        <f t="shared" si="14"/>
        <v/>
      </c>
      <c r="U77" s="59"/>
      <c r="V77" t="str">
        <f t="shared" si="13"/>
        <v/>
      </c>
      <c r="W77" t="str">
        <f t="shared" si="13"/>
        <v/>
      </c>
      <c r="X77" s="38" t="str">
        <f t="shared" si="15"/>
        <v/>
      </c>
      <c r="Y77" s="39" t="str">
        <f t="shared" si="16"/>
        <v/>
      </c>
    </row>
    <row r="78" spans="2:25" x14ac:dyDescent="0.15">
      <c r="B78" s="48">
        <v>70</v>
      </c>
      <c r="C78" s="54" t="str">
        <f t="shared" si="12"/>
        <v/>
      </c>
      <c r="D78" s="54"/>
      <c r="E78" s="48"/>
      <c r="F78" s="8"/>
      <c r="G78" s="48"/>
      <c r="H78" s="55"/>
      <c r="I78" s="55"/>
      <c r="J78" s="48"/>
      <c r="K78" s="56" t="str">
        <f t="shared" si="11"/>
        <v/>
      </c>
      <c r="L78" s="57"/>
      <c r="M78" s="6" t="str">
        <f>IF(J78="","",(K78/J78)/LOOKUP(RIGHT($D$2,3),[2]定数!$A$6:$A$13,[2]定数!$B$6:$B$13))</f>
        <v/>
      </c>
      <c r="N78" s="48"/>
      <c r="O78" s="8"/>
      <c r="P78" s="55"/>
      <c r="Q78" s="55"/>
      <c r="R78" s="58" t="str">
        <f>IF(P78="","",T78*M78*LOOKUP(RIGHT($D$2,3),[2]定数!$A$6:$A$13,[2]定数!$B$6:$B$13))</f>
        <v/>
      </c>
      <c r="S78" s="58"/>
      <c r="T78" s="59" t="str">
        <f t="shared" si="14"/>
        <v/>
      </c>
      <c r="U78" s="59"/>
      <c r="V78" t="str">
        <f t="shared" si="13"/>
        <v/>
      </c>
      <c r="W78" t="str">
        <f t="shared" si="13"/>
        <v/>
      </c>
      <c r="X78" s="38" t="str">
        <f t="shared" si="15"/>
        <v/>
      </c>
      <c r="Y78" s="39" t="str">
        <f t="shared" si="16"/>
        <v/>
      </c>
    </row>
    <row r="79" spans="2:25" x14ac:dyDescent="0.15">
      <c r="B79" s="48">
        <v>71</v>
      </c>
      <c r="C79" s="54" t="str">
        <f t="shared" si="12"/>
        <v/>
      </c>
      <c r="D79" s="54"/>
      <c r="E79" s="48"/>
      <c r="F79" s="8"/>
      <c r="G79" s="48"/>
      <c r="H79" s="55"/>
      <c r="I79" s="55"/>
      <c r="J79" s="48"/>
      <c r="K79" s="56" t="str">
        <f t="shared" si="11"/>
        <v/>
      </c>
      <c r="L79" s="57"/>
      <c r="M79" s="6" t="str">
        <f>IF(J79="","",(K79/J79)/LOOKUP(RIGHT($D$2,3),[2]定数!$A$6:$A$13,[2]定数!$B$6:$B$13))</f>
        <v/>
      </c>
      <c r="N79" s="48"/>
      <c r="O79" s="8"/>
      <c r="P79" s="55"/>
      <c r="Q79" s="55"/>
      <c r="R79" s="58" t="str">
        <f>IF(P79="","",T79*M79*LOOKUP(RIGHT($D$2,3),[2]定数!$A$6:$A$13,[2]定数!$B$6:$B$13))</f>
        <v/>
      </c>
      <c r="S79" s="58"/>
      <c r="T79" s="59" t="str">
        <f t="shared" si="14"/>
        <v/>
      </c>
      <c r="U79" s="59"/>
      <c r="V79" t="str">
        <f t="shared" si="13"/>
        <v/>
      </c>
      <c r="W79" t="str">
        <f t="shared" si="13"/>
        <v/>
      </c>
      <c r="X79" s="38" t="str">
        <f t="shared" si="15"/>
        <v/>
      </c>
      <c r="Y79" s="39" t="str">
        <f t="shared" si="16"/>
        <v/>
      </c>
    </row>
    <row r="80" spans="2:25" x14ac:dyDescent="0.15">
      <c r="B80" s="48">
        <v>72</v>
      </c>
      <c r="C80" s="54" t="str">
        <f t="shared" si="12"/>
        <v/>
      </c>
      <c r="D80" s="54"/>
      <c r="E80" s="48"/>
      <c r="F80" s="8"/>
      <c r="G80" s="48"/>
      <c r="H80" s="55"/>
      <c r="I80" s="55"/>
      <c r="J80" s="48"/>
      <c r="K80" s="56" t="str">
        <f t="shared" si="11"/>
        <v/>
      </c>
      <c r="L80" s="57"/>
      <c r="M80" s="6" t="str">
        <f>IF(J80="","",(K80/J80)/LOOKUP(RIGHT($D$2,3),[2]定数!$A$6:$A$13,[2]定数!$B$6:$B$13))</f>
        <v/>
      </c>
      <c r="N80" s="48"/>
      <c r="O80" s="8"/>
      <c r="P80" s="55"/>
      <c r="Q80" s="55"/>
      <c r="R80" s="58" t="str">
        <f>IF(P80="","",T80*M80*LOOKUP(RIGHT($D$2,3),[2]定数!$A$6:$A$13,[2]定数!$B$6:$B$13))</f>
        <v/>
      </c>
      <c r="S80" s="58"/>
      <c r="T80" s="59" t="str">
        <f t="shared" si="14"/>
        <v/>
      </c>
      <c r="U80" s="59"/>
      <c r="V80" t="str">
        <f t="shared" si="13"/>
        <v/>
      </c>
      <c r="W80" t="str">
        <f t="shared" si="13"/>
        <v/>
      </c>
      <c r="X80" s="38" t="str">
        <f t="shared" si="15"/>
        <v/>
      </c>
      <c r="Y80" s="39" t="str">
        <f t="shared" si="16"/>
        <v/>
      </c>
    </row>
    <row r="81" spans="2:25" x14ac:dyDescent="0.15">
      <c r="B81" s="48">
        <v>73</v>
      </c>
      <c r="C81" s="54" t="str">
        <f t="shared" si="12"/>
        <v/>
      </c>
      <c r="D81" s="54"/>
      <c r="E81" s="48"/>
      <c r="F81" s="8"/>
      <c r="G81" s="48"/>
      <c r="H81" s="55"/>
      <c r="I81" s="55"/>
      <c r="J81" s="48"/>
      <c r="K81" s="56" t="str">
        <f t="shared" si="11"/>
        <v/>
      </c>
      <c r="L81" s="57"/>
      <c r="M81" s="6" t="str">
        <f>IF(J81="","",(K81/J81)/LOOKUP(RIGHT($D$2,3),[2]定数!$A$6:$A$13,[2]定数!$B$6:$B$13))</f>
        <v/>
      </c>
      <c r="N81" s="48"/>
      <c r="O81" s="8"/>
      <c r="P81" s="55"/>
      <c r="Q81" s="55"/>
      <c r="R81" s="58" t="str">
        <f>IF(P81="","",T81*M81*LOOKUP(RIGHT($D$2,3),[2]定数!$A$6:$A$13,[2]定数!$B$6:$B$13))</f>
        <v/>
      </c>
      <c r="S81" s="58"/>
      <c r="T81" s="59" t="str">
        <f t="shared" si="14"/>
        <v/>
      </c>
      <c r="U81" s="59"/>
      <c r="V81" t="str">
        <f t="shared" si="13"/>
        <v/>
      </c>
      <c r="W81" t="str">
        <f t="shared" si="13"/>
        <v/>
      </c>
      <c r="X81" s="38" t="str">
        <f t="shared" si="15"/>
        <v/>
      </c>
      <c r="Y81" s="39" t="str">
        <f t="shared" si="16"/>
        <v/>
      </c>
    </row>
    <row r="82" spans="2:25" x14ac:dyDescent="0.15">
      <c r="B82" s="48">
        <v>74</v>
      </c>
      <c r="C82" s="54" t="str">
        <f t="shared" si="12"/>
        <v/>
      </c>
      <c r="D82" s="54"/>
      <c r="E82" s="48"/>
      <c r="F82" s="8"/>
      <c r="G82" s="48"/>
      <c r="H82" s="55"/>
      <c r="I82" s="55"/>
      <c r="J82" s="48"/>
      <c r="K82" s="56" t="str">
        <f t="shared" si="11"/>
        <v/>
      </c>
      <c r="L82" s="57"/>
      <c r="M82" s="6" t="str">
        <f>IF(J82="","",(K82/J82)/LOOKUP(RIGHT($D$2,3),[2]定数!$A$6:$A$13,[2]定数!$B$6:$B$13))</f>
        <v/>
      </c>
      <c r="N82" s="48"/>
      <c r="O82" s="8"/>
      <c r="P82" s="55"/>
      <c r="Q82" s="55"/>
      <c r="R82" s="58" t="str">
        <f>IF(P82="","",T82*M82*LOOKUP(RIGHT($D$2,3),[2]定数!$A$6:$A$13,[2]定数!$B$6:$B$13))</f>
        <v/>
      </c>
      <c r="S82" s="58"/>
      <c r="T82" s="59" t="str">
        <f t="shared" si="14"/>
        <v/>
      </c>
      <c r="U82" s="59"/>
      <c r="V82" t="str">
        <f t="shared" si="13"/>
        <v/>
      </c>
      <c r="W82" t="str">
        <f t="shared" si="13"/>
        <v/>
      </c>
      <c r="X82" s="38" t="str">
        <f t="shared" si="15"/>
        <v/>
      </c>
      <c r="Y82" s="39" t="str">
        <f t="shared" si="16"/>
        <v/>
      </c>
    </row>
    <row r="83" spans="2:25" x14ac:dyDescent="0.15">
      <c r="B83" s="48">
        <v>75</v>
      </c>
      <c r="C83" s="54" t="str">
        <f t="shared" si="12"/>
        <v/>
      </c>
      <c r="D83" s="54"/>
      <c r="E83" s="48"/>
      <c r="F83" s="8"/>
      <c r="G83" s="48"/>
      <c r="H83" s="55"/>
      <c r="I83" s="55"/>
      <c r="J83" s="48"/>
      <c r="K83" s="56" t="str">
        <f t="shared" si="11"/>
        <v/>
      </c>
      <c r="L83" s="57"/>
      <c r="M83" s="6" t="str">
        <f>IF(J83="","",(K83/J83)/LOOKUP(RIGHT($D$2,3),[2]定数!$A$6:$A$13,[2]定数!$B$6:$B$13))</f>
        <v/>
      </c>
      <c r="N83" s="48"/>
      <c r="O83" s="8"/>
      <c r="P83" s="55"/>
      <c r="Q83" s="55"/>
      <c r="R83" s="58" t="str">
        <f>IF(P83="","",T83*M83*LOOKUP(RIGHT($D$2,3),[2]定数!$A$6:$A$13,[2]定数!$B$6:$B$13))</f>
        <v/>
      </c>
      <c r="S83" s="58"/>
      <c r="T83" s="59" t="str">
        <f t="shared" si="14"/>
        <v/>
      </c>
      <c r="U83" s="59"/>
      <c r="V83" t="str">
        <f t="shared" si="13"/>
        <v/>
      </c>
      <c r="W83" t="str">
        <f t="shared" si="13"/>
        <v/>
      </c>
      <c r="X83" s="38" t="str">
        <f t="shared" si="15"/>
        <v/>
      </c>
      <c r="Y83" s="39" t="str">
        <f t="shared" si="16"/>
        <v/>
      </c>
    </row>
    <row r="84" spans="2:25" x14ac:dyDescent="0.15">
      <c r="B84" s="48">
        <v>76</v>
      </c>
      <c r="C84" s="54" t="str">
        <f t="shared" si="12"/>
        <v/>
      </c>
      <c r="D84" s="54"/>
      <c r="E84" s="48"/>
      <c r="F84" s="8"/>
      <c r="G84" s="48"/>
      <c r="H84" s="55"/>
      <c r="I84" s="55"/>
      <c r="J84" s="48"/>
      <c r="K84" s="56" t="str">
        <f t="shared" si="11"/>
        <v/>
      </c>
      <c r="L84" s="57"/>
      <c r="M84" s="6" t="str">
        <f>IF(J84="","",(K84/J84)/LOOKUP(RIGHT($D$2,3),[2]定数!$A$6:$A$13,[2]定数!$B$6:$B$13))</f>
        <v/>
      </c>
      <c r="N84" s="48"/>
      <c r="O84" s="8"/>
      <c r="P84" s="55"/>
      <c r="Q84" s="55"/>
      <c r="R84" s="58" t="str">
        <f>IF(P84="","",T84*M84*LOOKUP(RIGHT($D$2,3),[2]定数!$A$6:$A$13,[2]定数!$B$6:$B$13))</f>
        <v/>
      </c>
      <c r="S84" s="58"/>
      <c r="T84" s="59" t="str">
        <f t="shared" si="14"/>
        <v/>
      </c>
      <c r="U84" s="59"/>
      <c r="V84" t="str">
        <f t="shared" si="13"/>
        <v/>
      </c>
      <c r="W84" t="str">
        <f t="shared" si="13"/>
        <v/>
      </c>
      <c r="X84" s="38" t="str">
        <f t="shared" si="15"/>
        <v/>
      </c>
      <c r="Y84" s="39" t="str">
        <f t="shared" si="16"/>
        <v/>
      </c>
    </row>
    <row r="85" spans="2:25" x14ac:dyDescent="0.15">
      <c r="B85" s="48">
        <v>77</v>
      </c>
      <c r="C85" s="54" t="str">
        <f t="shared" si="12"/>
        <v/>
      </c>
      <c r="D85" s="54"/>
      <c r="E85" s="48"/>
      <c r="F85" s="8"/>
      <c r="G85" s="48"/>
      <c r="H85" s="55"/>
      <c r="I85" s="55"/>
      <c r="J85" s="48"/>
      <c r="K85" s="56" t="str">
        <f t="shared" si="11"/>
        <v/>
      </c>
      <c r="L85" s="57"/>
      <c r="M85" s="6" t="str">
        <f>IF(J85="","",(K85/J85)/LOOKUP(RIGHT($D$2,3),[2]定数!$A$6:$A$13,[2]定数!$B$6:$B$13))</f>
        <v/>
      </c>
      <c r="N85" s="48"/>
      <c r="O85" s="8"/>
      <c r="P85" s="55"/>
      <c r="Q85" s="55"/>
      <c r="R85" s="58" t="str">
        <f>IF(P85="","",T85*M85*LOOKUP(RIGHT($D$2,3),[2]定数!$A$6:$A$13,[2]定数!$B$6:$B$13))</f>
        <v/>
      </c>
      <c r="S85" s="58"/>
      <c r="T85" s="59" t="str">
        <f t="shared" si="14"/>
        <v/>
      </c>
      <c r="U85" s="59"/>
      <c r="V85" t="str">
        <f t="shared" si="13"/>
        <v/>
      </c>
      <c r="W85" t="str">
        <f t="shared" si="13"/>
        <v/>
      </c>
      <c r="X85" s="38" t="str">
        <f t="shared" si="15"/>
        <v/>
      </c>
      <c r="Y85" s="39" t="str">
        <f t="shared" si="16"/>
        <v/>
      </c>
    </row>
    <row r="86" spans="2:25" x14ac:dyDescent="0.15">
      <c r="B86" s="48">
        <v>78</v>
      </c>
      <c r="C86" s="54" t="str">
        <f t="shared" si="12"/>
        <v/>
      </c>
      <c r="D86" s="54"/>
      <c r="E86" s="48"/>
      <c r="F86" s="8"/>
      <c r="G86" s="48"/>
      <c r="H86" s="55"/>
      <c r="I86" s="55"/>
      <c r="J86" s="48"/>
      <c r="K86" s="56" t="str">
        <f t="shared" si="11"/>
        <v/>
      </c>
      <c r="L86" s="57"/>
      <c r="M86" s="6" t="str">
        <f>IF(J86="","",(K86/J86)/LOOKUP(RIGHT($D$2,3),[2]定数!$A$6:$A$13,[2]定数!$B$6:$B$13))</f>
        <v/>
      </c>
      <c r="N86" s="48"/>
      <c r="O86" s="8"/>
      <c r="P86" s="55"/>
      <c r="Q86" s="55"/>
      <c r="R86" s="58" t="str">
        <f>IF(P86="","",T86*M86*LOOKUP(RIGHT($D$2,3),[2]定数!$A$6:$A$13,[2]定数!$B$6:$B$13))</f>
        <v/>
      </c>
      <c r="S86" s="58"/>
      <c r="T86" s="59" t="str">
        <f t="shared" si="14"/>
        <v/>
      </c>
      <c r="U86" s="59"/>
      <c r="V86" t="str">
        <f t="shared" si="13"/>
        <v/>
      </c>
      <c r="W86" t="str">
        <f t="shared" si="13"/>
        <v/>
      </c>
      <c r="X86" s="38" t="str">
        <f t="shared" si="15"/>
        <v/>
      </c>
      <c r="Y86" s="39" t="str">
        <f t="shared" si="16"/>
        <v/>
      </c>
    </row>
    <row r="87" spans="2:25" x14ac:dyDescent="0.15">
      <c r="B87" s="48">
        <v>79</v>
      </c>
      <c r="C87" s="54" t="str">
        <f t="shared" si="12"/>
        <v/>
      </c>
      <c r="D87" s="54"/>
      <c r="E87" s="48"/>
      <c r="F87" s="8"/>
      <c r="G87" s="48"/>
      <c r="H87" s="55"/>
      <c r="I87" s="55"/>
      <c r="J87" s="48"/>
      <c r="K87" s="56" t="str">
        <f t="shared" si="11"/>
        <v/>
      </c>
      <c r="L87" s="57"/>
      <c r="M87" s="6" t="str">
        <f>IF(J87="","",(K87/J87)/LOOKUP(RIGHT($D$2,3),[2]定数!$A$6:$A$13,[2]定数!$B$6:$B$13))</f>
        <v/>
      </c>
      <c r="N87" s="48"/>
      <c r="O87" s="8"/>
      <c r="P87" s="55"/>
      <c r="Q87" s="55"/>
      <c r="R87" s="58" t="str">
        <f>IF(P87="","",T87*M87*LOOKUP(RIGHT($D$2,3),[2]定数!$A$6:$A$13,[2]定数!$B$6:$B$13))</f>
        <v/>
      </c>
      <c r="S87" s="58"/>
      <c r="T87" s="59" t="str">
        <f t="shared" si="14"/>
        <v/>
      </c>
      <c r="U87" s="59"/>
      <c r="V87" t="str">
        <f t="shared" si="13"/>
        <v/>
      </c>
      <c r="W87" t="str">
        <f t="shared" si="13"/>
        <v/>
      </c>
      <c r="X87" s="38" t="str">
        <f t="shared" si="15"/>
        <v/>
      </c>
      <c r="Y87" s="39" t="str">
        <f t="shared" si="16"/>
        <v/>
      </c>
    </row>
    <row r="88" spans="2:25" x14ac:dyDescent="0.15">
      <c r="B88" s="48">
        <v>80</v>
      </c>
      <c r="C88" s="54" t="str">
        <f t="shared" si="12"/>
        <v/>
      </c>
      <c r="D88" s="54"/>
      <c r="E88" s="48"/>
      <c r="F88" s="8"/>
      <c r="G88" s="48"/>
      <c r="H88" s="55"/>
      <c r="I88" s="55"/>
      <c r="J88" s="48"/>
      <c r="K88" s="56" t="str">
        <f t="shared" si="11"/>
        <v/>
      </c>
      <c r="L88" s="57"/>
      <c r="M88" s="6" t="str">
        <f>IF(J88="","",(K88/J88)/LOOKUP(RIGHT($D$2,3),[2]定数!$A$6:$A$13,[2]定数!$B$6:$B$13))</f>
        <v/>
      </c>
      <c r="N88" s="48"/>
      <c r="O88" s="8"/>
      <c r="P88" s="55"/>
      <c r="Q88" s="55"/>
      <c r="R88" s="58" t="str">
        <f>IF(P88="","",T88*M88*LOOKUP(RIGHT($D$2,3),[2]定数!$A$6:$A$13,[2]定数!$B$6:$B$13))</f>
        <v/>
      </c>
      <c r="S88" s="58"/>
      <c r="T88" s="59" t="str">
        <f t="shared" si="14"/>
        <v/>
      </c>
      <c r="U88" s="59"/>
      <c r="V88" t="str">
        <f t="shared" si="13"/>
        <v/>
      </c>
      <c r="W88" t="str">
        <f t="shared" si="13"/>
        <v/>
      </c>
      <c r="X88" s="38" t="str">
        <f t="shared" si="15"/>
        <v/>
      </c>
      <c r="Y88" s="39" t="str">
        <f t="shared" si="16"/>
        <v/>
      </c>
    </row>
    <row r="89" spans="2:25" x14ac:dyDescent="0.15">
      <c r="B89" s="48">
        <v>81</v>
      </c>
      <c r="C89" s="54" t="str">
        <f t="shared" si="12"/>
        <v/>
      </c>
      <c r="D89" s="54"/>
      <c r="E89" s="48"/>
      <c r="F89" s="8"/>
      <c r="G89" s="48"/>
      <c r="H89" s="55"/>
      <c r="I89" s="55"/>
      <c r="J89" s="48"/>
      <c r="K89" s="56" t="str">
        <f t="shared" si="11"/>
        <v/>
      </c>
      <c r="L89" s="57"/>
      <c r="M89" s="6" t="str">
        <f>IF(J89="","",(K89/J89)/LOOKUP(RIGHT($D$2,3),[2]定数!$A$6:$A$13,[2]定数!$B$6:$B$13))</f>
        <v/>
      </c>
      <c r="N89" s="48"/>
      <c r="O89" s="8"/>
      <c r="P89" s="55"/>
      <c r="Q89" s="55"/>
      <c r="R89" s="58" t="str">
        <f>IF(P89="","",T89*M89*LOOKUP(RIGHT($D$2,3),[2]定数!$A$6:$A$13,[2]定数!$B$6:$B$13))</f>
        <v/>
      </c>
      <c r="S89" s="58"/>
      <c r="T89" s="59" t="str">
        <f t="shared" si="14"/>
        <v/>
      </c>
      <c r="U89" s="59"/>
      <c r="V89" t="str">
        <f t="shared" si="13"/>
        <v/>
      </c>
      <c r="W89" t="str">
        <f t="shared" si="13"/>
        <v/>
      </c>
      <c r="X89" s="38" t="str">
        <f t="shared" si="15"/>
        <v/>
      </c>
      <c r="Y89" s="39" t="str">
        <f t="shared" si="16"/>
        <v/>
      </c>
    </row>
    <row r="90" spans="2:25" x14ac:dyDescent="0.15">
      <c r="B90" s="48">
        <v>82</v>
      </c>
      <c r="C90" s="54" t="str">
        <f t="shared" si="12"/>
        <v/>
      </c>
      <c r="D90" s="54"/>
      <c r="E90" s="48"/>
      <c r="F90" s="8"/>
      <c r="G90" s="48"/>
      <c r="H90" s="55"/>
      <c r="I90" s="55"/>
      <c r="J90" s="48"/>
      <c r="K90" s="56" t="str">
        <f t="shared" si="11"/>
        <v/>
      </c>
      <c r="L90" s="57"/>
      <c r="M90" s="6" t="str">
        <f>IF(J90="","",(K90/J90)/LOOKUP(RIGHT($D$2,3),[2]定数!$A$6:$A$13,[2]定数!$B$6:$B$13))</f>
        <v/>
      </c>
      <c r="N90" s="48"/>
      <c r="O90" s="8"/>
      <c r="P90" s="55"/>
      <c r="Q90" s="55"/>
      <c r="R90" s="58" t="str">
        <f>IF(P90="","",T90*M90*LOOKUP(RIGHT($D$2,3),[2]定数!$A$6:$A$13,[2]定数!$B$6:$B$13))</f>
        <v/>
      </c>
      <c r="S90" s="58"/>
      <c r="T90" s="59" t="str">
        <f t="shared" si="14"/>
        <v/>
      </c>
      <c r="U90" s="59"/>
      <c r="V90" t="str">
        <f t="shared" si="13"/>
        <v/>
      </c>
      <c r="W90" t="str">
        <f t="shared" si="13"/>
        <v/>
      </c>
      <c r="X90" s="38" t="str">
        <f t="shared" si="15"/>
        <v/>
      </c>
      <c r="Y90" s="39" t="str">
        <f t="shared" si="16"/>
        <v/>
      </c>
    </row>
    <row r="91" spans="2:25" x14ac:dyDescent="0.15">
      <c r="B91" s="48">
        <v>83</v>
      </c>
      <c r="C91" s="54" t="str">
        <f t="shared" si="12"/>
        <v/>
      </c>
      <c r="D91" s="54"/>
      <c r="E91" s="48"/>
      <c r="F91" s="8"/>
      <c r="G91" s="48"/>
      <c r="H91" s="55"/>
      <c r="I91" s="55"/>
      <c r="J91" s="48"/>
      <c r="K91" s="56" t="str">
        <f t="shared" ref="K91:K108" si="17">IF(J91="","",C91*0.03)</f>
        <v/>
      </c>
      <c r="L91" s="57"/>
      <c r="M91" s="6" t="str">
        <f>IF(J91="","",(K91/J91)/LOOKUP(RIGHT($D$2,3),[2]定数!$A$6:$A$13,[2]定数!$B$6:$B$13))</f>
        <v/>
      </c>
      <c r="N91" s="48"/>
      <c r="O91" s="8"/>
      <c r="P91" s="55"/>
      <c r="Q91" s="55"/>
      <c r="R91" s="58" t="str">
        <f>IF(P91="","",T91*M91*LOOKUP(RIGHT($D$2,3),[2]定数!$A$6:$A$13,[2]定数!$B$6:$B$13))</f>
        <v/>
      </c>
      <c r="S91" s="58"/>
      <c r="T91" s="59" t="str">
        <f t="shared" si="14"/>
        <v/>
      </c>
      <c r="U91" s="59"/>
      <c r="V91" t="str">
        <f t="shared" ref="V91:W106" si="18">IF(S91&lt;&gt;"",IF(S91&lt;0,1+V90,0),"")</f>
        <v/>
      </c>
      <c r="W91" t="str">
        <f t="shared" si="18"/>
        <v/>
      </c>
      <c r="X91" s="38" t="str">
        <f t="shared" si="15"/>
        <v/>
      </c>
      <c r="Y91" s="39" t="str">
        <f t="shared" si="16"/>
        <v/>
      </c>
    </row>
    <row r="92" spans="2:25" x14ac:dyDescent="0.15">
      <c r="B92" s="48">
        <v>84</v>
      </c>
      <c r="C92" s="54" t="str">
        <f t="shared" si="12"/>
        <v/>
      </c>
      <c r="D92" s="54"/>
      <c r="E92" s="48"/>
      <c r="F92" s="8"/>
      <c r="G92" s="48"/>
      <c r="H92" s="55"/>
      <c r="I92" s="55"/>
      <c r="J92" s="48"/>
      <c r="K92" s="56" t="str">
        <f t="shared" si="17"/>
        <v/>
      </c>
      <c r="L92" s="57"/>
      <c r="M92" s="6" t="str">
        <f>IF(J92="","",(K92/J92)/LOOKUP(RIGHT($D$2,3),[2]定数!$A$6:$A$13,[2]定数!$B$6:$B$13))</f>
        <v/>
      </c>
      <c r="N92" s="48"/>
      <c r="O92" s="8"/>
      <c r="P92" s="55"/>
      <c r="Q92" s="55"/>
      <c r="R92" s="58" t="str">
        <f>IF(P92="","",T92*M92*LOOKUP(RIGHT($D$2,3),[2]定数!$A$6:$A$13,[2]定数!$B$6:$B$13))</f>
        <v/>
      </c>
      <c r="S92" s="58"/>
      <c r="T92" s="59" t="str">
        <f t="shared" si="14"/>
        <v/>
      </c>
      <c r="U92" s="59"/>
      <c r="V92" t="str">
        <f t="shared" si="18"/>
        <v/>
      </c>
      <c r="W92" t="str">
        <f t="shared" si="18"/>
        <v/>
      </c>
      <c r="X92" s="38" t="str">
        <f t="shared" si="15"/>
        <v/>
      </c>
      <c r="Y92" s="39" t="str">
        <f t="shared" si="16"/>
        <v/>
      </c>
    </row>
    <row r="93" spans="2:25" x14ac:dyDescent="0.15">
      <c r="B93" s="48">
        <v>85</v>
      </c>
      <c r="C93" s="54" t="str">
        <f t="shared" si="12"/>
        <v/>
      </c>
      <c r="D93" s="54"/>
      <c r="E93" s="48"/>
      <c r="F93" s="8"/>
      <c r="G93" s="48"/>
      <c r="H93" s="55"/>
      <c r="I93" s="55"/>
      <c r="J93" s="48"/>
      <c r="K93" s="56" t="str">
        <f t="shared" si="17"/>
        <v/>
      </c>
      <c r="L93" s="57"/>
      <c r="M93" s="6" t="str">
        <f>IF(J93="","",(K93/J93)/LOOKUP(RIGHT($D$2,3),[2]定数!$A$6:$A$13,[2]定数!$B$6:$B$13))</f>
        <v/>
      </c>
      <c r="N93" s="48"/>
      <c r="O93" s="8"/>
      <c r="P93" s="55"/>
      <c r="Q93" s="55"/>
      <c r="R93" s="58" t="str">
        <f>IF(P93="","",T93*M93*LOOKUP(RIGHT($D$2,3),[2]定数!$A$6:$A$13,[2]定数!$B$6:$B$13))</f>
        <v/>
      </c>
      <c r="S93" s="58"/>
      <c r="T93" s="59" t="str">
        <f t="shared" si="14"/>
        <v/>
      </c>
      <c r="U93" s="59"/>
      <c r="V93" t="str">
        <f t="shared" si="18"/>
        <v/>
      </c>
      <c r="W93" t="str">
        <f t="shared" si="18"/>
        <v/>
      </c>
      <c r="X93" s="38" t="str">
        <f t="shared" si="15"/>
        <v/>
      </c>
      <c r="Y93" s="39" t="str">
        <f t="shared" si="16"/>
        <v/>
      </c>
    </row>
    <row r="94" spans="2:25" x14ac:dyDescent="0.15">
      <c r="B94" s="48">
        <v>86</v>
      </c>
      <c r="C94" s="54" t="str">
        <f t="shared" si="12"/>
        <v/>
      </c>
      <c r="D94" s="54"/>
      <c r="E94" s="48"/>
      <c r="F94" s="8"/>
      <c r="G94" s="48"/>
      <c r="H94" s="55"/>
      <c r="I94" s="55"/>
      <c r="J94" s="48"/>
      <c r="K94" s="56" t="str">
        <f t="shared" si="17"/>
        <v/>
      </c>
      <c r="L94" s="57"/>
      <c r="M94" s="6" t="str">
        <f>IF(J94="","",(K94/J94)/LOOKUP(RIGHT($D$2,3),[2]定数!$A$6:$A$13,[2]定数!$B$6:$B$13))</f>
        <v/>
      </c>
      <c r="N94" s="48"/>
      <c r="O94" s="8"/>
      <c r="P94" s="55"/>
      <c r="Q94" s="55"/>
      <c r="R94" s="58" t="str">
        <f>IF(P94="","",T94*M94*LOOKUP(RIGHT($D$2,3),[2]定数!$A$6:$A$13,[2]定数!$B$6:$B$13))</f>
        <v/>
      </c>
      <c r="S94" s="58"/>
      <c r="T94" s="59" t="str">
        <f t="shared" si="14"/>
        <v/>
      </c>
      <c r="U94" s="59"/>
      <c r="V94" t="str">
        <f t="shared" si="18"/>
        <v/>
      </c>
      <c r="W94" t="str">
        <f t="shared" si="18"/>
        <v/>
      </c>
      <c r="X94" s="38" t="str">
        <f t="shared" si="15"/>
        <v/>
      </c>
      <c r="Y94" s="39" t="str">
        <f t="shared" si="16"/>
        <v/>
      </c>
    </row>
    <row r="95" spans="2:25" x14ac:dyDescent="0.15">
      <c r="B95" s="48">
        <v>87</v>
      </c>
      <c r="C95" s="54" t="str">
        <f t="shared" si="12"/>
        <v/>
      </c>
      <c r="D95" s="54"/>
      <c r="E95" s="48"/>
      <c r="F95" s="8"/>
      <c r="G95" s="48"/>
      <c r="H95" s="55"/>
      <c r="I95" s="55"/>
      <c r="J95" s="48"/>
      <c r="K95" s="56" t="str">
        <f t="shared" si="17"/>
        <v/>
      </c>
      <c r="L95" s="57"/>
      <c r="M95" s="6" t="str">
        <f>IF(J95="","",(K95/J95)/LOOKUP(RIGHT($D$2,3),[2]定数!$A$6:$A$13,[2]定数!$B$6:$B$13))</f>
        <v/>
      </c>
      <c r="N95" s="48"/>
      <c r="O95" s="8"/>
      <c r="P95" s="55"/>
      <c r="Q95" s="55"/>
      <c r="R95" s="58" t="str">
        <f>IF(P95="","",T95*M95*LOOKUP(RIGHT($D$2,3),[2]定数!$A$6:$A$13,[2]定数!$B$6:$B$13))</f>
        <v/>
      </c>
      <c r="S95" s="58"/>
      <c r="T95" s="59" t="str">
        <f t="shared" si="14"/>
        <v/>
      </c>
      <c r="U95" s="59"/>
      <c r="V95" t="str">
        <f t="shared" si="18"/>
        <v/>
      </c>
      <c r="W95" t="str">
        <f t="shared" si="18"/>
        <v/>
      </c>
      <c r="X95" s="38" t="str">
        <f t="shared" si="15"/>
        <v/>
      </c>
      <c r="Y95" s="39" t="str">
        <f t="shared" si="16"/>
        <v/>
      </c>
    </row>
    <row r="96" spans="2:25" x14ac:dyDescent="0.15">
      <c r="B96" s="48">
        <v>88</v>
      </c>
      <c r="C96" s="54" t="str">
        <f t="shared" si="12"/>
        <v/>
      </c>
      <c r="D96" s="54"/>
      <c r="E96" s="48"/>
      <c r="F96" s="8"/>
      <c r="G96" s="48"/>
      <c r="H96" s="55"/>
      <c r="I96" s="55"/>
      <c r="J96" s="48"/>
      <c r="K96" s="56" t="str">
        <f t="shared" si="17"/>
        <v/>
      </c>
      <c r="L96" s="57"/>
      <c r="M96" s="6" t="str">
        <f>IF(J96="","",(K96/J96)/LOOKUP(RIGHT($D$2,3),[2]定数!$A$6:$A$13,[2]定数!$B$6:$B$13))</f>
        <v/>
      </c>
      <c r="N96" s="48"/>
      <c r="O96" s="8"/>
      <c r="P96" s="55"/>
      <c r="Q96" s="55"/>
      <c r="R96" s="58" t="str">
        <f>IF(P96="","",T96*M96*LOOKUP(RIGHT($D$2,3),[2]定数!$A$6:$A$13,[2]定数!$B$6:$B$13))</f>
        <v/>
      </c>
      <c r="S96" s="58"/>
      <c r="T96" s="59" t="str">
        <f t="shared" si="14"/>
        <v/>
      </c>
      <c r="U96" s="59"/>
      <c r="V96" t="str">
        <f t="shared" si="18"/>
        <v/>
      </c>
      <c r="W96" t="str">
        <f t="shared" si="18"/>
        <v/>
      </c>
      <c r="X96" s="38" t="str">
        <f t="shared" si="15"/>
        <v/>
      </c>
      <c r="Y96" s="39" t="str">
        <f t="shared" si="16"/>
        <v/>
      </c>
    </row>
    <row r="97" spans="2:25" x14ac:dyDescent="0.15">
      <c r="B97" s="48">
        <v>89</v>
      </c>
      <c r="C97" s="54" t="str">
        <f t="shared" si="12"/>
        <v/>
      </c>
      <c r="D97" s="54"/>
      <c r="E97" s="48"/>
      <c r="F97" s="8"/>
      <c r="G97" s="48"/>
      <c r="H97" s="55"/>
      <c r="I97" s="55"/>
      <c r="J97" s="48"/>
      <c r="K97" s="56" t="str">
        <f t="shared" si="17"/>
        <v/>
      </c>
      <c r="L97" s="57"/>
      <c r="M97" s="6" t="str">
        <f>IF(J97="","",(K97/J97)/LOOKUP(RIGHT($D$2,3),[2]定数!$A$6:$A$13,[2]定数!$B$6:$B$13))</f>
        <v/>
      </c>
      <c r="N97" s="48"/>
      <c r="O97" s="8"/>
      <c r="P97" s="55"/>
      <c r="Q97" s="55"/>
      <c r="R97" s="58" t="str">
        <f>IF(P97="","",T97*M97*LOOKUP(RIGHT($D$2,3),[2]定数!$A$6:$A$13,[2]定数!$B$6:$B$13))</f>
        <v/>
      </c>
      <c r="S97" s="58"/>
      <c r="T97" s="59" t="str">
        <f t="shared" si="14"/>
        <v/>
      </c>
      <c r="U97" s="59"/>
      <c r="V97" t="str">
        <f t="shared" si="18"/>
        <v/>
      </c>
      <c r="W97" t="str">
        <f t="shared" si="18"/>
        <v/>
      </c>
      <c r="X97" s="38" t="str">
        <f t="shared" si="15"/>
        <v/>
      </c>
      <c r="Y97" s="39" t="str">
        <f t="shared" si="16"/>
        <v/>
      </c>
    </row>
    <row r="98" spans="2:25" x14ac:dyDescent="0.15">
      <c r="B98" s="48">
        <v>90</v>
      </c>
      <c r="C98" s="54" t="str">
        <f t="shared" si="12"/>
        <v/>
      </c>
      <c r="D98" s="54"/>
      <c r="E98" s="48"/>
      <c r="F98" s="8"/>
      <c r="G98" s="48"/>
      <c r="H98" s="55"/>
      <c r="I98" s="55"/>
      <c r="J98" s="48"/>
      <c r="K98" s="56" t="str">
        <f t="shared" si="17"/>
        <v/>
      </c>
      <c r="L98" s="57"/>
      <c r="M98" s="6" t="str">
        <f>IF(J98="","",(K98/J98)/LOOKUP(RIGHT($D$2,3),[2]定数!$A$6:$A$13,[2]定数!$B$6:$B$13))</f>
        <v/>
      </c>
      <c r="N98" s="48"/>
      <c r="O98" s="8"/>
      <c r="P98" s="55"/>
      <c r="Q98" s="55"/>
      <c r="R98" s="58" t="str">
        <f>IF(P98="","",T98*M98*LOOKUP(RIGHT($D$2,3),[2]定数!$A$6:$A$13,[2]定数!$B$6:$B$13))</f>
        <v/>
      </c>
      <c r="S98" s="58"/>
      <c r="T98" s="59" t="str">
        <f t="shared" si="14"/>
        <v/>
      </c>
      <c r="U98" s="59"/>
      <c r="V98" t="str">
        <f t="shared" si="18"/>
        <v/>
      </c>
      <c r="W98" t="str">
        <f t="shared" si="18"/>
        <v/>
      </c>
      <c r="X98" s="38" t="str">
        <f t="shared" si="15"/>
        <v/>
      </c>
      <c r="Y98" s="39" t="str">
        <f t="shared" si="16"/>
        <v/>
      </c>
    </row>
    <row r="99" spans="2:25" x14ac:dyDescent="0.15">
      <c r="B99" s="48">
        <v>91</v>
      </c>
      <c r="C99" s="54" t="str">
        <f t="shared" si="12"/>
        <v/>
      </c>
      <c r="D99" s="54"/>
      <c r="E99" s="48"/>
      <c r="F99" s="8"/>
      <c r="G99" s="48"/>
      <c r="H99" s="55"/>
      <c r="I99" s="55"/>
      <c r="J99" s="48"/>
      <c r="K99" s="56" t="str">
        <f t="shared" si="17"/>
        <v/>
      </c>
      <c r="L99" s="57"/>
      <c r="M99" s="6" t="str">
        <f>IF(J99="","",(K99/J99)/LOOKUP(RIGHT($D$2,3),[2]定数!$A$6:$A$13,[2]定数!$B$6:$B$13))</f>
        <v/>
      </c>
      <c r="N99" s="48"/>
      <c r="O99" s="8"/>
      <c r="P99" s="55"/>
      <c r="Q99" s="55"/>
      <c r="R99" s="58" t="str">
        <f>IF(P99="","",T99*M99*LOOKUP(RIGHT($D$2,3),[2]定数!$A$6:$A$13,[2]定数!$B$6:$B$13))</f>
        <v/>
      </c>
      <c r="S99" s="58"/>
      <c r="T99" s="59" t="str">
        <f t="shared" si="14"/>
        <v/>
      </c>
      <c r="U99" s="59"/>
      <c r="V99" t="str">
        <f t="shared" si="18"/>
        <v/>
      </c>
      <c r="W99" t="str">
        <f t="shared" si="18"/>
        <v/>
      </c>
      <c r="X99" s="38" t="str">
        <f t="shared" si="15"/>
        <v/>
      </c>
      <c r="Y99" s="39" t="str">
        <f t="shared" si="16"/>
        <v/>
      </c>
    </row>
    <row r="100" spans="2:25" x14ac:dyDescent="0.15">
      <c r="B100" s="48">
        <v>92</v>
      </c>
      <c r="C100" s="54" t="str">
        <f t="shared" si="12"/>
        <v/>
      </c>
      <c r="D100" s="54"/>
      <c r="E100" s="48"/>
      <c r="F100" s="8"/>
      <c r="G100" s="48"/>
      <c r="H100" s="55"/>
      <c r="I100" s="55"/>
      <c r="J100" s="48"/>
      <c r="K100" s="56" t="str">
        <f t="shared" si="17"/>
        <v/>
      </c>
      <c r="L100" s="57"/>
      <c r="M100" s="6" t="str">
        <f>IF(J100="","",(K100/J100)/LOOKUP(RIGHT($D$2,3),[2]定数!$A$6:$A$13,[2]定数!$B$6:$B$13))</f>
        <v/>
      </c>
      <c r="N100" s="48"/>
      <c r="O100" s="8"/>
      <c r="P100" s="55"/>
      <c r="Q100" s="55"/>
      <c r="R100" s="58" t="str">
        <f>IF(P100="","",T100*M100*LOOKUP(RIGHT($D$2,3),[2]定数!$A$6:$A$13,[2]定数!$B$6:$B$13))</f>
        <v/>
      </c>
      <c r="S100" s="58"/>
      <c r="T100" s="59" t="str">
        <f t="shared" si="14"/>
        <v/>
      </c>
      <c r="U100" s="59"/>
      <c r="V100" t="str">
        <f t="shared" si="18"/>
        <v/>
      </c>
      <c r="W100" t="str">
        <f t="shared" si="18"/>
        <v/>
      </c>
      <c r="X100" s="38" t="str">
        <f t="shared" si="15"/>
        <v/>
      </c>
      <c r="Y100" s="39" t="str">
        <f t="shared" si="16"/>
        <v/>
      </c>
    </row>
    <row r="101" spans="2:25" x14ac:dyDescent="0.15">
      <c r="B101" s="48">
        <v>93</v>
      </c>
      <c r="C101" s="54" t="str">
        <f t="shared" si="12"/>
        <v/>
      </c>
      <c r="D101" s="54"/>
      <c r="E101" s="48"/>
      <c r="F101" s="8"/>
      <c r="G101" s="48"/>
      <c r="H101" s="55"/>
      <c r="I101" s="55"/>
      <c r="J101" s="48"/>
      <c r="K101" s="56" t="str">
        <f t="shared" si="17"/>
        <v/>
      </c>
      <c r="L101" s="57"/>
      <c r="M101" s="6" t="str">
        <f>IF(J101="","",(K101/J101)/LOOKUP(RIGHT($D$2,3),[2]定数!$A$6:$A$13,[2]定数!$B$6:$B$13))</f>
        <v/>
      </c>
      <c r="N101" s="48"/>
      <c r="O101" s="8"/>
      <c r="P101" s="55"/>
      <c r="Q101" s="55"/>
      <c r="R101" s="58" t="str">
        <f>IF(P101="","",T101*M101*LOOKUP(RIGHT($D$2,3),[2]定数!$A$6:$A$13,[2]定数!$B$6:$B$13))</f>
        <v/>
      </c>
      <c r="S101" s="58"/>
      <c r="T101" s="59" t="str">
        <f t="shared" si="14"/>
        <v/>
      </c>
      <c r="U101" s="59"/>
      <c r="V101" t="str">
        <f t="shared" si="18"/>
        <v/>
      </c>
      <c r="W101" t="str">
        <f t="shared" si="18"/>
        <v/>
      </c>
      <c r="X101" s="38" t="str">
        <f t="shared" si="15"/>
        <v/>
      </c>
      <c r="Y101" s="39" t="str">
        <f t="shared" si="16"/>
        <v/>
      </c>
    </row>
    <row r="102" spans="2:25" x14ac:dyDescent="0.15">
      <c r="B102" s="48">
        <v>94</v>
      </c>
      <c r="C102" s="54" t="str">
        <f t="shared" si="12"/>
        <v/>
      </c>
      <c r="D102" s="54"/>
      <c r="E102" s="48"/>
      <c r="F102" s="8"/>
      <c r="G102" s="48"/>
      <c r="H102" s="55"/>
      <c r="I102" s="55"/>
      <c r="J102" s="48"/>
      <c r="K102" s="56" t="str">
        <f t="shared" si="17"/>
        <v/>
      </c>
      <c r="L102" s="57"/>
      <c r="M102" s="6" t="str">
        <f>IF(J102="","",(K102/J102)/LOOKUP(RIGHT($D$2,3),[2]定数!$A$6:$A$13,[2]定数!$B$6:$B$13))</f>
        <v/>
      </c>
      <c r="N102" s="48"/>
      <c r="O102" s="8"/>
      <c r="P102" s="55"/>
      <c r="Q102" s="55"/>
      <c r="R102" s="58" t="str">
        <f>IF(P102="","",T102*M102*LOOKUP(RIGHT($D$2,3),[2]定数!$A$6:$A$13,[2]定数!$B$6:$B$13))</f>
        <v/>
      </c>
      <c r="S102" s="58"/>
      <c r="T102" s="59" t="str">
        <f t="shared" si="14"/>
        <v/>
      </c>
      <c r="U102" s="59"/>
      <c r="V102" t="str">
        <f t="shared" si="18"/>
        <v/>
      </c>
      <c r="W102" t="str">
        <f t="shared" si="18"/>
        <v/>
      </c>
      <c r="X102" s="38" t="str">
        <f t="shared" si="15"/>
        <v/>
      </c>
      <c r="Y102" s="39" t="str">
        <f t="shared" si="16"/>
        <v/>
      </c>
    </row>
    <row r="103" spans="2:25" x14ac:dyDescent="0.15">
      <c r="B103" s="48">
        <v>95</v>
      </c>
      <c r="C103" s="54" t="str">
        <f t="shared" si="12"/>
        <v/>
      </c>
      <c r="D103" s="54"/>
      <c r="E103" s="48"/>
      <c r="F103" s="8"/>
      <c r="G103" s="48"/>
      <c r="H103" s="55"/>
      <c r="I103" s="55"/>
      <c r="J103" s="48"/>
      <c r="K103" s="56" t="str">
        <f t="shared" si="17"/>
        <v/>
      </c>
      <c r="L103" s="57"/>
      <c r="M103" s="6" t="str">
        <f>IF(J103="","",(K103/J103)/LOOKUP(RIGHT($D$2,3),[2]定数!$A$6:$A$13,[2]定数!$B$6:$B$13))</f>
        <v/>
      </c>
      <c r="N103" s="48"/>
      <c r="O103" s="8"/>
      <c r="P103" s="55"/>
      <c r="Q103" s="55"/>
      <c r="R103" s="58" t="str">
        <f>IF(P103="","",T103*M103*LOOKUP(RIGHT($D$2,3),[2]定数!$A$6:$A$13,[2]定数!$B$6:$B$13))</f>
        <v/>
      </c>
      <c r="S103" s="58"/>
      <c r="T103" s="59" t="str">
        <f t="shared" si="14"/>
        <v/>
      </c>
      <c r="U103" s="59"/>
      <c r="V103" t="str">
        <f t="shared" si="18"/>
        <v/>
      </c>
      <c r="W103" t="str">
        <f t="shared" si="18"/>
        <v/>
      </c>
      <c r="X103" s="38" t="str">
        <f t="shared" si="15"/>
        <v/>
      </c>
      <c r="Y103" s="39" t="str">
        <f t="shared" si="16"/>
        <v/>
      </c>
    </row>
    <row r="104" spans="2:25" x14ac:dyDescent="0.15">
      <c r="B104" s="48">
        <v>96</v>
      </c>
      <c r="C104" s="54" t="str">
        <f t="shared" si="12"/>
        <v/>
      </c>
      <c r="D104" s="54"/>
      <c r="E104" s="48"/>
      <c r="F104" s="8"/>
      <c r="G104" s="48"/>
      <c r="H104" s="55"/>
      <c r="I104" s="55"/>
      <c r="J104" s="48"/>
      <c r="K104" s="56" t="str">
        <f t="shared" si="17"/>
        <v/>
      </c>
      <c r="L104" s="57"/>
      <c r="M104" s="6" t="str">
        <f>IF(J104="","",(K104/J104)/LOOKUP(RIGHT($D$2,3),[2]定数!$A$6:$A$13,[2]定数!$B$6:$B$13))</f>
        <v/>
      </c>
      <c r="N104" s="48"/>
      <c r="O104" s="8"/>
      <c r="P104" s="55"/>
      <c r="Q104" s="55"/>
      <c r="R104" s="58" t="str">
        <f>IF(P104="","",T104*M104*LOOKUP(RIGHT($D$2,3),[2]定数!$A$6:$A$13,[2]定数!$B$6:$B$13))</f>
        <v/>
      </c>
      <c r="S104" s="58"/>
      <c r="T104" s="59" t="str">
        <f t="shared" si="14"/>
        <v/>
      </c>
      <c r="U104" s="59"/>
      <c r="V104" t="str">
        <f t="shared" si="18"/>
        <v/>
      </c>
      <c r="W104" t="str">
        <f t="shared" si="18"/>
        <v/>
      </c>
      <c r="X104" s="38" t="str">
        <f t="shared" si="15"/>
        <v/>
      </c>
      <c r="Y104" s="39" t="str">
        <f t="shared" si="16"/>
        <v/>
      </c>
    </row>
    <row r="105" spans="2:25" x14ac:dyDescent="0.15">
      <c r="B105" s="48">
        <v>97</v>
      </c>
      <c r="C105" s="54" t="str">
        <f t="shared" si="12"/>
        <v/>
      </c>
      <c r="D105" s="54"/>
      <c r="E105" s="48"/>
      <c r="F105" s="8"/>
      <c r="G105" s="48"/>
      <c r="H105" s="55"/>
      <c r="I105" s="55"/>
      <c r="J105" s="48"/>
      <c r="K105" s="56" t="str">
        <f t="shared" si="17"/>
        <v/>
      </c>
      <c r="L105" s="57"/>
      <c r="M105" s="6" t="str">
        <f>IF(J105="","",(K105/J105)/LOOKUP(RIGHT($D$2,3),[2]定数!$A$6:$A$13,[2]定数!$B$6:$B$13))</f>
        <v/>
      </c>
      <c r="N105" s="48"/>
      <c r="O105" s="8"/>
      <c r="P105" s="55"/>
      <c r="Q105" s="55"/>
      <c r="R105" s="58" t="str">
        <f>IF(P105="","",T105*M105*LOOKUP(RIGHT($D$2,3),[2]定数!$A$6:$A$13,[2]定数!$B$6:$B$13))</f>
        <v/>
      </c>
      <c r="S105" s="58"/>
      <c r="T105" s="59" t="str">
        <f t="shared" si="14"/>
        <v/>
      </c>
      <c r="U105" s="59"/>
      <c r="V105" t="str">
        <f t="shared" si="18"/>
        <v/>
      </c>
      <c r="W105" t="str">
        <f t="shared" si="18"/>
        <v/>
      </c>
      <c r="X105" s="38" t="str">
        <f t="shared" si="15"/>
        <v/>
      </c>
      <c r="Y105" s="39" t="str">
        <f t="shared" si="16"/>
        <v/>
      </c>
    </row>
    <row r="106" spans="2:25" x14ac:dyDescent="0.15">
      <c r="B106" s="48">
        <v>98</v>
      </c>
      <c r="C106" s="54" t="str">
        <f t="shared" si="12"/>
        <v/>
      </c>
      <c r="D106" s="54"/>
      <c r="E106" s="48"/>
      <c r="F106" s="8"/>
      <c r="G106" s="48"/>
      <c r="H106" s="55"/>
      <c r="I106" s="55"/>
      <c r="J106" s="48"/>
      <c r="K106" s="56" t="str">
        <f t="shared" si="17"/>
        <v/>
      </c>
      <c r="L106" s="57"/>
      <c r="M106" s="6" t="str">
        <f>IF(J106="","",(K106/J106)/LOOKUP(RIGHT($D$2,3),[2]定数!$A$6:$A$13,[2]定数!$B$6:$B$13))</f>
        <v/>
      </c>
      <c r="N106" s="48"/>
      <c r="O106" s="8"/>
      <c r="P106" s="55"/>
      <c r="Q106" s="55"/>
      <c r="R106" s="58" t="str">
        <f>IF(P106="","",T106*M106*LOOKUP(RIGHT($D$2,3),[2]定数!$A$6:$A$13,[2]定数!$B$6:$B$13))</f>
        <v/>
      </c>
      <c r="S106" s="58"/>
      <c r="T106" s="59" t="str">
        <f t="shared" si="14"/>
        <v/>
      </c>
      <c r="U106" s="59"/>
      <c r="V106" t="str">
        <f t="shared" si="18"/>
        <v/>
      </c>
      <c r="W106" t="str">
        <f t="shared" si="18"/>
        <v/>
      </c>
      <c r="X106" s="38" t="str">
        <f t="shared" si="15"/>
        <v/>
      </c>
      <c r="Y106" s="39" t="str">
        <f t="shared" si="16"/>
        <v/>
      </c>
    </row>
    <row r="107" spans="2:25" x14ac:dyDescent="0.15">
      <c r="B107" s="48">
        <v>99</v>
      </c>
      <c r="C107" s="54" t="str">
        <f t="shared" si="12"/>
        <v/>
      </c>
      <c r="D107" s="54"/>
      <c r="E107" s="48"/>
      <c r="F107" s="8"/>
      <c r="G107" s="48"/>
      <c r="H107" s="55"/>
      <c r="I107" s="55"/>
      <c r="J107" s="48"/>
      <c r="K107" s="56" t="str">
        <f t="shared" si="17"/>
        <v/>
      </c>
      <c r="L107" s="57"/>
      <c r="M107" s="6" t="str">
        <f>IF(J107="","",(K107/J107)/LOOKUP(RIGHT($D$2,3),[2]定数!$A$6:$A$13,[2]定数!$B$6:$B$13))</f>
        <v/>
      </c>
      <c r="N107" s="48"/>
      <c r="O107" s="8"/>
      <c r="P107" s="55"/>
      <c r="Q107" s="55"/>
      <c r="R107" s="58" t="str">
        <f>IF(P107="","",T107*M107*LOOKUP(RIGHT($D$2,3),[2]定数!$A$6:$A$13,[2]定数!$B$6:$B$13))</f>
        <v/>
      </c>
      <c r="S107" s="58"/>
      <c r="T107" s="59" t="str">
        <f t="shared" si="14"/>
        <v/>
      </c>
      <c r="U107" s="59"/>
      <c r="V107" t="str">
        <f>IF(S107&lt;&gt;"",IF(S107&lt;0,1+V106,0),"")</f>
        <v/>
      </c>
      <c r="W107" t="str">
        <f>IF(T107&lt;&gt;"",IF(T107&lt;0,1+W106,0),"")</f>
        <v/>
      </c>
      <c r="X107" s="38" t="str">
        <f t="shared" si="15"/>
        <v/>
      </c>
      <c r="Y107" s="39" t="str">
        <f t="shared" si="16"/>
        <v/>
      </c>
    </row>
    <row r="108" spans="2:25" x14ac:dyDescent="0.15">
      <c r="B108" s="48">
        <v>100</v>
      </c>
      <c r="C108" s="54" t="str">
        <f t="shared" si="12"/>
        <v/>
      </c>
      <c r="D108" s="54"/>
      <c r="E108" s="48"/>
      <c r="F108" s="8"/>
      <c r="G108" s="48"/>
      <c r="H108" s="55"/>
      <c r="I108" s="55"/>
      <c r="J108" s="48"/>
      <c r="K108" s="56" t="str">
        <f t="shared" si="17"/>
        <v/>
      </c>
      <c r="L108" s="57"/>
      <c r="M108" s="6" t="str">
        <f>IF(J108="","",(K108/J108)/LOOKUP(RIGHT($D$2,3),[2]定数!$A$6:$A$13,[2]定数!$B$6:$B$13))</f>
        <v/>
      </c>
      <c r="N108" s="48"/>
      <c r="O108" s="8"/>
      <c r="P108" s="55"/>
      <c r="Q108" s="55"/>
      <c r="R108" s="58" t="str">
        <f>IF(P108="","",T108*M108*LOOKUP(RIGHT($D$2,3),[2]定数!$A$6:$A$13,[2]定数!$B$6:$B$13))</f>
        <v/>
      </c>
      <c r="S108" s="58"/>
      <c r="T108" s="59" t="str">
        <f t="shared" si="14"/>
        <v/>
      </c>
      <c r="U108" s="59"/>
      <c r="V108" t="str">
        <f>IF(S108&lt;&gt;"",IF(S108&lt;0,1+V107,0),"")</f>
        <v/>
      </c>
      <c r="W108" t="str">
        <f>IF(T108&lt;&gt;"",IF(T108&lt;0,1+W107,0),"")</f>
        <v/>
      </c>
      <c r="X108" s="38" t="str">
        <f t="shared" si="15"/>
        <v/>
      </c>
      <c r="Y108" s="39" t="str">
        <f t="shared" si="16"/>
        <v/>
      </c>
    </row>
    <row r="109" spans="2: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6">
    <mergeCell ref="S3:X3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9:G10 G71:G108 G15:G26">
    <cfRule type="cellIs" dxfId="725" priority="129" stopIfTrue="1" operator="equal">
      <formula>"買"</formula>
    </cfRule>
    <cfRule type="cellIs" dxfId="724" priority="130" stopIfTrue="1" operator="equal">
      <formula>"売"</formula>
    </cfRule>
  </conditionalFormatting>
  <conditionalFormatting sqref="G13">
    <cfRule type="cellIs" dxfId="723" priority="123" stopIfTrue="1" operator="equal">
      <formula>"買"</formula>
    </cfRule>
    <cfRule type="cellIs" dxfId="722" priority="124" stopIfTrue="1" operator="equal">
      <formula>"売"</formula>
    </cfRule>
  </conditionalFormatting>
  <conditionalFormatting sqref="G9:G13 G15:G24">
    <cfRule type="cellIs" dxfId="721" priority="121" stopIfTrue="1" operator="equal">
      <formula>"買"</formula>
    </cfRule>
    <cfRule type="cellIs" dxfId="720" priority="122" stopIfTrue="1" operator="equal">
      <formula>"売"</formula>
    </cfRule>
  </conditionalFormatting>
  <conditionalFormatting sqref="G25:G26 G21:G22">
    <cfRule type="cellIs" dxfId="719" priority="117" stopIfTrue="1" operator="equal">
      <formula>"買"</formula>
    </cfRule>
    <cfRule type="cellIs" dxfId="718" priority="118" stopIfTrue="1" operator="equal">
      <formula>"売"</formula>
    </cfRule>
  </conditionalFormatting>
  <conditionalFormatting sqref="G11:G12">
    <cfRule type="cellIs" dxfId="717" priority="111" stopIfTrue="1" operator="equal">
      <formula>"買"</formula>
    </cfRule>
    <cfRule type="cellIs" dxfId="716" priority="112" stopIfTrue="1" operator="equal">
      <formula>"売"</formula>
    </cfRule>
  </conditionalFormatting>
  <conditionalFormatting sqref="G16">
    <cfRule type="cellIs" dxfId="715" priority="109" stopIfTrue="1" operator="equal">
      <formula>"買"</formula>
    </cfRule>
    <cfRule type="cellIs" dxfId="714" priority="110" stopIfTrue="1" operator="equal">
      <formula>"売"</formula>
    </cfRule>
  </conditionalFormatting>
  <conditionalFormatting sqref="G18">
    <cfRule type="cellIs" dxfId="713" priority="107" stopIfTrue="1" operator="equal">
      <formula>"買"</formula>
    </cfRule>
    <cfRule type="cellIs" dxfId="712" priority="108" stopIfTrue="1" operator="equal">
      <formula>"売"</formula>
    </cfRule>
  </conditionalFormatting>
  <conditionalFormatting sqref="G25">
    <cfRule type="cellIs" dxfId="711" priority="105" stopIfTrue="1" operator="equal">
      <formula>"買"</formula>
    </cfRule>
    <cfRule type="cellIs" dxfId="710" priority="106" stopIfTrue="1" operator="equal">
      <formula>"売"</formula>
    </cfRule>
  </conditionalFormatting>
  <conditionalFormatting sqref="G70">
    <cfRule type="cellIs" dxfId="709" priority="83" stopIfTrue="1" operator="equal">
      <formula>"買"</formula>
    </cfRule>
    <cfRule type="cellIs" dxfId="708" priority="84" stopIfTrue="1" operator="equal">
      <formula>"売"</formula>
    </cfRule>
  </conditionalFormatting>
  <conditionalFormatting sqref="G12:G13">
    <cfRule type="cellIs" dxfId="707" priority="81" stopIfTrue="1" operator="equal">
      <formula>"買"</formula>
    </cfRule>
    <cfRule type="cellIs" dxfId="706" priority="82" stopIfTrue="1" operator="equal">
      <formula>"売"</formula>
    </cfRule>
  </conditionalFormatting>
  <conditionalFormatting sqref="G11">
    <cfRule type="cellIs" dxfId="705" priority="79" stopIfTrue="1" operator="equal">
      <formula>"買"</formula>
    </cfRule>
    <cfRule type="cellIs" dxfId="704" priority="80" stopIfTrue="1" operator="equal">
      <formula>"売"</formula>
    </cfRule>
  </conditionalFormatting>
  <conditionalFormatting sqref="G14">
    <cfRule type="cellIs" dxfId="703" priority="75" stopIfTrue="1" operator="equal">
      <formula>"買"</formula>
    </cfRule>
    <cfRule type="cellIs" dxfId="702" priority="76" stopIfTrue="1" operator="equal">
      <formula>"売"</formula>
    </cfRule>
  </conditionalFormatting>
  <conditionalFormatting sqref="G14">
    <cfRule type="cellIs" dxfId="701" priority="73" stopIfTrue="1" operator="equal">
      <formula>"買"</formula>
    </cfRule>
    <cfRule type="cellIs" dxfId="700" priority="74" stopIfTrue="1" operator="equal">
      <formula>"売"</formula>
    </cfRule>
  </conditionalFormatting>
  <conditionalFormatting sqref="G15">
    <cfRule type="cellIs" dxfId="699" priority="71" stopIfTrue="1" operator="equal">
      <formula>"買"</formula>
    </cfRule>
    <cfRule type="cellIs" dxfId="698" priority="72" stopIfTrue="1" operator="equal">
      <formula>"売"</formula>
    </cfRule>
  </conditionalFormatting>
  <conditionalFormatting sqref="G21">
    <cfRule type="cellIs" dxfId="697" priority="69" stopIfTrue="1" operator="equal">
      <formula>"買"</formula>
    </cfRule>
    <cfRule type="cellIs" dxfId="696" priority="70" stopIfTrue="1" operator="equal">
      <formula>"売"</formula>
    </cfRule>
  </conditionalFormatting>
  <conditionalFormatting sqref="G23">
    <cfRule type="cellIs" dxfId="695" priority="67" stopIfTrue="1" operator="equal">
      <formula>"買"</formula>
    </cfRule>
    <cfRule type="cellIs" dxfId="694" priority="68" stopIfTrue="1" operator="equal">
      <formula>"売"</formula>
    </cfRule>
  </conditionalFormatting>
  <conditionalFormatting sqref="G24">
    <cfRule type="cellIs" dxfId="693" priority="65" stopIfTrue="1" operator="equal">
      <formula>"買"</formula>
    </cfRule>
    <cfRule type="cellIs" dxfId="692" priority="66" stopIfTrue="1" operator="equal">
      <formula>"売"</formula>
    </cfRule>
  </conditionalFormatting>
  <conditionalFormatting sqref="G27">
    <cfRule type="cellIs" dxfId="691" priority="61" stopIfTrue="1" operator="equal">
      <formula>"買"</formula>
    </cfRule>
    <cfRule type="cellIs" dxfId="690" priority="62" stopIfTrue="1" operator="equal">
      <formula>"売"</formula>
    </cfRule>
  </conditionalFormatting>
  <conditionalFormatting sqref="G27">
    <cfRule type="cellIs" dxfId="689" priority="59" stopIfTrue="1" operator="equal">
      <formula>"買"</formula>
    </cfRule>
    <cfRule type="cellIs" dxfId="688" priority="60" stopIfTrue="1" operator="equal">
      <formula>"売"</formula>
    </cfRule>
  </conditionalFormatting>
  <conditionalFormatting sqref="G28:G29">
    <cfRule type="cellIs" dxfId="687" priority="55" stopIfTrue="1" operator="equal">
      <formula>"買"</formula>
    </cfRule>
    <cfRule type="cellIs" dxfId="686" priority="56" stopIfTrue="1" operator="equal">
      <formula>"売"</formula>
    </cfRule>
  </conditionalFormatting>
  <conditionalFormatting sqref="G28:G29">
    <cfRule type="cellIs" dxfId="685" priority="53" stopIfTrue="1" operator="equal">
      <formula>"買"</formula>
    </cfRule>
    <cfRule type="cellIs" dxfId="684" priority="54" stopIfTrue="1" operator="equal">
      <formula>"売"</formula>
    </cfRule>
  </conditionalFormatting>
  <conditionalFormatting sqref="G30:G31">
    <cfRule type="cellIs" dxfId="683" priority="49" stopIfTrue="1" operator="equal">
      <formula>"買"</formula>
    </cfRule>
    <cfRule type="cellIs" dxfId="682" priority="50" stopIfTrue="1" operator="equal">
      <formula>"売"</formula>
    </cfRule>
  </conditionalFormatting>
  <conditionalFormatting sqref="G30:G31">
    <cfRule type="cellIs" dxfId="681" priority="47" stopIfTrue="1" operator="equal">
      <formula>"買"</formula>
    </cfRule>
    <cfRule type="cellIs" dxfId="680" priority="48" stopIfTrue="1" operator="equal">
      <formula>"売"</formula>
    </cfRule>
  </conditionalFormatting>
  <conditionalFormatting sqref="G32:G35">
    <cfRule type="cellIs" dxfId="679" priority="43" stopIfTrue="1" operator="equal">
      <formula>"買"</formula>
    </cfRule>
    <cfRule type="cellIs" dxfId="678" priority="44" stopIfTrue="1" operator="equal">
      <formula>"売"</formula>
    </cfRule>
  </conditionalFormatting>
  <conditionalFormatting sqref="G32:G35">
    <cfRule type="cellIs" dxfId="677" priority="41" stopIfTrue="1" operator="equal">
      <formula>"買"</formula>
    </cfRule>
    <cfRule type="cellIs" dxfId="676" priority="42" stopIfTrue="1" operator="equal">
      <formula>"売"</formula>
    </cfRule>
  </conditionalFormatting>
  <conditionalFormatting sqref="G36">
    <cfRule type="cellIs" dxfId="675" priority="37" stopIfTrue="1" operator="equal">
      <formula>"買"</formula>
    </cfRule>
    <cfRule type="cellIs" dxfId="674" priority="38" stopIfTrue="1" operator="equal">
      <formula>"売"</formula>
    </cfRule>
  </conditionalFormatting>
  <conditionalFormatting sqref="G36">
    <cfRule type="cellIs" dxfId="673" priority="35" stopIfTrue="1" operator="equal">
      <formula>"買"</formula>
    </cfRule>
    <cfRule type="cellIs" dxfId="672" priority="36" stopIfTrue="1" operator="equal">
      <formula>"売"</formula>
    </cfRule>
  </conditionalFormatting>
  <conditionalFormatting sqref="G37:G43">
    <cfRule type="cellIs" dxfId="671" priority="31" stopIfTrue="1" operator="equal">
      <formula>"買"</formula>
    </cfRule>
    <cfRule type="cellIs" dxfId="670" priority="32" stopIfTrue="1" operator="equal">
      <formula>"売"</formula>
    </cfRule>
  </conditionalFormatting>
  <conditionalFormatting sqref="G37:G43">
    <cfRule type="cellIs" dxfId="669" priority="29" stopIfTrue="1" operator="equal">
      <formula>"買"</formula>
    </cfRule>
    <cfRule type="cellIs" dxfId="668" priority="30" stopIfTrue="1" operator="equal">
      <formula>"売"</formula>
    </cfRule>
  </conditionalFormatting>
  <conditionalFormatting sqref="G44:G47">
    <cfRule type="cellIs" dxfId="667" priority="25" stopIfTrue="1" operator="equal">
      <formula>"買"</formula>
    </cfRule>
    <cfRule type="cellIs" dxfId="666" priority="26" stopIfTrue="1" operator="equal">
      <formula>"売"</formula>
    </cfRule>
  </conditionalFormatting>
  <conditionalFormatting sqref="G44:G47">
    <cfRule type="cellIs" dxfId="665" priority="23" stopIfTrue="1" operator="equal">
      <formula>"買"</formula>
    </cfRule>
    <cfRule type="cellIs" dxfId="664" priority="24" stopIfTrue="1" operator="equal">
      <formula>"売"</formula>
    </cfRule>
  </conditionalFormatting>
  <conditionalFormatting sqref="G48">
    <cfRule type="cellIs" dxfId="663" priority="19" stopIfTrue="1" operator="equal">
      <formula>"買"</formula>
    </cfRule>
    <cfRule type="cellIs" dxfId="662" priority="20" stopIfTrue="1" operator="equal">
      <formula>"売"</formula>
    </cfRule>
  </conditionalFormatting>
  <conditionalFormatting sqref="G48">
    <cfRule type="cellIs" dxfId="661" priority="17" stopIfTrue="1" operator="equal">
      <formula>"買"</formula>
    </cfRule>
    <cfRule type="cellIs" dxfId="660" priority="18" stopIfTrue="1" operator="equal">
      <formula>"売"</formula>
    </cfRule>
  </conditionalFormatting>
  <conditionalFormatting sqref="G49">
    <cfRule type="cellIs" dxfId="659" priority="13" stopIfTrue="1" operator="equal">
      <formula>"買"</formula>
    </cfRule>
    <cfRule type="cellIs" dxfId="658" priority="14" stopIfTrue="1" operator="equal">
      <formula>"売"</formula>
    </cfRule>
  </conditionalFormatting>
  <conditionalFormatting sqref="G49">
    <cfRule type="cellIs" dxfId="657" priority="11" stopIfTrue="1" operator="equal">
      <formula>"買"</formula>
    </cfRule>
    <cfRule type="cellIs" dxfId="656" priority="12" stopIfTrue="1" operator="equal">
      <formula>"売"</formula>
    </cfRule>
  </conditionalFormatting>
  <conditionalFormatting sqref="G50:G51">
    <cfRule type="cellIs" dxfId="655" priority="7" stopIfTrue="1" operator="equal">
      <formula>"買"</formula>
    </cfRule>
    <cfRule type="cellIs" dxfId="654" priority="8" stopIfTrue="1" operator="equal">
      <formula>"売"</formula>
    </cfRule>
  </conditionalFormatting>
  <conditionalFormatting sqref="G50:G51">
    <cfRule type="cellIs" dxfId="653" priority="5" stopIfTrue="1" operator="equal">
      <formula>"買"</formula>
    </cfRule>
    <cfRule type="cellIs" dxfId="652" priority="6" stopIfTrue="1" operator="equal">
      <formula>"売"</formula>
    </cfRule>
  </conditionalFormatting>
  <conditionalFormatting sqref="G52">
    <cfRule type="cellIs" dxfId="651" priority="3" stopIfTrue="1" operator="equal">
      <formula>"買"</formula>
    </cfRule>
    <cfRule type="cellIs" dxfId="650" priority="4" stopIfTrue="1" operator="equal">
      <formula>"売"</formula>
    </cfRule>
  </conditionalFormatting>
  <conditionalFormatting sqref="G53:G69">
    <cfRule type="cellIs" dxfId="649" priority="1" stopIfTrue="1" operator="equal">
      <formula>"買"</formula>
    </cfRule>
    <cfRule type="cellIs" dxfId="648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09"/>
  <sheetViews>
    <sheetView zoomScale="115" zoomScaleNormal="115" workbookViewId="0">
      <pane ySplit="8" topLeftCell="A45" activePane="bottomLeft" state="frozen"/>
      <selection pane="bottomLeft" activeCell="S3" sqref="S3:X3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 x14ac:dyDescent="0.15">
      <c r="B2" s="74" t="s">
        <v>40</v>
      </c>
      <c r="C2" s="74"/>
      <c r="D2" s="94" t="s">
        <v>80</v>
      </c>
      <c r="E2" s="94"/>
      <c r="F2" s="74" t="s">
        <v>81</v>
      </c>
      <c r="G2" s="74"/>
      <c r="H2" s="90" t="s">
        <v>82</v>
      </c>
      <c r="I2" s="90"/>
      <c r="J2" s="74" t="s">
        <v>83</v>
      </c>
      <c r="K2" s="74"/>
      <c r="L2" s="95">
        <v>100000</v>
      </c>
      <c r="M2" s="94"/>
      <c r="N2" s="74" t="s">
        <v>84</v>
      </c>
      <c r="O2" s="74"/>
      <c r="P2" s="91">
        <f>SUM(L2,D4)</f>
        <v>182280.41975553799</v>
      </c>
      <c r="Q2" s="90"/>
      <c r="R2" s="1"/>
      <c r="S2" s="1"/>
      <c r="T2" s="1"/>
    </row>
    <row r="3" spans="2:25" ht="57" customHeight="1" x14ac:dyDescent="0.15">
      <c r="B3" s="74" t="s">
        <v>85</v>
      </c>
      <c r="C3" s="74"/>
      <c r="D3" s="92" t="s">
        <v>86</v>
      </c>
      <c r="E3" s="92"/>
      <c r="F3" s="92"/>
      <c r="G3" s="92"/>
      <c r="H3" s="92"/>
      <c r="I3" s="92"/>
      <c r="J3" s="74" t="s">
        <v>87</v>
      </c>
      <c r="K3" s="74"/>
      <c r="L3" s="92" t="s">
        <v>88</v>
      </c>
      <c r="M3" s="93"/>
      <c r="N3" s="93"/>
      <c r="O3" s="93"/>
      <c r="P3" s="93"/>
      <c r="Q3" s="93"/>
      <c r="R3" s="1"/>
      <c r="S3" s="100" t="s">
        <v>125</v>
      </c>
      <c r="T3" s="100"/>
      <c r="U3" s="100"/>
      <c r="V3" s="100"/>
      <c r="W3" s="100"/>
      <c r="X3" s="100"/>
    </row>
    <row r="4" spans="2:25" x14ac:dyDescent="0.15">
      <c r="B4" s="74" t="s">
        <v>89</v>
      </c>
      <c r="C4" s="74"/>
      <c r="D4" s="88">
        <f>SUM($R$9:$S$993)</f>
        <v>82280.41975553798</v>
      </c>
      <c r="E4" s="88"/>
      <c r="F4" s="74" t="s">
        <v>90</v>
      </c>
      <c r="G4" s="74"/>
      <c r="H4" s="89">
        <f>SUM($T$9:$U$108)</f>
        <v>1220.0000000000014</v>
      </c>
      <c r="I4" s="90"/>
      <c r="J4" s="71" t="s">
        <v>91</v>
      </c>
      <c r="K4" s="71"/>
      <c r="L4" s="91">
        <f>MAX($C$9:$D$990)-C9</f>
        <v>82280.419755537936</v>
      </c>
      <c r="M4" s="91"/>
      <c r="N4" s="71" t="s">
        <v>92</v>
      </c>
      <c r="O4" s="71"/>
      <c r="P4" s="72">
        <f>MAX(Y:Y)</f>
        <v>9.2738077558804477E-2</v>
      </c>
      <c r="Q4" s="72"/>
      <c r="R4" s="1"/>
      <c r="S4" s="1"/>
      <c r="T4" s="1"/>
    </row>
    <row r="5" spans="2:25" x14ac:dyDescent="0.15">
      <c r="B5" s="45" t="s">
        <v>93</v>
      </c>
      <c r="C5" s="43">
        <f>COUNTIF($R$9:$R$990,"&gt;0")</f>
        <v>26</v>
      </c>
      <c r="D5" s="42" t="s">
        <v>94</v>
      </c>
      <c r="E5" s="15">
        <f>COUNTIF($R$9:$R$990,"&lt;0")</f>
        <v>17</v>
      </c>
      <c r="F5" s="42" t="s">
        <v>95</v>
      </c>
      <c r="G5" s="43">
        <f>COUNTIF($R$9:$R$990,"=0")</f>
        <v>0</v>
      </c>
      <c r="H5" s="42" t="s">
        <v>96</v>
      </c>
      <c r="I5" s="44">
        <f>C5/SUM(C5,E5,G5)</f>
        <v>0.60465116279069764</v>
      </c>
      <c r="J5" s="73" t="s">
        <v>97</v>
      </c>
      <c r="K5" s="74"/>
      <c r="L5" s="75">
        <f>MAX(V9:V993)</f>
        <v>2</v>
      </c>
      <c r="M5" s="76"/>
      <c r="N5" s="17" t="s">
        <v>98</v>
      </c>
      <c r="O5" s="9"/>
      <c r="P5" s="75">
        <f>MAX(W9:W993)</f>
        <v>3</v>
      </c>
      <c r="Q5" s="76"/>
      <c r="R5" s="1"/>
      <c r="S5" s="1"/>
      <c r="T5" s="1"/>
    </row>
    <row r="6" spans="2:25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0" t="s">
        <v>99</v>
      </c>
      <c r="N6" s="12"/>
      <c r="O6" s="12"/>
      <c r="P6" s="10"/>
      <c r="Q6" s="46"/>
      <c r="R6" s="1"/>
      <c r="S6" s="1"/>
      <c r="T6" s="1"/>
    </row>
    <row r="7" spans="2:25" x14ac:dyDescent="0.15">
      <c r="B7" s="77" t="s">
        <v>100</v>
      </c>
      <c r="C7" s="79" t="s">
        <v>101</v>
      </c>
      <c r="D7" s="80"/>
      <c r="E7" s="83" t="s">
        <v>102</v>
      </c>
      <c r="F7" s="84"/>
      <c r="G7" s="84"/>
      <c r="H7" s="84"/>
      <c r="I7" s="67"/>
      <c r="J7" s="85"/>
      <c r="K7" s="86"/>
      <c r="L7" s="69"/>
      <c r="M7" s="87" t="s">
        <v>103</v>
      </c>
      <c r="N7" s="62" t="s">
        <v>104</v>
      </c>
      <c r="O7" s="63"/>
      <c r="P7" s="63"/>
      <c r="Q7" s="64"/>
      <c r="R7" s="65" t="s">
        <v>105</v>
      </c>
      <c r="S7" s="65"/>
      <c r="T7" s="65"/>
      <c r="U7" s="65"/>
    </row>
    <row r="8" spans="2:25" x14ac:dyDescent="0.15">
      <c r="B8" s="78"/>
      <c r="C8" s="81"/>
      <c r="D8" s="82"/>
      <c r="E8" s="18" t="s">
        <v>106</v>
      </c>
      <c r="F8" s="18" t="s">
        <v>107</v>
      </c>
      <c r="G8" s="18" t="s">
        <v>108</v>
      </c>
      <c r="H8" s="66" t="s">
        <v>109</v>
      </c>
      <c r="I8" s="67"/>
      <c r="J8" s="4" t="s">
        <v>110</v>
      </c>
      <c r="K8" s="68" t="s">
        <v>111</v>
      </c>
      <c r="L8" s="69"/>
      <c r="M8" s="87"/>
      <c r="N8" s="5" t="s">
        <v>106</v>
      </c>
      <c r="O8" s="5" t="s">
        <v>107</v>
      </c>
      <c r="P8" s="70" t="s">
        <v>109</v>
      </c>
      <c r="Q8" s="64"/>
      <c r="R8" s="65" t="s">
        <v>112</v>
      </c>
      <c r="S8" s="65"/>
      <c r="T8" s="65" t="s">
        <v>110</v>
      </c>
      <c r="U8" s="65"/>
      <c r="Y8" t="s">
        <v>113</v>
      </c>
    </row>
    <row r="9" spans="2:25" x14ac:dyDescent="0.15">
      <c r="B9" s="47">
        <v>1</v>
      </c>
      <c r="C9" s="54">
        <f>L2</f>
        <v>100000</v>
      </c>
      <c r="D9" s="54"/>
      <c r="E9" s="47">
        <v>2013</v>
      </c>
      <c r="F9" s="8">
        <v>43474</v>
      </c>
      <c r="G9" s="47" t="s">
        <v>4</v>
      </c>
      <c r="H9" s="55">
        <v>1.0507</v>
      </c>
      <c r="I9" s="55"/>
      <c r="J9" s="47">
        <v>30</v>
      </c>
      <c r="K9" s="56">
        <f t="shared" ref="K9:K72" si="0">IF(J9="","",C9*0.03)</f>
        <v>3000</v>
      </c>
      <c r="L9" s="57"/>
      <c r="M9" s="6">
        <f>IF(J9="","",(K9/J9)/LOOKUP(RIGHT($D$2,3),[1]定数!$A$6:$A$13,[1]定数!$B$6:$B$13))</f>
        <v>0.83333333333333337</v>
      </c>
      <c r="N9" s="47">
        <v>2013</v>
      </c>
      <c r="O9" s="8">
        <v>43475</v>
      </c>
      <c r="P9" s="55">
        <v>1.0552999999999999</v>
      </c>
      <c r="Q9" s="55"/>
      <c r="R9" s="58">
        <f>IF(P9="","",T9*M9*LOOKUP(RIGHT($D$2,3),[2]定数!$A$6:$A$13,[2]定数!$B$6:$B$13))</f>
        <v>4599.9999999999382</v>
      </c>
      <c r="S9" s="58"/>
      <c r="T9" s="59">
        <f t="shared" ref="T9:T72" si="1">IF(P9="","",IF(G9="買",(P9-H9),(H9-P9))*IF(RIGHT($D$2,3)="JPY",100,10000))</f>
        <v>45.999999999999375</v>
      </c>
      <c r="U9" s="59"/>
      <c r="V9" s="1">
        <f>IF(T9&lt;&gt;"",IF(T9&gt;0,1+V8,0),"")</f>
        <v>1</v>
      </c>
      <c r="W9">
        <f>IF(T9&lt;&gt;"",IF(T9&lt;0,1+W8,0),"")</f>
        <v>0</v>
      </c>
    </row>
    <row r="10" spans="2:25" x14ac:dyDescent="0.15">
      <c r="B10" s="47">
        <v>2</v>
      </c>
      <c r="C10" s="54">
        <f t="shared" ref="C10:C73" si="2">IF(R9="","",C9+R9)</f>
        <v>104599.99999999994</v>
      </c>
      <c r="D10" s="54"/>
      <c r="E10" s="47">
        <v>2013</v>
      </c>
      <c r="F10" s="8">
        <v>43609</v>
      </c>
      <c r="G10" s="47" t="s">
        <v>3</v>
      </c>
      <c r="H10" s="55">
        <v>0.96319999999999995</v>
      </c>
      <c r="I10" s="55"/>
      <c r="J10" s="47">
        <v>69</v>
      </c>
      <c r="K10" s="56">
        <f t="shared" si="0"/>
        <v>3137.9999999999982</v>
      </c>
      <c r="L10" s="57"/>
      <c r="M10" s="6">
        <f>IF(J10="","",(K10/J10)/LOOKUP(RIGHT($D$2,3),[1]定数!$A$6:$A$13,[1]定数!$B$6:$B$13))</f>
        <v>0.37898550724637659</v>
      </c>
      <c r="N10" s="47">
        <v>2013</v>
      </c>
      <c r="O10" s="8">
        <v>43614</v>
      </c>
      <c r="P10" s="55">
        <v>0.95289999999999997</v>
      </c>
      <c r="Q10" s="55"/>
      <c r="R10" s="58">
        <f>IF(P10="","",T10*M10*LOOKUP(RIGHT($D$2,3),[2]定数!$A$6:$A$13,[2]定数!$B$6:$B$13))</f>
        <v>4684.2608695652034</v>
      </c>
      <c r="S10" s="58"/>
      <c r="T10" s="59">
        <f t="shared" si="1"/>
        <v>102.99999999999976</v>
      </c>
      <c r="U10" s="59"/>
      <c r="V10" s="22">
        <f t="shared" ref="V10:V22" si="3">IF(T10&lt;&gt;"",IF(T10&gt;0,1+V9,0),"")</f>
        <v>2</v>
      </c>
      <c r="W10">
        <f t="shared" ref="W10:W73" si="4">IF(T10&lt;&gt;"",IF(T10&lt;0,1+W9,0),"")</f>
        <v>0</v>
      </c>
      <c r="X10" s="38">
        <f>IF(C10&lt;&gt;"",MAX(C10,C9),"")</f>
        <v>104599.99999999994</v>
      </c>
    </row>
    <row r="11" spans="2:25" x14ac:dyDescent="0.15">
      <c r="B11" s="47">
        <v>3</v>
      </c>
      <c r="C11" s="54">
        <f t="shared" si="2"/>
        <v>109284.26086956514</v>
      </c>
      <c r="D11" s="54"/>
      <c r="E11" s="48">
        <v>2013</v>
      </c>
      <c r="F11" s="8">
        <v>43705</v>
      </c>
      <c r="G11" s="48" t="s">
        <v>3</v>
      </c>
      <c r="H11" s="60">
        <v>0.89229999999999998</v>
      </c>
      <c r="I11" s="61"/>
      <c r="J11" s="48">
        <v>71</v>
      </c>
      <c r="K11" s="56">
        <f t="shared" ref="K11:K69" si="5">IF(J11="","",C11*0.03)</f>
        <v>3278.5278260869541</v>
      </c>
      <c r="L11" s="57"/>
      <c r="M11" s="6">
        <f>IF(J11="","",(K11/J11)/LOOKUP(RIGHT($D$2,3),[1]定数!$A$6:$A$13,[1]定数!$B$6:$B$13))</f>
        <v>0.38480373545621521</v>
      </c>
      <c r="N11" s="48">
        <v>2013</v>
      </c>
      <c r="O11" s="8">
        <v>43710</v>
      </c>
      <c r="P11" s="60">
        <v>0.89970000000000006</v>
      </c>
      <c r="Q11" s="61"/>
      <c r="R11" s="58">
        <f>IF(P11="","",T11*M11*LOOKUP(RIGHT($D$2,3),[2]定数!$A$6:$A$13,[2]定数!$B$6:$B$13))</f>
        <v>-3417.0571708512252</v>
      </c>
      <c r="S11" s="58"/>
      <c r="T11" s="59">
        <f t="shared" si="1"/>
        <v>-74.000000000000739</v>
      </c>
      <c r="U11" s="59"/>
      <c r="V11" s="22">
        <f t="shared" si="3"/>
        <v>0</v>
      </c>
      <c r="W11">
        <f t="shared" si="4"/>
        <v>1</v>
      </c>
      <c r="X11" s="38">
        <f>IF(C11&lt;&gt;"",MAX(X10,C11),"")</f>
        <v>109284.26086956514</v>
      </c>
      <c r="Y11" s="39">
        <f>IF(X11&lt;&gt;"",1-(C11/X11),"")</f>
        <v>0</v>
      </c>
    </row>
    <row r="12" spans="2:25" x14ac:dyDescent="0.15">
      <c r="B12" s="47">
        <v>4</v>
      </c>
      <c r="C12" s="54">
        <f t="shared" si="2"/>
        <v>105867.20369871391</v>
      </c>
      <c r="D12" s="54"/>
      <c r="E12" s="48">
        <v>2013</v>
      </c>
      <c r="F12" s="8">
        <v>43746</v>
      </c>
      <c r="G12" s="48" t="s">
        <v>4</v>
      </c>
      <c r="H12" s="60">
        <v>0.94499999999999995</v>
      </c>
      <c r="I12" s="61"/>
      <c r="J12" s="48">
        <v>38</v>
      </c>
      <c r="K12" s="56">
        <f t="shared" si="5"/>
        <v>3176.0161109614173</v>
      </c>
      <c r="L12" s="57"/>
      <c r="M12" s="6">
        <f>IF(J12="","",(K12/J12)/LOOKUP(RIGHT($D$2,3),[1]定数!$A$6:$A$13,[1]定数!$B$6:$B$13))</f>
        <v>0.69649476117574938</v>
      </c>
      <c r="N12" s="48">
        <v>2013</v>
      </c>
      <c r="O12" s="8">
        <v>43748</v>
      </c>
      <c r="P12" s="60">
        <v>0.94089999999999996</v>
      </c>
      <c r="Q12" s="61"/>
      <c r="R12" s="58">
        <f>IF(P12="","",T12*M12*LOOKUP(RIGHT($D$2,3),[2]定数!$A$6:$A$13,[2]定数!$B$6:$B$13))</f>
        <v>-3426.7542249846811</v>
      </c>
      <c r="S12" s="58"/>
      <c r="T12" s="59">
        <f t="shared" si="1"/>
        <v>-40.999999999999929</v>
      </c>
      <c r="U12" s="59"/>
      <c r="V12" s="22">
        <f t="shared" si="3"/>
        <v>0</v>
      </c>
      <c r="W12">
        <f t="shared" si="4"/>
        <v>2</v>
      </c>
      <c r="X12" s="38">
        <f t="shared" ref="X12:X75" si="6">IF(C12&lt;&gt;"",MAX(X11,C12),"")</f>
        <v>109284.26086956514</v>
      </c>
      <c r="Y12" s="39">
        <f t="shared" ref="Y12:Y75" si="7">IF(X12&lt;&gt;"",1-(C12/X12),"")</f>
        <v>3.1267605633803153E-2</v>
      </c>
    </row>
    <row r="13" spans="2:25" x14ac:dyDescent="0.15">
      <c r="B13" s="47">
        <v>5</v>
      </c>
      <c r="C13" s="54">
        <f t="shared" si="2"/>
        <v>102440.44947372924</v>
      </c>
      <c r="D13" s="54"/>
      <c r="E13" s="48">
        <v>2013</v>
      </c>
      <c r="F13" s="8">
        <v>43755</v>
      </c>
      <c r="G13" s="48" t="s">
        <v>4</v>
      </c>
      <c r="H13" s="55">
        <v>0.95960000000000001</v>
      </c>
      <c r="I13" s="55"/>
      <c r="J13" s="48">
        <v>68</v>
      </c>
      <c r="K13" s="56">
        <f t="shared" si="5"/>
        <v>3073.2134842118771</v>
      </c>
      <c r="L13" s="57"/>
      <c r="M13" s="6">
        <f>IF(J13="","",(K13/J13)/LOOKUP(RIGHT($D$2,3),[1]定数!$A$6:$A$13,[1]定数!$B$6:$B$13))</f>
        <v>0.37661929953576928</v>
      </c>
      <c r="N13" s="48">
        <v>2013</v>
      </c>
      <c r="O13" s="8">
        <v>43760</v>
      </c>
      <c r="P13" s="55">
        <v>0.9698</v>
      </c>
      <c r="Q13" s="55"/>
      <c r="R13" s="58">
        <f>IF(P13="","",T13*M13*LOOKUP(RIGHT($D$2,3),[2]定数!$A$6:$A$13,[2]定数!$B$6:$B$13))</f>
        <v>4609.82022631781</v>
      </c>
      <c r="S13" s="58"/>
      <c r="T13" s="59">
        <f t="shared" si="1"/>
        <v>101.99999999999987</v>
      </c>
      <c r="U13" s="59"/>
      <c r="V13" s="22">
        <f t="shared" si="3"/>
        <v>1</v>
      </c>
      <c r="W13">
        <f t="shared" si="4"/>
        <v>0</v>
      </c>
      <c r="X13" s="38">
        <f t="shared" si="6"/>
        <v>109284.26086956514</v>
      </c>
      <c r="Y13" s="39">
        <f t="shared" si="7"/>
        <v>6.2623943661971992E-2</v>
      </c>
    </row>
    <row r="14" spans="2:25" x14ac:dyDescent="0.15">
      <c r="B14" s="47">
        <v>6</v>
      </c>
      <c r="C14" s="54">
        <f t="shared" si="2"/>
        <v>107050.26970004705</v>
      </c>
      <c r="D14" s="54"/>
      <c r="E14" s="48">
        <v>2014</v>
      </c>
      <c r="F14" s="8">
        <v>43626</v>
      </c>
      <c r="G14" s="48" t="s">
        <v>4</v>
      </c>
      <c r="H14" s="55">
        <v>0.93630000000000002</v>
      </c>
      <c r="I14" s="55"/>
      <c r="J14" s="48">
        <v>21</v>
      </c>
      <c r="K14" s="56">
        <f t="shared" si="5"/>
        <v>3211.5080910014112</v>
      </c>
      <c r="L14" s="57"/>
      <c r="M14" s="6">
        <f>IF(J14="","",(K14/J14)/LOOKUP(RIGHT($D$2,3),[1]定数!$A$6:$A$13,[1]定数!$B$6:$B$13))</f>
        <v>1.2744079726196076</v>
      </c>
      <c r="N14" s="48">
        <v>2014</v>
      </c>
      <c r="O14" s="8">
        <v>43627</v>
      </c>
      <c r="P14" s="55">
        <v>0.9395</v>
      </c>
      <c r="Q14" s="55"/>
      <c r="R14" s="58">
        <f>IF(P14="","",T14*M14*LOOKUP(RIGHT($D$2,3),[2]定数!$A$6:$A$13,[2]定数!$B$6:$B$13))</f>
        <v>4893.7266148592644</v>
      </c>
      <c r="S14" s="58"/>
      <c r="T14" s="59">
        <f t="shared" si="1"/>
        <v>31.999999999999808</v>
      </c>
      <c r="U14" s="59"/>
      <c r="V14" s="22">
        <f t="shared" si="3"/>
        <v>2</v>
      </c>
      <c r="W14">
        <f t="shared" si="4"/>
        <v>0</v>
      </c>
      <c r="X14" s="38">
        <f t="shared" si="6"/>
        <v>109284.26086956514</v>
      </c>
      <c r="Y14" s="39">
        <f t="shared" si="7"/>
        <v>2.0442021126760856E-2</v>
      </c>
    </row>
    <row r="15" spans="2:25" x14ac:dyDescent="0.15">
      <c r="B15" s="47">
        <v>7</v>
      </c>
      <c r="C15" s="54">
        <f t="shared" si="2"/>
        <v>111943.99631490631</v>
      </c>
      <c r="D15" s="54"/>
      <c r="E15" s="48">
        <v>2014</v>
      </c>
      <c r="F15" s="8">
        <v>43698</v>
      </c>
      <c r="G15" s="48" t="s">
        <v>3</v>
      </c>
      <c r="H15" s="60">
        <v>0.92730000000000001</v>
      </c>
      <c r="I15" s="61"/>
      <c r="J15" s="48">
        <v>42</v>
      </c>
      <c r="K15" s="56">
        <f t="shared" si="5"/>
        <v>3358.3198894471893</v>
      </c>
      <c r="L15" s="57"/>
      <c r="M15" s="6">
        <f>IF(J15="","",(K15/J15)/LOOKUP(RIGHT($D$2,3),[1]定数!$A$6:$A$13,[1]定数!$B$6:$B$13))</f>
        <v>0.6663333113982518</v>
      </c>
      <c r="N15" s="48">
        <v>2014</v>
      </c>
      <c r="O15" s="8">
        <v>43699</v>
      </c>
      <c r="P15" s="60">
        <v>0.93179999999999996</v>
      </c>
      <c r="Q15" s="61"/>
      <c r="R15" s="58">
        <f>IF(P15="","",T15*M15*LOOKUP(RIGHT($D$2,3),[2]定数!$A$6:$A$13,[2]定数!$B$6:$B$13))</f>
        <v>-3598.199881550519</v>
      </c>
      <c r="S15" s="58"/>
      <c r="T15" s="59">
        <f t="shared" si="1"/>
        <v>-44.999999999999488</v>
      </c>
      <c r="U15" s="59"/>
      <c r="V15" s="22">
        <f t="shared" si="3"/>
        <v>0</v>
      </c>
      <c r="W15">
        <f t="shared" si="4"/>
        <v>1</v>
      </c>
      <c r="X15" s="38">
        <f t="shared" si="6"/>
        <v>111943.99631490631</v>
      </c>
      <c r="Y15" s="39">
        <f t="shared" si="7"/>
        <v>0</v>
      </c>
    </row>
    <row r="16" spans="2:25" x14ac:dyDescent="0.15">
      <c r="B16" s="47">
        <v>8</v>
      </c>
      <c r="C16" s="54">
        <f t="shared" si="2"/>
        <v>108345.79643335579</v>
      </c>
      <c r="D16" s="54"/>
      <c r="E16" s="48">
        <v>2014</v>
      </c>
      <c r="F16" s="8">
        <v>43710</v>
      </c>
      <c r="G16" s="48" t="s">
        <v>3</v>
      </c>
      <c r="H16" s="60">
        <v>0.92830000000000001</v>
      </c>
      <c r="I16" s="61"/>
      <c r="J16" s="48">
        <v>53</v>
      </c>
      <c r="K16" s="56">
        <f t="shared" si="5"/>
        <v>3250.3738930006734</v>
      </c>
      <c r="L16" s="57"/>
      <c r="M16" s="6">
        <f>IF(J16="","",(K16/J16)/LOOKUP(RIGHT($D$2,3),[1]定数!$A$6:$A$13,[1]定数!$B$6:$B$13))</f>
        <v>0.51106507751582919</v>
      </c>
      <c r="N16" s="48">
        <v>2014</v>
      </c>
      <c r="O16" s="8">
        <v>43711</v>
      </c>
      <c r="P16" s="60">
        <v>0.93369999999999997</v>
      </c>
      <c r="Q16" s="61"/>
      <c r="R16" s="58">
        <f>IF(P16="","",T16*M16*LOOKUP(RIGHT($D$2,3),[2]定数!$A$6:$A$13,[2]定数!$B$6:$B$13))</f>
        <v>-3311.7017023025492</v>
      </c>
      <c r="S16" s="58"/>
      <c r="T16" s="59">
        <f t="shared" si="1"/>
        <v>-53.999999999999602</v>
      </c>
      <c r="U16" s="59"/>
      <c r="V16" s="22">
        <f t="shared" si="3"/>
        <v>0</v>
      </c>
      <c r="W16">
        <f t="shared" si="4"/>
        <v>2</v>
      </c>
      <c r="X16" s="38">
        <f t="shared" si="6"/>
        <v>111943.99631490631</v>
      </c>
      <c r="Y16" s="39">
        <f t="shared" si="7"/>
        <v>3.2142857142856807E-2</v>
      </c>
    </row>
    <row r="17" spans="2:25" x14ac:dyDescent="0.15">
      <c r="B17" s="47">
        <v>9</v>
      </c>
      <c r="C17" s="54">
        <f t="shared" si="2"/>
        <v>105034.09473105324</v>
      </c>
      <c r="D17" s="54"/>
      <c r="E17" s="48">
        <v>2014</v>
      </c>
      <c r="F17" s="8">
        <v>43719</v>
      </c>
      <c r="G17" s="48" t="s">
        <v>3</v>
      </c>
      <c r="H17" s="60">
        <v>0.9123</v>
      </c>
      <c r="I17" s="61"/>
      <c r="J17" s="48">
        <v>92</v>
      </c>
      <c r="K17" s="56">
        <f t="shared" si="5"/>
        <v>3151.0228419315968</v>
      </c>
      <c r="L17" s="57"/>
      <c r="M17" s="6">
        <f>IF(J17="","",(K17/J17)/LOOKUP(RIGHT($D$2,3),[1]定数!$A$6:$A$13,[1]定数!$B$6:$B$13))</f>
        <v>0.28541873568220988</v>
      </c>
      <c r="N17" s="48">
        <v>2014</v>
      </c>
      <c r="O17" s="8">
        <v>43723</v>
      </c>
      <c r="P17" s="60">
        <v>0.89859999999999995</v>
      </c>
      <c r="Q17" s="61"/>
      <c r="R17" s="58">
        <f>IF(P17="","",T17*M17*LOOKUP(RIGHT($D$2,3),[2]定数!$A$6:$A$13,[2]定数!$B$6:$B$13))</f>
        <v>4692.2840146155459</v>
      </c>
      <c r="S17" s="58"/>
      <c r="T17" s="59">
        <f t="shared" si="1"/>
        <v>137.00000000000045</v>
      </c>
      <c r="U17" s="59"/>
      <c r="V17" s="22">
        <f t="shared" si="3"/>
        <v>1</v>
      </c>
      <c r="W17">
        <f t="shared" si="4"/>
        <v>0</v>
      </c>
      <c r="X17" s="38">
        <f t="shared" si="6"/>
        <v>111943.99631490631</v>
      </c>
      <c r="Y17" s="39">
        <f t="shared" si="7"/>
        <v>6.1726415094339071E-2</v>
      </c>
    </row>
    <row r="18" spans="2:25" x14ac:dyDescent="0.15">
      <c r="B18" s="47">
        <v>10</v>
      </c>
      <c r="C18" s="54">
        <f t="shared" si="2"/>
        <v>109726.37874566879</v>
      </c>
      <c r="D18" s="54"/>
      <c r="E18" s="48">
        <v>2014</v>
      </c>
      <c r="F18" s="8">
        <v>43727</v>
      </c>
      <c r="G18" s="48" t="s">
        <v>3</v>
      </c>
      <c r="H18" s="55">
        <v>0.89190000000000003</v>
      </c>
      <c r="I18" s="55"/>
      <c r="J18" s="48">
        <v>73</v>
      </c>
      <c r="K18" s="56">
        <f t="shared" si="5"/>
        <v>3291.7913623700633</v>
      </c>
      <c r="L18" s="57"/>
      <c r="M18" s="6">
        <f>IF(J18="","",(K18/J18)/LOOKUP(RIGHT($D$2,3),[1]定数!$A$6:$A$13,[1]定数!$B$6:$B$13))</f>
        <v>0.37577526967694791</v>
      </c>
      <c r="N18" s="48">
        <v>2014</v>
      </c>
      <c r="O18" s="8">
        <v>43733</v>
      </c>
      <c r="P18" s="55">
        <v>0.88090000000000002</v>
      </c>
      <c r="Q18" s="55"/>
      <c r="R18" s="58">
        <f>IF(P18="","",T18*M18*LOOKUP(RIGHT($D$2,3),[2]定数!$A$6:$A$13,[2]定数!$B$6:$B$13))</f>
        <v>4960.2335597357169</v>
      </c>
      <c r="S18" s="58"/>
      <c r="T18" s="59">
        <f t="shared" si="1"/>
        <v>110.0000000000001</v>
      </c>
      <c r="U18" s="59"/>
      <c r="V18" s="22">
        <f t="shared" si="3"/>
        <v>2</v>
      </c>
      <c r="W18">
        <f t="shared" si="4"/>
        <v>0</v>
      </c>
      <c r="X18" s="38">
        <f t="shared" si="6"/>
        <v>111943.99631490631</v>
      </c>
      <c r="Y18" s="39">
        <f t="shared" si="7"/>
        <v>1.9810062551270824E-2</v>
      </c>
    </row>
    <row r="19" spans="2:25" x14ac:dyDescent="0.15">
      <c r="B19" s="47">
        <v>11</v>
      </c>
      <c r="C19" s="54">
        <f t="shared" si="2"/>
        <v>114686.6123054045</v>
      </c>
      <c r="D19" s="54"/>
      <c r="E19" s="48">
        <v>2014</v>
      </c>
      <c r="F19" s="8">
        <v>43808</v>
      </c>
      <c r="G19" s="48" t="s">
        <v>3</v>
      </c>
      <c r="H19" s="60">
        <v>0.82450000000000001</v>
      </c>
      <c r="I19" s="61"/>
      <c r="J19" s="48">
        <v>68</v>
      </c>
      <c r="K19" s="56">
        <f t="shared" si="5"/>
        <v>3440.598369162135</v>
      </c>
      <c r="L19" s="57"/>
      <c r="M19" s="6">
        <f>IF(J19="","",(K19/J19)/LOOKUP(RIGHT($D$2,3),[1]定数!$A$6:$A$13,[1]定数!$B$6:$B$13))</f>
        <v>0.4216419570051636</v>
      </c>
      <c r="N19" s="48">
        <v>2014</v>
      </c>
      <c r="O19" s="8">
        <v>43808</v>
      </c>
      <c r="P19" s="55">
        <v>0.83150000000000002</v>
      </c>
      <c r="Q19" s="55"/>
      <c r="R19" s="58">
        <f>IF(P19="","",T19*M19*LOOKUP(RIGHT($D$2,3),[2]定数!$A$6:$A$13,[2]定数!$B$6:$B$13))</f>
        <v>-3541.7924388433771</v>
      </c>
      <c r="S19" s="58"/>
      <c r="T19" s="59">
        <f t="shared" si="1"/>
        <v>-70.000000000000057</v>
      </c>
      <c r="U19" s="59"/>
      <c r="V19" s="22">
        <f t="shared" si="3"/>
        <v>0</v>
      </c>
      <c r="W19">
        <f t="shared" si="4"/>
        <v>1</v>
      </c>
      <c r="X19" s="38">
        <f t="shared" si="6"/>
        <v>114686.6123054045</v>
      </c>
      <c r="Y19" s="39">
        <f t="shared" si="7"/>
        <v>0</v>
      </c>
    </row>
    <row r="20" spans="2:25" x14ac:dyDescent="0.15">
      <c r="B20" s="47">
        <v>12</v>
      </c>
      <c r="C20" s="54">
        <f t="shared" si="2"/>
        <v>111144.81986656113</v>
      </c>
      <c r="D20" s="54"/>
      <c r="E20" s="48">
        <v>2014</v>
      </c>
      <c r="F20" s="8">
        <v>43814</v>
      </c>
      <c r="G20" s="48" t="s">
        <v>3</v>
      </c>
      <c r="H20" s="60">
        <v>0.82010000000000005</v>
      </c>
      <c r="I20" s="61"/>
      <c r="J20" s="48">
        <v>63</v>
      </c>
      <c r="K20" s="56">
        <f t="shared" si="5"/>
        <v>3334.3445959968335</v>
      </c>
      <c r="L20" s="57"/>
      <c r="M20" s="6">
        <f>IF(J20="","",(K20/J20)/LOOKUP(RIGHT($D$2,3),[1]定数!$A$6:$A$13,[1]定数!$B$6:$B$13))</f>
        <v>0.44105087248635366</v>
      </c>
      <c r="N20" s="48">
        <v>2014</v>
      </c>
      <c r="O20" s="8">
        <v>43815</v>
      </c>
      <c r="P20" s="55">
        <v>0.82679999999999998</v>
      </c>
      <c r="Q20" s="55"/>
      <c r="R20" s="58">
        <f>IF(P20="","",T20*M20*LOOKUP(RIGHT($D$2,3),[2]定数!$A$6:$A$13,[2]定数!$B$6:$B$13))</f>
        <v>-3546.049014790246</v>
      </c>
      <c r="S20" s="58"/>
      <c r="T20" s="59">
        <f t="shared" si="1"/>
        <v>-66.999999999999289</v>
      </c>
      <c r="U20" s="59"/>
      <c r="V20" s="22">
        <f t="shared" si="3"/>
        <v>0</v>
      </c>
      <c r="W20">
        <f t="shared" si="4"/>
        <v>2</v>
      </c>
      <c r="X20" s="38">
        <f t="shared" si="6"/>
        <v>114686.6123054045</v>
      </c>
      <c r="Y20" s="39">
        <f t="shared" si="7"/>
        <v>3.0882352941176472E-2</v>
      </c>
    </row>
    <row r="21" spans="2:25" x14ac:dyDescent="0.15">
      <c r="B21" s="47">
        <v>13</v>
      </c>
      <c r="C21" s="54">
        <f t="shared" si="2"/>
        <v>107598.77085177088</v>
      </c>
      <c r="D21" s="54"/>
      <c r="E21" s="48">
        <v>2015</v>
      </c>
      <c r="F21" s="8">
        <v>43487</v>
      </c>
      <c r="G21" s="48" t="s">
        <v>37</v>
      </c>
      <c r="H21" s="60">
        <v>0.80679999999999996</v>
      </c>
      <c r="I21" s="61"/>
      <c r="J21" s="48">
        <v>66</v>
      </c>
      <c r="K21" s="56">
        <f t="shared" si="5"/>
        <v>3227.9631255531262</v>
      </c>
      <c r="L21" s="57"/>
      <c r="M21" s="6">
        <f>IF(J21="","",(K21/J21)/LOOKUP(RIGHT($D$2,3),[1]定数!$A$6:$A$13,[1]定数!$B$6:$B$13))</f>
        <v>0.40757110171125333</v>
      </c>
      <c r="N21" s="48">
        <v>2015</v>
      </c>
      <c r="O21" s="8">
        <v>43519</v>
      </c>
      <c r="P21" s="60">
        <v>0.79690000000000005</v>
      </c>
      <c r="Q21" s="61"/>
      <c r="R21" s="58">
        <f>IF(P21="","",T21*M21*LOOKUP(RIGHT($D$2,3),[2]定数!$A$6:$A$13,[2]定数!$B$6:$B$13))</f>
        <v>4841.944688329645</v>
      </c>
      <c r="S21" s="58"/>
      <c r="T21" s="59">
        <f t="shared" si="1"/>
        <v>98.999999999999091</v>
      </c>
      <c r="U21" s="59"/>
      <c r="V21" s="22">
        <f t="shared" si="3"/>
        <v>1</v>
      </c>
      <c r="W21">
        <f t="shared" si="4"/>
        <v>0</v>
      </c>
      <c r="X21" s="38">
        <f t="shared" si="6"/>
        <v>114686.6123054045</v>
      </c>
      <c r="Y21" s="39">
        <f t="shared" si="7"/>
        <v>6.180182072829099E-2</v>
      </c>
    </row>
    <row r="22" spans="2:25" x14ac:dyDescent="0.15">
      <c r="B22" s="47">
        <v>14</v>
      </c>
      <c r="C22" s="54">
        <f t="shared" si="2"/>
        <v>112440.71554010053</v>
      </c>
      <c r="D22" s="54"/>
      <c r="E22" s="48">
        <v>2015</v>
      </c>
      <c r="F22" s="8">
        <v>43556</v>
      </c>
      <c r="G22" s="48" t="s">
        <v>3</v>
      </c>
      <c r="H22" s="60">
        <v>0.7581</v>
      </c>
      <c r="I22" s="61"/>
      <c r="J22" s="48">
        <v>80</v>
      </c>
      <c r="K22" s="56">
        <f t="shared" si="5"/>
        <v>3373.2214662030156</v>
      </c>
      <c r="L22" s="57"/>
      <c r="M22" s="6">
        <f>IF(J22="","",(K22/J22)/LOOKUP(RIGHT($D$2,3),[1]定数!$A$6:$A$13,[1]定数!$B$6:$B$13))</f>
        <v>0.35137723606281412</v>
      </c>
      <c r="N22" s="48">
        <v>2015</v>
      </c>
      <c r="O22" s="8">
        <v>43558</v>
      </c>
      <c r="P22" s="60">
        <v>0.76629999999999998</v>
      </c>
      <c r="Q22" s="61"/>
      <c r="R22" s="58">
        <f>IF(P22="","",T22*M22*LOOKUP(RIGHT($D$2,3),[2]定数!$A$6:$A$13,[2]定数!$B$6:$B$13))</f>
        <v>-3457.552002858085</v>
      </c>
      <c r="S22" s="58"/>
      <c r="T22" s="59">
        <f t="shared" si="1"/>
        <v>-81.999999999999858</v>
      </c>
      <c r="U22" s="59"/>
      <c r="V22" s="22">
        <f t="shared" si="3"/>
        <v>0</v>
      </c>
      <c r="W22">
        <f t="shared" si="4"/>
        <v>1</v>
      </c>
      <c r="X22" s="38">
        <f t="shared" si="6"/>
        <v>114686.6123054045</v>
      </c>
      <c r="Y22" s="39">
        <f t="shared" si="7"/>
        <v>1.9582902661064439E-2</v>
      </c>
    </row>
    <row r="23" spans="2:25" x14ac:dyDescent="0.15">
      <c r="B23" s="47">
        <v>15</v>
      </c>
      <c r="C23" s="54">
        <f t="shared" si="2"/>
        <v>108983.16353724245</v>
      </c>
      <c r="D23" s="54"/>
      <c r="E23" s="48">
        <v>2015</v>
      </c>
      <c r="F23" s="8">
        <v>43611</v>
      </c>
      <c r="G23" s="48" t="s">
        <v>3</v>
      </c>
      <c r="H23" s="55">
        <v>0.77700000000000002</v>
      </c>
      <c r="I23" s="55"/>
      <c r="J23" s="48">
        <v>67</v>
      </c>
      <c r="K23" s="56">
        <f t="shared" si="5"/>
        <v>3269.4949061172733</v>
      </c>
      <c r="L23" s="57"/>
      <c r="M23" s="6">
        <f>IF(J23="","",(K23/J23)/LOOKUP(RIGHT($D$2,3),[1]定数!$A$6:$A$13,[1]定数!$B$6:$B$13))</f>
        <v>0.40665359528821809</v>
      </c>
      <c r="N23" s="48">
        <v>2015</v>
      </c>
      <c r="O23" s="8">
        <v>43613</v>
      </c>
      <c r="P23" s="55">
        <v>0.76700000000000002</v>
      </c>
      <c r="Q23" s="55"/>
      <c r="R23" s="58">
        <f>IF(P23="","",T23*M23*LOOKUP(RIGHT($D$2,3),[2]定数!$A$6:$A$13,[2]定数!$B$6:$B$13))</f>
        <v>4879.8431434586219</v>
      </c>
      <c r="S23" s="58"/>
      <c r="T23" s="59">
        <f t="shared" si="1"/>
        <v>100.00000000000009</v>
      </c>
      <c r="U23" s="59"/>
      <c r="V23" t="str">
        <f t="shared" ref="V23:W74" si="8">IF(S23&lt;&gt;"",IF(S23&lt;0,1+V22,0),"")</f>
        <v/>
      </c>
      <c r="W23">
        <f t="shared" si="4"/>
        <v>0</v>
      </c>
      <c r="X23" s="38">
        <f t="shared" si="6"/>
        <v>114686.6123054045</v>
      </c>
      <c r="Y23" s="39">
        <f t="shared" si="7"/>
        <v>4.9730728404236646E-2</v>
      </c>
    </row>
    <row r="24" spans="2:25" x14ac:dyDescent="0.15">
      <c r="B24" s="47">
        <v>16</v>
      </c>
      <c r="C24" s="54">
        <f t="shared" si="2"/>
        <v>113863.00668070107</v>
      </c>
      <c r="D24" s="54"/>
      <c r="E24" s="48">
        <v>2015</v>
      </c>
      <c r="F24" s="8">
        <v>43649</v>
      </c>
      <c r="G24" s="48" t="s">
        <v>3</v>
      </c>
      <c r="H24" s="55">
        <v>0.75649999999999995</v>
      </c>
      <c r="I24" s="55"/>
      <c r="J24" s="48">
        <v>81</v>
      </c>
      <c r="K24" s="56">
        <f t="shared" si="5"/>
        <v>3415.8902004210322</v>
      </c>
      <c r="L24" s="57"/>
      <c r="M24" s="6">
        <f>IF(J24="","",(K24/J24)/LOOKUP(RIGHT($D$2,3),[1]定数!$A$6:$A$13,[1]定数!$B$6:$B$13))</f>
        <v>0.35142903296512679</v>
      </c>
      <c r="N24" s="48">
        <v>2015</v>
      </c>
      <c r="O24" s="8">
        <v>43653</v>
      </c>
      <c r="P24" s="55">
        <v>0.74439999999999995</v>
      </c>
      <c r="Q24" s="55"/>
      <c r="R24" s="58">
        <f>IF(P24="","",T24*M24*LOOKUP(RIGHT($D$2,3),[2]定数!$A$6:$A$13,[2]定数!$B$6:$B$13))</f>
        <v>5102.7495586536406</v>
      </c>
      <c r="S24" s="58"/>
      <c r="T24" s="59">
        <f t="shared" si="1"/>
        <v>121</v>
      </c>
      <c r="U24" s="59"/>
      <c r="V24" t="str">
        <f t="shared" si="8"/>
        <v/>
      </c>
      <c r="W24">
        <f t="shared" si="4"/>
        <v>0</v>
      </c>
      <c r="X24" s="38">
        <f t="shared" si="6"/>
        <v>114686.6123054045</v>
      </c>
      <c r="Y24" s="39">
        <f t="shared" si="7"/>
        <v>7.1813580342769967E-3</v>
      </c>
    </row>
    <row r="25" spans="2:25" x14ac:dyDescent="0.15">
      <c r="B25" s="47">
        <v>17</v>
      </c>
      <c r="C25" s="54">
        <f t="shared" si="2"/>
        <v>118965.75623935471</v>
      </c>
      <c r="D25" s="54"/>
      <c r="E25" s="48">
        <v>2015</v>
      </c>
      <c r="F25" s="8">
        <v>43709</v>
      </c>
      <c r="G25" s="48" t="s">
        <v>3</v>
      </c>
      <c r="H25" s="55">
        <v>0.70640000000000003</v>
      </c>
      <c r="I25" s="55"/>
      <c r="J25" s="48">
        <v>88</v>
      </c>
      <c r="K25" s="56">
        <f t="shared" si="5"/>
        <v>3568.9726871806411</v>
      </c>
      <c r="L25" s="57"/>
      <c r="M25" s="6">
        <f>IF(J25="","",(K25/J25)/LOOKUP(RIGHT($D$2,3),[1]定数!$A$6:$A$13,[1]定数!$B$6:$B$13))</f>
        <v>0.33797089840725764</v>
      </c>
      <c r="N25" s="48">
        <v>2015</v>
      </c>
      <c r="O25" s="8">
        <v>43712</v>
      </c>
      <c r="P25" s="55">
        <v>0.69320000000000004</v>
      </c>
      <c r="Q25" s="55"/>
      <c r="R25" s="58">
        <f>IF(P25="","",T25*M25*LOOKUP(RIGHT($D$2,3),[2]定数!$A$6:$A$13,[2]定数!$B$6:$B$13))</f>
        <v>5353.4590307709559</v>
      </c>
      <c r="S25" s="58"/>
      <c r="T25" s="59">
        <f t="shared" si="1"/>
        <v>131.99999999999989</v>
      </c>
      <c r="U25" s="59"/>
      <c r="V25" t="str">
        <f t="shared" si="8"/>
        <v/>
      </c>
      <c r="W25">
        <f t="shared" si="4"/>
        <v>0</v>
      </c>
      <c r="X25" s="38">
        <f t="shared" si="6"/>
        <v>118965.75623935471</v>
      </c>
      <c r="Y25" s="39">
        <f t="shared" si="7"/>
        <v>0</v>
      </c>
    </row>
    <row r="26" spans="2:25" x14ac:dyDescent="0.15">
      <c r="B26" s="47">
        <v>18</v>
      </c>
      <c r="C26" s="54">
        <f t="shared" si="2"/>
        <v>124319.21527012567</v>
      </c>
      <c r="D26" s="54"/>
      <c r="E26" s="48">
        <v>2015</v>
      </c>
      <c r="F26" s="8">
        <v>43711</v>
      </c>
      <c r="G26" s="48" t="s">
        <v>3</v>
      </c>
      <c r="H26" s="55">
        <v>0.7</v>
      </c>
      <c r="I26" s="55"/>
      <c r="J26" s="48">
        <v>60</v>
      </c>
      <c r="K26" s="56">
        <f t="shared" si="5"/>
        <v>3729.5764581037702</v>
      </c>
      <c r="L26" s="57"/>
      <c r="M26" s="6">
        <f>IF(J26="","",(K26/J26)/LOOKUP(RIGHT($D$2,3),[1]定数!$A$6:$A$13,[1]定数!$B$6:$B$13))</f>
        <v>0.51799673029219029</v>
      </c>
      <c r="N26" s="48">
        <v>2015</v>
      </c>
      <c r="O26" s="8">
        <v>43712</v>
      </c>
      <c r="P26" s="55">
        <v>0.69099999999999995</v>
      </c>
      <c r="Q26" s="55"/>
      <c r="R26" s="58">
        <f>IF(P26="","",T26*M26*LOOKUP(RIGHT($D$2,3),[2]定数!$A$6:$A$13,[2]定数!$B$6:$B$13))</f>
        <v>5594.3646871556602</v>
      </c>
      <c r="S26" s="58"/>
      <c r="T26" s="59">
        <f t="shared" si="1"/>
        <v>90.000000000000085</v>
      </c>
      <c r="U26" s="59"/>
      <c r="V26" t="str">
        <f t="shared" si="8"/>
        <v/>
      </c>
      <c r="W26">
        <f t="shared" si="4"/>
        <v>0</v>
      </c>
      <c r="X26" s="38">
        <f t="shared" si="6"/>
        <v>124319.21527012567</v>
      </c>
      <c r="Y26" s="39">
        <f t="shared" si="7"/>
        <v>0</v>
      </c>
    </row>
    <row r="27" spans="2:25" x14ac:dyDescent="0.15">
      <c r="B27" s="47">
        <v>19</v>
      </c>
      <c r="C27" s="54">
        <f t="shared" si="2"/>
        <v>129913.57995728133</v>
      </c>
      <c r="D27" s="54"/>
      <c r="E27" s="48">
        <v>2015</v>
      </c>
      <c r="F27" s="8">
        <v>43775</v>
      </c>
      <c r="G27" s="48" t="s">
        <v>3</v>
      </c>
      <c r="H27" s="55">
        <v>0.70579999999999998</v>
      </c>
      <c r="I27" s="55"/>
      <c r="J27" s="48">
        <v>110</v>
      </c>
      <c r="K27" s="56">
        <f t="shared" si="5"/>
        <v>3897.4073987184397</v>
      </c>
      <c r="L27" s="57"/>
      <c r="M27" s="6">
        <f>IF(J27="","",(K27/J27)/LOOKUP(RIGHT($D$2,3),[1]定数!$A$6:$A$13,[1]定数!$B$6:$B$13))</f>
        <v>0.29525813626654845</v>
      </c>
      <c r="N27" s="48">
        <v>2015</v>
      </c>
      <c r="O27" s="8">
        <v>43788</v>
      </c>
      <c r="P27" s="55">
        <v>0.71699999999999997</v>
      </c>
      <c r="Q27" s="55"/>
      <c r="R27" s="58">
        <f>IF(P27="","",T27*M27*LOOKUP(RIGHT($D$2,3),[2]定数!$A$6:$A$13,[2]定数!$B$6:$B$13))</f>
        <v>-3968.2693514224065</v>
      </c>
      <c r="S27" s="58"/>
      <c r="T27" s="59">
        <f t="shared" si="1"/>
        <v>-111.99999999999987</v>
      </c>
      <c r="U27" s="59"/>
      <c r="V27" t="str">
        <f t="shared" si="8"/>
        <v/>
      </c>
      <c r="W27">
        <f t="shared" si="4"/>
        <v>1</v>
      </c>
      <c r="X27" s="38">
        <f t="shared" si="6"/>
        <v>129913.57995728133</v>
      </c>
      <c r="Y27" s="39">
        <f t="shared" si="7"/>
        <v>0</v>
      </c>
    </row>
    <row r="28" spans="2:25" x14ac:dyDescent="0.15">
      <c r="B28" s="47">
        <v>20</v>
      </c>
      <c r="C28" s="54">
        <f t="shared" si="2"/>
        <v>125945.31060585892</v>
      </c>
      <c r="D28" s="54"/>
      <c r="E28" s="48">
        <v>2016</v>
      </c>
      <c r="F28" s="8">
        <v>43588</v>
      </c>
      <c r="G28" s="48" t="s">
        <v>3</v>
      </c>
      <c r="H28" s="55">
        <v>0.75170000000000003</v>
      </c>
      <c r="I28" s="55"/>
      <c r="J28" s="48">
        <v>110</v>
      </c>
      <c r="K28" s="56">
        <f t="shared" si="5"/>
        <v>3778.3593181757674</v>
      </c>
      <c r="L28" s="57"/>
      <c r="M28" s="6">
        <f>IF(J28="","",(K28/J28)/LOOKUP(RIGHT($D$2,3),[1]定数!$A$6:$A$13,[1]定数!$B$6:$B$13))</f>
        <v>0.28623934228604297</v>
      </c>
      <c r="N28" s="48">
        <v>2016</v>
      </c>
      <c r="O28" s="8">
        <v>43591</v>
      </c>
      <c r="P28" s="55">
        <v>0.73529999999999995</v>
      </c>
      <c r="Q28" s="55"/>
      <c r="R28" s="58">
        <f>IF(P28="","",T28*M28*LOOKUP(RIGHT($D$2,3),[2]定数!$A$6:$A$13,[2]定数!$B$6:$B$13))</f>
        <v>5633.1902561893539</v>
      </c>
      <c r="S28" s="58"/>
      <c r="T28" s="59">
        <f t="shared" si="1"/>
        <v>164.00000000000082</v>
      </c>
      <c r="U28" s="59"/>
      <c r="V28" t="str">
        <f t="shared" si="8"/>
        <v/>
      </c>
      <c r="W28">
        <f t="shared" si="4"/>
        <v>0</v>
      </c>
      <c r="X28" s="38">
        <f t="shared" si="6"/>
        <v>129913.57995728133</v>
      </c>
      <c r="Y28" s="39">
        <f t="shared" si="7"/>
        <v>3.0545454545454542E-2</v>
      </c>
    </row>
    <row r="29" spans="2:25" x14ac:dyDescent="0.15">
      <c r="B29" s="47">
        <v>21</v>
      </c>
      <c r="C29" s="54">
        <f t="shared" si="2"/>
        <v>131578.50086204827</v>
      </c>
      <c r="D29" s="54"/>
      <c r="E29" s="48">
        <v>2016</v>
      </c>
      <c r="F29" s="8">
        <v>43591</v>
      </c>
      <c r="G29" s="48" t="s">
        <v>3</v>
      </c>
      <c r="H29" s="55">
        <v>0.73809999999999998</v>
      </c>
      <c r="I29" s="55"/>
      <c r="J29" s="48">
        <v>94</v>
      </c>
      <c r="K29" s="56">
        <f t="shared" si="5"/>
        <v>3947.3550258614478</v>
      </c>
      <c r="L29" s="57"/>
      <c r="M29" s="6">
        <f>IF(J29="","",(K29/J29)/LOOKUP(RIGHT($D$2,3),[1]定数!$A$6:$A$13,[1]定数!$B$6:$B$13))</f>
        <v>0.3499428214416177</v>
      </c>
      <c r="N29" s="48">
        <v>2016</v>
      </c>
      <c r="O29" s="8">
        <v>43604</v>
      </c>
      <c r="P29" s="55">
        <v>0.72409999999999997</v>
      </c>
      <c r="Q29" s="55"/>
      <c r="R29" s="58">
        <f>IF(P29="","",T29*M29*LOOKUP(RIGHT($D$2,3),[2]定数!$A$6:$A$13,[2]定数!$B$6:$B$13))</f>
        <v>5879.0394002191824</v>
      </c>
      <c r="S29" s="58"/>
      <c r="T29" s="59">
        <f t="shared" si="1"/>
        <v>140.00000000000011</v>
      </c>
      <c r="U29" s="59"/>
      <c r="V29" t="str">
        <f t="shared" si="8"/>
        <v/>
      </c>
      <c r="W29">
        <f t="shared" si="4"/>
        <v>0</v>
      </c>
      <c r="X29" s="38">
        <f t="shared" si="6"/>
        <v>131578.50086204827</v>
      </c>
      <c r="Y29" s="39">
        <f t="shared" si="7"/>
        <v>0</v>
      </c>
    </row>
    <row r="30" spans="2:25" x14ac:dyDescent="0.15">
      <c r="B30" s="47">
        <v>22</v>
      </c>
      <c r="C30" s="54">
        <f t="shared" si="2"/>
        <v>137457.54026226746</v>
      </c>
      <c r="D30" s="54"/>
      <c r="E30" s="48">
        <v>2016</v>
      </c>
      <c r="F30" s="8">
        <v>43710</v>
      </c>
      <c r="G30" s="48" t="s">
        <v>4</v>
      </c>
      <c r="H30" s="55">
        <v>0.76149999999999995</v>
      </c>
      <c r="I30" s="55"/>
      <c r="J30" s="48">
        <v>78</v>
      </c>
      <c r="K30" s="56">
        <f t="shared" si="5"/>
        <v>4123.7262078680233</v>
      </c>
      <c r="L30" s="57"/>
      <c r="M30" s="6">
        <f>IF(J30="","",(K30/J30)/LOOKUP(RIGHT($D$2,3),[1]定数!$A$6:$A$13,[1]定数!$B$6:$B$13))</f>
        <v>0.44056903930213925</v>
      </c>
      <c r="N30" s="48">
        <v>2016</v>
      </c>
      <c r="O30" s="8">
        <v>43720</v>
      </c>
      <c r="P30" s="55">
        <v>0.75349999999999995</v>
      </c>
      <c r="Q30" s="55"/>
      <c r="R30" s="58">
        <f>IF(P30="","",T30*M30*LOOKUP(RIGHT($D$2,3),[2]定数!$A$6:$A$13,[2]定数!$B$6:$B$13))</f>
        <v>-4229.4627773005404</v>
      </c>
      <c r="S30" s="58"/>
      <c r="T30" s="59">
        <f t="shared" si="1"/>
        <v>-80.000000000000071</v>
      </c>
      <c r="U30" s="59"/>
      <c r="V30" t="str">
        <f t="shared" si="8"/>
        <v/>
      </c>
      <c r="W30">
        <f t="shared" si="4"/>
        <v>1</v>
      </c>
      <c r="X30" s="38">
        <f t="shared" si="6"/>
        <v>137457.54026226746</v>
      </c>
      <c r="Y30" s="39">
        <f t="shared" si="7"/>
        <v>0</v>
      </c>
    </row>
    <row r="31" spans="2:25" x14ac:dyDescent="0.15">
      <c r="B31" s="47">
        <v>23</v>
      </c>
      <c r="C31" s="54">
        <f t="shared" si="2"/>
        <v>133228.07748496693</v>
      </c>
      <c r="D31" s="54"/>
      <c r="E31" s="48">
        <v>2016</v>
      </c>
      <c r="F31" s="8">
        <v>43784</v>
      </c>
      <c r="G31" s="48" t="s">
        <v>3</v>
      </c>
      <c r="H31" s="55">
        <v>0.75229999999999997</v>
      </c>
      <c r="I31" s="55"/>
      <c r="J31" s="48">
        <v>52</v>
      </c>
      <c r="K31" s="56">
        <f t="shared" si="5"/>
        <v>3996.8423245490076</v>
      </c>
      <c r="L31" s="57"/>
      <c r="M31" s="6">
        <f>IF(J31="","",(K31/J31)/LOOKUP(RIGHT($D$2,3),[1]定数!$A$6:$A$13,[1]定数!$B$6:$B$13))</f>
        <v>0.6405196032931102</v>
      </c>
      <c r="N31" s="48">
        <v>2016</v>
      </c>
      <c r="O31" s="8">
        <v>43786</v>
      </c>
      <c r="P31" s="55">
        <v>0.74450000000000005</v>
      </c>
      <c r="Q31" s="55"/>
      <c r="R31" s="58">
        <f>IF(P31="","",T31*M31*LOOKUP(RIGHT($D$2,3),[2]定数!$A$6:$A$13,[2]定数!$B$6:$B$13))</f>
        <v>5995.2634868234481</v>
      </c>
      <c r="S31" s="58"/>
      <c r="T31" s="59">
        <f t="shared" si="1"/>
        <v>77.999999999999176</v>
      </c>
      <c r="U31" s="59"/>
      <c r="V31" t="str">
        <f t="shared" si="8"/>
        <v/>
      </c>
      <c r="W31">
        <f t="shared" si="4"/>
        <v>0</v>
      </c>
      <c r="X31" s="38">
        <f t="shared" si="6"/>
        <v>137457.54026226746</v>
      </c>
      <c r="Y31" s="39">
        <f t="shared" si="7"/>
        <v>3.0769230769230771E-2</v>
      </c>
    </row>
    <row r="32" spans="2:25" x14ac:dyDescent="0.15">
      <c r="B32" s="47">
        <v>24</v>
      </c>
      <c r="C32" s="54">
        <f t="shared" si="2"/>
        <v>139223.34097179037</v>
      </c>
      <c r="D32" s="54"/>
      <c r="E32" s="48">
        <v>2017</v>
      </c>
      <c r="F32" s="8">
        <v>43496</v>
      </c>
      <c r="G32" s="48" t="s">
        <v>4</v>
      </c>
      <c r="H32" s="55">
        <v>0.7581</v>
      </c>
      <c r="I32" s="55"/>
      <c r="J32" s="48">
        <v>38</v>
      </c>
      <c r="K32" s="56">
        <f t="shared" si="5"/>
        <v>4176.700229153711</v>
      </c>
      <c r="L32" s="57"/>
      <c r="M32" s="6">
        <f>IF(J32="","",(K32/J32)/LOOKUP(RIGHT($D$2,3),[1]定数!$A$6:$A$13,[1]定数!$B$6:$B$13))</f>
        <v>0.91594303270914723</v>
      </c>
      <c r="N32" s="48">
        <v>2017</v>
      </c>
      <c r="O32" s="8">
        <v>43498</v>
      </c>
      <c r="P32" s="55">
        <v>0.76390000000000002</v>
      </c>
      <c r="Q32" s="55"/>
      <c r="R32" s="58">
        <f>IF(P32="","",T32*M32*LOOKUP(RIGHT($D$2,3),[2]定数!$A$6:$A$13,[2]定数!$B$6:$B$13))</f>
        <v>6374.9635076556942</v>
      </c>
      <c r="S32" s="58"/>
      <c r="T32" s="59">
        <f t="shared" si="1"/>
        <v>58.00000000000027</v>
      </c>
      <c r="U32" s="59"/>
      <c r="V32" t="str">
        <f t="shared" si="8"/>
        <v/>
      </c>
      <c r="W32">
        <f t="shared" si="4"/>
        <v>0</v>
      </c>
      <c r="X32" s="38">
        <f t="shared" si="6"/>
        <v>139223.34097179037</v>
      </c>
      <c r="Y32" s="39">
        <f t="shared" si="7"/>
        <v>0</v>
      </c>
    </row>
    <row r="33" spans="2:25" x14ac:dyDescent="0.15">
      <c r="B33" s="47">
        <v>25</v>
      </c>
      <c r="C33" s="54">
        <f t="shared" si="2"/>
        <v>145598.30447944606</v>
      </c>
      <c r="D33" s="54"/>
      <c r="E33" s="48">
        <v>2017</v>
      </c>
      <c r="F33" s="8">
        <v>43498</v>
      </c>
      <c r="G33" s="48" t="s">
        <v>4</v>
      </c>
      <c r="H33" s="55">
        <v>0.75939999999999996</v>
      </c>
      <c r="I33" s="55"/>
      <c r="J33" s="48">
        <v>42</v>
      </c>
      <c r="K33" s="56">
        <f t="shared" si="5"/>
        <v>4367.9491343833815</v>
      </c>
      <c r="L33" s="57"/>
      <c r="M33" s="6">
        <f>IF(J33="","",(K33/J33)/LOOKUP(RIGHT($D$2,3),[1]定数!$A$6:$A$13,[1]定数!$B$6:$B$13))</f>
        <v>0.86665657428241694</v>
      </c>
      <c r="N33" s="48">
        <v>2017</v>
      </c>
      <c r="O33" s="8">
        <v>43498</v>
      </c>
      <c r="P33" s="55">
        <v>0.76570000000000005</v>
      </c>
      <c r="Q33" s="55"/>
      <c r="R33" s="58">
        <f>IF(P33="","",T33*M33*LOOKUP(RIGHT($D$2,3),[2]定数!$A$6:$A$13,[2]定数!$B$6:$B$13))</f>
        <v>6551.9237015751587</v>
      </c>
      <c r="S33" s="58"/>
      <c r="T33" s="59">
        <f t="shared" si="1"/>
        <v>63.000000000000831</v>
      </c>
      <c r="U33" s="59"/>
      <c r="V33" t="str">
        <f t="shared" si="8"/>
        <v/>
      </c>
      <c r="W33">
        <f t="shared" si="4"/>
        <v>0</v>
      </c>
      <c r="X33" s="38">
        <f t="shared" si="6"/>
        <v>145598.30447944606</v>
      </c>
      <c r="Y33" s="39">
        <f t="shared" si="7"/>
        <v>0</v>
      </c>
    </row>
    <row r="34" spans="2:25" x14ac:dyDescent="0.15">
      <c r="B34" s="47">
        <v>26</v>
      </c>
      <c r="C34" s="54">
        <f t="shared" si="2"/>
        <v>152150.22818102123</v>
      </c>
      <c r="D34" s="54"/>
      <c r="E34" s="48">
        <v>2017</v>
      </c>
      <c r="F34" s="8">
        <v>43541</v>
      </c>
      <c r="G34" s="48" t="s">
        <v>4</v>
      </c>
      <c r="H34" s="55">
        <v>0.77059999999999995</v>
      </c>
      <c r="I34" s="55"/>
      <c r="J34" s="48">
        <v>40</v>
      </c>
      <c r="K34" s="56">
        <f t="shared" si="5"/>
        <v>4564.5068454306365</v>
      </c>
      <c r="L34" s="57"/>
      <c r="M34" s="6">
        <f>IF(J34="","",(K34/J34)/LOOKUP(RIGHT($D$2,3),[1]定数!$A$6:$A$13,[1]定数!$B$6:$B$13))</f>
        <v>0.95093892613138253</v>
      </c>
      <c r="N34" s="48">
        <v>2017</v>
      </c>
      <c r="O34" s="8">
        <v>43546</v>
      </c>
      <c r="P34" s="55">
        <v>0.76649999999999996</v>
      </c>
      <c r="Q34" s="55"/>
      <c r="R34" s="58">
        <f>IF(P34="","",T34*M34*LOOKUP(RIGHT($D$2,3),[2]定数!$A$6:$A$13,[2]定数!$B$6:$B$13))</f>
        <v>-4678.6195165663939</v>
      </c>
      <c r="S34" s="58"/>
      <c r="T34" s="59">
        <f t="shared" si="1"/>
        <v>-40.999999999999929</v>
      </c>
      <c r="U34" s="59"/>
      <c r="V34" t="str">
        <f t="shared" si="8"/>
        <v/>
      </c>
      <c r="W34">
        <f t="shared" si="4"/>
        <v>1</v>
      </c>
      <c r="X34" s="38">
        <f t="shared" si="6"/>
        <v>152150.22818102123</v>
      </c>
      <c r="Y34" s="39">
        <f t="shared" si="7"/>
        <v>0</v>
      </c>
    </row>
    <row r="35" spans="2:25" x14ac:dyDescent="0.15">
      <c r="B35" s="47">
        <v>27</v>
      </c>
      <c r="C35" s="54">
        <f t="shared" si="2"/>
        <v>147471.60866445483</v>
      </c>
      <c r="D35" s="54"/>
      <c r="E35" s="48">
        <v>2017</v>
      </c>
      <c r="F35" s="8">
        <v>43561</v>
      </c>
      <c r="G35" s="48" t="s">
        <v>3</v>
      </c>
      <c r="H35" s="55">
        <v>0.75390000000000001</v>
      </c>
      <c r="I35" s="55"/>
      <c r="J35" s="48">
        <v>27</v>
      </c>
      <c r="K35" s="56">
        <f t="shared" si="5"/>
        <v>4424.148259933645</v>
      </c>
      <c r="L35" s="57"/>
      <c r="M35" s="6">
        <f>IF(J35="","",(K35/J35)/LOOKUP(RIGHT($D$2,3),[1]定数!$A$6:$A$13,[1]定数!$B$6:$B$13))</f>
        <v>1.3654778580042115</v>
      </c>
      <c r="N35" s="48">
        <v>2017</v>
      </c>
      <c r="O35" s="8">
        <v>43565</v>
      </c>
      <c r="P35" s="55">
        <v>0.74980000000000002</v>
      </c>
      <c r="Q35" s="55"/>
      <c r="R35" s="58">
        <f>IF(P35="","",T35*M35*LOOKUP(RIGHT($D$2,3),[2]定数!$A$6:$A$13,[2]定数!$B$6:$B$13))</f>
        <v>6718.1510613807095</v>
      </c>
      <c r="S35" s="58"/>
      <c r="T35" s="59">
        <f t="shared" si="1"/>
        <v>40.999999999999929</v>
      </c>
      <c r="U35" s="59"/>
      <c r="V35" t="str">
        <f t="shared" si="8"/>
        <v/>
      </c>
      <c r="W35">
        <f t="shared" si="4"/>
        <v>0</v>
      </c>
      <c r="X35" s="38">
        <f t="shared" si="6"/>
        <v>152150.22818102123</v>
      </c>
      <c r="Y35" s="39">
        <f t="shared" si="7"/>
        <v>3.0749999999999944E-2</v>
      </c>
    </row>
    <row r="36" spans="2:25" x14ac:dyDescent="0.15">
      <c r="B36" s="47">
        <v>28</v>
      </c>
      <c r="C36" s="54">
        <f t="shared" si="2"/>
        <v>154189.75972583555</v>
      </c>
      <c r="D36" s="54"/>
      <c r="E36" s="48">
        <v>2017</v>
      </c>
      <c r="F36" s="8">
        <v>43664</v>
      </c>
      <c r="G36" s="48" t="s">
        <v>4</v>
      </c>
      <c r="H36" s="55">
        <v>0.79059999999999997</v>
      </c>
      <c r="I36" s="55"/>
      <c r="J36" s="48">
        <v>118</v>
      </c>
      <c r="K36" s="56">
        <f t="shared" si="5"/>
        <v>4625.6927917750663</v>
      </c>
      <c r="L36" s="57"/>
      <c r="M36" s="6">
        <f>IF(J36="","",(K36/J36)/LOOKUP(RIGHT($D$2,3),[1]定数!$A$6:$A$13,[1]定数!$B$6:$B$13))</f>
        <v>0.32667321975812613</v>
      </c>
      <c r="N36" s="48">
        <v>2017</v>
      </c>
      <c r="O36" s="8">
        <v>43716</v>
      </c>
      <c r="P36" s="55">
        <v>0.80820000000000003</v>
      </c>
      <c r="Q36" s="55"/>
      <c r="R36" s="58">
        <f>IF(P36="","",T36*M36*LOOKUP(RIGHT($D$2,3),[2]定数!$A$6:$A$13,[2]定数!$B$6:$B$13))</f>
        <v>6899.3384012916476</v>
      </c>
      <c r="S36" s="58"/>
      <c r="T36" s="59">
        <f t="shared" si="1"/>
        <v>176.0000000000006</v>
      </c>
      <c r="U36" s="59"/>
      <c r="V36" t="str">
        <f t="shared" si="8"/>
        <v/>
      </c>
      <c r="W36">
        <f t="shared" si="4"/>
        <v>0</v>
      </c>
      <c r="X36" s="38">
        <f t="shared" si="6"/>
        <v>154189.75972583555</v>
      </c>
      <c r="Y36" s="39">
        <f t="shared" si="7"/>
        <v>0</v>
      </c>
    </row>
    <row r="37" spans="2:25" x14ac:dyDescent="0.15">
      <c r="B37" s="47">
        <v>29</v>
      </c>
      <c r="C37" s="54">
        <f t="shared" si="2"/>
        <v>161089.09812712719</v>
      </c>
      <c r="D37" s="54"/>
      <c r="E37" s="48">
        <v>2017</v>
      </c>
      <c r="F37" s="8">
        <v>43692</v>
      </c>
      <c r="G37" s="48" t="s">
        <v>3</v>
      </c>
      <c r="H37" s="55">
        <v>0.78239999999999998</v>
      </c>
      <c r="I37" s="55"/>
      <c r="J37" s="48">
        <v>50</v>
      </c>
      <c r="K37" s="56">
        <f t="shared" si="5"/>
        <v>4832.6729438138154</v>
      </c>
      <c r="L37" s="57"/>
      <c r="M37" s="6">
        <f>IF(J37="","",(K37/J37)/LOOKUP(RIGHT($D$2,3),[1]定数!$A$6:$A$13,[1]定数!$B$6:$B$13))</f>
        <v>0.80544549063563586</v>
      </c>
      <c r="N37" s="48">
        <v>2017</v>
      </c>
      <c r="O37" s="8">
        <v>43693</v>
      </c>
      <c r="P37" s="55">
        <v>0.78759999999999997</v>
      </c>
      <c r="Q37" s="55"/>
      <c r="R37" s="58">
        <f>IF(P37="","",T37*M37*LOOKUP(RIGHT($D$2,3),[2]定数!$A$6:$A$13,[2]定数!$B$6:$B$13))</f>
        <v>-5025.9798615663503</v>
      </c>
      <c r="S37" s="58"/>
      <c r="T37" s="59">
        <f t="shared" si="1"/>
        <v>-51.999999999999822</v>
      </c>
      <c r="U37" s="59"/>
      <c r="V37" t="str">
        <f t="shared" si="8"/>
        <v/>
      </c>
      <c r="W37">
        <f t="shared" si="4"/>
        <v>1</v>
      </c>
      <c r="X37" s="38">
        <f t="shared" si="6"/>
        <v>161089.09812712719</v>
      </c>
      <c r="Y37" s="39">
        <f t="shared" si="7"/>
        <v>0</v>
      </c>
    </row>
    <row r="38" spans="2:25" x14ac:dyDescent="0.15">
      <c r="B38" s="47">
        <v>30</v>
      </c>
      <c r="C38" s="54">
        <f t="shared" si="2"/>
        <v>156063.11826556083</v>
      </c>
      <c r="D38" s="54"/>
      <c r="E38" s="48">
        <v>2017</v>
      </c>
      <c r="F38" s="8">
        <v>43762</v>
      </c>
      <c r="G38" s="48" t="s">
        <v>3</v>
      </c>
      <c r="H38" s="55">
        <v>0.77769999999999995</v>
      </c>
      <c r="I38" s="55"/>
      <c r="J38" s="48">
        <v>45</v>
      </c>
      <c r="K38" s="56">
        <f t="shared" si="5"/>
        <v>4681.8935479668244</v>
      </c>
      <c r="L38" s="57"/>
      <c r="M38" s="6">
        <f>IF(J38="","",(K38/J38)/LOOKUP(RIGHT($D$2,3),[1]定数!$A$6:$A$13,[1]定数!$B$6:$B$13))</f>
        <v>0.86701732369756002</v>
      </c>
      <c r="N38" s="48">
        <v>2017</v>
      </c>
      <c r="O38" s="8">
        <v>43763</v>
      </c>
      <c r="P38" s="55">
        <v>0.77100000000000002</v>
      </c>
      <c r="Q38" s="55"/>
      <c r="R38" s="58">
        <f>IF(P38="","",T38*M38*LOOKUP(RIGHT($D$2,3),[2]定数!$A$6:$A$13,[2]定数!$B$6:$B$13))</f>
        <v>6970.8192825283086</v>
      </c>
      <c r="S38" s="58"/>
      <c r="T38" s="59">
        <f t="shared" si="1"/>
        <v>66.999999999999289</v>
      </c>
      <c r="U38" s="59"/>
      <c r="V38" t="str">
        <f t="shared" si="8"/>
        <v/>
      </c>
      <c r="W38">
        <f t="shared" si="4"/>
        <v>0</v>
      </c>
      <c r="X38" s="38">
        <f t="shared" si="6"/>
        <v>161089.09812712719</v>
      </c>
      <c r="Y38" s="39">
        <f t="shared" si="7"/>
        <v>3.1200000000000006E-2</v>
      </c>
    </row>
    <row r="39" spans="2:25" x14ac:dyDescent="0.15">
      <c r="B39" s="47">
        <v>31</v>
      </c>
      <c r="C39" s="54">
        <f t="shared" si="2"/>
        <v>163033.93754808913</v>
      </c>
      <c r="D39" s="54"/>
      <c r="E39" s="48">
        <v>2017</v>
      </c>
      <c r="F39" s="8">
        <v>43764</v>
      </c>
      <c r="G39" s="48" t="s">
        <v>3</v>
      </c>
      <c r="H39" s="55">
        <v>0.76719999999999999</v>
      </c>
      <c r="I39" s="55"/>
      <c r="J39" s="48">
        <v>44</v>
      </c>
      <c r="K39" s="56">
        <f t="shared" si="5"/>
        <v>4891.0181264426737</v>
      </c>
      <c r="L39" s="57"/>
      <c r="M39" s="6">
        <f>IF(J39="","",(K39/J39)/LOOKUP(RIGHT($D$2,3),[1]定数!$A$6:$A$13,[1]定数!$B$6:$B$13))</f>
        <v>0.92632919061414276</v>
      </c>
      <c r="N39" s="48">
        <v>2017</v>
      </c>
      <c r="O39" s="8">
        <v>43771</v>
      </c>
      <c r="P39" s="55">
        <v>0.77190000000000003</v>
      </c>
      <c r="Q39" s="55"/>
      <c r="R39" s="58">
        <f>IF(P39="","",T39*M39*LOOKUP(RIGHT($D$2,3),[2]定数!$A$6:$A$13,[2]定数!$B$6:$B$13))</f>
        <v>-5224.4966350638078</v>
      </c>
      <c r="S39" s="58"/>
      <c r="T39" s="59">
        <f t="shared" si="1"/>
        <v>-47.000000000000377</v>
      </c>
      <c r="U39" s="59"/>
      <c r="V39" t="str">
        <f t="shared" si="8"/>
        <v/>
      </c>
      <c r="W39">
        <f t="shared" si="4"/>
        <v>1</v>
      </c>
      <c r="X39" s="38">
        <f t="shared" si="6"/>
        <v>163033.93754808913</v>
      </c>
      <c r="Y39" s="39">
        <f t="shared" si="7"/>
        <v>0</v>
      </c>
    </row>
    <row r="40" spans="2:25" x14ac:dyDescent="0.15">
      <c r="B40" s="47">
        <v>32</v>
      </c>
      <c r="C40" s="54">
        <f t="shared" si="2"/>
        <v>157809.44091302532</v>
      </c>
      <c r="D40" s="54"/>
      <c r="E40" s="48">
        <v>2017</v>
      </c>
      <c r="F40" s="8">
        <v>43783</v>
      </c>
      <c r="G40" s="48" t="s">
        <v>3</v>
      </c>
      <c r="H40" s="55">
        <v>0.7611</v>
      </c>
      <c r="I40" s="55"/>
      <c r="J40" s="48">
        <v>36</v>
      </c>
      <c r="K40" s="56">
        <f t="shared" si="5"/>
        <v>4734.2832273907597</v>
      </c>
      <c r="L40" s="57"/>
      <c r="M40" s="6">
        <f>IF(J40="","",(K40/J40)/LOOKUP(RIGHT($D$2,3),[1]定数!$A$6:$A$13,[1]定数!$B$6:$B$13))</f>
        <v>1.0958988952293425</v>
      </c>
      <c r="N40" s="48">
        <v>2017</v>
      </c>
      <c r="O40" s="8">
        <v>43786</v>
      </c>
      <c r="P40" s="55">
        <v>0.75580000000000003</v>
      </c>
      <c r="Q40" s="55"/>
      <c r="R40" s="58">
        <f>IF(P40="","",T40*M40*LOOKUP(RIGHT($D$2,3),[2]定数!$A$6:$A$13,[2]定数!$B$6:$B$13))</f>
        <v>6969.9169736585809</v>
      </c>
      <c r="S40" s="58"/>
      <c r="T40" s="59">
        <f t="shared" si="1"/>
        <v>52.999999999999716</v>
      </c>
      <c r="U40" s="59"/>
      <c r="V40" t="str">
        <f t="shared" si="8"/>
        <v/>
      </c>
      <c r="W40">
        <f t="shared" si="4"/>
        <v>0</v>
      </c>
      <c r="X40" s="38">
        <f t="shared" si="6"/>
        <v>163033.93754808913</v>
      </c>
      <c r="Y40" s="39">
        <f t="shared" si="7"/>
        <v>3.2045454545454821E-2</v>
      </c>
    </row>
    <row r="41" spans="2:25" x14ac:dyDescent="0.15">
      <c r="B41" s="47">
        <v>33</v>
      </c>
      <c r="C41" s="54">
        <f t="shared" si="2"/>
        <v>164779.35788668389</v>
      </c>
      <c r="D41" s="54"/>
      <c r="E41" s="48">
        <v>2017</v>
      </c>
      <c r="F41" s="8">
        <v>43784</v>
      </c>
      <c r="G41" s="48" t="s">
        <v>3</v>
      </c>
      <c r="H41" s="55">
        <v>0.75780000000000003</v>
      </c>
      <c r="I41" s="55"/>
      <c r="J41" s="48">
        <v>55</v>
      </c>
      <c r="K41" s="56">
        <f t="shared" si="5"/>
        <v>4943.3807366005167</v>
      </c>
      <c r="L41" s="57"/>
      <c r="M41" s="6">
        <f>IF(J41="","",(K41/J41)/LOOKUP(RIGHT($D$2,3),[1]定数!$A$6:$A$13,[1]定数!$B$6:$B$13))</f>
        <v>0.7489970813031086</v>
      </c>
      <c r="N41" s="48">
        <v>2017</v>
      </c>
      <c r="O41" s="8">
        <v>43792</v>
      </c>
      <c r="P41" s="55">
        <v>0.76359999999999995</v>
      </c>
      <c r="Q41" s="55"/>
      <c r="R41" s="58">
        <f>IF(P41="","",T41*M41*LOOKUP(RIGHT($D$2,3),[2]定数!$A$6:$A$13,[2]定数!$B$6:$B$13))</f>
        <v>-5213.0196858695599</v>
      </c>
      <c r="S41" s="58"/>
      <c r="T41" s="59">
        <f t="shared" si="1"/>
        <v>-57.999999999999162</v>
      </c>
      <c r="U41" s="59"/>
      <c r="V41" t="str">
        <f t="shared" si="8"/>
        <v/>
      </c>
      <c r="W41">
        <f t="shared" si="4"/>
        <v>1</v>
      </c>
      <c r="X41" s="38">
        <f t="shared" si="6"/>
        <v>164779.35788668389</v>
      </c>
      <c r="Y41" s="39">
        <f t="shared" si="7"/>
        <v>0</v>
      </c>
    </row>
    <row r="42" spans="2:25" x14ac:dyDescent="0.15">
      <c r="B42" s="47">
        <v>34</v>
      </c>
      <c r="C42" s="54">
        <f t="shared" si="2"/>
        <v>159566.33820081432</v>
      </c>
      <c r="D42" s="54"/>
      <c r="E42" s="48">
        <v>2017</v>
      </c>
      <c r="F42" s="8">
        <v>43789</v>
      </c>
      <c r="G42" s="48" t="s">
        <v>3</v>
      </c>
      <c r="H42" s="55">
        <v>0.75449999999999995</v>
      </c>
      <c r="I42" s="55"/>
      <c r="J42" s="48">
        <v>26</v>
      </c>
      <c r="K42" s="56">
        <f t="shared" si="5"/>
        <v>4786.9901460244291</v>
      </c>
      <c r="L42" s="57"/>
      <c r="M42" s="6">
        <f>IF(J42="","",(K42/J42)/LOOKUP(RIGHT($D$2,3),[1]定数!$A$6:$A$13,[1]定数!$B$6:$B$13))</f>
        <v>1.5342917134693683</v>
      </c>
      <c r="N42" s="48">
        <v>2017</v>
      </c>
      <c r="O42" s="8">
        <v>43790</v>
      </c>
      <c r="P42" s="55">
        <v>0.75729999999999997</v>
      </c>
      <c r="Q42" s="55"/>
      <c r="R42" s="58">
        <f>IF(P42="","",T42*M42*LOOKUP(RIGHT($D$2,3),[2]定数!$A$6:$A$13,[2]定数!$B$6:$B$13))</f>
        <v>-5155.2201572571239</v>
      </c>
      <c r="S42" s="58"/>
      <c r="T42" s="59">
        <f t="shared" si="1"/>
        <v>-28.000000000000249</v>
      </c>
      <c r="U42" s="59"/>
      <c r="V42" t="str">
        <f t="shared" si="8"/>
        <v/>
      </c>
      <c r="W42">
        <f t="shared" si="4"/>
        <v>2</v>
      </c>
      <c r="X42" s="38">
        <f t="shared" si="6"/>
        <v>164779.35788668389</v>
      </c>
      <c r="Y42" s="39">
        <f t="shared" si="7"/>
        <v>3.1636363636363241E-2</v>
      </c>
    </row>
    <row r="43" spans="2:25" x14ac:dyDescent="0.15">
      <c r="B43" s="47">
        <v>35</v>
      </c>
      <c r="C43" s="54">
        <f t="shared" si="2"/>
        <v>154411.11804355719</v>
      </c>
      <c r="D43" s="54"/>
      <c r="E43" s="48">
        <v>2017</v>
      </c>
      <c r="F43" s="8">
        <v>43799</v>
      </c>
      <c r="G43" s="48" t="s">
        <v>3</v>
      </c>
      <c r="H43" s="55">
        <v>0.75570000000000004</v>
      </c>
      <c r="I43" s="55"/>
      <c r="J43" s="48">
        <v>33</v>
      </c>
      <c r="K43" s="56">
        <f t="shared" si="5"/>
        <v>4632.3335413067152</v>
      </c>
      <c r="L43" s="57"/>
      <c r="M43" s="6">
        <f>IF(J43="","",(K43/J43)/LOOKUP(RIGHT($D$2,3),[1]定数!$A$6:$A$13,[1]定数!$B$6:$B$13))</f>
        <v>1.1697811972996754</v>
      </c>
      <c r="N43" s="48">
        <v>2017</v>
      </c>
      <c r="O43" s="8">
        <v>43800</v>
      </c>
      <c r="P43" s="55">
        <v>0.75919999999999999</v>
      </c>
      <c r="Q43" s="55"/>
      <c r="R43" s="58">
        <f>IF(P43="","",T43*M43*LOOKUP(RIGHT($D$2,3),[2]定数!$A$6:$A$13,[2]定数!$B$6:$B$13))</f>
        <v>-4913.0810286585638</v>
      </c>
      <c r="S43" s="58"/>
      <c r="T43" s="59">
        <f t="shared" si="1"/>
        <v>-34.999999999999474</v>
      </c>
      <c r="U43" s="59"/>
      <c r="V43" t="str">
        <f t="shared" si="8"/>
        <v/>
      </c>
      <c r="W43">
        <f t="shared" si="4"/>
        <v>3</v>
      </c>
      <c r="X43" s="38">
        <f t="shared" si="6"/>
        <v>164779.35788668389</v>
      </c>
      <c r="Y43" s="39">
        <f t="shared" si="7"/>
        <v>6.2921958041957993E-2</v>
      </c>
    </row>
    <row r="44" spans="2:25" x14ac:dyDescent="0.15">
      <c r="B44" s="47">
        <v>36</v>
      </c>
      <c r="C44" s="54">
        <f t="shared" si="2"/>
        <v>149498.03701489861</v>
      </c>
      <c r="D44" s="54"/>
      <c r="E44" s="48">
        <v>2017</v>
      </c>
      <c r="F44" s="8">
        <v>43825</v>
      </c>
      <c r="G44" s="48" t="s">
        <v>4</v>
      </c>
      <c r="H44" s="60">
        <v>0.77270000000000005</v>
      </c>
      <c r="I44" s="61"/>
      <c r="J44" s="48">
        <v>14</v>
      </c>
      <c r="K44" s="56">
        <f t="shared" si="5"/>
        <v>4484.9411104469582</v>
      </c>
      <c r="L44" s="57"/>
      <c r="M44" s="6">
        <f>IF(J44="","",(K44/J44)/LOOKUP(RIGHT($D$2,3),[1]定数!$A$6:$A$13,[1]定数!$B$6:$B$13))</f>
        <v>2.6696078038374749</v>
      </c>
      <c r="N44" s="48">
        <v>2017</v>
      </c>
      <c r="O44" s="8">
        <v>43826</v>
      </c>
      <c r="P44" s="60">
        <v>0.77480000000000004</v>
      </c>
      <c r="Q44" s="61"/>
      <c r="R44" s="58">
        <f>IF(P44="","",T44*M44*LOOKUP(RIGHT($D$2,3),[2]定数!$A$6:$A$13,[2]定数!$B$6:$B$13))</f>
        <v>6727.4116656704073</v>
      </c>
      <c r="S44" s="58"/>
      <c r="T44" s="59">
        <f t="shared" si="1"/>
        <v>20.999999999999908</v>
      </c>
      <c r="U44" s="59"/>
      <c r="V44" t="str">
        <f t="shared" si="8"/>
        <v/>
      </c>
      <c r="W44">
        <f t="shared" si="4"/>
        <v>0</v>
      </c>
      <c r="X44" s="38">
        <f t="shared" si="6"/>
        <v>164779.35788668389</v>
      </c>
      <c r="Y44" s="39">
        <f t="shared" si="7"/>
        <v>9.2738077558804477E-2</v>
      </c>
    </row>
    <row r="45" spans="2:25" x14ac:dyDescent="0.15">
      <c r="B45" s="47">
        <v>37</v>
      </c>
      <c r="C45" s="54">
        <f t="shared" si="2"/>
        <v>156225.44868056901</v>
      </c>
      <c r="D45" s="54"/>
      <c r="E45" s="48">
        <v>2018</v>
      </c>
      <c r="F45" s="8">
        <v>43477</v>
      </c>
      <c r="G45" s="48" t="s">
        <v>4</v>
      </c>
      <c r="H45" s="60">
        <v>0.78949999999999998</v>
      </c>
      <c r="I45" s="61"/>
      <c r="J45" s="48">
        <v>46</v>
      </c>
      <c r="K45" s="56">
        <f t="shared" si="5"/>
        <v>4686.7634604170698</v>
      </c>
      <c r="L45" s="57"/>
      <c r="M45" s="6">
        <f>IF(J45="","",(K45/J45)/LOOKUP(RIGHT($D$2,3),[1]定数!$A$6:$A$13,[1]定数!$B$6:$B$13))</f>
        <v>0.84905135152483147</v>
      </c>
      <c r="N45" s="48">
        <v>2018</v>
      </c>
      <c r="O45" s="8">
        <v>43480</v>
      </c>
      <c r="P45" s="60">
        <v>0.7964</v>
      </c>
      <c r="Q45" s="61"/>
      <c r="R45" s="58">
        <f>IF(P45="","",T45*M45*LOOKUP(RIGHT($D$2,3),[2]定数!$A$6:$A$13,[2]定数!$B$6:$B$13))</f>
        <v>7030.1451906256225</v>
      </c>
      <c r="S45" s="58"/>
      <c r="T45" s="59">
        <f t="shared" si="1"/>
        <v>69.000000000000171</v>
      </c>
      <c r="U45" s="59"/>
      <c r="V45" t="str">
        <f t="shared" si="8"/>
        <v/>
      </c>
      <c r="W45">
        <f t="shared" si="4"/>
        <v>0</v>
      </c>
      <c r="X45" s="38">
        <f t="shared" si="6"/>
        <v>164779.35788668389</v>
      </c>
      <c r="Y45" s="39">
        <f t="shared" si="7"/>
        <v>5.1911291048950869E-2</v>
      </c>
    </row>
    <row r="46" spans="2:25" x14ac:dyDescent="0.15">
      <c r="B46" s="47">
        <v>38</v>
      </c>
      <c r="C46" s="54">
        <f t="shared" si="2"/>
        <v>163255.59387119464</v>
      </c>
      <c r="D46" s="54"/>
      <c r="E46" s="48">
        <v>2018</v>
      </c>
      <c r="F46" s="8">
        <v>43544</v>
      </c>
      <c r="G46" s="48" t="s">
        <v>3</v>
      </c>
      <c r="H46" s="60">
        <v>0.76770000000000005</v>
      </c>
      <c r="I46" s="61"/>
      <c r="J46" s="48">
        <v>41</v>
      </c>
      <c r="K46" s="56">
        <f t="shared" si="5"/>
        <v>4897.6678161358386</v>
      </c>
      <c r="L46" s="57"/>
      <c r="M46" s="6">
        <f>IF(J46="","",(K46/J46)/LOOKUP(RIGHT($D$2,3),[1]定数!$A$6:$A$13,[1]定数!$B$6:$B$13))</f>
        <v>0.99546093823899162</v>
      </c>
      <c r="N46" s="48">
        <v>2018</v>
      </c>
      <c r="O46" s="8">
        <v>43546</v>
      </c>
      <c r="P46" s="60">
        <v>0.77210000000000001</v>
      </c>
      <c r="Q46" s="61"/>
      <c r="R46" s="58">
        <f>IF(P46="","",T46*M46*LOOKUP(RIGHT($D$2,3),[2]定数!$A$6:$A$13,[2]定数!$B$6:$B$13))</f>
        <v>-5256.0337539018274</v>
      </c>
      <c r="S46" s="58"/>
      <c r="T46" s="59">
        <f t="shared" si="1"/>
        <v>-43.999999999999595</v>
      </c>
      <c r="U46" s="59"/>
      <c r="V46" t="str">
        <f t="shared" si="8"/>
        <v/>
      </c>
      <c r="W46">
        <f t="shared" si="4"/>
        <v>1</v>
      </c>
      <c r="X46" s="38">
        <f t="shared" si="6"/>
        <v>164779.35788668389</v>
      </c>
      <c r="Y46" s="39">
        <f t="shared" si="7"/>
        <v>9.2472991461535203E-3</v>
      </c>
    </row>
    <row r="47" spans="2:25" x14ac:dyDescent="0.15">
      <c r="B47" s="47">
        <v>39</v>
      </c>
      <c r="C47" s="54">
        <f t="shared" si="2"/>
        <v>157999.5601172928</v>
      </c>
      <c r="D47" s="54"/>
      <c r="E47" s="48">
        <v>2018</v>
      </c>
      <c r="F47" s="8">
        <v>43593</v>
      </c>
      <c r="G47" s="48" t="s">
        <v>3</v>
      </c>
      <c r="H47" s="60">
        <v>0.749</v>
      </c>
      <c r="I47" s="61"/>
      <c r="J47" s="48">
        <v>35</v>
      </c>
      <c r="K47" s="56">
        <f t="shared" si="5"/>
        <v>4739.9868035187837</v>
      </c>
      <c r="L47" s="57"/>
      <c r="M47" s="6">
        <f>IF(J47="","",(K47/J47)/LOOKUP(RIGHT($D$2,3),[1]定数!$A$6:$A$13,[1]定数!$B$6:$B$13))</f>
        <v>1.1285682865520914</v>
      </c>
      <c r="N47" s="48">
        <v>2018</v>
      </c>
      <c r="O47" s="8">
        <v>43593</v>
      </c>
      <c r="P47" s="60">
        <v>0.74370000000000003</v>
      </c>
      <c r="Q47" s="61"/>
      <c r="R47" s="58">
        <f>IF(P47="","",T47*M47*LOOKUP(RIGHT($D$2,3),[2]定数!$A$6:$A$13,[2]定数!$B$6:$B$13))</f>
        <v>7177.6943024712627</v>
      </c>
      <c r="S47" s="58"/>
      <c r="T47" s="59">
        <f t="shared" si="1"/>
        <v>52.999999999999716</v>
      </c>
      <c r="U47" s="59"/>
      <c r="V47" t="str">
        <f t="shared" si="8"/>
        <v/>
      </c>
      <c r="W47">
        <f t="shared" si="4"/>
        <v>0</v>
      </c>
      <c r="X47" s="38">
        <f t="shared" si="6"/>
        <v>164779.35788668389</v>
      </c>
      <c r="Y47" s="39">
        <f t="shared" si="7"/>
        <v>4.1144703173642938E-2</v>
      </c>
    </row>
    <row r="48" spans="2:25" x14ac:dyDescent="0.15">
      <c r="B48" s="47">
        <v>40</v>
      </c>
      <c r="C48" s="54">
        <f t="shared" si="2"/>
        <v>165177.25441976407</v>
      </c>
      <c r="D48" s="54"/>
      <c r="E48" s="48">
        <v>2018</v>
      </c>
      <c r="F48" s="8">
        <v>43643</v>
      </c>
      <c r="G48" s="48" t="s">
        <v>3</v>
      </c>
      <c r="H48" s="60">
        <v>0.73540000000000005</v>
      </c>
      <c r="I48" s="61"/>
      <c r="J48" s="48">
        <v>51</v>
      </c>
      <c r="K48" s="56">
        <f t="shared" si="5"/>
        <v>4955.3176325929217</v>
      </c>
      <c r="L48" s="57"/>
      <c r="M48" s="6">
        <f>IF(J48="","",(K48/J48)/LOOKUP(RIGHT($D$2,3),[1]定数!$A$6:$A$13,[1]定数!$B$6:$B$13))</f>
        <v>0.80969242362629446</v>
      </c>
      <c r="N48" s="48">
        <v>2018</v>
      </c>
      <c r="O48" s="8">
        <v>43646</v>
      </c>
      <c r="P48" s="60">
        <v>0.74070000000000003</v>
      </c>
      <c r="Q48" s="61"/>
      <c r="R48" s="58">
        <f>IF(P48="","",T48*M48*LOOKUP(RIGHT($D$2,3),[2]定数!$A$6:$A$13,[2]定数!$B$6:$B$13))</f>
        <v>-5149.6438142632051</v>
      </c>
      <c r="S48" s="58"/>
      <c r="T48" s="59">
        <f t="shared" si="1"/>
        <v>-52.999999999999716</v>
      </c>
      <c r="U48" s="59"/>
      <c r="V48" t="str">
        <f t="shared" si="8"/>
        <v/>
      </c>
      <c r="W48">
        <f t="shared" si="4"/>
        <v>1</v>
      </c>
      <c r="X48" s="38">
        <f t="shared" si="6"/>
        <v>165177.25441976407</v>
      </c>
      <c r="Y48" s="39">
        <f t="shared" si="7"/>
        <v>0</v>
      </c>
    </row>
    <row r="49" spans="2:25" x14ac:dyDescent="0.15">
      <c r="B49" s="47">
        <v>41</v>
      </c>
      <c r="C49" s="54">
        <f t="shared" si="2"/>
        <v>160027.61060550087</v>
      </c>
      <c r="D49" s="54"/>
      <c r="E49" s="48">
        <v>2018</v>
      </c>
      <c r="F49" s="8">
        <v>43691</v>
      </c>
      <c r="G49" s="48" t="s">
        <v>3</v>
      </c>
      <c r="H49" s="60">
        <v>0.72509999999999997</v>
      </c>
      <c r="I49" s="61"/>
      <c r="J49" s="48">
        <v>30</v>
      </c>
      <c r="K49" s="56">
        <f t="shared" si="5"/>
        <v>4800.8283181650258</v>
      </c>
      <c r="L49" s="57"/>
      <c r="M49" s="6">
        <f>IF(J49="","",(K49/J49)/LOOKUP(RIGHT($D$2,3),[1]定数!$A$6:$A$13,[1]定数!$B$6:$B$13))</f>
        <v>1.3335634217125072</v>
      </c>
      <c r="N49" s="48">
        <v>2018</v>
      </c>
      <c r="O49" s="8">
        <v>43692</v>
      </c>
      <c r="P49" s="60">
        <v>0.72070000000000001</v>
      </c>
      <c r="Q49" s="61"/>
      <c r="R49" s="58">
        <f>IF(P49="","",T49*M49*LOOKUP(RIGHT($D$2,3),[2]定数!$A$6:$A$13,[2]定数!$B$6:$B$13))</f>
        <v>7041.2148666419735</v>
      </c>
      <c r="S49" s="58"/>
      <c r="T49" s="59">
        <f t="shared" si="1"/>
        <v>43.999999999999595</v>
      </c>
      <c r="U49" s="59"/>
      <c r="V49" t="str">
        <f t="shared" si="8"/>
        <v/>
      </c>
      <c r="W49">
        <f t="shared" si="4"/>
        <v>0</v>
      </c>
      <c r="X49" s="38">
        <f t="shared" si="6"/>
        <v>165177.25441976407</v>
      </c>
      <c r="Y49" s="39">
        <f t="shared" si="7"/>
        <v>3.1176470588235028E-2</v>
      </c>
    </row>
    <row r="50" spans="2:25" x14ac:dyDescent="0.15">
      <c r="B50" s="47">
        <v>42</v>
      </c>
      <c r="C50" s="54">
        <f t="shared" si="2"/>
        <v>167068.82547214284</v>
      </c>
      <c r="D50" s="54"/>
      <c r="E50" s="48">
        <v>2019</v>
      </c>
      <c r="F50" s="8">
        <v>43525</v>
      </c>
      <c r="G50" s="48" t="s">
        <v>3</v>
      </c>
      <c r="H50" s="55">
        <v>0.70740000000000003</v>
      </c>
      <c r="I50" s="55"/>
      <c r="J50" s="48">
        <v>45</v>
      </c>
      <c r="K50" s="56">
        <f t="shared" si="5"/>
        <v>5012.0647641642854</v>
      </c>
      <c r="L50" s="57"/>
      <c r="M50" s="6">
        <f>IF(J50="","",(K50/J50)/LOOKUP(RIGHT($D$2,3),[1]定数!$A$6:$A$13,[1]定数!$B$6:$B$13))</f>
        <v>0.92816014151190473</v>
      </c>
      <c r="N50" s="48">
        <v>2019</v>
      </c>
      <c r="O50" s="8">
        <v>43532</v>
      </c>
      <c r="P50" s="55">
        <v>0.70069999999999999</v>
      </c>
      <c r="Q50" s="55"/>
      <c r="R50" s="58">
        <f>IF(P50="","",T50*M50*LOOKUP(RIGHT($D$2,3),[2]定数!$A$6:$A$13,[2]定数!$B$6:$B$13))</f>
        <v>7462.4075377557583</v>
      </c>
      <c r="S50" s="58"/>
      <c r="T50" s="59">
        <f t="shared" si="1"/>
        <v>67.000000000000398</v>
      </c>
      <c r="U50" s="59"/>
      <c r="V50" t="str">
        <f t="shared" si="8"/>
        <v/>
      </c>
      <c r="W50">
        <f t="shared" si="4"/>
        <v>0</v>
      </c>
      <c r="X50" s="38">
        <f t="shared" si="6"/>
        <v>167068.82547214284</v>
      </c>
      <c r="Y50" s="39">
        <f t="shared" si="7"/>
        <v>0</v>
      </c>
    </row>
    <row r="51" spans="2:25" x14ac:dyDescent="0.15">
      <c r="B51" s="47">
        <v>43</v>
      </c>
      <c r="C51" s="54">
        <f t="shared" si="2"/>
        <v>174531.2330098986</v>
      </c>
      <c r="D51" s="54"/>
      <c r="E51" s="48">
        <v>2019</v>
      </c>
      <c r="F51" s="8">
        <v>43628</v>
      </c>
      <c r="G51" s="48" t="s">
        <v>3</v>
      </c>
      <c r="H51" s="55">
        <v>0.69289999999999996</v>
      </c>
      <c r="I51" s="55"/>
      <c r="J51" s="48">
        <v>25</v>
      </c>
      <c r="K51" s="56">
        <f t="shared" si="5"/>
        <v>5235.9369902969574</v>
      </c>
      <c r="L51" s="57"/>
      <c r="M51" s="6">
        <f>IF(J51="","",(K51/J51)/LOOKUP(RIGHT($D$2,3),[1]定数!$A$6:$A$13,[1]定数!$B$6:$B$13))</f>
        <v>1.7453123300989859</v>
      </c>
      <c r="N51" s="48">
        <v>2019</v>
      </c>
      <c r="O51" s="8">
        <v>43630</v>
      </c>
      <c r="P51" s="55">
        <v>0.68920000000000003</v>
      </c>
      <c r="Q51" s="55"/>
      <c r="R51" s="58">
        <f>IF(P51="","",T51*M51*LOOKUP(RIGHT($D$2,3),[2]定数!$A$6:$A$13,[2]定数!$B$6:$B$13))</f>
        <v>7749.1867456393411</v>
      </c>
      <c r="S51" s="58"/>
      <c r="T51" s="59">
        <f t="shared" si="1"/>
        <v>36.999999999999254</v>
      </c>
      <c r="U51" s="59"/>
      <c r="V51" t="str">
        <f t="shared" si="8"/>
        <v/>
      </c>
      <c r="W51">
        <f t="shared" si="4"/>
        <v>0</v>
      </c>
      <c r="X51" s="38">
        <f t="shared" si="6"/>
        <v>174531.2330098986</v>
      </c>
      <c r="Y51" s="39">
        <f t="shared" si="7"/>
        <v>0</v>
      </c>
    </row>
    <row r="52" spans="2:25" x14ac:dyDescent="0.15">
      <c r="B52" s="47">
        <v>44</v>
      </c>
      <c r="C52" s="54">
        <f t="shared" si="2"/>
        <v>182280.41975553794</v>
      </c>
      <c r="D52" s="54"/>
      <c r="E52" s="48"/>
      <c r="F52" s="8"/>
      <c r="G52" s="48"/>
      <c r="H52" s="55"/>
      <c r="I52" s="55"/>
      <c r="J52" s="48"/>
      <c r="K52" s="56" t="str">
        <f t="shared" si="5"/>
        <v/>
      </c>
      <c r="L52" s="57"/>
      <c r="M52" s="6" t="str">
        <f>IF(J52="","",(K52/J52)/LOOKUP(RIGHT($D$2,3),[2]定数!$A$6:$A$13,[2]定数!$B$6:$B$13))</f>
        <v/>
      </c>
      <c r="N52" s="48"/>
      <c r="O52" s="8"/>
      <c r="P52" s="55"/>
      <c r="Q52" s="55"/>
      <c r="R52" s="58" t="str">
        <f>IF(P52="","",T52*M52*LOOKUP(RIGHT($D$2,3),[2]定数!$A$6:$A$13,[2]定数!$B$6:$B$13))</f>
        <v/>
      </c>
      <c r="S52" s="58"/>
      <c r="T52" s="59" t="str">
        <f t="shared" si="1"/>
        <v/>
      </c>
      <c r="U52" s="59"/>
      <c r="V52" t="str">
        <f t="shared" si="8"/>
        <v/>
      </c>
      <c r="W52" t="str">
        <f t="shared" si="4"/>
        <v/>
      </c>
      <c r="X52" s="38">
        <f t="shared" si="6"/>
        <v>182280.41975553794</v>
      </c>
      <c r="Y52" s="39">
        <f t="shared" si="7"/>
        <v>0</v>
      </c>
    </row>
    <row r="53" spans="2:25" x14ac:dyDescent="0.15">
      <c r="B53" s="47">
        <v>45</v>
      </c>
      <c r="C53" s="54" t="str">
        <f t="shared" si="2"/>
        <v/>
      </c>
      <c r="D53" s="54"/>
      <c r="E53" s="48"/>
      <c r="F53" s="8"/>
      <c r="G53" s="48"/>
      <c r="H53" s="55"/>
      <c r="I53" s="55"/>
      <c r="J53" s="48"/>
      <c r="K53" s="56" t="str">
        <f t="shared" si="5"/>
        <v/>
      </c>
      <c r="L53" s="57"/>
      <c r="M53" s="6" t="str">
        <f>IF(J53="","",(K53/J53)/LOOKUP(RIGHT($D$2,3),[2]定数!$A$6:$A$13,[2]定数!$B$6:$B$13))</f>
        <v/>
      </c>
      <c r="N53" s="48"/>
      <c r="O53" s="8"/>
      <c r="P53" s="55"/>
      <c r="Q53" s="55"/>
      <c r="R53" s="58" t="str">
        <f>IF(P53="","",T53*M53*LOOKUP(RIGHT($D$2,3),[2]定数!$A$6:$A$13,[2]定数!$B$6:$B$13))</f>
        <v/>
      </c>
      <c r="S53" s="58"/>
      <c r="T53" s="59" t="str">
        <f t="shared" si="1"/>
        <v/>
      </c>
      <c r="U53" s="59"/>
      <c r="V53" t="str">
        <f t="shared" si="8"/>
        <v/>
      </c>
      <c r="W53" t="str">
        <f t="shared" si="4"/>
        <v/>
      </c>
      <c r="X53" s="38" t="str">
        <f t="shared" si="6"/>
        <v/>
      </c>
      <c r="Y53" s="39" t="str">
        <f t="shared" si="7"/>
        <v/>
      </c>
    </row>
    <row r="54" spans="2:25" x14ac:dyDescent="0.15">
      <c r="B54" s="47">
        <v>46</v>
      </c>
      <c r="C54" s="54" t="str">
        <f t="shared" si="2"/>
        <v/>
      </c>
      <c r="D54" s="54"/>
      <c r="E54" s="48"/>
      <c r="F54" s="8"/>
      <c r="G54" s="48"/>
      <c r="H54" s="55"/>
      <c r="I54" s="55"/>
      <c r="J54" s="48"/>
      <c r="K54" s="56" t="str">
        <f t="shared" si="5"/>
        <v/>
      </c>
      <c r="L54" s="57"/>
      <c r="M54" s="6" t="str">
        <f>IF(J54="","",(K54/J54)/LOOKUP(RIGHT($D$2,3),[2]定数!$A$6:$A$13,[2]定数!$B$6:$B$13))</f>
        <v/>
      </c>
      <c r="N54" s="48"/>
      <c r="O54" s="8"/>
      <c r="P54" s="55"/>
      <c r="Q54" s="55"/>
      <c r="R54" s="58" t="str">
        <f>IF(P54="","",T54*M54*LOOKUP(RIGHT($D$2,3),[2]定数!$A$6:$A$13,[2]定数!$B$6:$B$13))</f>
        <v/>
      </c>
      <c r="S54" s="58"/>
      <c r="T54" s="59" t="str">
        <f t="shared" si="1"/>
        <v/>
      </c>
      <c r="U54" s="59"/>
      <c r="V54" t="str">
        <f t="shared" si="8"/>
        <v/>
      </c>
      <c r="W54" t="str">
        <f t="shared" si="4"/>
        <v/>
      </c>
      <c r="X54" s="38" t="str">
        <f t="shared" si="6"/>
        <v/>
      </c>
      <c r="Y54" s="39" t="str">
        <f t="shared" si="7"/>
        <v/>
      </c>
    </row>
    <row r="55" spans="2:25" x14ac:dyDescent="0.15">
      <c r="B55" s="47">
        <v>47</v>
      </c>
      <c r="C55" s="54" t="str">
        <f t="shared" si="2"/>
        <v/>
      </c>
      <c r="D55" s="54"/>
      <c r="E55" s="48"/>
      <c r="F55" s="8"/>
      <c r="G55" s="48"/>
      <c r="H55" s="55"/>
      <c r="I55" s="55"/>
      <c r="J55" s="48"/>
      <c r="K55" s="56" t="str">
        <f t="shared" si="5"/>
        <v/>
      </c>
      <c r="L55" s="57"/>
      <c r="M55" s="6" t="str">
        <f>IF(J55="","",(K55/J55)/LOOKUP(RIGHT($D$2,3),[2]定数!$A$6:$A$13,[2]定数!$B$6:$B$13))</f>
        <v/>
      </c>
      <c r="N55" s="48"/>
      <c r="O55" s="8"/>
      <c r="P55" s="55"/>
      <c r="Q55" s="55"/>
      <c r="R55" s="58" t="str">
        <f>IF(P55="","",T55*M55*LOOKUP(RIGHT($D$2,3),[2]定数!$A$6:$A$13,[2]定数!$B$6:$B$13))</f>
        <v/>
      </c>
      <c r="S55" s="58"/>
      <c r="T55" s="59" t="str">
        <f t="shared" si="1"/>
        <v/>
      </c>
      <c r="U55" s="59"/>
      <c r="V55" t="str">
        <f t="shared" si="8"/>
        <v/>
      </c>
      <c r="W55" t="str">
        <f t="shared" si="4"/>
        <v/>
      </c>
      <c r="X55" s="38" t="str">
        <f t="shared" si="6"/>
        <v/>
      </c>
      <c r="Y55" s="39" t="str">
        <f t="shared" si="7"/>
        <v/>
      </c>
    </row>
    <row r="56" spans="2:25" x14ac:dyDescent="0.15">
      <c r="B56" s="47">
        <v>48</v>
      </c>
      <c r="C56" s="54" t="str">
        <f t="shared" si="2"/>
        <v/>
      </c>
      <c r="D56" s="54"/>
      <c r="E56" s="48"/>
      <c r="F56" s="8"/>
      <c r="G56" s="48"/>
      <c r="H56" s="55"/>
      <c r="I56" s="55"/>
      <c r="J56" s="48"/>
      <c r="K56" s="56" t="str">
        <f t="shared" si="5"/>
        <v/>
      </c>
      <c r="L56" s="57"/>
      <c r="M56" s="6" t="str">
        <f>IF(J56="","",(K56/J56)/LOOKUP(RIGHT($D$2,3),[2]定数!$A$6:$A$13,[2]定数!$B$6:$B$13))</f>
        <v/>
      </c>
      <c r="N56" s="48"/>
      <c r="O56" s="8"/>
      <c r="P56" s="55"/>
      <c r="Q56" s="55"/>
      <c r="R56" s="58" t="str">
        <f>IF(P56="","",T56*M56*LOOKUP(RIGHT($D$2,3),[2]定数!$A$6:$A$13,[2]定数!$B$6:$B$13))</f>
        <v/>
      </c>
      <c r="S56" s="58"/>
      <c r="T56" s="59" t="str">
        <f t="shared" si="1"/>
        <v/>
      </c>
      <c r="U56" s="59"/>
      <c r="V56" t="str">
        <f t="shared" si="8"/>
        <v/>
      </c>
      <c r="W56" t="str">
        <f t="shared" si="4"/>
        <v/>
      </c>
      <c r="X56" s="38" t="str">
        <f t="shared" si="6"/>
        <v/>
      </c>
      <c r="Y56" s="39" t="str">
        <f t="shared" si="7"/>
        <v/>
      </c>
    </row>
    <row r="57" spans="2:25" x14ac:dyDescent="0.15">
      <c r="B57" s="47">
        <v>49</v>
      </c>
      <c r="C57" s="54" t="str">
        <f t="shared" si="2"/>
        <v/>
      </c>
      <c r="D57" s="54"/>
      <c r="E57" s="48"/>
      <c r="F57" s="8"/>
      <c r="G57" s="48"/>
      <c r="H57" s="55"/>
      <c r="I57" s="55"/>
      <c r="J57" s="48"/>
      <c r="K57" s="56" t="str">
        <f t="shared" si="5"/>
        <v/>
      </c>
      <c r="L57" s="57"/>
      <c r="M57" s="6" t="str">
        <f>IF(J57="","",(K57/J57)/LOOKUP(RIGHT($D$2,3),[2]定数!$A$6:$A$13,[2]定数!$B$6:$B$13))</f>
        <v/>
      </c>
      <c r="N57" s="48"/>
      <c r="O57" s="8"/>
      <c r="P57" s="55"/>
      <c r="Q57" s="55"/>
      <c r="R57" s="58" t="str">
        <f>IF(P57="","",T57*M57*LOOKUP(RIGHT($D$2,3),[2]定数!$A$6:$A$13,[2]定数!$B$6:$B$13))</f>
        <v/>
      </c>
      <c r="S57" s="58"/>
      <c r="T57" s="59" t="str">
        <f t="shared" si="1"/>
        <v/>
      </c>
      <c r="U57" s="59"/>
      <c r="V57" t="str">
        <f t="shared" si="8"/>
        <v/>
      </c>
      <c r="W57" t="str">
        <f t="shared" si="4"/>
        <v/>
      </c>
      <c r="X57" s="38" t="str">
        <f t="shared" si="6"/>
        <v/>
      </c>
      <c r="Y57" s="39" t="str">
        <f t="shared" si="7"/>
        <v/>
      </c>
    </row>
    <row r="58" spans="2:25" x14ac:dyDescent="0.15">
      <c r="B58" s="47">
        <v>50</v>
      </c>
      <c r="C58" s="54" t="str">
        <f t="shared" si="2"/>
        <v/>
      </c>
      <c r="D58" s="54"/>
      <c r="E58" s="48"/>
      <c r="F58" s="8"/>
      <c r="G58" s="48"/>
      <c r="H58" s="55"/>
      <c r="I58" s="55"/>
      <c r="J58" s="48"/>
      <c r="K58" s="56" t="str">
        <f t="shared" si="5"/>
        <v/>
      </c>
      <c r="L58" s="57"/>
      <c r="M58" s="6" t="str">
        <f>IF(J58="","",(K58/J58)/LOOKUP(RIGHT($D$2,3),[2]定数!$A$6:$A$13,[2]定数!$B$6:$B$13))</f>
        <v/>
      </c>
      <c r="N58" s="48"/>
      <c r="O58" s="8"/>
      <c r="P58" s="55"/>
      <c r="Q58" s="55"/>
      <c r="R58" s="58" t="str">
        <f>IF(P58="","",T58*M58*LOOKUP(RIGHT($D$2,3),[2]定数!$A$6:$A$13,[2]定数!$B$6:$B$13))</f>
        <v/>
      </c>
      <c r="S58" s="58"/>
      <c r="T58" s="59" t="str">
        <f t="shared" si="1"/>
        <v/>
      </c>
      <c r="U58" s="59"/>
      <c r="V58" t="str">
        <f t="shared" si="8"/>
        <v/>
      </c>
      <c r="W58" t="str">
        <f t="shared" si="4"/>
        <v/>
      </c>
      <c r="X58" s="38" t="str">
        <f t="shared" si="6"/>
        <v/>
      </c>
      <c r="Y58" s="39" t="str">
        <f t="shared" si="7"/>
        <v/>
      </c>
    </row>
    <row r="59" spans="2:25" x14ac:dyDescent="0.15">
      <c r="B59" s="47">
        <v>51</v>
      </c>
      <c r="C59" s="54" t="str">
        <f t="shared" si="2"/>
        <v/>
      </c>
      <c r="D59" s="54"/>
      <c r="E59" s="48"/>
      <c r="F59" s="8"/>
      <c r="G59" s="48"/>
      <c r="H59" s="55"/>
      <c r="I59" s="55"/>
      <c r="J59" s="48"/>
      <c r="K59" s="56" t="str">
        <f t="shared" si="5"/>
        <v/>
      </c>
      <c r="L59" s="57"/>
      <c r="M59" s="6" t="str">
        <f>IF(J59="","",(K59/J59)/LOOKUP(RIGHT($D$2,3),[2]定数!$A$6:$A$13,[2]定数!$B$6:$B$13))</f>
        <v/>
      </c>
      <c r="N59" s="48"/>
      <c r="O59" s="8"/>
      <c r="P59" s="55"/>
      <c r="Q59" s="55"/>
      <c r="R59" s="58" t="str">
        <f>IF(P59="","",T59*M59*LOOKUP(RIGHT($D$2,3),[2]定数!$A$6:$A$13,[2]定数!$B$6:$B$13))</f>
        <v/>
      </c>
      <c r="S59" s="58"/>
      <c r="T59" s="59" t="str">
        <f t="shared" si="1"/>
        <v/>
      </c>
      <c r="U59" s="59"/>
      <c r="V59" t="str">
        <f t="shared" si="8"/>
        <v/>
      </c>
      <c r="W59" t="str">
        <f t="shared" si="4"/>
        <v/>
      </c>
      <c r="X59" s="38" t="str">
        <f t="shared" si="6"/>
        <v/>
      </c>
      <c r="Y59" s="39" t="str">
        <f t="shared" si="7"/>
        <v/>
      </c>
    </row>
    <row r="60" spans="2:25" x14ac:dyDescent="0.15">
      <c r="B60" s="47">
        <v>52</v>
      </c>
      <c r="C60" s="54" t="str">
        <f t="shared" si="2"/>
        <v/>
      </c>
      <c r="D60" s="54"/>
      <c r="E60" s="48"/>
      <c r="F60" s="8"/>
      <c r="G60" s="48"/>
      <c r="H60" s="55"/>
      <c r="I60" s="55"/>
      <c r="J60" s="48"/>
      <c r="K60" s="56" t="str">
        <f t="shared" si="5"/>
        <v/>
      </c>
      <c r="L60" s="57"/>
      <c r="M60" s="6" t="str">
        <f>IF(J60="","",(K60/J60)/LOOKUP(RIGHT($D$2,3),[2]定数!$A$6:$A$13,[2]定数!$B$6:$B$13))</f>
        <v/>
      </c>
      <c r="N60" s="48"/>
      <c r="O60" s="8"/>
      <c r="P60" s="55"/>
      <c r="Q60" s="55"/>
      <c r="R60" s="58" t="str">
        <f>IF(P60="","",T60*M60*LOOKUP(RIGHT($D$2,3),[2]定数!$A$6:$A$13,[2]定数!$B$6:$B$13))</f>
        <v/>
      </c>
      <c r="S60" s="58"/>
      <c r="T60" s="59" t="str">
        <f t="shared" si="1"/>
        <v/>
      </c>
      <c r="U60" s="59"/>
      <c r="V60" t="str">
        <f t="shared" si="8"/>
        <v/>
      </c>
      <c r="W60" t="str">
        <f t="shared" si="4"/>
        <v/>
      </c>
      <c r="X60" s="38" t="str">
        <f t="shared" si="6"/>
        <v/>
      </c>
      <c r="Y60" s="39" t="str">
        <f t="shared" si="7"/>
        <v/>
      </c>
    </row>
    <row r="61" spans="2:25" x14ac:dyDescent="0.15">
      <c r="B61" s="47">
        <v>53</v>
      </c>
      <c r="C61" s="54" t="str">
        <f t="shared" si="2"/>
        <v/>
      </c>
      <c r="D61" s="54"/>
      <c r="E61" s="48"/>
      <c r="F61" s="8"/>
      <c r="G61" s="48"/>
      <c r="H61" s="55"/>
      <c r="I61" s="55"/>
      <c r="J61" s="48"/>
      <c r="K61" s="56" t="str">
        <f t="shared" si="5"/>
        <v/>
      </c>
      <c r="L61" s="57"/>
      <c r="M61" s="6" t="str">
        <f>IF(J61="","",(K61/J61)/LOOKUP(RIGHT($D$2,3),[2]定数!$A$6:$A$13,[2]定数!$B$6:$B$13))</f>
        <v/>
      </c>
      <c r="N61" s="48"/>
      <c r="O61" s="8"/>
      <c r="P61" s="55"/>
      <c r="Q61" s="55"/>
      <c r="R61" s="58" t="str">
        <f>IF(P61="","",T61*M61*LOOKUP(RIGHT($D$2,3),[2]定数!$A$6:$A$13,[2]定数!$B$6:$B$13))</f>
        <v/>
      </c>
      <c r="S61" s="58"/>
      <c r="T61" s="59" t="str">
        <f t="shared" si="1"/>
        <v/>
      </c>
      <c r="U61" s="59"/>
      <c r="V61" t="str">
        <f t="shared" si="8"/>
        <v/>
      </c>
      <c r="W61" t="str">
        <f t="shared" si="4"/>
        <v/>
      </c>
      <c r="X61" s="38" t="str">
        <f t="shared" si="6"/>
        <v/>
      </c>
      <c r="Y61" s="39" t="str">
        <f t="shared" si="7"/>
        <v/>
      </c>
    </row>
    <row r="62" spans="2:25" x14ac:dyDescent="0.15">
      <c r="B62" s="47">
        <v>54</v>
      </c>
      <c r="C62" s="54" t="str">
        <f t="shared" si="2"/>
        <v/>
      </c>
      <c r="D62" s="54"/>
      <c r="E62" s="48"/>
      <c r="F62" s="8"/>
      <c r="G62" s="48"/>
      <c r="H62" s="55"/>
      <c r="I62" s="55"/>
      <c r="J62" s="48"/>
      <c r="K62" s="56" t="str">
        <f t="shared" si="5"/>
        <v/>
      </c>
      <c r="L62" s="57"/>
      <c r="M62" s="6" t="str">
        <f>IF(J62="","",(K62/J62)/LOOKUP(RIGHT($D$2,3),[2]定数!$A$6:$A$13,[2]定数!$B$6:$B$13))</f>
        <v/>
      </c>
      <c r="N62" s="48"/>
      <c r="O62" s="8"/>
      <c r="P62" s="55"/>
      <c r="Q62" s="55"/>
      <c r="R62" s="58" t="str">
        <f>IF(P62="","",T62*M62*LOOKUP(RIGHT($D$2,3),[2]定数!$A$6:$A$13,[2]定数!$B$6:$B$13))</f>
        <v/>
      </c>
      <c r="S62" s="58"/>
      <c r="T62" s="59" t="str">
        <f t="shared" si="1"/>
        <v/>
      </c>
      <c r="U62" s="59"/>
      <c r="V62" t="str">
        <f t="shared" si="8"/>
        <v/>
      </c>
      <c r="W62" t="str">
        <f t="shared" si="4"/>
        <v/>
      </c>
      <c r="X62" s="38" t="str">
        <f t="shared" si="6"/>
        <v/>
      </c>
      <c r="Y62" s="39" t="str">
        <f t="shared" si="7"/>
        <v/>
      </c>
    </row>
    <row r="63" spans="2:25" x14ac:dyDescent="0.15">
      <c r="B63" s="47">
        <v>55</v>
      </c>
      <c r="C63" s="54" t="str">
        <f t="shared" si="2"/>
        <v/>
      </c>
      <c r="D63" s="54"/>
      <c r="E63" s="48"/>
      <c r="F63" s="8"/>
      <c r="G63" s="48"/>
      <c r="H63" s="55"/>
      <c r="I63" s="55"/>
      <c r="J63" s="48"/>
      <c r="K63" s="56" t="str">
        <f t="shared" si="5"/>
        <v/>
      </c>
      <c r="L63" s="57"/>
      <c r="M63" s="6" t="str">
        <f>IF(J63="","",(K63/J63)/LOOKUP(RIGHT($D$2,3),[2]定数!$A$6:$A$13,[2]定数!$B$6:$B$13))</f>
        <v/>
      </c>
      <c r="N63" s="48"/>
      <c r="O63" s="8"/>
      <c r="P63" s="55"/>
      <c r="Q63" s="55"/>
      <c r="R63" s="58" t="str">
        <f>IF(P63="","",T63*M63*LOOKUP(RIGHT($D$2,3),[2]定数!$A$6:$A$13,[2]定数!$B$6:$B$13))</f>
        <v/>
      </c>
      <c r="S63" s="58"/>
      <c r="T63" s="59" t="str">
        <f t="shared" si="1"/>
        <v/>
      </c>
      <c r="U63" s="59"/>
      <c r="V63" t="str">
        <f t="shared" si="8"/>
        <v/>
      </c>
      <c r="W63" t="str">
        <f t="shared" si="4"/>
        <v/>
      </c>
      <c r="X63" s="38" t="str">
        <f t="shared" si="6"/>
        <v/>
      </c>
      <c r="Y63" s="39" t="str">
        <f t="shared" si="7"/>
        <v/>
      </c>
    </row>
    <row r="64" spans="2:25" x14ac:dyDescent="0.15">
      <c r="B64" s="47">
        <v>56</v>
      </c>
      <c r="C64" s="54" t="str">
        <f t="shared" si="2"/>
        <v/>
      </c>
      <c r="D64" s="54"/>
      <c r="E64" s="48"/>
      <c r="F64" s="8"/>
      <c r="G64" s="48"/>
      <c r="H64" s="55"/>
      <c r="I64" s="55"/>
      <c r="J64" s="48"/>
      <c r="K64" s="56" t="str">
        <f t="shared" si="5"/>
        <v/>
      </c>
      <c r="L64" s="57"/>
      <c r="M64" s="6" t="str">
        <f>IF(J64="","",(K64/J64)/LOOKUP(RIGHT($D$2,3),[2]定数!$A$6:$A$13,[2]定数!$B$6:$B$13))</f>
        <v/>
      </c>
      <c r="N64" s="48"/>
      <c r="O64" s="8"/>
      <c r="P64" s="55"/>
      <c r="Q64" s="55"/>
      <c r="R64" s="58" t="str">
        <f>IF(P64="","",T64*M64*LOOKUP(RIGHT($D$2,3),[2]定数!$A$6:$A$13,[2]定数!$B$6:$B$13))</f>
        <v/>
      </c>
      <c r="S64" s="58"/>
      <c r="T64" s="59" t="str">
        <f t="shared" si="1"/>
        <v/>
      </c>
      <c r="U64" s="59"/>
      <c r="V64" t="str">
        <f t="shared" si="8"/>
        <v/>
      </c>
      <c r="W64" t="str">
        <f t="shared" si="4"/>
        <v/>
      </c>
      <c r="X64" s="38" t="str">
        <f t="shared" si="6"/>
        <v/>
      </c>
      <c r="Y64" s="39" t="str">
        <f t="shared" si="7"/>
        <v/>
      </c>
    </row>
    <row r="65" spans="2:25" x14ac:dyDescent="0.15">
      <c r="B65" s="47">
        <v>57</v>
      </c>
      <c r="C65" s="54" t="str">
        <f t="shared" si="2"/>
        <v/>
      </c>
      <c r="D65" s="54"/>
      <c r="E65" s="48"/>
      <c r="F65" s="8"/>
      <c r="G65" s="48"/>
      <c r="H65" s="55"/>
      <c r="I65" s="55"/>
      <c r="J65" s="48"/>
      <c r="K65" s="56" t="str">
        <f t="shared" si="5"/>
        <v/>
      </c>
      <c r="L65" s="57"/>
      <c r="M65" s="6" t="str">
        <f>IF(J65="","",(K65/J65)/LOOKUP(RIGHT($D$2,3),[2]定数!$A$6:$A$13,[2]定数!$B$6:$B$13))</f>
        <v/>
      </c>
      <c r="N65" s="48"/>
      <c r="O65" s="8"/>
      <c r="P65" s="55"/>
      <c r="Q65" s="55"/>
      <c r="R65" s="58" t="str">
        <f>IF(P65="","",T65*M65*LOOKUP(RIGHT($D$2,3),[2]定数!$A$6:$A$13,[2]定数!$B$6:$B$13))</f>
        <v/>
      </c>
      <c r="S65" s="58"/>
      <c r="T65" s="59" t="str">
        <f t="shared" si="1"/>
        <v/>
      </c>
      <c r="U65" s="59"/>
      <c r="V65" t="str">
        <f t="shared" si="8"/>
        <v/>
      </c>
      <c r="W65" t="str">
        <f t="shared" si="4"/>
        <v/>
      </c>
      <c r="X65" s="38" t="str">
        <f t="shared" si="6"/>
        <v/>
      </c>
      <c r="Y65" s="39" t="str">
        <f t="shared" si="7"/>
        <v/>
      </c>
    </row>
    <row r="66" spans="2:25" x14ac:dyDescent="0.15">
      <c r="B66" s="47">
        <v>58</v>
      </c>
      <c r="C66" s="54" t="str">
        <f t="shared" si="2"/>
        <v/>
      </c>
      <c r="D66" s="54"/>
      <c r="E66" s="48"/>
      <c r="F66" s="8"/>
      <c r="G66" s="48"/>
      <c r="H66" s="55"/>
      <c r="I66" s="55"/>
      <c r="J66" s="48"/>
      <c r="K66" s="56" t="str">
        <f t="shared" si="5"/>
        <v/>
      </c>
      <c r="L66" s="57"/>
      <c r="M66" s="6" t="str">
        <f>IF(J66="","",(K66/J66)/LOOKUP(RIGHT($D$2,3),[2]定数!$A$6:$A$13,[2]定数!$B$6:$B$13))</f>
        <v/>
      </c>
      <c r="N66" s="48"/>
      <c r="O66" s="8"/>
      <c r="P66" s="55"/>
      <c r="Q66" s="55"/>
      <c r="R66" s="58" t="str">
        <f>IF(P66="","",T66*M66*LOOKUP(RIGHT($D$2,3),[2]定数!$A$6:$A$13,[2]定数!$B$6:$B$13))</f>
        <v/>
      </c>
      <c r="S66" s="58"/>
      <c r="T66" s="59" t="str">
        <f t="shared" si="1"/>
        <v/>
      </c>
      <c r="U66" s="59"/>
      <c r="V66" t="str">
        <f t="shared" si="8"/>
        <v/>
      </c>
      <c r="W66" t="str">
        <f t="shared" si="4"/>
        <v/>
      </c>
      <c r="X66" s="38" t="str">
        <f t="shared" si="6"/>
        <v/>
      </c>
      <c r="Y66" s="39" t="str">
        <f t="shared" si="7"/>
        <v/>
      </c>
    </row>
    <row r="67" spans="2:25" x14ac:dyDescent="0.15">
      <c r="B67" s="47">
        <v>59</v>
      </c>
      <c r="C67" s="54" t="str">
        <f t="shared" si="2"/>
        <v/>
      </c>
      <c r="D67" s="54"/>
      <c r="E67" s="48"/>
      <c r="F67" s="8"/>
      <c r="G67" s="48"/>
      <c r="H67" s="55"/>
      <c r="I67" s="55"/>
      <c r="J67" s="48"/>
      <c r="K67" s="56" t="str">
        <f t="shared" si="5"/>
        <v/>
      </c>
      <c r="L67" s="57"/>
      <c r="M67" s="6" t="str">
        <f>IF(J67="","",(K67/J67)/LOOKUP(RIGHT($D$2,3),[2]定数!$A$6:$A$13,[2]定数!$B$6:$B$13))</f>
        <v/>
      </c>
      <c r="N67" s="48"/>
      <c r="O67" s="8"/>
      <c r="P67" s="55"/>
      <c r="Q67" s="55"/>
      <c r="R67" s="58" t="str">
        <f>IF(P67="","",T67*M67*LOOKUP(RIGHT($D$2,3),[2]定数!$A$6:$A$13,[2]定数!$B$6:$B$13))</f>
        <v/>
      </c>
      <c r="S67" s="58"/>
      <c r="T67" s="59" t="str">
        <f t="shared" si="1"/>
        <v/>
      </c>
      <c r="U67" s="59"/>
      <c r="V67" t="str">
        <f t="shared" si="8"/>
        <v/>
      </c>
      <c r="W67" t="str">
        <f t="shared" si="4"/>
        <v/>
      </c>
      <c r="X67" s="38" t="str">
        <f t="shared" si="6"/>
        <v/>
      </c>
      <c r="Y67" s="39" t="str">
        <f t="shared" si="7"/>
        <v/>
      </c>
    </row>
    <row r="68" spans="2:25" x14ac:dyDescent="0.15">
      <c r="B68" s="47">
        <v>60</v>
      </c>
      <c r="C68" s="54" t="str">
        <f t="shared" si="2"/>
        <v/>
      </c>
      <c r="D68" s="54"/>
      <c r="E68" s="48"/>
      <c r="F68" s="8"/>
      <c r="G68" s="48"/>
      <c r="H68" s="55"/>
      <c r="I68" s="55"/>
      <c r="J68" s="48"/>
      <c r="K68" s="56" t="str">
        <f t="shared" si="5"/>
        <v/>
      </c>
      <c r="L68" s="57"/>
      <c r="M68" s="6" t="str">
        <f>IF(J68="","",(K68/J68)/LOOKUP(RIGHT($D$2,3),[2]定数!$A$6:$A$13,[2]定数!$B$6:$B$13))</f>
        <v/>
      </c>
      <c r="N68" s="48"/>
      <c r="O68" s="8"/>
      <c r="P68" s="55"/>
      <c r="Q68" s="55"/>
      <c r="R68" s="58" t="str">
        <f>IF(P68="","",T68*M68*LOOKUP(RIGHT($D$2,3),[2]定数!$A$6:$A$13,[2]定数!$B$6:$B$13))</f>
        <v/>
      </c>
      <c r="S68" s="58"/>
      <c r="T68" s="59" t="str">
        <f t="shared" si="1"/>
        <v/>
      </c>
      <c r="U68" s="59"/>
      <c r="V68" t="str">
        <f t="shared" si="8"/>
        <v/>
      </c>
      <c r="W68" t="str">
        <f t="shared" si="4"/>
        <v/>
      </c>
      <c r="X68" s="38" t="str">
        <f t="shared" si="6"/>
        <v/>
      </c>
      <c r="Y68" s="39" t="str">
        <f t="shared" si="7"/>
        <v/>
      </c>
    </row>
    <row r="69" spans="2:25" x14ac:dyDescent="0.15">
      <c r="B69" s="47">
        <v>61</v>
      </c>
      <c r="C69" s="54" t="str">
        <f t="shared" si="2"/>
        <v/>
      </c>
      <c r="D69" s="54"/>
      <c r="E69" s="48"/>
      <c r="F69" s="8"/>
      <c r="G69" s="48"/>
      <c r="H69" s="55"/>
      <c r="I69" s="55"/>
      <c r="J69" s="48"/>
      <c r="K69" s="56" t="str">
        <f t="shared" si="5"/>
        <v/>
      </c>
      <c r="L69" s="57"/>
      <c r="M69" s="6" t="str">
        <f>IF(J69="","",(K69/J69)/LOOKUP(RIGHT($D$2,3),[2]定数!$A$6:$A$13,[2]定数!$B$6:$B$13))</f>
        <v/>
      </c>
      <c r="N69" s="48"/>
      <c r="O69" s="8"/>
      <c r="P69" s="55"/>
      <c r="Q69" s="55"/>
      <c r="R69" s="58" t="str">
        <f>IF(P69="","",T69*M69*LOOKUP(RIGHT($D$2,3),[2]定数!$A$6:$A$13,[2]定数!$B$6:$B$13))</f>
        <v/>
      </c>
      <c r="S69" s="58"/>
      <c r="T69" s="59" t="str">
        <f t="shared" si="1"/>
        <v/>
      </c>
      <c r="U69" s="59"/>
      <c r="V69" t="str">
        <f t="shared" si="8"/>
        <v/>
      </c>
      <c r="W69" t="str">
        <f t="shared" si="4"/>
        <v/>
      </c>
      <c r="X69" s="38" t="str">
        <f t="shared" si="6"/>
        <v/>
      </c>
      <c r="Y69" s="39" t="str">
        <f t="shared" si="7"/>
        <v/>
      </c>
    </row>
    <row r="70" spans="2:25" x14ac:dyDescent="0.15">
      <c r="B70" s="47">
        <v>62</v>
      </c>
      <c r="C70" s="54" t="str">
        <f t="shared" si="2"/>
        <v/>
      </c>
      <c r="D70" s="54"/>
      <c r="E70" s="48"/>
      <c r="F70" s="8"/>
      <c r="G70" s="48"/>
      <c r="H70" s="55"/>
      <c r="I70" s="55"/>
      <c r="J70" s="48"/>
      <c r="K70" s="56" t="str">
        <f t="shared" si="0"/>
        <v/>
      </c>
      <c r="L70" s="57"/>
      <c r="M70" s="6" t="str">
        <f>IF(J70="","",(K70/J70)/LOOKUP(RIGHT($D$2,3),[2]定数!$A$6:$A$13,[2]定数!$B$6:$B$13))</f>
        <v/>
      </c>
      <c r="N70" s="48"/>
      <c r="O70" s="8"/>
      <c r="P70" s="55"/>
      <c r="Q70" s="55"/>
      <c r="R70" s="58" t="str">
        <f>IF(P70="","",T70*M70*LOOKUP(RIGHT($D$2,3),[2]定数!$A$6:$A$13,[2]定数!$B$6:$B$13))</f>
        <v/>
      </c>
      <c r="S70" s="58"/>
      <c r="T70" s="59" t="str">
        <f t="shared" si="1"/>
        <v/>
      </c>
      <c r="U70" s="59"/>
      <c r="V70" t="str">
        <f t="shared" si="8"/>
        <v/>
      </c>
      <c r="W70" t="str">
        <f t="shared" si="4"/>
        <v/>
      </c>
      <c r="X70" s="38" t="str">
        <f t="shared" si="6"/>
        <v/>
      </c>
      <c r="Y70" s="39" t="str">
        <f t="shared" si="7"/>
        <v/>
      </c>
    </row>
    <row r="71" spans="2:25" x14ac:dyDescent="0.15">
      <c r="B71" s="47">
        <v>63</v>
      </c>
      <c r="C71" s="54" t="str">
        <f t="shared" si="2"/>
        <v/>
      </c>
      <c r="D71" s="54"/>
      <c r="E71" s="47"/>
      <c r="F71" s="8"/>
      <c r="G71" s="47"/>
      <c r="H71" s="55"/>
      <c r="I71" s="55"/>
      <c r="J71" s="47"/>
      <c r="K71" s="56" t="str">
        <f t="shared" si="0"/>
        <v/>
      </c>
      <c r="L71" s="57"/>
      <c r="M71" s="6" t="str">
        <f>IF(J71="","",(K71/J71)/LOOKUP(RIGHT($D$2,3),[2]定数!$A$6:$A$13,[2]定数!$B$6:$B$13))</f>
        <v/>
      </c>
      <c r="N71" s="47"/>
      <c r="O71" s="8"/>
      <c r="P71" s="55"/>
      <c r="Q71" s="55"/>
      <c r="R71" s="58" t="str">
        <f>IF(P71="","",T71*M71*LOOKUP(RIGHT($D$2,3),[2]定数!$A$6:$A$13,[2]定数!$B$6:$B$13))</f>
        <v/>
      </c>
      <c r="S71" s="58"/>
      <c r="T71" s="59" t="str">
        <f t="shared" si="1"/>
        <v/>
      </c>
      <c r="U71" s="59"/>
      <c r="V71" t="str">
        <f t="shared" si="8"/>
        <v/>
      </c>
      <c r="W71" t="str">
        <f t="shared" si="4"/>
        <v/>
      </c>
      <c r="X71" s="38" t="str">
        <f t="shared" si="6"/>
        <v/>
      </c>
      <c r="Y71" s="39" t="str">
        <f t="shared" si="7"/>
        <v/>
      </c>
    </row>
    <row r="72" spans="2:25" x14ac:dyDescent="0.15">
      <c r="B72" s="47">
        <v>64</v>
      </c>
      <c r="C72" s="54" t="str">
        <f t="shared" si="2"/>
        <v/>
      </c>
      <c r="D72" s="54"/>
      <c r="E72" s="47"/>
      <c r="F72" s="8"/>
      <c r="G72" s="47"/>
      <c r="H72" s="55"/>
      <c r="I72" s="55"/>
      <c r="J72" s="47"/>
      <c r="K72" s="56" t="str">
        <f t="shared" si="0"/>
        <v/>
      </c>
      <c r="L72" s="57"/>
      <c r="M72" s="6" t="str">
        <f>IF(J72="","",(K72/J72)/LOOKUP(RIGHT($D$2,3),[2]定数!$A$6:$A$13,[2]定数!$B$6:$B$13))</f>
        <v/>
      </c>
      <c r="N72" s="47"/>
      <c r="O72" s="8"/>
      <c r="P72" s="55"/>
      <c r="Q72" s="55"/>
      <c r="R72" s="58" t="str">
        <f>IF(P72="","",T72*M72*LOOKUP(RIGHT($D$2,3),[2]定数!$A$6:$A$13,[2]定数!$B$6:$B$13))</f>
        <v/>
      </c>
      <c r="S72" s="58"/>
      <c r="T72" s="59" t="str">
        <f t="shared" si="1"/>
        <v/>
      </c>
      <c r="U72" s="59"/>
      <c r="V72" t="str">
        <f t="shared" si="8"/>
        <v/>
      </c>
      <c r="W72" t="str">
        <f t="shared" si="4"/>
        <v/>
      </c>
      <c r="X72" s="38" t="str">
        <f t="shared" si="6"/>
        <v/>
      </c>
      <c r="Y72" s="39" t="str">
        <f t="shared" si="7"/>
        <v/>
      </c>
    </row>
    <row r="73" spans="2:25" x14ac:dyDescent="0.15">
      <c r="B73" s="47">
        <v>65</v>
      </c>
      <c r="C73" s="54" t="str">
        <f t="shared" si="2"/>
        <v/>
      </c>
      <c r="D73" s="54"/>
      <c r="E73" s="47"/>
      <c r="F73" s="8"/>
      <c r="G73" s="47"/>
      <c r="H73" s="55"/>
      <c r="I73" s="55"/>
      <c r="J73" s="47"/>
      <c r="K73" s="56" t="str">
        <f t="shared" ref="K73:K108" si="9">IF(J73="","",C73*0.03)</f>
        <v/>
      </c>
      <c r="L73" s="57"/>
      <c r="M73" s="6" t="str">
        <f>IF(J73="","",(K73/J73)/LOOKUP(RIGHT($D$2,3),[2]定数!$A$6:$A$13,[2]定数!$B$6:$B$13))</f>
        <v/>
      </c>
      <c r="N73" s="47"/>
      <c r="O73" s="8"/>
      <c r="P73" s="55"/>
      <c r="Q73" s="55"/>
      <c r="R73" s="58" t="str">
        <f>IF(P73="","",T73*M73*LOOKUP(RIGHT($D$2,3),[2]定数!$A$6:$A$13,[2]定数!$B$6:$B$13))</f>
        <v/>
      </c>
      <c r="S73" s="58"/>
      <c r="T73" s="59" t="str">
        <f t="shared" ref="T73:T108" si="10">IF(P73="","",IF(G73="買",(P73-H73),(H73-P73))*IF(RIGHT($D$2,3)="JPY",100,10000))</f>
        <v/>
      </c>
      <c r="U73" s="59"/>
      <c r="V73" t="str">
        <f t="shared" si="8"/>
        <v/>
      </c>
      <c r="W73" t="str">
        <f t="shared" si="4"/>
        <v/>
      </c>
      <c r="X73" s="38" t="str">
        <f t="shared" si="6"/>
        <v/>
      </c>
      <c r="Y73" s="39" t="str">
        <f t="shared" si="7"/>
        <v/>
      </c>
    </row>
    <row r="74" spans="2:25" x14ac:dyDescent="0.15">
      <c r="B74" s="47">
        <v>66</v>
      </c>
      <c r="C74" s="54" t="str">
        <f t="shared" ref="C74:C108" si="11">IF(R73="","",C73+R73)</f>
        <v/>
      </c>
      <c r="D74" s="54"/>
      <c r="E74" s="47"/>
      <c r="F74" s="8"/>
      <c r="G74" s="47"/>
      <c r="H74" s="55"/>
      <c r="I74" s="55"/>
      <c r="J74" s="47"/>
      <c r="K74" s="56" t="str">
        <f t="shared" si="9"/>
        <v/>
      </c>
      <c r="L74" s="57"/>
      <c r="M74" s="6" t="str">
        <f>IF(J74="","",(K74/J74)/LOOKUP(RIGHT($D$2,3),[2]定数!$A$6:$A$13,[2]定数!$B$6:$B$13))</f>
        <v/>
      </c>
      <c r="N74" s="47"/>
      <c r="O74" s="8"/>
      <c r="P74" s="55"/>
      <c r="Q74" s="55"/>
      <c r="R74" s="58" t="str">
        <f>IF(P74="","",T74*M74*LOOKUP(RIGHT($D$2,3),[2]定数!$A$6:$A$13,[2]定数!$B$6:$B$13))</f>
        <v/>
      </c>
      <c r="S74" s="58"/>
      <c r="T74" s="59" t="str">
        <f t="shared" si="10"/>
        <v/>
      </c>
      <c r="U74" s="59"/>
      <c r="V74" t="str">
        <f t="shared" si="8"/>
        <v/>
      </c>
      <c r="W74" t="str">
        <f t="shared" si="8"/>
        <v/>
      </c>
      <c r="X74" s="38" t="str">
        <f t="shared" si="6"/>
        <v/>
      </c>
      <c r="Y74" s="39" t="str">
        <f t="shared" si="7"/>
        <v/>
      </c>
    </row>
    <row r="75" spans="2:25" x14ac:dyDescent="0.15">
      <c r="B75" s="47">
        <v>67</v>
      </c>
      <c r="C75" s="54" t="str">
        <f t="shared" si="11"/>
        <v/>
      </c>
      <c r="D75" s="54"/>
      <c r="E75" s="47"/>
      <c r="F75" s="8"/>
      <c r="G75" s="47"/>
      <c r="H75" s="55"/>
      <c r="I75" s="55"/>
      <c r="J75" s="47"/>
      <c r="K75" s="56" t="str">
        <f t="shared" si="9"/>
        <v/>
      </c>
      <c r="L75" s="57"/>
      <c r="M75" s="6" t="str">
        <f>IF(J75="","",(K75/J75)/LOOKUP(RIGHT($D$2,3),[2]定数!$A$6:$A$13,[2]定数!$B$6:$B$13))</f>
        <v/>
      </c>
      <c r="N75" s="47"/>
      <c r="O75" s="8"/>
      <c r="P75" s="55"/>
      <c r="Q75" s="55"/>
      <c r="R75" s="58" t="str">
        <f>IF(P75="","",T75*M75*LOOKUP(RIGHT($D$2,3),[2]定数!$A$6:$A$13,[2]定数!$B$6:$B$13))</f>
        <v/>
      </c>
      <c r="S75" s="58"/>
      <c r="T75" s="59" t="str">
        <f t="shared" si="10"/>
        <v/>
      </c>
      <c r="U75" s="59"/>
      <c r="V75" t="str">
        <f t="shared" ref="V75:W90" si="12">IF(S75&lt;&gt;"",IF(S75&lt;0,1+V74,0),"")</f>
        <v/>
      </c>
      <c r="W75" t="str">
        <f t="shared" si="12"/>
        <v/>
      </c>
      <c r="X75" s="38" t="str">
        <f t="shared" si="6"/>
        <v/>
      </c>
      <c r="Y75" s="39" t="str">
        <f t="shared" si="7"/>
        <v/>
      </c>
    </row>
    <row r="76" spans="2:25" x14ac:dyDescent="0.15">
      <c r="B76" s="47">
        <v>68</v>
      </c>
      <c r="C76" s="54" t="str">
        <f t="shared" si="11"/>
        <v/>
      </c>
      <c r="D76" s="54"/>
      <c r="E76" s="47"/>
      <c r="F76" s="8"/>
      <c r="G76" s="47"/>
      <c r="H76" s="55"/>
      <c r="I76" s="55"/>
      <c r="J76" s="47"/>
      <c r="K76" s="56" t="str">
        <f t="shared" si="9"/>
        <v/>
      </c>
      <c r="L76" s="57"/>
      <c r="M76" s="6" t="str">
        <f>IF(J76="","",(K76/J76)/LOOKUP(RIGHT($D$2,3),[2]定数!$A$6:$A$13,[2]定数!$B$6:$B$13))</f>
        <v/>
      </c>
      <c r="N76" s="47"/>
      <c r="O76" s="8"/>
      <c r="P76" s="55"/>
      <c r="Q76" s="55"/>
      <c r="R76" s="58" t="str">
        <f>IF(P76="","",T76*M76*LOOKUP(RIGHT($D$2,3),[2]定数!$A$6:$A$13,[2]定数!$B$6:$B$13))</f>
        <v/>
      </c>
      <c r="S76" s="58"/>
      <c r="T76" s="59" t="str">
        <f t="shared" si="10"/>
        <v/>
      </c>
      <c r="U76" s="59"/>
      <c r="V76" t="str">
        <f t="shared" si="12"/>
        <v/>
      </c>
      <c r="W76" t="str">
        <f t="shared" si="12"/>
        <v/>
      </c>
      <c r="X76" s="38" t="str">
        <f t="shared" ref="X76:X108" si="13">IF(C76&lt;&gt;"",MAX(X75,C76),"")</f>
        <v/>
      </c>
      <c r="Y76" s="39" t="str">
        <f t="shared" ref="Y76:Y108" si="14">IF(X76&lt;&gt;"",1-(C76/X76),"")</f>
        <v/>
      </c>
    </row>
    <row r="77" spans="2:25" x14ac:dyDescent="0.15">
      <c r="B77" s="47">
        <v>69</v>
      </c>
      <c r="C77" s="54" t="str">
        <f t="shared" si="11"/>
        <v/>
      </c>
      <c r="D77" s="54"/>
      <c r="E77" s="47"/>
      <c r="F77" s="8"/>
      <c r="G77" s="47"/>
      <c r="H77" s="55"/>
      <c r="I77" s="55"/>
      <c r="J77" s="47"/>
      <c r="K77" s="56" t="str">
        <f t="shared" si="9"/>
        <v/>
      </c>
      <c r="L77" s="57"/>
      <c r="M77" s="6" t="str">
        <f>IF(J77="","",(K77/J77)/LOOKUP(RIGHT($D$2,3),[2]定数!$A$6:$A$13,[2]定数!$B$6:$B$13))</f>
        <v/>
      </c>
      <c r="N77" s="47"/>
      <c r="O77" s="8"/>
      <c r="P77" s="55"/>
      <c r="Q77" s="55"/>
      <c r="R77" s="58" t="str">
        <f>IF(P77="","",T77*M77*LOOKUP(RIGHT($D$2,3),[2]定数!$A$6:$A$13,[2]定数!$B$6:$B$13))</f>
        <v/>
      </c>
      <c r="S77" s="58"/>
      <c r="T77" s="59" t="str">
        <f t="shared" si="10"/>
        <v/>
      </c>
      <c r="U77" s="59"/>
      <c r="V77" t="str">
        <f t="shared" si="12"/>
        <v/>
      </c>
      <c r="W77" t="str">
        <f t="shared" si="12"/>
        <v/>
      </c>
      <c r="X77" s="38" t="str">
        <f t="shared" si="13"/>
        <v/>
      </c>
      <c r="Y77" s="39" t="str">
        <f t="shared" si="14"/>
        <v/>
      </c>
    </row>
    <row r="78" spans="2:25" x14ac:dyDescent="0.15">
      <c r="B78" s="47">
        <v>70</v>
      </c>
      <c r="C78" s="54" t="str">
        <f t="shared" si="11"/>
        <v/>
      </c>
      <c r="D78" s="54"/>
      <c r="E78" s="47"/>
      <c r="F78" s="8"/>
      <c r="G78" s="47"/>
      <c r="H78" s="55"/>
      <c r="I78" s="55"/>
      <c r="J78" s="47"/>
      <c r="K78" s="56" t="str">
        <f t="shared" si="9"/>
        <v/>
      </c>
      <c r="L78" s="57"/>
      <c r="M78" s="6" t="str">
        <f>IF(J78="","",(K78/J78)/LOOKUP(RIGHT($D$2,3),[2]定数!$A$6:$A$13,[2]定数!$B$6:$B$13))</f>
        <v/>
      </c>
      <c r="N78" s="47"/>
      <c r="O78" s="8"/>
      <c r="P78" s="55"/>
      <c r="Q78" s="55"/>
      <c r="R78" s="58" t="str">
        <f>IF(P78="","",T78*M78*LOOKUP(RIGHT($D$2,3),[2]定数!$A$6:$A$13,[2]定数!$B$6:$B$13))</f>
        <v/>
      </c>
      <c r="S78" s="58"/>
      <c r="T78" s="59" t="str">
        <f t="shared" si="10"/>
        <v/>
      </c>
      <c r="U78" s="59"/>
      <c r="V78" t="str">
        <f t="shared" si="12"/>
        <v/>
      </c>
      <c r="W78" t="str">
        <f t="shared" si="12"/>
        <v/>
      </c>
      <c r="X78" s="38" t="str">
        <f t="shared" si="13"/>
        <v/>
      </c>
      <c r="Y78" s="39" t="str">
        <f t="shared" si="14"/>
        <v/>
      </c>
    </row>
    <row r="79" spans="2:25" x14ac:dyDescent="0.15">
      <c r="B79" s="47">
        <v>71</v>
      </c>
      <c r="C79" s="54" t="str">
        <f t="shared" si="11"/>
        <v/>
      </c>
      <c r="D79" s="54"/>
      <c r="E79" s="47"/>
      <c r="F79" s="8"/>
      <c r="G79" s="47"/>
      <c r="H79" s="55"/>
      <c r="I79" s="55"/>
      <c r="J79" s="47"/>
      <c r="K79" s="56" t="str">
        <f t="shared" si="9"/>
        <v/>
      </c>
      <c r="L79" s="57"/>
      <c r="M79" s="6" t="str">
        <f>IF(J79="","",(K79/J79)/LOOKUP(RIGHT($D$2,3),[2]定数!$A$6:$A$13,[2]定数!$B$6:$B$13))</f>
        <v/>
      </c>
      <c r="N79" s="47"/>
      <c r="O79" s="8"/>
      <c r="P79" s="55"/>
      <c r="Q79" s="55"/>
      <c r="R79" s="58" t="str">
        <f>IF(P79="","",T79*M79*LOOKUP(RIGHT($D$2,3),[2]定数!$A$6:$A$13,[2]定数!$B$6:$B$13))</f>
        <v/>
      </c>
      <c r="S79" s="58"/>
      <c r="T79" s="59" t="str">
        <f t="shared" si="10"/>
        <v/>
      </c>
      <c r="U79" s="59"/>
      <c r="V79" t="str">
        <f t="shared" si="12"/>
        <v/>
      </c>
      <c r="W79" t="str">
        <f t="shared" si="12"/>
        <v/>
      </c>
      <c r="X79" s="38" t="str">
        <f t="shared" si="13"/>
        <v/>
      </c>
      <c r="Y79" s="39" t="str">
        <f t="shared" si="14"/>
        <v/>
      </c>
    </row>
    <row r="80" spans="2:25" x14ac:dyDescent="0.15">
      <c r="B80" s="47">
        <v>72</v>
      </c>
      <c r="C80" s="54" t="str">
        <f t="shared" si="11"/>
        <v/>
      </c>
      <c r="D80" s="54"/>
      <c r="E80" s="47"/>
      <c r="F80" s="8"/>
      <c r="G80" s="47"/>
      <c r="H80" s="55"/>
      <c r="I80" s="55"/>
      <c r="J80" s="47"/>
      <c r="K80" s="56" t="str">
        <f t="shared" si="9"/>
        <v/>
      </c>
      <c r="L80" s="57"/>
      <c r="M80" s="6" t="str">
        <f>IF(J80="","",(K80/J80)/LOOKUP(RIGHT($D$2,3),[2]定数!$A$6:$A$13,[2]定数!$B$6:$B$13))</f>
        <v/>
      </c>
      <c r="N80" s="47"/>
      <c r="O80" s="8"/>
      <c r="P80" s="55"/>
      <c r="Q80" s="55"/>
      <c r="R80" s="58" t="str">
        <f>IF(P80="","",T80*M80*LOOKUP(RIGHT($D$2,3),[2]定数!$A$6:$A$13,[2]定数!$B$6:$B$13))</f>
        <v/>
      </c>
      <c r="S80" s="58"/>
      <c r="T80" s="59" t="str">
        <f t="shared" si="10"/>
        <v/>
      </c>
      <c r="U80" s="59"/>
      <c r="V80" t="str">
        <f t="shared" si="12"/>
        <v/>
      </c>
      <c r="W80" t="str">
        <f t="shared" si="12"/>
        <v/>
      </c>
      <c r="X80" s="38" t="str">
        <f t="shared" si="13"/>
        <v/>
      </c>
      <c r="Y80" s="39" t="str">
        <f t="shared" si="14"/>
        <v/>
      </c>
    </row>
    <row r="81" spans="2:25" x14ac:dyDescent="0.15">
      <c r="B81" s="47">
        <v>73</v>
      </c>
      <c r="C81" s="54" t="str">
        <f t="shared" si="11"/>
        <v/>
      </c>
      <c r="D81" s="54"/>
      <c r="E81" s="47"/>
      <c r="F81" s="8"/>
      <c r="G81" s="47"/>
      <c r="H81" s="55"/>
      <c r="I81" s="55"/>
      <c r="J81" s="47"/>
      <c r="K81" s="56" t="str">
        <f t="shared" si="9"/>
        <v/>
      </c>
      <c r="L81" s="57"/>
      <c r="M81" s="6" t="str">
        <f>IF(J81="","",(K81/J81)/LOOKUP(RIGHT($D$2,3),[2]定数!$A$6:$A$13,[2]定数!$B$6:$B$13))</f>
        <v/>
      </c>
      <c r="N81" s="47"/>
      <c r="O81" s="8"/>
      <c r="P81" s="55"/>
      <c r="Q81" s="55"/>
      <c r="R81" s="58" t="str">
        <f>IF(P81="","",T81*M81*LOOKUP(RIGHT($D$2,3),[2]定数!$A$6:$A$13,[2]定数!$B$6:$B$13))</f>
        <v/>
      </c>
      <c r="S81" s="58"/>
      <c r="T81" s="59" t="str">
        <f t="shared" si="10"/>
        <v/>
      </c>
      <c r="U81" s="59"/>
      <c r="V81" t="str">
        <f t="shared" si="12"/>
        <v/>
      </c>
      <c r="W81" t="str">
        <f t="shared" si="12"/>
        <v/>
      </c>
      <c r="X81" s="38" t="str">
        <f t="shared" si="13"/>
        <v/>
      </c>
      <c r="Y81" s="39" t="str">
        <f t="shared" si="14"/>
        <v/>
      </c>
    </row>
    <row r="82" spans="2:25" x14ac:dyDescent="0.15">
      <c r="B82" s="47">
        <v>74</v>
      </c>
      <c r="C82" s="54" t="str">
        <f t="shared" si="11"/>
        <v/>
      </c>
      <c r="D82" s="54"/>
      <c r="E82" s="47"/>
      <c r="F82" s="8"/>
      <c r="G82" s="47"/>
      <c r="H82" s="55"/>
      <c r="I82" s="55"/>
      <c r="J82" s="47"/>
      <c r="K82" s="56" t="str">
        <f t="shared" si="9"/>
        <v/>
      </c>
      <c r="L82" s="57"/>
      <c r="M82" s="6" t="str">
        <f>IF(J82="","",(K82/J82)/LOOKUP(RIGHT($D$2,3),[2]定数!$A$6:$A$13,[2]定数!$B$6:$B$13))</f>
        <v/>
      </c>
      <c r="N82" s="47"/>
      <c r="O82" s="8"/>
      <c r="P82" s="55"/>
      <c r="Q82" s="55"/>
      <c r="R82" s="58" t="str">
        <f>IF(P82="","",T82*M82*LOOKUP(RIGHT($D$2,3),[2]定数!$A$6:$A$13,[2]定数!$B$6:$B$13))</f>
        <v/>
      </c>
      <c r="S82" s="58"/>
      <c r="T82" s="59" t="str">
        <f t="shared" si="10"/>
        <v/>
      </c>
      <c r="U82" s="59"/>
      <c r="V82" t="str">
        <f t="shared" si="12"/>
        <v/>
      </c>
      <c r="W82" t="str">
        <f t="shared" si="12"/>
        <v/>
      </c>
      <c r="X82" s="38" t="str">
        <f t="shared" si="13"/>
        <v/>
      </c>
      <c r="Y82" s="39" t="str">
        <f t="shared" si="14"/>
        <v/>
      </c>
    </row>
    <row r="83" spans="2:25" x14ac:dyDescent="0.15">
      <c r="B83" s="47">
        <v>75</v>
      </c>
      <c r="C83" s="54" t="str">
        <f t="shared" si="11"/>
        <v/>
      </c>
      <c r="D83" s="54"/>
      <c r="E83" s="47"/>
      <c r="F83" s="8"/>
      <c r="G83" s="47"/>
      <c r="H83" s="55"/>
      <c r="I83" s="55"/>
      <c r="J83" s="47"/>
      <c r="K83" s="56" t="str">
        <f t="shared" si="9"/>
        <v/>
      </c>
      <c r="L83" s="57"/>
      <c r="M83" s="6" t="str">
        <f>IF(J83="","",(K83/J83)/LOOKUP(RIGHT($D$2,3),[2]定数!$A$6:$A$13,[2]定数!$B$6:$B$13))</f>
        <v/>
      </c>
      <c r="N83" s="47"/>
      <c r="O83" s="8"/>
      <c r="P83" s="55"/>
      <c r="Q83" s="55"/>
      <c r="R83" s="58" t="str">
        <f>IF(P83="","",T83*M83*LOOKUP(RIGHT($D$2,3),[2]定数!$A$6:$A$13,[2]定数!$B$6:$B$13))</f>
        <v/>
      </c>
      <c r="S83" s="58"/>
      <c r="T83" s="59" t="str">
        <f t="shared" si="10"/>
        <v/>
      </c>
      <c r="U83" s="59"/>
      <c r="V83" t="str">
        <f t="shared" si="12"/>
        <v/>
      </c>
      <c r="W83" t="str">
        <f t="shared" si="12"/>
        <v/>
      </c>
      <c r="X83" s="38" t="str">
        <f t="shared" si="13"/>
        <v/>
      </c>
      <c r="Y83" s="39" t="str">
        <f t="shared" si="14"/>
        <v/>
      </c>
    </row>
    <row r="84" spans="2:25" x14ac:dyDescent="0.15">
      <c r="B84" s="47">
        <v>76</v>
      </c>
      <c r="C84" s="54" t="str">
        <f t="shared" si="11"/>
        <v/>
      </c>
      <c r="D84" s="54"/>
      <c r="E84" s="47"/>
      <c r="F84" s="8"/>
      <c r="G84" s="47"/>
      <c r="H84" s="55"/>
      <c r="I84" s="55"/>
      <c r="J84" s="47"/>
      <c r="K84" s="56" t="str">
        <f t="shared" si="9"/>
        <v/>
      </c>
      <c r="L84" s="57"/>
      <c r="M84" s="6" t="str">
        <f>IF(J84="","",(K84/J84)/LOOKUP(RIGHT($D$2,3),[2]定数!$A$6:$A$13,[2]定数!$B$6:$B$13))</f>
        <v/>
      </c>
      <c r="N84" s="47"/>
      <c r="O84" s="8"/>
      <c r="P84" s="55"/>
      <c r="Q84" s="55"/>
      <c r="R84" s="58" t="str">
        <f>IF(P84="","",T84*M84*LOOKUP(RIGHT($D$2,3),[2]定数!$A$6:$A$13,[2]定数!$B$6:$B$13))</f>
        <v/>
      </c>
      <c r="S84" s="58"/>
      <c r="T84" s="59" t="str">
        <f t="shared" si="10"/>
        <v/>
      </c>
      <c r="U84" s="59"/>
      <c r="V84" t="str">
        <f t="shared" si="12"/>
        <v/>
      </c>
      <c r="W84" t="str">
        <f t="shared" si="12"/>
        <v/>
      </c>
      <c r="X84" s="38" t="str">
        <f t="shared" si="13"/>
        <v/>
      </c>
      <c r="Y84" s="39" t="str">
        <f t="shared" si="14"/>
        <v/>
      </c>
    </row>
    <row r="85" spans="2:25" x14ac:dyDescent="0.15">
      <c r="B85" s="47">
        <v>77</v>
      </c>
      <c r="C85" s="54" t="str">
        <f t="shared" si="11"/>
        <v/>
      </c>
      <c r="D85" s="54"/>
      <c r="E85" s="47"/>
      <c r="F85" s="8"/>
      <c r="G85" s="47"/>
      <c r="H85" s="55"/>
      <c r="I85" s="55"/>
      <c r="J85" s="47"/>
      <c r="K85" s="56" t="str">
        <f t="shared" si="9"/>
        <v/>
      </c>
      <c r="L85" s="57"/>
      <c r="M85" s="6" t="str">
        <f>IF(J85="","",(K85/J85)/LOOKUP(RIGHT($D$2,3),[2]定数!$A$6:$A$13,[2]定数!$B$6:$B$13))</f>
        <v/>
      </c>
      <c r="N85" s="47"/>
      <c r="O85" s="8"/>
      <c r="P85" s="55"/>
      <c r="Q85" s="55"/>
      <c r="R85" s="58" t="str">
        <f>IF(P85="","",T85*M85*LOOKUP(RIGHT($D$2,3),[2]定数!$A$6:$A$13,[2]定数!$B$6:$B$13))</f>
        <v/>
      </c>
      <c r="S85" s="58"/>
      <c r="T85" s="59" t="str">
        <f t="shared" si="10"/>
        <v/>
      </c>
      <c r="U85" s="59"/>
      <c r="V85" t="str">
        <f t="shared" si="12"/>
        <v/>
      </c>
      <c r="W85" t="str">
        <f t="shared" si="12"/>
        <v/>
      </c>
      <c r="X85" s="38" t="str">
        <f t="shared" si="13"/>
        <v/>
      </c>
      <c r="Y85" s="39" t="str">
        <f t="shared" si="14"/>
        <v/>
      </c>
    </row>
    <row r="86" spans="2:25" x14ac:dyDescent="0.15">
      <c r="B86" s="47">
        <v>78</v>
      </c>
      <c r="C86" s="54" t="str">
        <f t="shared" si="11"/>
        <v/>
      </c>
      <c r="D86" s="54"/>
      <c r="E86" s="47"/>
      <c r="F86" s="8"/>
      <c r="G86" s="47"/>
      <c r="H86" s="55"/>
      <c r="I86" s="55"/>
      <c r="J86" s="47"/>
      <c r="K86" s="56" t="str">
        <f t="shared" si="9"/>
        <v/>
      </c>
      <c r="L86" s="57"/>
      <c r="M86" s="6" t="str">
        <f>IF(J86="","",(K86/J86)/LOOKUP(RIGHT($D$2,3),[2]定数!$A$6:$A$13,[2]定数!$B$6:$B$13))</f>
        <v/>
      </c>
      <c r="N86" s="47"/>
      <c r="O86" s="8"/>
      <c r="P86" s="55"/>
      <c r="Q86" s="55"/>
      <c r="R86" s="58" t="str">
        <f>IF(P86="","",T86*M86*LOOKUP(RIGHT($D$2,3),[2]定数!$A$6:$A$13,[2]定数!$B$6:$B$13))</f>
        <v/>
      </c>
      <c r="S86" s="58"/>
      <c r="T86" s="59" t="str">
        <f t="shared" si="10"/>
        <v/>
      </c>
      <c r="U86" s="59"/>
      <c r="V86" t="str">
        <f t="shared" si="12"/>
        <v/>
      </c>
      <c r="W86" t="str">
        <f t="shared" si="12"/>
        <v/>
      </c>
      <c r="X86" s="38" t="str">
        <f t="shared" si="13"/>
        <v/>
      </c>
      <c r="Y86" s="39" t="str">
        <f t="shared" si="14"/>
        <v/>
      </c>
    </row>
    <row r="87" spans="2:25" x14ac:dyDescent="0.15">
      <c r="B87" s="47">
        <v>79</v>
      </c>
      <c r="C87" s="54" t="str">
        <f t="shared" si="11"/>
        <v/>
      </c>
      <c r="D87" s="54"/>
      <c r="E87" s="47"/>
      <c r="F87" s="8"/>
      <c r="G87" s="47"/>
      <c r="H87" s="55"/>
      <c r="I87" s="55"/>
      <c r="J87" s="47"/>
      <c r="K87" s="56" t="str">
        <f t="shared" si="9"/>
        <v/>
      </c>
      <c r="L87" s="57"/>
      <c r="M87" s="6" t="str">
        <f>IF(J87="","",(K87/J87)/LOOKUP(RIGHT($D$2,3),[2]定数!$A$6:$A$13,[2]定数!$B$6:$B$13))</f>
        <v/>
      </c>
      <c r="N87" s="47"/>
      <c r="O87" s="8"/>
      <c r="P87" s="55"/>
      <c r="Q87" s="55"/>
      <c r="R87" s="58" t="str">
        <f>IF(P87="","",T87*M87*LOOKUP(RIGHT($D$2,3),[2]定数!$A$6:$A$13,[2]定数!$B$6:$B$13))</f>
        <v/>
      </c>
      <c r="S87" s="58"/>
      <c r="T87" s="59" t="str">
        <f t="shared" si="10"/>
        <v/>
      </c>
      <c r="U87" s="59"/>
      <c r="V87" t="str">
        <f t="shared" si="12"/>
        <v/>
      </c>
      <c r="W87" t="str">
        <f t="shared" si="12"/>
        <v/>
      </c>
      <c r="X87" s="38" t="str">
        <f t="shared" si="13"/>
        <v/>
      </c>
      <c r="Y87" s="39" t="str">
        <f t="shared" si="14"/>
        <v/>
      </c>
    </row>
    <row r="88" spans="2:25" x14ac:dyDescent="0.15">
      <c r="B88" s="47">
        <v>80</v>
      </c>
      <c r="C88" s="54" t="str">
        <f t="shared" si="11"/>
        <v/>
      </c>
      <c r="D88" s="54"/>
      <c r="E88" s="47"/>
      <c r="F88" s="8"/>
      <c r="G88" s="47"/>
      <c r="H88" s="55"/>
      <c r="I88" s="55"/>
      <c r="J88" s="47"/>
      <c r="K88" s="56" t="str">
        <f t="shared" si="9"/>
        <v/>
      </c>
      <c r="L88" s="57"/>
      <c r="M88" s="6" t="str">
        <f>IF(J88="","",(K88/J88)/LOOKUP(RIGHT($D$2,3),[2]定数!$A$6:$A$13,[2]定数!$B$6:$B$13))</f>
        <v/>
      </c>
      <c r="N88" s="47"/>
      <c r="O88" s="8"/>
      <c r="P88" s="55"/>
      <c r="Q88" s="55"/>
      <c r="R88" s="58" t="str">
        <f>IF(P88="","",T88*M88*LOOKUP(RIGHT($D$2,3),[2]定数!$A$6:$A$13,[2]定数!$B$6:$B$13))</f>
        <v/>
      </c>
      <c r="S88" s="58"/>
      <c r="T88" s="59" t="str">
        <f t="shared" si="10"/>
        <v/>
      </c>
      <c r="U88" s="59"/>
      <c r="V88" t="str">
        <f t="shared" si="12"/>
        <v/>
      </c>
      <c r="W88" t="str">
        <f t="shared" si="12"/>
        <v/>
      </c>
      <c r="X88" s="38" t="str">
        <f t="shared" si="13"/>
        <v/>
      </c>
      <c r="Y88" s="39" t="str">
        <f t="shared" si="14"/>
        <v/>
      </c>
    </row>
    <row r="89" spans="2:25" x14ac:dyDescent="0.15">
      <c r="B89" s="47">
        <v>81</v>
      </c>
      <c r="C89" s="54" t="str">
        <f t="shared" si="11"/>
        <v/>
      </c>
      <c r="D89" s="54"/>
      <c r="E89" s="47"/>
      <c r="F89" s="8"/>
      <c r="G89" s="47"/>
      <c r="H89" s="55"/>
      <c r="I89" s="55"/>
      <c r="J89" s="47"/>
      <c r="K89" s="56" t="str">
        <f t="shared" si="9"/>
        <v/>
      </c>
      <c r="L89" s="57"/>
      <c r="M89" s="6" t="str">
        <f>IF(J89="","",(K89/J89)/LOOKUP(RIGHT($D$2,3),[2]定数!$A$6:$A$13,[2]定数!$B$6:$B$13))</f>
        <v/>
      </c>
      <c r="N89" s="47"/>
      <c r="O89" s="8"/>
      <c r="P89" s="55"/>
      <c r="Q89" s="55"/>
      <c r="R89" s="58" t="str">
        <f>IF(P89="","",T89*M89*LOOKUP(RIGHT($D$2,3),[2]定数!$A$6:$A$13,[2]定数!$B$6:$B$13))</f>
        <v/>
      </c>
      <c r="S89" s="58"/>
      <c r="T89" s="59" t="str">
        <f t="shared" si="10"/>
        <v/>
      </c>
      <c r="U89" s="59"/>
      <c r="V89" t="str">
        <f t="shared" si="12"/>
        <v/>
      </c>
      <c r="W89" t="str">
        <f t="shared" si="12"/>
        <v/>
      </c>
      <c r="X89" s="38" t="str">
        <f t="shared" si="13"/>
        <v/>
      </c>
      <c r="Y89" s="39" t="str">
        <f t="shared" si="14"/>
        <v/>
      </c>
    </row>
    <row r="90" spans="2:25" x14ac:dyDescent="0.15">
      <c r="B90" s="47">
        <v>82</v>
      </c>
      <c r="C90" s="54" t="str">
        <f t="shared" si="11"/>
        <v/>
      </c>
      <c r="D90" s="54"/>
      <c r="E90" s="47"/>
      <c r="F90" s="8"/>
      <c r="G90" s="47"/>
      <c r="H90" s="55"/>
      <c r="I90" s="55"/>
      <c r="J90" s="47"/>
      <c r="K90" s="56" t="str">
        <f t="shared" si="9"/>
        <v/>
      </c>
      <c r="L90" s="57"/>
      <c r="M90" s="6" t="str">
        <f>IF(J90="","",(K90/J90)/LOOKUP(RIGHT($D$2,3),[2]定数!$A$6:$A$13,[2]定数!$B$6:$B$13))</f>
        <v/>
      </c>
      <c r="N90" s="47"/>
      <c r="O90" s="8"/>
      <c r="P90" s="55"/>
      <c r="Q90" s="55"/>
      <c r="R90" s="58" t="str">
        <f>IF(P90="","",T90*M90*LOOKUP(RIGHT($D$2,3),[2]定数!$A$6:$A$13,[2]定数!$B$6:$B$13))</f>
        <v/>
      </c>
      <c r="S90" s="58"/>
      <c r="T90" s="59" t="str">
        <f t="shared" si="10"/>
        <v/>
      </c>
      <c r="U90" s="59"/>
      <c r="V90" t="str">
        <f t="shared" si="12"/>
        <v/>
      </c>
      <c r="W90" t="str">
        <f t="shared" si="12"/>
        <v/>
      </c>
      <c r="X90" s="38" t="str">
        <f t="shared" si="13"/>
        <v/>
      </c>
      <c r="Y90" s="39" t="str">
        <f t="shared" si="14"/>
        <v/>
      </c>
    </row>
    <row r="91" spans="2:25" x14ac:dyDescent="0.15">
      <c r="B91" s="47">
        <v>83</v>
      </c>
      <c r="C91" s="54" t="str">
        <f t="shared" si="11"/>
        <v/>
      </c>
      <c r="D91" s="54"/>
      <c r="E91" s="47"/>
      <c r="F91" s="8"/>
      <c r="G91" s="47"/>
      <c r="H91" s="55"/>
      <c r="I91" s="55"/>
      <c r="J91" s="47"/>
      <c r="K91" s="56" t="str">
        <f t="shared" si="9"/>
        <v/>
      </c>
      <c r="L91" s="57"/>
      <c r="M91" s="6" t="str">
        <f>IF(J91="","",(K91/J91)/LOOKUP(RIGHT($D$2,3),[2]定数!$A$6:$A$13,[2]定数!$B$6:$B$13))</f>
        <v/>
      </c>
      <c r="N91" s="47"/>
      <c r="O91" s="8"/>
      <c r="P91" s="55"/>
      <c r="Q91" s="55"/>
      <c r="R91" s="58" t="str">
        <f>IF(P91="","",T91*M91*LOOKUP(RIGHT($D$2,3),[2]定数!$A$6:$A$13,[2]定数!$B$6:$B$13))</f>
        <v/>
      </c>
      <c r="S91" s="58"/>
      <c r="T91" s="59" t="str">
        <f t="shared" si="10"/>
        <v/>
      </c>
      <c r="U91" s="59"/>
      <c r="V91" t="str">
        <f t="shared" ref="V91:W106" si="15">IF(S91&lt;&gt;"",IF(S91&lt;0,1+V90,0),"")</f>
        <v/>
      </c>
      <c r="W91" t="str">
        <f t="shared" si="15"/>
        <v/>
      </c>
      <c r="X91" s="38" t="str">
        <f t="shared" si="13"/>
        <v/>
      </c>
      <c r="Y91" s="39" t="str">
        <f t="shared" si="14"/>
        <v/>
      </c>
    </row>
    <row r="92" spans="2:25" x14ac:dyDescent="0.15">
      <c r="B92" s="47">
        <v>84</v>
      </c>
      <c r="C92" s="54" t="str">
        <f t="shared" si="11"/>
        <v/>
      </c>
      <c r="D92" s="54"/>
      <c r="E92" s="47"/>
      <c r="F92" s="8"/>
      <c r="G92" s="47"/>
      <c r="H92" s="55"/>
      <c r="I92" s="55"/>
      <c r="J92" s="47"/>
      <c r="K92" s="56" t="str">
        <f t="shared" si="9"/>
        <v/>
      </c>
      <c r="L92" s="57"/>
      <c r="M92" s="6" t="str">
        <f>IF(J92="","",(K92/J92)/LOOKUP(RIGHT($D$2,3),[2]定数!$A$6:$A$13,[2]定数!$B$6:$B$13))</f>
        <v/>
      </c>
      <c r="N92" s="47"/>
      <c r="O92" s="8"/>
      <c r="P92" s="55"/>
      <c r="Q92" s="55"/>
      <c r="R92" s="58" t="str">
        <f>IF(P92="","",T92*M92*LOOKUP(RIGHT($D$2,3),[2]定数!$A$6:$A$13,[2]定数!$B$6:$B$13))</f>
        <v/>
      </c>
      <c r="S92" s="58"/>
      <c r="T92" s="59" t="str">
        <f t="shared" si="10"/>
        <v/>
      </c>
      <c r="U92" s="59"/>
      <c r="V92" t="str">
        <f t="shared" si="15"/>
        <v/>
      </c>
      <c r="W92" t="str">
        <f t="shared" si="15"/>
        <v/>
      </c>
      <c r="X92" s="38" t="str">
        <f t="shared" si="13"/>
        <v/>
      </c>
      <c r="Y92" s="39" t="str">
        <f t="shared" si="14"/>
        <v/>
      </c>
    </row>
    <row r="93" spans="2:25" x14ac:dyDescent="0.15">
      <c r="B93" s="47">
        <v>85</v>
      </c>
      <c r="C93" s="54" t="str">
        <f t="shared" si="11"/>
        <v/>
      </c>
      <c r="D93" s="54"/>
      <c r="E93" s="47"/>
      <c r="F93" s="8"/>
      <c r="G93" s="47"/>
      <c r="H93" s="55"/>
      <c r="I93" s="55"/>
      <c r="J93" s="47"/>
      <c r="K93" s="56" t="str">
        <f t="shared" si="9"/>
        <v/>
      </c>
      <c r="L93" s="57"/>
      <c r="M93" s="6" t="str">
        <f>IF(J93="","",(K93/J93)/LOOKUP(RIGHT($D$2,3),[2]定数!$A$6:$A$13,[2]定数!$B$6:$B$13))</f>
        <v/>
      </c>
      <c r="N93" s="47"/>
      <c r="O93" s="8"/>
      <c r="P93" s="55"/>
      <c r="Q93" s="55"/>
      <c r="R93" s="58" t="str">
        <f>IF(P93="","",T93*M93*LOOKUP(RIGHT($D$2,3),[2]定数!$A$6:$A$13,[2]定数!$B$6:$B$13))</f>
        <v/>
      </c>
      <c r="S93" s="58"/>
      <c r="T93" s="59" t="str">
        <f t="shared" si="10"/>
        <v/>
      </c>
      <c r="U93" s="59"/>
      <c r="V93" t="str">
        <f t="shared" si="15"/>
        <v/>
      </c>
      <c r="W93" t="str">
        <f t="shared" si="15"/>
        <v/>
      </c>
      <c r="X93" s="38" t="str">
        <f t="shared" si="13"/>
        <v/>
      </c>
      <c r="Y93" s="39" t="str">
        <f t="shared" si="14"/>
        <v/>
      </c>
    </row>
    <row r="94" spans="2:25" x14ac:dyDescent="0.15">
      <c r="B94" s="47">
        <v>86</v>
      </c>
      <c r="C94" s="54" t="str">
        <f t="shared" si="11"/>
        <v/>
      </c>
      <c r="D94" s="54"/>
      <c r="E94" s="47"/>
      <c r="F94" s="8"/>
      <c r="G94" s="47"/>
      <c r="H94" s="55"/>
      <c r="I94" s="55"/>
      <c r="J94" s="47"/>
      <c r="K94" s="56" t="str">
        <f t="shared" si="9"/>
        <v/>
      </c>
      <c r="L94" s="57"/>
      <c r="M94" s="6" t="str">
        <f>IF(J94="","",(K94/J94)/LOOKUP(RIGHT($D$2,3),[2]定数!$A$6:$A$13,[2]定数!$B$6:$B$13))</f>
        <v/>
      </c>
      <c r="N94" s="47"/>
      <c r="O94" s="8"/>
      <c r="P94" s="55"/>
      <c r="Q94" s="55"/>
      <c r="R94" s="58" t="str">
        <f>IF(P94="","",T94*M94*LOOKUP(RIGHT($D$2,3),[2]定数!$A$6:$A$13,[2]定数!$B$6:$B$13))</f>
        <v/>
      </c>
      <c r="S94" s="58"/>
      <c r="T94" s="59" t="str">
        <f t="shared" si="10"/>
        <v/>
      </c>
      <c r="U94" s="59"/>
      <c r="V94" t="str">
        <f t="shared" si="15"/>
        <v/>
      </c>
      <c r="W94" t="str">
        <f t="shared" si="15"/>
        <v/>
      </c>
      <c r="X94" s="38" t="str">
        <f t="shared" si="13"/>
        <v/>
      </c>
      <c r="Y94" s="39" t="str">
        <f t="shared" si="14"/>
        <v/>
      </c>
    </row>
    <row r="95" spans="2:25" x14ac:dyDescent="0.15">
      <c r="B95" s="47">
        <v>87</v>
      </c>
      <c r="C95" s="54" t="str">
        <f t="shared" si="11"/>
        <v/>
      </c>
      <c r="D95" s="54"/>
      <c r="E95" s="47"/>
      <c r="F95" s="8"/>
      <c r="G95" s="47"/>
      <c r="H95" s="55"/>
      <c r="I95" s="55"/>
      <c r="J95" s="47"/>
      <c r="K95" s="56" t="str">
        <f t="shared" si="9"/>
        <v/>
      </c>
      <c r="L95" s="57"/>
      <c r="M95" s="6" t="str">
        <f>IF(J95="","",(K95/J95)/LOOKUP(RIGHT($D$2,3),[2]定数!$A$6:$A$13,[2]定数!$B$6:$B$13))</f>
        <v/>
      </c>
      <c r="N95" s="47"/>
      <c r="O95" s="8"/>
      <c r="P95" s="55"/>
      <c r="Q95" s="55"/>
      <c r="R95" s="58" t="str">
        <f>IF(P95="","",T95*M95*LOOKUP(RIGHT($D$2,3),[2]定数!$A$6:$A$13,[2]定数!$B$6:$B$13))</f>
        <v/>
      </c>
      <c r="S95" s="58"/>
      <c r="T95" s="59" t="str">
        <f t="shared" si="10"/>
        <v/>
      </c>
      <c r="U95" s="59"/>
      <c r="V95" t="str">
        <f t="shared" si="15"/>
        <v/>
      </c>
      <c r="W95" t="str">
        <f t="shared" si="15"/>
        <v/>
      </c>
      <c r="X95" s="38" t="str">
        <f t="shared" si="13"/>
        <v/>
      </c>
      <c r="Y95" s="39" t="str">
        <f t="shared" si="14"/>
        <v/>
      </c>
    </row>
    <row r="96" spans="2:25" x14ac:dyDescent="0.15">
      <c r="B96" s="47">
        <v>88</v>
      </c>
      <c r="C96" s="54" t="str">
        <f t="shared" si="11"/>
        <v/>
      </c>
      <c r="D96" s="54"/>
      <c r="E96" s="47"/>
      <c r="F96" s="8"/>
      <c r="G96" s="47"/>
      <c r="H96" s="55"/>
      <c r="I96" s="55"/>
      <c r="J96" s="47"/>
      <c r="K96" s="56" t="str">
        <f t="shared" si="9"/>
        <v/>
      </c>
      <c r="L96" s="57"/>
      <c r="M96" s="6" t="str">
        <f>IF(J96="","",(K96/J96)/LOOKUP(RIGHT($D$2,3),[2]定数!$A$6:$A$13,[2]定数!$B$6:$B$13))</f>
        <v/>
      </c>
      <c r="N96" s="47"/>
      <c r="O96" s="8"/>
      <c r="P96" s="55"/>
      <c r="Q96" s="55"/>
      <c r="R96" s="58" t="str">
        <f>IF(P96="","",T96*M96*LOOKUP(RIGHT($D$2,3),[2]定数!$A$6:$A$13,[2]定数!$B$6:$B$13))</f>
        <v/>
      </c>
      <c r="S96" s="58"/>
      <c r="T96" s="59" t="str">
        <f t="shared" si="10"/>
        <v/>
      </c>
      <c r="U96" s="59"/>
      <c r="V96" t="str">
        <f t="shared" si="15"/>
        <v/>
      </c>
      <c r="W96" t="str">
        <f t="shared" si="15"/>
        <v/>
      </c>
      <c r="X96" s="38" t="str">
        <f t="shared" si="13"/>
        <v/>
      </c>
      <c r="Y96" s="39" t="str">
        <f t="shared" si="14"/>
        <v/>
      </c>
    </row>
    <row r="97" spans="2:25" x14ac:dyDescent="0.15">
      <c r="B97" s="47">
        <v>89</v>
      </c>
      <c r="C97" s="54" t="str">
        <f t="shared" si="11"/>
        <v/>
      </c>
      <c r="D97" s="54"/>
      <c r="E97" s="47"/>
      <c r="F97" s="8"/>
      <c r="G97" s="47"/>
      <c r="H97" s="55"/>
      <c r="I97" s="55"/>
      <c r="J97" s="47"/>
      <c r="K97" s="56" t="str">
        <f t="shared" si="9"/>
        <v/>
      </c>
      <c r="L97" s="57"/>
      <c r="M97" s="6" t="str">
        <f>IF(J97="","",(K97/J97)/LOOKUP(RIGHT($D$2,3),[2]定数!$A$6:$A$13,[2]定数!$B$6:$B$13))</f>
        <v/>
      </c>
      <c r="N97" s="47"/>
      <c r="O97" s="8"/>
      <c r="P97" s="55"/>
      <c r="Q97" s="55"/>
      <c r="R97" s="58" t="str">
        <f>IF(P97="","",T97*M97*LOOKUP(RIGHT($D$2,3),[2]定数!$A$6:$A$13,[2]定数!$B$6:$B$13))</f>
        <v/>
      </c>
      <c r="S97" s="58"/>
      <c r="T97" s="59" t="str">
        <f t="shared" si="10"/>
        <v/>
      </c>
      <c r="U97" s="59"/>
      <c r="V97" t="str">
        <f t="shared" si="15"/>
        <v/>
      </c>
      <c r="W97" t="str">
        <f t="shared" si="15"/>
        <v/>
      </c>
      <c r="X97" s="38" t="str">
        <f t="shared" si="13"/>
        <v/>
      </c>
      <c r="Y97" s="39" t="str">
        <f t="shared" si="14"/>
        <v/>
      </c>
    </row>
    <row r="98" spans="2:25" x14ac:dyDescent="0.15">
      <c r="B98" s="47">
        <v>90</v>
      </c>
      <c r="C98" s="54" t="str">
        <f t="shared" si="11"/>
        <v/>
      </c>
      <c r="D98" s="54"/>
      <c r="E98" s="47"/>
      <c r="F98" s="8"/>
      <c r="G98" s="47"/>
      <c r="H98" s="55"/>
      <c r="I98" s="55"/>
      <c r="J98" s="47"/>
      <c r="K98" s="56" t="str">
        <f t="shared" si="9"/>
        <v/>
      </c>
      <c r="L98" s="57"/>
      <c r="M98" s="6" t="str">
        <f>IF(J98="","",(K98/J98)/LOOKUP(RIGHT($D$2,3),[2]定数!$A$6:$A$13,[2]定数!$B$6:$B$13))</f>
        <v/>
      </c>
      <c r="N98" s="47"/>
      <c r="O98" s="8"/>
      <c r="P98" s="55"/>
      <c r="Q98" s="55"/>
      <c r="R98" s="58" t="str">
        <f>IF(P98="","",T98*M98*LOOKUP(RIGHT($D$2,3),[2]定数!$A$6:$A$13,[2]定数!$B$6:$B$13))</f>
        <v/>
      </c>
      <c r="S98" s="58"/>
      <c r="T98" s="59" t="str">
        <f t="shared" si="10"/>
        <v/>
      </c>
      <c r="U98" s="59"/>
      <c r="V98" t="str">
        <f t="shared" si="15"/>
        <v/>
      </c>
      <c r="W98" t="str">
        <f t="shared" si="15"/>
        <v/>
      </c>
      <c r="X98" s="38" t="str">
        <f t="shared" si="13"/>
        <v/>
      </c>
      <c r="Y98" s="39" t="str">
        <f t="shared" si="14"/>
        <v/>
      </c>
    </row>
    <row r="99" spans="2:25" x14ac:dyDescent="0.15">
      <c r="B99" s="47">
        <v>91</v>
      </c>
      <c r="C99" s="54" t="str">
        <f t="shared" si="11"/>
        <v/>
      </c>
      <c r="D99" s="54"/>
      <c r="E99" s="47"/>
      <c r="F99" s="8"/>
      <c r="G99" s="47"/>
      <c r="H99" s="55"/>
      <c r="I99" s="55"/>
      <c r="J99" s="47"/>
      <c r="K99" s="56" t="str">
        <f t="shared" si="9"/>
        <v/>
      </c>
      <c r="L99" s="57"/>
      <c r="M99" s="6" t="str">
        <f>IF(J99="","",(K99/J99)/LOOKUP(RIGHT($D$2,3),[2]定数!$A$6:$A$13,[2]定数!$B$6:$B$13))</f>
        <v/>
      </c>
      <c r="N99" s="47"/>
      <c r="O99" s="8"/>
      <c r="P99" s="55"/>
      <c r="Q99" s="55"/>
      <c r="R99" s="58" t="str">
        <f>IF(P99="","",T99*M99*LOOKUP(RIGHT($D$2,3),[2]定数!$A$6:$A$13,[2]定数!$B$6:$B$13))</f>
        <v/>
      </c>
      <c r="S99" s="58"/>
      <c r="T99" s="59" t="str">
        <f t="shared" si="10"/>
        <v/>
      </c>
      <c r="U99" s="59"/>
      <c r="V99" t="str">
        <f t="shared" si="15"/>
        <v/>
      </c>
      <c r="W99" t="str">
        <f t="shared" si="15"/>
        <v/>
      </c>
      <c r="X99" s="38" t="str">
        <f t="shared" si="13"/>
        <v/>
      </c>
      <c r="Y99" s="39" t="str">
        <f t="shared" si="14"/>
        <v/>
      </c>
    </row>
    <row r="100" spans="2:25" x14ac:dyDescent="0.15">
      <c r="B100" s="47">
        <v>92</v>
      </c>
      <c r="C100" s="54" t="str">
        <f t="shared" si="11"/>
        <v/>
      </c>
      <c r="D100" s="54"/>
      <c r="E100" s="47"/>
      <c r="F100" s="8"/>
      <c r="G100" s="47"/>
      <c r="H100" s="55"/>
      <c r="I100" s="55"/>
      <c r="J100" s="47"/>
      <c r="K100" s="56" t="str">
        <f t="shared" si="9"/>
        <v/>
      </c>
      <c r="L100" s="57"/>
      <c r="M100" s="6" t="str">
        <f>IF(J100="","",(K100/J100)/LOOKUP(RIGHT($D$2,3),[2]定数!$A$6:$A$13,[2]定数!$B$6:$B$13))</f>
        <v/>
      </c>
      <c r="N100" s="47"/>
      <c r="O100" s="8"/>
      <c r="P100" s="55"/>
      <c r="Q100" s="55"/>
      <c r="R100" s="58" t="str">
        <f>IF(P100="","",T100*M100*LOOKUP(RIGHT($D$2,3),[2]定数!$A$6:$A$13,[2]定数!$B$6:$B$13))</f>
        <v/>
      </c>
      <c r="S100" s="58"/>
      <c r="T100" s="59" t="str">
        <f t="shared" si="10"/>
        <v/>
      </c>
      <c r="U100" s="59"/>
      <c r="V100" t="str">
        <f t="shared" si="15"/>
        <v/>
      </c>
      <c r="W100" t="str">
        <f t="shared" si="15"/>
        <v/>
      </c>
      <c r="X100" s="38" t="str">
        <f t="shared" si="13"/>
        <v/>
      </c>
      <c r="Y100" s="39" t="str">
        <f t="shared" si="14"/>
        <v/>
      </c>
    </row>
    <row r="101" spans="2:25" x14ac:dyDescent="0.15">
      <c r="B101" s="47">
        <v>93</v>
      </c>
      <c r="C101" s="54" t="str">
        <f t="shared" si="11"/>
        <v/>
      </c>
      <c r="D101" s="54"/>
      <c r="E101" s="47"/>
      <c r="F101" s="8"/>
      <c r="G101" s="47"/>
      <c r="H101" s="55"/>
      <c r="I101" s="55"/>
      <c r="J101" s="47"/>
      <c r="K101" s="56" t="str">
        <f t="shared" si="9"/>
        <v/>
      </c>
      <c r="L101" s="57"/>
      <c r="M101" s="6" t="str">
        <f>IF(J101="","",(K101/J101)/LOOKUP(RIGHT($D$2,3),[2]定数!$A$6:$A$13,[2]定数!$B$6:$B$13))</f>
        <v/>
      </c>
      <c r="N101" s="47"/>
      <c r="O101" s="8"/>
      <c r="P101" s="55"/>
      <c r="Q101" s="55"/>
      <c r="R101" s="58" t="str">
        <f>IF(P101="","",T101*M101*LOOKUP(RIGHT($D$2,3),[2]定数!$A$6:$A$13,[2]定数!$B$6:$B$13))</f>
        <v/>
      </c>
      <c r="S101" s="58"/>
      <c r="T101" s="59" t="str">
        <f t="shared" si="10"/>
        <v/>
      </c>
      <c r="U101" s="59"/>
      <c r="V101" t="str">
        <f t="shared" si="15"/>
        <v/>
      </c>
      <c r="W101" t="str">
        <f t="shared" si="15"/>
        <v/>
      </c>
      <c r="X101" s="38" t="str">
        <f t="shared" si="13"/>
        <v/>
      </c>
      <c r="Y101" s="39" t="str">
        <f t="shared" si="14"/>
        <v/>
      </c>
    </row>
    <row r="102" spans="2:25" x14ac:dyDescent="0.15">
      <c r="B102" s="47">
        <v>94</v>
      </c>
      <c r="C102" s="54" t="str">
        <f t="shared" si="11"/>
        <v/>
      </c>
      <c r="D102" s="54"/>
      <c r="E102" s="47"/>
      <c r="F102" s="8"/>
      <c r="G102" s="47"/>
      <c r="H102" s="55"/>
      <c r="I102" s="55"/>
      <c r="J102" s="47"/>
      <c r="K102" s="56" t="str">
        <f t="shared" si="9"/>
        <v/>
      </c>
      <c r="L102" s="57"/>
      <c r="M102" s="6" t="str">
        <f>IF(J102="","",(K102/J102)/LOOKUP(RIGHT($D$2,3),[2]定数!$A$6:$A$13,[2]定数!$B$6:$B$13))</f>
        <v/>
      </c>
      <c r="N102" s="47"/>
      <c r="O102" s="8"/>
      <c r="P102" s="55"/>
      <c r="Q102" s="55"/>
      <c r="R102" s="58" t="str">
        <f>IF(P102="","",T102*M102*LOOKUP(RIGHT($D$2,3),[2]定数!$A$6:$A$13,[2]定数!$B$6:$B$13))</f>
        <v/>
      </c>
      <c r="S102" s="58"/>
      <c r="T102" s="59" t="str">
        <f t="shared" si="10"/>
        <v/>
      </c>
      <c r="U102" s="59"/>
      <c r="V102" t="str">
        <f t="shared" si="15"/>
        <v/>
      </c>
      <c r="W102" t="str">
        <f t="shared" si="15"/>
        <v/>
      </c>
      <c r="X102" s="38" t="str">
        <f t="shared" si="13"/>
        <v/>
      </c>
      <c r="Y102" s="39" t="str">
        <f t="shared" si="14"/>
        <v/>
      </c>
    </row>
    <row r="103" spans="2:25" x14ac:dyDescent="0.15">
      <c r="B103" s="47">
        <v>95</v>
      </c>
      <c r="C103" s="54" t="str">
        <f t="shared" si="11"/>
        <v/>
      </c>
      <c r="D103" s="54"/>
      <c r="E103" s="47"/>
      <c r="F103" s="8"/>
      <c r="G103" s="47"/>
      <c r="H103" s="55"/>
      <c r="I103" s="55"/>
      <c r="J103" s="47"/>
      <c r="K103" s="56" t="str">
        <f t="shared" si="9"/>
        <v/>
      </c>
      <c r="L103" s="57"/>
      <c r="M103" s="6" t="str">
        <f>IF(J103="","",(K103/J103)/LOOKUP(RIGHT($D$2,3),[2]定数!$A$6:$A$13,[2]定数!$B$6:$B$13))</f>
        <v/>
      </c>
      <c r="N103" s="47"/>
      <c r="O103" s="8"/>
      <c r="P103" s="55"/>
      <c r="Q103" s="55"/>
      <c r="R103" s="58" t="str">
        <f>IF(P103="","",T103*M103*LOOKUP(RIGHT($D$2,3),[2]定数!$A$6:$A$13,[2]定数!$B$6:$B$13))</f>
        <v/>
      </c>
      <c r="S103" s="58"/>
      <c r="T103" s="59" t="str">
        <f t="shared" si="10"/>
        <v/>
      </c>
      <c r="U103" s="59"/>
      <c r="V103" t="str">
        <f t="shared" si="15"/>
        <v/>
      </c>
      <c r="W103" t="str">
        <f t="shared" si="15"/>
        <v/>
      </c>
      <c r="X103" s="38" t="str">
        <f t="shared" si="13"/>
        <v/>
      </c>
      <c r="Y103" s="39" t="str">
        <f t="shared" si="14"/>
        <v/>
      </c>
    </row>
    <row r="104" spans="2:25" x14ac:dyDescent="0.15">
      <c r="B104" s="47">
        <v>96</v>
      </c>
      <c r="C104" s="54" t="str">
        <f t="shared" si="11"/>
        <v/>
      </c>
      <c r="D104" s="54"/>
      <c r="E104" s="47"/>
      <c r="F104" s="8"/>
      <c r="G104" s="47"/>
      <c r="H104" s="55"/>
      <c r="I104" s="55"/>
      <c r="J104" s="47"/>
      <c r="K104" s="56" t="str">
        <f t="shared" si="9"/>
        <v/>
      </c>
      <c r="L104" s="57"/>
      <c r="M104" s="6" t="str">
        <f>IF(J104="","",(K104/J104)/LOOKUP(RIGHT($D$2,3),[2]定数!$A$6:$A$13,[2]定数!$B$6:$B$13))</f>
        <v/>
      </c>
      <c r="N104" s="47"/>
      <c r="O104" s="8"/>
      <c r="P104" s="55"/>
      <c r="Q104" s="55"/>
      <c r="R104" s="58" t="str">
        <f>IF(P104="","",T104*M104*LOOKUP(RIGHT($D$2,3),[2]定数!$A$6:$A$13,[2]定数!$B$6:$B$13))</f>
        <v/>
      </c>
      <c r="S104" s="58"/>
      <c r="T104" s="59" t="str">
        <f t="shared" si="10"/>
        <v/>
      </c>
      <c r="U104" s="59"/>
      <c r="V104" t="str">
        <f t="shared" si="15"/>
        <v/>
      </c>
      <c r="W104" t="str">
        <f t="shared" si="15"/>
        <v/>
      </c>
      <c r="X104" s="38" t="str">
        <f t="shared" si="13"/>
        <v/>
      </c>
      <c r="Y104" s="39" t="str">
        <f t="shared" si="14"/>
        <v/>
      </c>
    </row>
    <row r="105" spans="2:25" x14ac:dyDescent="0.15">
      <c r="B105" s="47">
        <v>97</v>
      </c>
      <c r="C105" s="54" t="str">
        <f t="shared" si="11"/>
        <v/>
      </c>
      <c r="D105" s="54"/>
      <c r="E105" s="47"/>
      <c r="F105" s="8"/>
      <c r="G105" s="47"/>
      <c r="H105" s="55"/>
      <c r="I105" s="55"/>
      <c r="J105" s="47"/>
      <c r="K105" s="56" t="str">
        <f t="shared" si="9"/>
        <v/>
      </c>
      <c r="L105" s="57"/>
      <c r="M105" s="6" t="str">
        <f>IF(J105="","",(K105/J105)/LOOKUP(RIGHT($D$2,3),[2]定数!$A$6:$A$13,[2]定数!$B$6:$B$13))</f>
        <v/>
      </c>
      <c r="N105" s="47"/>
      <c r="O105" s="8"/>
      <c r="P105" s="55"/>
      <c r="Q105" s="55"/>
      <c r="R105" s="58" t="str">
        <f>IF(P105="","",T105*M105*LOOKUP(RIGHT($D$2,3),[2]定数!$A$6:$A$13,[2]定数!$B$6:$B$13))</f>
        <v/>
      </c>
      <c r="S105" s="58"/>
      <c r="T105" s="59" t="str">
        <f t="shared" si="10"/>
        <v/>
      </c>
      <c r="U105" s="59"/>
      <c r="V105" t="str">
        <f t="shared" si="15"/>
        <v/>
      </c>
      <c r="W105" t="str">
        <f t="shared" si="15"/>
        <v/>
      </c>
      <c r="X105" s="38" t="str">
        <f t="shared" si="13"/>
        <v/>
      </c>
      <c r="Y105" s="39" t="str">
        <f t="shared" si="14"/>
        <v/>
      </c>
    </row>
    <row r="106" spans="2:25" x14ac:dyDescent="0.15">
      <c r="B106" s="47">
        <v>98</v>
      </c>
      <c r="C106" s="54" t="str">
        <f t="shared" si="11"/>
        <v/>
      </c>
      <c r="D106" s="54"/>
      <c r="E106" s="47"/>
      <c r="F106" s="8"/>
      <c r="G106" s="47"/>
      <c r="H106" s="55"/>
      <c r="I106" s="55"/>
      <c r="J106" s="47"/>
      <c r="K106" s="56" t="str">
        <f t="shared" si="9"/>
        <v/>
      </c>
      <c r="L106" s="57"/>
      <c r="M106" s="6" t="str">
        <f>IF(J106="","",(K106/J106)/LOOKUP(RIGHT($D$2,3),[2]定数!$A$6:$A$13,[2]定数!$B$6:$B$13))</f>
        <v/>
      </c>
      <c r="N106" s="47"/>
      <c r="O106" s="8"/>
      <c r="P106" s="55"/>
      <c r="Q106" s="55"/>
      <c r="R106" s="58" t="str">
        <f>IF(P106="","",T106*M106*LOOKUP(RIGHT($D$2,3),[2]定数!$A$6:$A$13,[2]定数!$B$6:$B$13))</f>
        <v/>
      </c>
      <c r="S106" s="58"/>
      <c r="T106" s="59" t="str">
        <f t="shared" si="10"/>
        <v/>
      </c>
      <c r="U106" s="59"/>
      <c r="V106" t="str">
        <f t="shared" si="15"/>
        <v/>
      </c>
      <c r="W106" t="str">
        <f t="shared" si="15"/>
        <v/>
      </c>
      <c r="X106" s="38" t="str">
        <f t="shared" si="13"/>
        <v/>
      </c>
      <c r="Y106" s="39" t="str">
        <f t="shared" si="14"/>
        <v/>
      </c>
    </row>
    <row r="107" spans="2:25" x14ac:dyDescent="0.15">
      <c r="B107" s="47">
        <v>99</v>
      </c>
      <c r="C107" s="54" t="str">
        <f t="shared" si="11"/>
        <v/>
      </c>
      <c r="D107" s="54"/>
      <c r="E107" s="47"/>
      <c r="F107" s="8"/>
      <c r="G107" s="47"/>
      <c r="H107" s="55"/>
      <c r="I107" s="55"/>
      <c r="J107" s="47"/>
      <c r="K107" s="56" t="str">
        <f t="shared" si="9"/>
        <v/>
      </c>
      <c r="L107" s="57"/>
      <c r="M107" s="6" t="str">
        <f>IF(J107="","",(K107/J107)/LOOKUP(RIGHT($D$2,3),[2]定数!$A$6:$A$13,[2]定数!$B$6:$B$13))</f>
        <v/>
      </c>
      <c r="N107" s="47"/>
      <c r="O107" s="8"/>
      <c r="P107" s="55"/>
      <c r="Q107" s="55"/>
      <c r="R107" s="58" t="str">
        <f>IF(P107="","",T107*M107*LOOKUP(RIGHT($D$2,3),[2]定数!$A$6:$A$13,[2]定数!$B$6:$B$13))</f>
        <v/>
      </c>
      <c r="S107" s="58"/>
      <c r="T107" s="59" t="str">
        <f t="shared" si="10"/>
        <v/>
      </c>
      <c r="U107" s="59"/>
      <c r="V107" t="str">
        <f>IF(S107&lt;&gt;"",IF(S107&lt;0,1+V106,0),"")</f>
        <v/>
      </c>
      <c r="W107" t="str">
        <f>IF(T107&lt;&gt;"",IF(T107&lt;0,1+W106,0),"")</f>
        <v/>
      </c>
      <c r="X107" s="38" t="str">
        <f t="shared" si="13"/>
        <v/>
      </c>
      <c r="Y107" s="39" t="str">
        <f t="shared" si="14"/>
        <v/>
      </c>
    </row>
    <row r="108" spans="2:25" x14ac:dyDescent="0.15">
      <c r="B108" s="47">
        <v>100</v>
      </c>
      <c r="C108" s="54" t="str">
        <f t="shared" si="11"/>
        <v/>
      </c>
      <c r="D108" s="54"/>
      <c r="E108" s="47"/>
      <c r="F108" s="8"/>
      <c r="G108" s="47"/>
      <c r="H108" s="55"/>
      <c r="I108" s="55"/>
      <c r="J108" s="47"/>
      <c r="K108" s="56" t="str">
        <f t="shared" si="9"/>
        <v/>
      </c>
      <c r="L108" s="57"/>
      <c r="M108" s="6" t="str">
        <f>IF(J108="","",(K108/J108)/LOOKUP(RIGHT($D$2,3),[2]定数!$A$6:$A$13,[2]定数!$B$6:$B$13))</f>
        <v/>
      </c>
      <c r="N108" s="47"/>
      <c r="O108" s="8"/>
      <c r="P108" s="55"/>
      <c r="Q108" s="55"/>
      <c r="R108" s="58" t="str">
        <f>IF(P108="","",T108*M108*LOOKUP(RIGHT($D$2,3),[2]定数!$A$6:$A$13,[2]定数!$B$6:$B$13))</f>
        <v/>
      </c>
      <c r="S108" s="58"/>
      <c r="T108" s="59" t="str">
        <f t="shared" si="10"/>
        <v/>
      </c>
      <c r="U108" s="59"/>
      <c r="V108" t="str">
        <f>IF(S108&lt;&gt;"",IF(S108&lt;0,1+V107,0),"")</f>
        <v/>
      </c>
      <c r="W108" t="str">
        <f>IF(T108&lt;&gt;"",IF(T108&lt;0,1+W107,0),"")</f>
        <v/>
      </c>
      <c r="X108" s="38" t="str">
        <f t="shared" si="13"/>
        <v/>
      </c>
      <c r="Y108" s="39" t="str">
        <f t="shared" si="14"/>
        <v/>
      </c>
    </row>
    <row r="109" spans="2: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6">
    <mergeCell ref="S3:X3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9:G10 G71:G108 G15:G26">
    <cfRule type="cellIs" dxfId="647" priority="569" stopIfTrue="1" operator="equal">
      <formula>"買"</formula>
    </cfRule>
    <cfRule type="cellIs" dxfId="646" priority="570" stopIfTrue="1" operator="equal">
      <formula>"売"</formula>
    </cfRule>
  </conditionalFormatting>
  <conditionalFormatting sqref="G13">
    <cfRule type="cellIs" dxfId="645" priority="565" stopIfTrue="1" operator="equal">
      <formula>"買"</formula>
    </cfRule>
    <cfRule type="cellIs" dxfId="644" priority="566" stopIfTrue="1" operator="equal">
      <formula>"売"</formula>
    </cfRule>
  </conditionalFormatting>
  <conditionalFormatting sqref="G9">
    <cfRule type="cellIs" dxfId="643" priority="563" stopIfTrue="1" operator="equal">
      <formula>"買"</formula>
    </cfRule>
    <cfRule type="cellIs" dxfId="642" priority="564" stopIfTrue="1" operator="equal">
      <formula>"売"</formula>
    </cfRule>
  </conditionalFormatting>
  <conditionalFormatting sqref="G10">
    <cfRule type="cellIs" dxfId="641" priority="561" stopIfTrue="1" operator="equal">
      <formula>"買"</formula>
    </cfRule>
    <cfRule type="cellIs" dxfId="640" priority="562" stopIfTrue="1" operator="equal">
      <formula>"売"</formula>
    </cfRule>
  </conditionalFormatting>
  <conditionalFormatting sqref="G9">
    <cfRule type="cellIs" dxfId="639" priority="557" stopIfTrue="1" operator="equal">
      <formula>"買"</formula>
    </cfRule>
    <cfRule type="cellIs" dxfId="638" priority="558" stopIfTrue="1" operator="equal">
      <formula>"売"</formula>
    </cfRule>
  </conditionalFormatting>
  <conditionalFormatting sqref="G9">
    <cfRule type="cellIs" dxfId="637" priority="555" stopIfTrue="1" operator="equal">
      <formula>"買"</formula>
    </cfRule>
    <cfRule type="cellIs" dxfId="636" priority="556" stopIfTrue="1" operator="equal">
      <formula>"売"</formula>
    </cfRule>
  </conditionalFormatting>
  <conditionalFormatting sqref="G10">
    <cfRule type="cellIs" dxfId="635" priority="553" stopIfTrue="1" operator="equal">
      <formula>"買"</formula>
    </cfRule>
    <cfRule type="cellIs" dxfId="634" priority="554" stopIfTrue="1" operator="equal">
      <formula>"売"</formula>
    </cfRule>
  </conditionalFormatting>
  <conditionalFormatting sqref="G13">
    <cfRule type="cellIs" dxfId="633" priority="547" stopIfTrue="1" operator="equal">
      <formula>"買"</formula>
    </cfRule>
    <cfRule type="cellIs" dxfId="632" priority="548" stopIfTrue="1" operator="equal">
      <formula>"売"</formula>
    </cfRule>
  </conditionalFormatting>
  <conditionalFormatting sqref="G17">
    <cfRule type="cellIs" dxfId="631" priority="539" stopIfTrue="1" operator="equal">
      <formula>"買"</formula>
    </cfRule>
    <cfRule type="cellIs" dxfId="630" priority="540" stopIfTrue="1" operator="equal">
      <formula>"売"</formula>
    </cfRule>
  </conditionalFormatting>
  <conditionalFormatting sqref="G19">
    <cfRule type="cellIs" dxfId="629" priority="535" stopIfTrue="1" operator="equal">
      <formula>"買"</formula>
    </cfRule>
    <cfRule type="cellIs" dxfId="628" priority="536" stopIfTrue="1" operator="equal">
      <formula>"売"</formula>
    </cfRule>
  </conditionalFormatting>
  <conditionalFormatting sqref="G20">
    <cfRule type="cellIs" dxfId="627" priority="533" stopIfTrue="1" operator="equal">
      <formula>"買"</formula>
    </cfRule>
    <cfRule type="cellIs" dxfId="626" priority="534" stopIfTrue="1" operator="equal">
      <formula>"売"</formula>
    </cfRule>
  </conditionalFormatting>
  <conditionalFormatting sqref="G21">
    <cfRule type="cellIs" dxfId="625" priority="531" stopIfTrue="1" operator="equal">
      <formula>"買"</formula>
    </cfRule>
    <cfRule type="cellIs" dxfId="624" priority="532" stopIfTrue="1" operator="equal">
      <formula>"売"</formula>
    </cfRule>
  </conditionalFormatting>
  <conditionalFormatting sqref="G22">
    <cfRule type="cellIs" dxfId="623" priority="529" stopIfTrue="1" operator="equal">
      <formula>"買"</formula>
    </cfRule>
    <cfRule type="cellIs" dxfId="622" priority="530" stopIfTrue="1" operator="equal">
      <formula>"売"</formula>
    </cfRule>
  </conditionalFormatting>
  <conditionalFormatting sqref="G23">
    <cfRule type="cellIs" dxfId="621" priority="527" stopIfTrue="1" operator="equal">
      <formula>"買"</formula>
    </cfRule>
    <cfRule type="cellIs" dxfId="620" priority="528" stopIfTrue="1" operator="equal">
      <formula>"売"</formula>
    </cfRule>
  </conditionalFormatting>
  <conditionalFormatting sqref="G24">
    <cfRule type="cellIs" dxfId="619" priority="525" stopIfTrue="1" operator="equal">
      <formula>"買"</formula>
    </cfRule>
    <cfRule type="cellIs" dxfId="618" priority="526" stopIfTrue="1" operator="equal">
      <formula>"売"</formula>
    </cfRule>
  </conditionalFormatting>
  <conditionalFormatting sqref="G26">
    <cfRule type="cellIs" dxfId="617" priority="521" stopIfTrue="1" operator="equal">
      <formula>"買"</formula>
    </cfRule>
    <cfRule type="cellIs" dxfId="616" priority="522" stopIfTrue="1" operator="equal">
      <formula>"売"</formula>
    </cfRule>
  </conditionalFormatting>
  <conditionalFormatting sqref="G9:G13 G15:G24">
    <cfRule type="cellIs" dxfId="615" priority="427" stopIfTrue="1" operator="equal">
      <formula>"買"</formula>
    </cfRule>
    <cfRule type="cellIs" dxfId="614" priority="428" stopIfTrue="1" operator="equal">
      <formula>"売"</formula>
    </cfRule>
  </conditionalFormatting>
  <conditionalFormatting sqref="G9">
    <cfRule type="cellIs" dxfId="613" priority="425" stopIfTrue="1" operator="equal">
      <formula>"買"</formula>
    </cfRule>
    <cfRule type="cellIs" dxfId="612" priority="426" stopIfTrue="1" operator="equal">
      <formula>"売"</formula>
    </cfRule>
  </conditionalFormatting>
  <conditionalFormatting sqref="G10">
    <cfRule type="cellIs" dxfId="611" priority="423" stopIfTrue="1" operator="equal">
      <formula>"買"</formula>
    </cfRule>
    <cfRule type="cellIs" dxfId="610" priority="424" stopIfTrue="1" operator="equal">
      <formula>"売"</formula>
    </cfRule>
  </conditionalFormatting>
  <conditionalFormatting sqref="G13">
    <cfRule type="cellIs" dxfId="609" priority="413" stopIfTrue="1" operator="equal">
      <formula>"買"</formula>
    </cfRule>
    <cfRule type="cellIs" dxfId="608" priority="414" stopIfTrue="1" operator="equal">
      <formula>"売"</formula>
    </cfRule>
  </conditionalFormatting>
  <conditionalFormatting sqref="G17">
    <cfRule type="cellIs" dxfId="607" priority="405" stopIfTrue="1" operator="equal">
      <formula>"買"</formula>
    </cfRule>
    <cfRule type="cellIs" dxfId="606" priority="406" stopIfTrue="1" operator="equal">
      <formula>"売"</formula>
    </cfRule>
  </conditionalFormatting>
  <conditionalFormatting sqref="G19">
    <cfRule type="cellIs" dxfId="605" priority="401" stopIfTrue="1" operator="equal">
      <formula>"買"</formula>
    </cfRule>
    <cfRule type="cellIs" dxfId="604" priority="402" stopIfTrue="1" operator="equal">
      <formula>"売"</formula>
    </cfRule>
  </conditionalFormatting>
  <conditionalFormatting sqref="G20">
    <cfRule type="cellIs" dxfId="603" priority="399" stopIfTrue="1" operator="equal">
      <formula>"買"</formula>
    </cfRule>
    <cfRule type="cellIs" dxfId="602" priority="400" stopIfTrue="1" operator="equal">
      <formula>"売"</formula>
    </cfRule>
  </conditionalFormatting>
  <conditionalFormatting sqref="G21">
    <cfRule type="cellIs" dxfId="601" priority="397" stopIfTrue="1" operator="equal">
      <formula>"買"</formula>
    </cfRule>
    <cfRule type="cellIs" dxfId="600" priority="398" stopIfTrue="1" operator="equal">
      <formula>"売"</formula>
    </cfRule>
  </conditionalFormatting>
  <conditionalFormatting sqref="G22">
    <cfRule type="cellIs" dxfId="599" priority="395" stopIfTrue="1" operator="equal">
      <formula>"買"</formula>
    </cfRule>
    <cfRule type="cellIs" dxfId="598" priority="396" stopIfTrue="1" operator="equal">
      <formula>"売"</formula>
    </cfRule>
  </conditionalFormatting>
  <conditionalFormatting sqref="G23">
    <cfRule type="cellIs" dxfId="597" priority="393" stopIfTrue="1" operator="equal">
      <formula>"買"</formula>
    </cfRule>
    <cfRule type="cellIs" dxfId="596" priority="394" stopIfTrue="1" operator="equal">
      <formula>"売"</formula>
    </cfRule>
  </conditionalFormatting>
  <conditionalFormatting sqref="G24">
    <cfRule type="cellIs" dxfId="595" priority="391" stopIfTrue="1" operator="equal">
      <formula>"買"</formula>
    </cfRule>
    <cfRule type="cellIs" dxfId="594" priority="392" stopIfTrue="1" operator="equal">
      <formula>"売"</formula>
    </cfRule>
  </conditionalFormatting>
  <conditionalFormatting sqref="G21:G22 G25:G26">
    <cfRule type="cellIs" dxfId="593" priority="387" stopIfTrue="1" operator="equal">
      <formula>"買"</formula>
    </cfRule>
    <cfRule type="cellIs" dxfId="592" priority="388" stopIfTrue="1" operator="equal">
      <formula>"売"</formula>
    </cfRule>
  </conditionalFormatting>
  <conditionalFormatting sqref="G26">
    <cfRule type="cellIs" dxfId="591" priority="379" stopIfTrue="1" operator="equal">
      <formula>"買"</formula>
    </cfRule>
    <cfRule type="cellIs" dxfId="590" priority="380" stopIfTrue="1" operator="equal">
      <formula>"売"</formula>
    </cfRule>
  </conditionalFormatting>
  <conditionalFormatting sqref="G26">
    <cfRule type="cellIs" dxfId="589" priority="371" stopIfTrue="1" operator="equal">
      <formula>"買"</formula>
    </cfRule>
    <cfRule type="cellIs" dxfId="588" priority="372" stopIfTrue="1" operator="equal">
      <formula>"売"</formula>
    </cfRule>
  </conditionalFormatting>
  <conditionalFormatting sqref="G11:G12">
    <cfRule type="cellIs" dxfId="587" priority="281" stopIfTrue="1" operator="equal">
      <formula>"買"</formula>
    </cfRule>
    <cfRule type="cellIs" dxfId="586" priority="282" stopIfTrue="1" operator="equal">
      <formula>"売"</formula>
    </cfRule>
  </conditionalFormatting>
  <conditionalFormatting sqref="G16">
    <cfRule type="cellIs" dxfId="585" priority="279" stopIfTrue="1" operator="equal">
      <formula>"買"</formula>
    </cfRule>
    <cfRule type="cellIs" dxfId="584" priority="280" stopIfTrue="1" operator="equal">
      <formula>"売"</formula>
    </cfRule>
  </conditionalFormatting>
  <conditionalFormatting sqref="G18">
    <cfRule type="cellIs" dxfId="583" priority="277" stopIfTrue="1" operator="equal">
      <formula>"買"</formula>
    </cfRule>
    <cfRule type="cellIs" dxfId="582" priority="278" stopIfTrue="1" operator="equal">
      <formula>"売"</formula>
    </cfRule>
  </conditionalFormatting>
  <conditionalFormatting sqref="G25">
    <cfRule type="cellIs" dxfId="581" priority="275" stopIfTrue="1" operator="equal">
      <formula>"買"</formula>
    </cfRule>
    <cfRule type="cellIs" dxfId="580" priority="276" stopIfTrue="1" operator="equal">
      <formula>"売"</formula>
    </cfRule>
  </conditionalFormatting>
  <conditionalFormatting sqref="G70">
    <cfRule type="cellIs" dxfId="579" priority="253" stopIfTrue="1" operator="equal">
      <formula>"買"</formula>
    </cfRule>
    <cfRule type="cellIs" dxfId="578" priority="254" stopIfTrue="1" operator="equal">
      <formula>"売"</formula>
    </cfRule>
  </conditionalFormatting>
  <conditionalFormatting sqref="G12:G13">
    <cfRule type="cellIs" dxfId="577" priority="251" stopIfTrue="1" operator="equal">
      <formula>"買"</formula>
    </cfRule>
    <cfRule type="cellIs" dxfId="576" priority="252" stopIfTrue="1" operator="equal">
      <formula>"売"</formula>
    </cfRule>
  </conditionalFormatting>
  <conditionalFormatting sqref="G11">
    <cfRule type="cellIs" dxfId="575" priority="249" stopIfTrue="1" operator="equal">
      <formula>"買"</formula>
    </cfRule>
    <cfRule type="cellIs" dxfId="574" priority="250" stopIfTrue="1" operator="equal">
      <formula>"売"</formula>
    </cfRule>
  </conditionalFormatting>
  <conditionalFormatting sqref="G11">
    <cfRule type="cellIs" dxfId="573" priority="247" stopIfTrue="1" operator="equal">
      <formula>"買"</formula>
    </cfRule>
    <cfRule type="cellIs" dxfId="572" priority="248" stopIfTrue="1" operator="equal">
      <formula>"売"</formula>
    </cfRule>
  </conditionalFormatting>
  <conditionalFormatting sqref="G12">
    <cfRule type="cellIs" dxfId="571" priority="245" stopIfTrue="1" operator="equal">
      <formula>"買"</formula>
    </cfRule>
    <cfRule type="cellIs" dxfId="570" priority="246" stopIfTrue="1" operator="equal">
      <formula>"売"</formula>
    </cfRule>
  </conditionalFormatting>
  <conditionalFormatting sqref="G13">
    <cfRule type="cellIs" dxfId="569" priority="243" stopIfTrue="1" operator="equal">
      <formula>"買"</formula>
    </cfRule>
    <cfRule type="cellIs" dxfId="568" priority="244" stopIfTrue="1" operator="equal">
      <formula>"売"</formula>
    </cfRule>
  </conditionalFormatting>
  <conditionalFormatting sqref="G11">
    <cfRule type="cellIs" dxfId="567" priority="241" stopIfTrue="1" operator="equal">
      <formula>"買"</formula>
    </cfRule>
    <cfRule type="cellIs" dxfId="566" priority="242" stopIfTrue="1" operator="equal">
      <formula>"売"</formula>
    </cfRule>
  </conditionalFormatting>
  <conditionalFormatting sqref="G12">
    <cfRule type="cellIs" dxfId="565" priority="239" stopIfTrue="1" operator="equal">
      <formula>"買"</formula>
    </cfRule>
    <cfRule type="cellIs" dxfId="564" priority="240" stopIfTrue="1" operator="equal">
      <formula>"売"</formula>
    </cfRule>
  </conditionalFormatting>
  <conditionalFormatting sqref="G13">
    <cfRule type="cellIs" dxfId="563" priority="237" stopIfTrue="1" operator="equal">
      <formula>"買"</formula>
    </cfRule>
    <cfRule type="cellIs" dxfId="562" priority="238" stopIfTrue="1" operator="equal">
      <formula>"売"</formula>
    </cfRule>
  </conditionalFormatting>
  <conditionalFormatting sqref="G14">
    <cfRule type="cellIs" dxfId="561" priority="233" stopIfTrue="1" operator="equal">
      <formula>"買"</formula>
    </cfRule>
    <cfRule type="cellIs" dxfId="560" priority="234" stopIfTrue="1" operator="equal">
      <formula>"売"</formula>
    </cfRule>
  </conditionalFormatting>
  <conditionalFormatting sqref="G14">
    <cfRule type="cellIs" dxfId="559" priority="231" stopIfTrue="1" operator="equal">
      <formula>"買"</formula>
    </cfRule>
    <cfRule type="cellIs" dxfId="558" priority="232" stopIfTrue="1" operator="equal">
      <formula>"売"</formula>
    </cfRule>
  </conditionalFormatting>
  <conditionalFormatting sqref="G14">
    <cfRule type="cellIs" dxfId="557" priority="229" stopIfTrue="1" operator="equal">
      <formula>"買"</formula>
    </cfRule>
    <cfRule type="cellIs" dxfId="556" priority="230" stopIfTrue="1" operator="equal">
      <formula>"売"</formula>
    </cfRule>
  </conditionalFormatting>
  <conditionalFormatting sqref="G14">
    <cfRule type="cellIs" dxfId="555" priority="227" stopIfTrue="1" operator="equal">
      <formula>"買"</formula>
    </cfRule>
    <cfRule type="cellIs" dxfId="554" priority="228" stopIfTrue="1" operator="equal">
      <formula>"売"</formula>
    </cfRule>
  </conditionalFormatting>
  <conditionalFormatting sqref="G15">
    <cfRule type="cellIs" dxfId="553" priority="225" stopIfTrue="1" operator="equal">
      <formula>"買"</formula>
    </cfRule>
    <cfRule type="cellIs" dxfId="552" priority="226" stopIfTrue="1" operator="equal">
      <formula>"売"</formula>
    </cfRule>
  </conditionalFormatting>
  <conditionalFormatting sqref="G15">
    <cfRule type="cellIs" dxfId="551" priority="223" stopIfTrue="1" operator="equal">
      <formula>"買"</formula>
    </cfRule>
    <cfRule type="cellIs" dxfId="550" priority="224" stopIfTrue="1" operator="equal">
      <formula>"売"</formula>
    </cfRule>
  </conditionalFormatting>
  <conditionalFormatting sqref="G16">
    <cfRule type="cellIs" dxfId="549" priority="221" stopIfTrue="1" operator="equal">
      <formula>"買"</formula>
    </cfRule>
    <cfRule type="cellIs" dxfId="548" priority="222" stopIfTrue="1" operator="equal">
      <formula>"売"</formula>
    </cfRule>
  </conditionalFormatting>
  <conditionalFormatting sqref="G17">
    <cfRule type="cellIs" dxfId="547" priority="219" stopIfTrue="1" operator="equal">
      <formula>"買"</formula>
    </cfRule>
    <cfRule type="cellIs" dxfId="546" priority="220" stopIfTrue="1" operator="equal">
      <formula>"売"</formula>
    </cfRule>
  </conditionalFormatting>
  <conditionalFormatting sqref="G18">
    <cfRule type="cellIs" dxfId="545" priority="217" stopIfTrue="1" operator="equal">
      <formula>"買"</formula>
    </cfRule>
    <cfRule type="cellIs" dxfId="544" priority="218" stopIfTrue="1" operator="equal">
      <formula>"売"</formula>
    </cfRule>
  </conditionalFormatting>
  <conditionalFormatting sqref="G19">
    <cfRule type="cellIs" dxfId="543" priority="215" stopIfTrue="1" operator="equal">
      <formula>"買"</formula>
    </cfRule>
    <cfRule type="cellIs" dxfId="542" priority="216" stopIfTrue="1" operator="equal">
      <formula>"売"</formula>
    </cfRule>
  </conditionalFormatting>
  <conditionalFormatting sqref="G20">
    <cfRule type="cellIs" dxfId="541" priority="213" stopIfTrue="1" operator="equal">
      <formula>"買"</formula>
    </cfRule>
    <cfRule type="cellIs" dxfId="540" priority="214" stopIfTrue="1" operator="equal">
      <formula>"売"</formula>
    </cfRule>
  </conditionalFormatting>
  <conditionalFormatting sqref="G15">
    <cfRule type="cellIs" dxfId="539" priority="211" stopIfTrue="1" operator="equal">
      <formula>"買"</formula>
    </cfRule>
    <cfRule type="cellIs" dxfId="538" priority="212" stopIfTrue="1" operator="equal">
      <formula>"売"</formula>
    </cfRule>
  </conditionalFormatting>
  <conditionalFormatting sqref="G16">
    <cfRule type="cellIs" dxfId="537" priority="209" stopIfTrue="1" operator="equal">
      <formula>"買"</formula>
    </cfRule>
    <cfRule type="cellIs" dxfId="536" priority="210" stopIfTrue="1" operator="equal">
      <formula>"売"</formula>
    </cfRule>
  </conditionalFormatting>
  <conditionalFormatting sqref="G17">
    <cfRule type="cellIs" dxfId="535" priority="207" stopIfTrue="1" operator="equal">
      <formula>"買"</formula>
    </cfRule>
    <cfRule type="cellIs" dxfId="534" priority="208" stopIfTrue="1" operator="equal">
      <formula>"売"</formula>
    </cfRule>
  </conditionalFormatting>
  <conditionalFormatting sqref="G18">
    <cfRule type="cellIs" dxfId="533" priority="205" stopIfTrue="1" operator="equal">
      <formula>"買"</formula>
    </cfRule>
    <cfRule type="cellIs" dxfId="532" priority="206" stopIfTrue="1" operator="equal">
      <formula>"売"</formula>
    </cfRule>
  </conditionalFormatting>
  <conditionalFormatting sqref="G19">
    <cfRule type="cellIs" dxfId="531" priority="203" stopIfTrue="1" operator="equal">
      <formula>"買"</formula>
    </cfRule>
    <cfRule type="cellIs" dxfId="530" priority="204" stopIfTrue="1" operator="equal">
      <formula>"売"</formula>
    </cfRule>
  </conditionalFormatting>
  <conditionalFormatting sqref="G20">
    <cfRule type="cellIs" dxfId="529" priority="201" stopIfTrue="1" operator="equal">
      <formula>"買"</formula>
    </cfRule>
    <cfRule type="cellIs" dxfId="528" priority="202" stopIfTrue="1" operator="equal">
      <formula>"売"</formula>
    </cfRule>
  </conditionalFormatting>
  <conditionalFormatting sqref="G21">
    <cfRule type="cellIs" dxfId="527" priority="199" stopIfTrue="1" operator="equal">
      <formula>"買"</formula>
    </cfRule>
    <cfRule type="cellIs" dxfId="526" priority="200" stopIfTrue="1" operator="equal">
      <formula>"売"</formula>
    </cfRule>
  </conditionalFormatting>
  <conditionalFormatting sqref="G21">
    <cfRule type="cellIs" dxfId="525" priority="197" stopIfTrue="1" operator="equal">
      <formula>"買"</formula>
    </cfRule>
    <cfRule type="cellIs" dxfId="524" priority="198" stopIfTrue="1" operator="equal">
      <formula>"売"</formula>
    </cfRule>
  </conditionalFormatting>
  <conditionalFormatting sqref="G22">
    <cfRule type="cellIs" dxfId="523" priority="195" stopIfTrue="1" operator="equal">
      <formula>"買"</formula>
    </cfRule>
    <cfRule type="cellIs" dxfId="522" priority="196" stopIfTrue="1" operator="equal">
      <formula>"売"</formula>
    </cfRule>
  </conditionalFormatting>
  <conditionalFormatting sqref="G23">
    <cfRule type="cellIs" dxfId="521" priority="193" stopIfTrue="1" operator="equal">
      <formula>"買"</formula>
    </cfRule>
    <cfRule type="cellIs" dxfId="520" priority="194" stopIfTrue="1" operator="equal">
      <formula>"売"</formula>
    </cfRule>
  </conditionalFormatting>
  <conditionalFormatting sqref="G24">
    <cfRule type="cellIs" dxfId="519" priority="191" stopIfTrue="1" operator="equal">
      <formula>"買"</formula>
    </cfRule>
    <cfRule type="cellIs" dxfId="518" priority="192" stopIfTrue="1" operator="equal">
      <formula>"売"</formula>
    </cfRule>
  </conditionalFormatting>
  <conditionalFormatting sqref="G25">
    <cfRule type="cellIs" dxfId="517" priority="189" stopIfTrue="1" operator="equal">
      <formula>"買"</formula>
    </cfRule>
    <cfRule type="cellIs" dxfId="516" priority="190" stopIfTrue="1" operator="equal">
      <formula>"売"</formula>
    </cfRule>
  </conditionalFormatting>
  <conditionalFormatting sqref="G26">
    <cfRule type="cellIs" dxfId="515" priority="187" stopIfTrue="1" operator="equal">
      <formula>"買"</formula>
    </cfRule>
    <cfRule type="cellIs" dxfId="514" priority="188" stopIfTrue="1" operator="equal">
      <formula>"売"</formula>
    </cfRule>
  </conditionalFormatting>
  <conditionalFormatting sqref="G23">
    <cfRule type="cellIs" dxfId="513" priority="185" stopIfTrue="1" operator="equal">
      <formula>"買"</formula>
    </cfRule>
    <cfRule type="cellIs" dxfId="512" priority="186" stopIfTrue="1" operator="equal">
      <formula>"売"</formula>
    </cfRule>
  </conditionalFormatting>
  <conditionalFormatting sqref="G24">
    <cfRule type="cellIs" dxfId="511" priority="183" stopIfTrue="1" operator="equal">
      <formula>"買"</formula>
    </cfRule>
    <cfRule type="cellIs" dxfId="510" priority="184" stopIfTrue="1" operator="equal">
      <formula>"売"</formula>
    </cfRule>
  </conditionalFormatting>
  <conditionalFormatting sqref="G21">
    <cfRule type="cellIs" dxfId="509" priority="181" stopIfTrue="1" operator="equal">
      <formula>"買"</formula>
    </cfRule>
    <cfRule type="cellIs" dxfId="508" priority="182" stopIfTrue="1" operator="equal">
      <formula>"売"</formula>
    </cfRule>
  </conditionalFormatting>
  <conditionalFormatting sqref="G22">
    <cfRule type="cellIs" dxfId="507" priority="179" stopIfTrue="1" operator="equal">
      <formula>"買"</formula>
    </cfRule>
    <cfRule type="cellIs" dxfId="506" priority="180" stopIfTrue="1" operator="equal">
      <formula>"売"</formula>
    </cfRule>
  </conditionalFormatting>
  <conditionalFormatting sqref="G21">
    <cfRule type="cellIs" dxfId="505" priority="177" stopIfTrue="1" operator="equal">
      <formula>"買"</formula>
    </cfRule>
    <cfRule type="cellIs" dxfId="504" priority="178" stopIfTrue="1" operator="equal">
      <formula>"売"</formula>
    </cfRule>
  </conditionalFormatting>
  <conditionalFormatting sqref="G22">
    <cfRule type="cellIs" dxfId="503" priority="175" stopIfTrue="1" operator="equal">
      <formula>"買"</formula>
    </cfRule>
    <cfRule type="cellIs" dxfId="502" priority="176" stopIfTrue="1" operator="equal">
      <formula>"売"</formula>
    </cfRule>
  </conditionalFormatting>
  <conditionalFormatting sqref="G23">
    <cfRule type="cellIs" dxfId="501" priority="173" stopIfTrue="1" operator="equal">
      <formula>"買"</formula>
    </cfRule>
    <cfRule type="cellIs" dxfId="500" priority="174" stopIfTrue="1" operator="equal">
      <formula>"売"</formula>
    </cfRule>
  </conditionalFormatting>
  <conditionalFormatting sqref="G24">
    <cfRule type="cellIs" dxfId="499" priority="171" stopIfTrue="1" operator="equal">
      <formula>"買"</formula>
    </cfRule>
    <cfRule type="cellIs" dxfId="498" priority="172" stopIfTrue="1" operator="equal">
      <formula>"売"</formula>
    </cfRule>
  </conditionalFormatting>
  <conditionalFormatting sqref="G25">
    <cfRule type="cellIs" dxfId="497" priority="169" stopIfTrue="1" operator="equal">
      <formula>"買"</formula>
    </cfRule>
    <cfRule type="cellIs" dxfId="496" priority="170" stopIfTrue="1" operator="equal">
      <formula>"売"</formula>
    </cfRule>
  </conditionalFormatting>
  <conditionalFormatting sqref="G26">
    <cfRule type="cellIs" dxfId="495" priority="167" stopIfTrue="1" operator="equal">
      <formula>"買"</formula>
    </cfRule>
    <cfRule type="cellIs" dxfId="494" priority="168" stopIfTrue="1" operator="equal">
      <formula>"売"</formula>
    </cfRule>
  </conditionalFormatting>
  <conditionalFormatting sqref="G27">
    <cfRule type="cellIs" dxfId="493" priority="163" stopIfTrue="1" operator="equal">
      <formula>"買"</formula>
    </cfRule>
    <cfRule type="cellIs" dxfId="492" priority="164" stopIfTrue="1" operator="equal">
      <formula>"売"</formula>
    </cfRule>
  </conditionalFormatting>
  <conditionalFormatting sqref="G27">
    <cfRule type="cellIs" dxfId="491" priority="161" stopIfTrue="1" operator="equal">
      <formula>"買"</formula>
    </cfRule>
    <cfRule type="cellIs" dxfId="490" priority="162" stopIfTrue="1" operator="equal">
      <formula>"売"</formula>
    </cfRule>
  </conditionalFormatting>
  <conditionalFormatting sqref="G27">
    <cfRule type="cellIs" dxfId="489" priority="159" stopIfTrue="1" operator="equal">
      <formula>"買"</formula>
    </cfRule>
    <cfRule type="cellIs" dxfId="488" priority="160" stopIfTrue="1" operator="equal">
      <formula>"売"</formula>
    </cfRule>
  </conditionalFormatting>
  <conditionalFormatting sqref="G27">
    <cfRule type="cellIs" dxfId="487" priority="157" stopIfTrue="1" operator="equal">
      <formula>"買"</formula>
    </cfRule>
    <cfRule type="cellIs" dxfId="486" priority="158" stopIfTrue="1" operator="equal">
      <formula>"売"</formula>
    </cfRule>
  </conditionalFormatting>
  <conditionalFormatting sqref="G28:G29">
    <cfRule type="cellIs" dxfId="485" priority="153" stopIfTrue="1" operator="equal">
      <formula>"買"</formula>
    </cfRule>
    <cfRule type="cellIs" dxfId="484" priority="154" stopIfTrue="1" operator="equal">
      <formula>"売"</formula>
    </cfRule>
  </conditionalFormatting>
  <conditionalFormatting sqref="G28">
    <cfRule type="cellIs" dxfId="483" priority="151" stopIfTrue="1" operator="equal">
      <formula>"買"</formula>
    </cfRule>
    <cfRule type="cellIs" dxfId="482" priority="152" stopIfTrue="1" operator="equal">
      <formula>"売"</formula>
    </cfRule>
  </conditionalFormatting>
  <conditionalFormatting sqref="G29">
    <cfRule type="cellIs" dxfId="481" priority="149" stopIfTrue="1" operator="equal">
      <formula>"買"</formula>
    </cfRule>
    <cfRule type="cellIs" dxfId="480" priority="150" stopIfTrue="1" operator="equal">
      <formula>"売"</formula>
    </cfRule>
  </conditionalFormatting>
  <conditionalFormatting sqref="G28:G29">
    <cfRule type="cellIs" dxfId="479" priority="147" stopIfTrue="1" operator="equal">
      <formula>"買"</formula>
    </cfRule>
    <cfRule type="cellIs" dxfId="478" priority="148" stopIfTrue="1" operator="equal">
      <formula>"売"</formula>
    </cfRule>
  </conditionalFormatting>
  <conditionalFormatting sqref="G28">
    <cfRule type="cellIs" dxfId="477" priority="145" stopIfTrue="1" operator="equal">
      <formula>"買"</formula>
    </cfRule>
    <cfRule type="cellIs" dxfId="476" priority="146" stopIfTrue="1" operator="equal">
      <formula>"売"</formula>
    </cfRule>
  </conditionalFormatting>
  <conditionalFormatting sqref="G29">
    <cfRule type="cellIs" dxfId="475" priority="143" stopIfTrue="1" operator="equal">
      <formula>"買"</formula>
    </cfRule>
    <cfRule type="cellIs" dxfId="474" priority="144" stopIfTrue="1" operator="equal">
      <formula>"売"</formula>
    </cfRule>
  </conditionalFormatting>
  <conditionalFormatting sqref="G30:G31">
    <cfRule type="cellIs" dxfId="473" priority="139" stopIfTrue="1" operator="equal">
      <formula>"買"</formula>
    </cfRule>
    <cfRule type="cellIs" dxfId="472" priority="140" stopIfTrue="1" operator="equal">
      <formula>"売"</formula>
    </cfRule>
  </conditionalFormatting>
  <conditionalFormatting sqref="G30">
    <cfRule type="cellIs" dxfId="471" priority="137" stopIfTrue="1" operator="equal">
      <formula>"買"</formula>
    </cfRule>
    <cfRule type="cellIs" dxfId="470" priority="138" stopIfTrue="1" operator="equal">
      <formula>"売"</formula>
    </cfRule>
  </conditionalFormatting>
  <conditionalFormatting sqref="G31">
    <cfRule type="cellIs" dxfId="469" priority="135" stopIfTrue="1" operator="equal">
      <formula>"買"</formula>
    </cfRule>
    <cfRule type="cellIs" dxfId="468" priority="136" stopIfTrue="1" operator="equal">
      <formula>"売"</formula>
    </cfRule>
  </conditionalFormatting>
  <conditionalFormatting sqref="G30:G31">
    <cfRule type="cellIs" dxfId="467" priority="133" stopIfTrue="1" operator="equal">
      <formula>"買"</formula>
    </cfRule>
    <cfRule type="cellIs" dxfId="466" priority="134" stopIfTrue="1" operator="equal">
      <formula>"売"</formula>
    </cfRule>
  </conditionalFormatting>
  <conditionalFormatting sqref="G30">
    <cfRule type="cellIs" dxfId="465" priority="131" stopIfTrue="1" operator="equal">
      <formula>"買"</formula>
    </cfRule>
    <cfRule type="cellIs" dxfId="464" priority="132" stopIfTrue="1" operator="equal">
      <formula>"売"</formula>
    </cfRule>
  </conditionalFormatting>
  <conditionalFormatting sqref="G31">
    <cfRule type="cellIs" dxfId="463" priority="129" stopIfTrue="1" operator="equal">
      <formula>"買"</formula>
    </cfRule>
    <cfRule type="cellIs" dxfId="462" priority="130" stopIfTrue="1" operator="equal">
      <formula>"売"</formula>
    </cfRule>
  </conditionalFormatting>
  <conditionalFormatting sqref="G32:G35">
    <cfRule type="cellIs" dxfId="461" priority="125" stopIfTrue="1" operator="equal">
      <formula>"買"</formula>
    </cfRule>
    <cfRule type="cellIs" dxfId="460" priority="126" stopIfTrue="1" operator="equal">
      <formula>"売"</formula>
    </cfRule>
  </conditionalFormatting>
  <conditionalFormatting sqref="G32">
    <cfRule type="cellIs" dxfId="459" priority="123" stopIfTrue="1" operator="equal">
      <formula>"買"</formula>
    </cfRule>
    <cfRule type="cellIs" dxfId="458" priority="124" stopIfTrue="1" operator="equal">
      <formula>"売"</formula>
    </cfRule>
  </conditionalFormatting>
  <conditionalFormatting sqref="G33">
    <cfRule type="cellIs" dxfId="457" priority="121" stopIfTrue="1" operator="equal">
      <formula>"買"</formula>
    </cfRule>
    <cfRule type="cellIs" dxfId="456" priority="122" stopIfTrue="1" operator="equal">
      <formula>"売"</formula>
    </cfRule>
  </conditionalFormatting>
  <conditionalFormatting sqref="G34">
    <cfRule type="cellIs" dxfId="455" priority="119" stopIfTrue="1" operator="equal">
      <formula>"買"</formula>
    </cfRule>
    <cfRule type="cellIs" dxfId="454" priority="120" stopIfTrue="1" operator="equal">
      <formula>"売"</formula>
    </cfRule>
  </conditionalFormatting>
  <conditionalFormatting sqref="G35">
    <cfRule type="cellIs" dxfId="453" priority="117" stopIfTrue="1" operator="equal">
      <formula>"買"</formula>
    </cfRule>
    <cfRule type="cellIs" dxfId="452" priority="118" stopIfTrue="1" operator="equal">
      <formula>"売"</formula>
    </cfRule>
  </conditionalFormatting>
  <conditionalFormatting sqref="G32:G35">
    <cfRule type="cellIs" dxfId="451" priority="115" stopIfTrue="1" operator="equal">
      <formula>"買"</formula>
    </cfRule>
    <cfRule type="cellIs" dxfId="450" priority="116" stopIfTrue="1" operator="equal">
      <formula>"売"</formula>
    </cfRule>
  </conditionalFormatting>
  <conditionalFormatting sqref="G32">
    <cfRule type="cellIs" dxfId="449" priority="113" stopIfTrue="1" operator="equal">
      <formula>"買"</formula>
    </cfRule>
    <cfRule type="cellIs" dxfId="448" priority="114" stopIfTrue="1" operator="equal">
      <formula>"売"</formula>
    </cfRule>
  </conditionalFormatting>
  <conditionalFormatting sqref="G33">
    <cfRule type="cellIs" dxfId="447" priority="111" stopIfTrue="1" operator="equal">
      <formula>"買"</formula>
    </cfRule>
    <cfRule type="cellIs" dxfId="446" priority="112" stopIfTrue="1" operator="equal">
      <formula>"売"</formula>
    </cfRule>
  </conditionalFormatting>
  <conditionalFormatting sqref="G34">
    <cfRule type="cellIs" dxfId="445" priority="109" stopIfTrue="1" operator="equal">
      <formula>"買"</formula>
    </cfRule>
    <cfRule type="cellIs" dxfId="444" priority="110" stopIfTrue="1" operator="equal">
      <formula>"売"</formula>
    </cfRule>
  </conditionalFormatting>
  <conditionalFormatting sqref="G35">
    <cfRule type="cellIs" dxfId="443" priority="107" stopIfTrue="1" operator="equal">
      <formula>"買"</formula>
    </cfRule>
    <cfRule type="cellIs" dxfId="442" priority="108" stopIfTrue="1" operator="equal">
      <formula>"売"</formula>
    </cfRule>
  </conditionalFormatting>
  <conditionalFormatting sqref="G36">
    <cfRule type="cellIs" dxfId="441" priority="103" stopIfTrue="1" operator="equal">
      <formula>"買"</formula>
    </cfRule>
    <cfRule type="cellIs" dxfId="440" priority="104" stopIfTrue="1" operator="equal">
      <formula>"売"</formula>
    </cfRule>
  </conditionalFormatting>
  <conditionalFormatting sqref="G36">
    <cfRule type="cellIs" dxfId="439" priority="101" stopIfTrue="1" operator="equal">
      <formula>"買"</formula>
    </cfRule>
    <cfRule type="cellIs" dxfId="438" priority="102" stopIfTrue="1" operator="equal">
      <formula>"売"</formula>
    </cfRule>
  </conditionalFormatting>
  <conditionalFormatting sqref="G36">
    <cfRule type="cellIs" dxfId="437" priority="99" stopIfTrue="1" operator="equal">
      <formula>"買"</formula>
    </cfRule>
    <cfRule type="cellIs" dxfId="436" priority="100" stopIfTrue="1" operator="equal">
      <formula>"売"</formula>
    </cfRule>
  </conditionalFormatting>
  <conditionalFormatting sqref="G36">
    <cfRule type="cellIs" dxfId="435" priority="97" stopIfTrue="1" operator="equal">
      <formula>"買"</formula>
    </cfRule>
    <cfRule type="cellIs" dxfId="434" priority="98" stopIfTrue="1" operator="equal">
      <formula>"売"</formula>
    </cfRule>
  </conditionalFormatting>
  <conditionalFormatting sqref="G37:G43">
    <cfRule type="cellIs" dxfId="433" priority="93" stopIfTrue="1" operator="equal">
      <formula>"買"</formula>
    </cfRule>
    <cfRule type="cellIs" dxfId="432" priority="94" stopIfTrue="1" operator="equal">
      <formula>"売"</formula>
    </cfRule>
  </conditionalFormatting>
  <conditionalFormatting sqref="G37">
    <cfRule type="cellIs" dxfId="431" priority="91" stopIfTrue="1" operator="equal">
      <formula>"買"</formula>
    </cfRule>
    <cfRule type="cellIs" dxfId="430" priority="92" stopIfTrue="1" operator="equal">
      <formula>"売"</formula>
    </cfRule>
  </conditionalFormatting>
  <conditionalFormatting sqref="G38">
    <cfRule type="cellIs" dxfId="429" priority="89" stopIfTrue="1" operator="equal">
      <formula>"買"</formula>
    </cfRule>
    <cfRule type="cellIs" dxfId="428" priority="90" stopIfTrue="1" operator="equal">
      <formula>"売"</formula>
    </cfRule>
  </conditionalFormatting>
  <conditionalFormatting sqref="G39">
    <cfRule type="cellIs" dxfId="427" priority="87" stopIfTrue="1" operator="equal">
      <formula>"買"</formula>
    </cfRule>
    <cfRule type="cellIs" dxfId="426" priority="88" stopIfTrue="1" operator="equal">
      <formula>"売"</formula>
    </cfRule>
  </conditionalFormatting>
  <conditionalFormatting sqref="G40">
    <cfRule type="cellIs" dxfId="425" priority="85" stopIfTrue="1" operator="equal">
      <formula>"買"</formula>
    </cfRule>
    <cfRule type="cellIs" dxfId="424" priority="86" stopIfTrue="1" operator="equal">
      <formula>"売"</formula>
    </cfRule>
  </conditionalFormatting>
  <conditionalFormatting sqref="G41">
    <cfRule type="cellIs" dxfId="423" priority="83" stopIfTrue="1" operator="equal">
      <formula>"買"</formula>
    </cfRule>
    <cfRule type="cellIs" dxfId="422" priority="84" stopIfTrue="1" operator="equal">
      <formula>"売"</formula>
    </cfRule>
  </conditionalFormatting>
  <conditionalFormatting sqref="G42">
    <cfRule type="cellIs" dxfId="421" priority="81" stopIfTrue="1" operator="equal">
      <formula>"買"</formula>
    </cfRule>
    <cfRule type="cellIs" dxfId="420" priority="82" stopIfTrue="1" operator="equal">
      <formula>"売"</formula>
    </cfRule>
  </conditionalFormatting>
  <conditionalFormatting sqref="G43">
    <cfRule type="cellIs" dxfId="419" priority="79" stopIfTrue="1" operator="equal">
      <formula>"買"</formula>
    </cfRule>
    <cfRule type="cellIs" dxfId="418" priority="80" stopIfTrue="1" operator="equal">
      <formula>"売"</formula>
    </cfRule>
  </conditionalFormatting>
  <conditionalFormatting sqref="G37:G43">
    <cfRule type="cellIs" dxfId="417" priority="77" stopIfTrue="1" operator="equal">
      <formula>"買"</formula>
    </cfRule>
    <cfRule type="cellIs" dxfId="416" priority="78" stopIfTrue="1" operator="equal">
      <formula>"売"</formula>
    </cfRule>
  </conditionalFormatting>
  <conditionalFormatting sqref="G37">
    <cfRule type="cellIs" dxfId="415" priority="75" stopIfTrue="1" operator="equal">
      <formula>"買"</formula>
    </cfRule>
    <cfRule type="cellIs" dxfId="414" priority="76" stopIfTrue="1" operator="equal">
      <formula>"売"</formula>
    </cfRule>
  </conditionalFormatting>
  <conditionalFormatting sqref="G38">
    <cfRule type="cellIs" dxfId="413" priority="73" stopIfTrue="1" operator="equal">
      <formula>"買"</formula>
    </cfRule>
    <cfRule type="cellIs" dxfId="412" priority="74" stopIfTrue="1" operator="equal">
      <formula>"売"</formula>
    </cfRule>
  </conditionalFormatting>
  <conditionalFormatting sqref="G39">
    <cfRule type="cellIs" dxfId="411" priority="71" stopIfTrue="1" operator="equal">
      <formula>"買"</formula>
    </cfRule>
    <cfRule type="cellIs" dxfId="410" priority="72" stopIfTrue="1" operator="equal">
      <formula>"売"</formula>
    </cfRule>
  </conditionalFormatting>
  <conditionalFormatting sqref="G40">
    <cfRule type="cellIs" dxfId="409" priority="69" stopIfTrue="1" operator="equal">
      <formula>"買"</formula>
    </cfRule>
    <cfRule type="cellIs" dxfId="408" priority="70" stopIfTrue="1" operator="equal">
      <formula>"売"</formula>
    </cfRule>
  </conditionalFormatting>
  <conditionalFormatting sqref="G41">
    <cfRule type="cellIs" dxfId="407" priority="67" stopIfTrue="1" operator="equal">
      <formula>"買"</formula>
    </cfRule>
    <cfRule type="cellIs" dxfId="406" priority="68" stopIfTrue="1" operator="equal">
      <formula>"売"</formula>
    </cfRule>
  </conditionalFormatting>
  <conditionalFormatting sqref="G42">
    <cfRule type="cellIs" dxfId="405" priority="65" stopIfTrue="1" operator="equal">
      <formula>"買"</formula>
    </cfRule>
    <cfRule type="cellIs" dxfId="404" priority="66" stopIfTrue="1" operator="equal">
      <formula>"売"</formula>
    </cfRule>
  </conditionalFormatting>
  <conditionalFormatting sqref="G43">
    <cfRule type="cellIs" dxfId="403" priority="63" stopIfTrue="1" operator="equal">
      <formula>"買"</formula>
    </cfRule>
    <cfRule type="cellIs" dxfId="402" priority="64" stopIfTrue="1" operator="equal">
      <formula>"売"</formula>
    </cfRule>
  </conditionalFormatting>
  <conditionalFormatting sqref="G44:G47">
    <cfRule type="cellIs" dxfId="401" priority="59" stopIfTrue="1" operator="equal">
      <formula>"買"</formula>
    </cfRule>
    <cfRule type="cellIs" dxfId="400" priority="60" stopIfTrue="1" operator="equal">
      <formula>"売"</formula>
    </cfRule>
  </conditionalFormatting>
  <conditionalFormatting sqref="G44">
    <cfRule type="cellIs" dxfId="399" priority="57" stopIfTrue="1" operator="equal">
      <formula>"買"</formula>
    </cfRule>
    <cfRule type="cellIs" dxfId="398" priority="58" stopIfTrue="1" operator="equal">
      <formula>"売"</formula>
    </cfRule>
  </conditionalFormatting>
  <conditionalFormatting sqref="G44">
    <cfRule type="cellIs" dxfId="397" priority="55" stopIfTrue="1" operator="equal">
      <formula>"買"</formula>
    </cfRule>
    <cfRule type="cellIs" dxfId="396" priority="56" stopIfTrue="1" operator="equal">
      <formula>"売"</formula>
    </cfRule>
  </conditionalFormatting>
  <conditionalFormatting sqref="G45">
    <cfRule type="cellIs" dxfId="395" priority="53" stopIfTrue="1" operator="equal">
      <formula>"買"</formula>
    </cfRule>
    <cfRule type="cellIs" dxfId="394" priority="54" stopIfTrue="1" operator="equal">
      <formula>"売"</formula>
    </cfRule>
  </conditionalFormatting>
  <conditionalFormatting sqref="G46">
    <cfRule type="cellIs" dxfId="393" priority="51" stopIfTrue="1" operator="equal">
      <formula>"買"</formula>
    </cfRule>
    <cfRule type="cellIs" dxfId="392" priority="52" stopIfTrue="1" operator="equal">
      <formula>"売"</formula>
    </cfRule>
  </conditionalFormatting>
  <conditionalFormatting sqref="G47">
    <cfRule type="cellIs" dxfId="391" priority="49" stopIfTrue="1" operator="equal">
      <formula>"買"</formula>
    </cfRule>
    <cfRule type="cellIs" dxfId="390" priority="50" stopIfTrue="1" operator="equal">
      <formula>"売"</formula>
    </cfRule>
  </conditionalFormatting>
  <conditionalFormatting sqref="G44:G47">
    <cfRule type="cellIs" dxfId="389" priority="47" stopIfTrue="1" operator="equal">
      <formula>"買"</formula>
    </cfRule>
    <cfRule type="cellIs" dxfId="388" priority="48" stopIfTrue="1" operator="equal">
      <formula>"売"</formula>
    </cfRule>
  </conditionalFormatting>
  <conditionalFormatting sqref="G44">
    <cfRule type="cellIs" dxfId="387" priority="45" stopIfTrue="1" operator="equal">
      <formula>"買"</formula>
    </cfRule>
    <cfRule type="cellIs" dxfId="386" priority="46" stopIfTrue="1" operator="equal">
      <formula>"売"</formula>
    </cfRule>
  </conditionalFormatting>
  <conditionalFormatting sqref="G45">
    <cfRule type="cellIs" dxfId="385" priority="43" stopIfTrue="1" operator="equal">
      <formula>"買"</formula>
    </cfRule>
    <cfRule type="cellIs" dxfId="384" priority="44" stopIfTrue="1" operator="equal">
      <formula>"売"</formula>
    </cfRule>
  </conditionalFormatting>
  <conditionalFormatting sqref="G46">
    <cfRule type="cellIs" dxfId="383" priority="41" stopIfTrue="1" operator="equal">
      <formula>"買"</formula>
    </cfRule>
    <cfRule type="cellIs" dxfId="382" priority="42" stopIfTrue="1" operator="equal">
      <formula>"売"</formula>
    </cfRule>
  </conditionalFormatting>
  <conditionalFormatting sqref="G47">
    <cfRule type="cellIs" dxfId="381" priority="39" stopIfTrue="1" operator="equal">
      <formula>"買"</formula>
    </cfRule>
    <cfRule type="cellIs" dxfId="380" priority="40" stopIfTrue="1" operator="equal">
      <formula>"売"</formula>
    </cfRule>
  </conditionalFormatting>
  <conditionalFormatting sqref="G48">
    <cfRule type="cellIs" dxfId="379" priority="35" stopIfTrue="1" operator="equal">
      <formula>"買"</formula>
    </cfRule>
    <cfRule type="cellIs" dxfId="378" priority="36" stopIfTrue="1" operator="equal">
      <formula>"売"</formula>
    </cfRule>
  </conditionalFormatting>
  <conditionalFormatting sqref="G48">
    <cfRule type="cellIs" dxfId="377" priority="33" stopIfTrue="1" operator="equal">
      <formula>"買"</formula>
    </cfRule>
    <cfRule type="cellIs" dxfId="376" priority="34" stopIfTrue="1" operator="equal">
      <formula>"売"</formula>
    </cfRule>
  </conditionalFormatting>
  <conditionalFormatting sqref="G48">
    <cfRule type="cellIs" dxfId="375" priority="31" stopIfTrue="1" operator="equal">
      <formula>"買"</formula>
    </cfRule>
    <cfRule type="cellIs" dxfId="374" priority="32" stopIfTrue="1" operator="equal">
      <formula>"売"</formula>
    </cfRule>
  </conditionalFormatting>
  <conditionalFormatting sqref="G48">
    <cfRule type="cellIs" dxfId="373" priority="29" stopIfTrue="1" operator="equal">
      <formula>"買"</formula>
    </cfRule>
    <cfRule type="cellIs" dxfId="372" priority="30" stopIfTrue="1" operator="equal">
      <formula>"売"</formula>
    </cfRule>
  </conditionalFormatting>
  <conditionalFormatting sqref="G49">
    <cfRule type="cellIs" dxfId="371" priority="25" stopIfTrue="1" operator="equal">
      <formula>"買"</formula>
    </cfRule>
    <cfRule type="cellIs" dxfId="370" priority="26" stopIfTrue="1" operator="equal">
      <formula>"売"</formula>
    </cfRule>
  </conditionalFormatting>
  <conditionalFormatting sqref="G49">
    <cfRule type="cellIs" dxfId="369" priority="23" stopIfTrue="1" operator="equal">
      <formula>"買"</formula>
    </cfRule>
    <cfRule type="cellIs" dxfId="368" priority="24" stopIfTrue="1" operator="equal">
      <formula>"売"</formula>
    </cfRule>
  </conditionalFormatting>
  <conditionalFormatting sqref="G49">
    <cfRule type="cellIs" dxfId="367" priority="21" stopIfTrue="1" operator="equal">
      <formula>"買"</formula>
    </cfRule>
    <cfRule type="cellIs" dxfId="366" priority="22" stopIfTrue="1" operator="equal">
      <formula>"売"</formula>
    </cfRule>
  </conditionalFormatting>
  <conditionalFormatting sqref="G49">
    <cfRule type="cellIs" dxfId="365" priority="19" stopIfTrue="1" operator="equal">
      <formula>"買"</formula>
    </cfRule>
    <cfRule type="cellIs" dxfId="364" priority="20" stopIfTrue="1" operator="equal">
      <formula>"売"</formula>
    </cfRule>
  </conditionalFormatting>
  <conditionalFormatting sqref="G50:G51">
    <cfRule type="cellIs" dxfId="363" priority="15" stopIfTrue="1" operator="equal">
      <formula>"買"</formula>
    </cfRule>
    <cfRule type="cellIs" dxfId="362" priority="16" stopIfTrue="1" operator="equal">
      <formula>"売"</formula>
    </cfRule>
  </conditionalFormatting>
  <conditionalFormatting sqref="G50">
    <cfRule type="cellIs" dxfId="361" priority="13" stopIfTrue="1" operator="equal">
      <formula>"買"</formula>
    </cfRule>
    <cfRule type="cellIs" dxfId="360" priority="14" stopIfTrue="1" operator="equal">
      <formula>"売"</formula>
    </cfRule>
  </conditionalFormatting>
  <conditionalFormatting sqref="G51">
    <cfRule type="cellIs" dxfId="359" priority="11" stopIfTrue="1" operator="equal">
      <formula>"買"</formula>
    </cfRule>
    <cfRule type="cellIs" dxfId="358" priority="12" stopIfTrue="1" operator="equal">
      <formula>"売"</formula>
    </cfRule>
  </conditionalFormatting>
  <conditionalFormatting sqref="G50:G51">
    <cfRule type="cellIs" dxfId="357" priority="9" stopIfTrue="1" operator="equal">
      <formula>"買"</formula>
    </cfRule>
    <cfRule type="cellIs" dxfId="356" priority="10" stopIfTrue="1" operator="equal">
      <formula>"売"</formula>
    </cfRule>
  </conditionalFormatting>
  <conditionalFormatting sqref="G50">
    <cfRule type="cellIs" dxfId="355" priority="7" stopIfTrue="1" operator="equal">
      <formula>"買"</formula>
    </cfRule>
    <cfRule type="cellIs" dxfId="354" priority="8" stopIfTrue="1" operator="equal">
      <formula>"売"</formula>
    </cfRule>
  </conditionalFormatting>
  <conditionalFormatting sqref="G51">
    <cfRule type="cellIs" dxfId="353" priority="5" stopIfTrue="1" operator="equal">
      <formula>"買"</formula>
    </cfRule>
    <cfRule type="cellIs" dxfId="352" priority="6" stopIfTrue="1" operator="equal">
      <formula>"売"</formula>
    </cfRule>
  </conditionalFormatting>
  <conditionalFormatting sqref="G52">
    <cfRule type="cellIs" dxfId="351" priority="3" stopIfTrue="1" operator="equal">
      <formula>"買"</formula>
    </cfRule>
    <cfRule type="cellIs" dxfId="350" priority="4" stopIfTrue="1" operator="equal">
      <formula>"売"</formula>
    </cfRule>
  </conditionalFormatting>
  <conditionalFormatting sqref="G53:G69">
    <cfRule type="cellIs" dxfId="349" priority="1" stopIfTrue="1" operator="equal">
      <formula>"買"</formula>
    </cfRule>
    <cfRule type="cellIs" dxfId="348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09"/>
  <sheetViews>
    <sheetView zoomScale="115" zoomScaleNormal="115" workbookViewId="0">
      <pane ySplit="8" topLeftCell="A49" activePane="bottomLeft" state="frozen"/>
      <selection pane="bottomLeft" activeCell="S3" sqref="S3:X3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 x14ac:dyDescent="0.15">
      <c r="B2" s="74" t="s">
        <v>5</v>
      </c>
      <c r="C2" s="74"/>
      <c r="D2" s="94" t="s">
        <v>62</v>
      </c>
      <c r="E2" s="94"/>
      <c r="F2" s="74" t="s">
        <v>6</v>
      </c>
      <c r="G2" s="74"/>
      <c r="H2" s="90" t="s">
        <v>63</v>
      </c>
      <c r="I2" s="90"/>
      <c r="J2" s="74" t="s">
        <v>7</v>
      </c>
      <c r="K2" s="74"/>
      <c r="L2" s="95">
        <v>100000</v>
      </c>
      <c r="M2" s="94"/>
      <c r="N2" s="74" t="s">
        <v>8</v>
      </c>
      <c r="O2" s="74"/>
      <c r="P2" s="91">
        <f>SUM(L2,D4)</f>
        <v>154487.85645902611</v>
      </c>
      <c r="Q2" s="90"/>
      <c r="R2" s="1"/>
      <c r="S2" s="1"/>
      <c r="T2" s="1"/>
    </row>
    <row r="3" spans="2:25" ht="57" customHeight="1" x14ac:dyDescent="0.15">
      <c r="B3" s="74" t="s">
        <v>9</v>
      </c>
      <c r="C3" s="74"/>
      <c r="D3" s="92" t="s">
        <v>76</v>
      </c>
      <c r="E3" s="92"/>
      <c r="F3" s="92"/>
      <c r="G3" s="92"/>
      <c r="H3" s="92"/>
      <c r="I3" s="92"/>
      <c r="J3" s="74" t="s">
        <v>10</v>
      </c>
      <c r="K3" s="74"/>
      <c r="L3" s="92" t="s">
        <v>58</v>
      </c>
      <c r="M3" s="93"/>
      <c r="N3" s="93"/>
      <c r="O3" s="93"/>
      <c r="P3" s="93"/>
      <c r="Q3" s="93"/>
      <c r="R3" s="1"/>
      <c r="S3" s="100" t="s">
        <v>125</v>
      </c>
      <c r="T3" s="100"/>
      <c r="U3" s="100"/>
      <c r="V3" s="100"/>
      <c r="W3" s="100"/>
      <c r="X3" s="100"/>
    </row>
    <row r="4" spans="2:25" x14ac:dyDescent="0.15">
      <c r="B4" s="74" t="s">
        <v>11</v>
      </c>
      <c r="C4" s="74"/>
      <c r="D4" s="88">
        <f>SUM($R$9:$S$993)</f>
        <v>54487.856459026108</v>
      </c>
      <c r="E4" s="88"/>
      <c r="F4" s="74" t="s">
        <v>12</v>
      </c>
      <c r="G4" s="74"/>
      <c r="H4" s="89">
        <f>SUM($T$9:$U$108)</f>
        <v>719.00000000000068</v>
      </c>
      <c r="I4" s="90"/>
      <c r="J4" s="71" t="s">
        <v>57</v>
      </c>
      <c r="K4" s="71"/>
      <c r="L4" s="91">
        <f>MAX($C$9:$D$990)-C9</f>
        <v>60433.142996197741</v>
      </c>
      <c r="M4" s="91"/>
      <c r="N4" s="71" t="s">
        <v>56</v>
      </c>
      <c r="O4" s="71"/>
      <c r="P4" s="72">
        <f>MAX(Y:Y)</f>
        <v>9.2738077558804144E-2</v>
      </c>
      <c r="Q4" s="72"/>
      <c r="R4" s="1"/>
      <c r="S4" s="1"/>
      <c r="T4" s="1"/>
    </row>
    <row r="5" spans="2:25" x14ac:dyDescent="0.15">
      <c r="B5" s="36" t="s">
        <v>15</v>
      </c>
      <c r="C5" s="2">
        <f>COUNTIF($R$9:$R$990,"&gt;0")</f>
        <v>20</v>
      </c>
      <c r="D5" s="37" t="s">
        <v>16</v>
      </c>
      <c r="E5" s="15">
        <f>COUNTIF($R$9:$R$990,"&lt;0")</f>
        <v>23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0.46511627906976744</v>
      </c>
      <c r="J5" s="73" t="s">
        <v>19</v>
      </c>
      <c r="K5" s="74"/>
      <c r="L5" s="75">
        <f>MAX(V9:V993)</f>
        <v>2</v>
      </c>
      <c r="M5" s="76"/>
      <c r="N5" s="17" t="s">
        <v>20</v>
      </c>
      <c r="O5" s="9"/>
      <c r="P5" s="75">
        <f>MAX(W9:W993)</f>
        <v>3</v>
      </c>
      <c r="Q5" s="76"/>
      <c r="R5" s="1"/>
      <c r="S5" s="1"/>
      <c r="T5" s="1"/>
    </row>
    <row r="6" spans="2:25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0" t="s">
        <v>59</v>
      </c>
      <c r="N6" s="12"/>
      <c r="O6" s="12"/>
      <c r="P6" s="10"/>
      <c r="Q6" s="7"/>
      <c r="R6" s="1"/>
      <c r="S6" s="1"/>
      <c r="T6" s="1"/>
    </row>
    <row r="7" spans="2:25" x14ac:dyDescent="0.15">
      <c r="B7" s="77" t="s">
        <v>21</v>
      </c>
      <c r="C7" s="79" t="s">
        <v>22</v>
      </c>
      <c r="D7" s="80"/>
      <c r="E7" s="83" t="s">
        <v>23</v>
      </c>
      <c r="F7" s="84"/>
      <c r="G7" s="84"/>
      <c r="H7" s="84"/>
      <c r="I7" s="67"/>
      <c r="J7" s="85" t="s">
        <v>24</v>
      </c>
      <c r="K7" s="86"/>
      <c r="L7" s="69"/>
      <c r="M7" s="87" t="s">
        <v>25</v>
      </c>
      <c r="N7" s="62" t="s">
        <v>26</v>
      </c>
      <c r="O7" s="63"/>
      <c r="P7" s="63"/>
      <c r="Q7" s="64"/>
      <c r="R7" s="65" t="s">
        <v>27</v>
      </c>
      <c r="S7" s="65"/>
      <c r="T7" s="65"/>
      <c r="U7" s="65"/>
    </row>
    <row r="8" spans="2:25" x14ac:dyDescent="0.15">
      <c r="B8" s="78"/>
      <c r="C8" s="81"/>
      <c r="D8" s="82"/>
      <c r="E8" s="18" t="s">
        <v>28</v>
      </c>
      <c r="F8" s="18" t="s">
        <v>29</v>
      </c>
      <c r="G8" s="18" t="s">
        <v>30</v>
      </c>
      <c r="H8" s="66" t="s">
        <v>31</v>
      </c>
      <c r="I8" s="67"/>
      <c r="J8" s="4" t="s">
        <v>32</v>
      </c>
      <c r="K8" s="68" t="s">
        <v>33</v>
      </c>
      <c r="L8" s="69"/>
      <c r="M8" s="87"/>
      <c r="N8" s="5" t="s">
        <v>28</v>
      </c>
      <c r="O8" s="5" t="s">
        <v>29</v>
      </c>
      <c r="P8" s="70" t="s">
        <v>31</v>
      </c>
      <c r="Q8" s="64"/>
      <c r="R8" s="65" t="s">
        <v>34</v>
      </c>
      <c r="S8" s="65"/>
      <c r="T8" s="65" t="s">
        <v>32</v>
      </c>
      <c r="U8" s="65"/>
      <c r="Y8" t="s">
        <v>55</v>
      </c>
    </row>
    <row r="9" spans="2:25" x14ac:dyDescent="0.15">
      <c r="B9" s="35">
        <v>1</v>
      </c>
      <c r="C9" s="54">
        <f>L2</f>
        <v>100000</v>
      </c>
      <c r="D9" s="54"/>
      <c r="E9" s="41">
        <v>2013</v>
      </c>
      <c r="F9" s="8">
        <v>43474</v>
      </c>
      <c r="G9" s="41" t="s">
        <v>4</v>
      </c>
      <c r="H9" s="55">
        <v>1.0507</v>
      </c>
      <c r="I9" s="55"/>
      <c r="J9" s="41">
        <v>30</v>
      </c>
      <c r="K9" s="56">
        <f t="shared" ref="K9:K10" si="0">IF(J9="","",C9*0.03)</f>
        <v>3000</v>
      </c>
      <c r="L9" s="57"/>
      <c r="M9" s="6">
        <f>IF(J9="","",(K9/J9)/LOOKUP(RIGHT($D$2,3),[1]定数!$A$6:$A$13,[1]定数!$B$6:$B$13))</f>
        <v>0.83333333333333337</v>
      </c>
      <c r="N9" s="41">
        <v>2013</v>
      </c>
      <c r="O9" s="8">
        <v>43475</v>
      </c>
      <c r="P9" s="55">
        <v>1.0568</v>
      </c>
      <c r="Q9" s="55"/>
      <c r="R9" s="58">
        <f>IF(P9="","",T9*M9*LOOKUP(RIGHT($D$2,3),定数!$A$6:$A$13,定数!$B$6:$B$13))</f>
        <v>6099.9999999999945</v>
      </c>
      <c r="S9" s="58"/>
      <c r="T9" s="59">
        <f>IF(P9="","",IF(G9="買",(P9-H9),(H9-P9))*IF(RIGHT($D$2,3)="JPY",100,10000))</f>
        <v>60.999999999999943</v>
      </c>
      <c r="U9" s="59"/>
      <c r="V9" s="1">
        <f>IF(T9&lt;&gt;"",IF(T9&gt;0,1+V8,0),"")</f>
        <v>1</v>
      </c>
      <c r="W9">
        <f>IF(T9&lt;&gt;"",IF(T9&lt;0,1+W8,0),"")</f>
        <v>0</v>
      </c>
    </row>
    <row r="10" spans="2:25" x14ac:dyDescent="0.15">
      <c r="B10" s="35">
        <v>2</v>
      </c>
      <c r="C10" s="54">
        <f t="shared" ref="C10:C73" si="1">IF(R9="","",C9+R9)</f>
        <v>106100</v>
      </c>
      <c r="D10" s="54"/>
      <c r="E10" s="41">
        <v>2013</v>
      </c>
      <c r="F10" s="8">
        <v>43609</v>
      </c>
      <c r="G10" s="41" t="s">
        <v>3</v>
      </c>
      <c r="H10" s="55">
        <v>0.96319999999999995</v>
      </c>
      <c r="I10" s="55"/>
      <c r="J10" s="41">
        <v>69</v>
      </c>
      <c r="K10" s="56">
        <f t="shared" si="0"/>
        <v>3183</v>
      </c>
      <c r="L10" s="57"/>
      <c r="M10" s="6">
        <f>IF(J10="","",(K10/J10)/LOOKUP(RIGHT($D$2,3),[1]定数!$A$6:$A$13,[1]定数!$B$6:$B$13))</f>
        <v>0.38442028985507248</v>
      </c>
      <c r="N10" s="41">
        <v>2013</v>
      </c>
      <c r="O10" s="8">
        <v>43619</v>
      </c>
      <c r="P10" s="55">
        <v>0.97040000000000004</v>
      </c>
      <c r="Q10" s="55"/>
      <c r="R10" s="58">
        <f>IF(P10="","",T10*M10*LOOKUP(RIGHT($D$2,3),定数!$A$6:$A$13,定数!$B$6:$B$13))</f>
        <v>-3321.3913043478701</v>
      </c>
      <c r="S10" s="58"/>
      <c r="T10" s="59">
        <f>IF(P10="","",IF(G10="買",(P10-H10),(H10-P10))*IF(RIGHT($D$2,3)="JPY",100,10000))</f>
        <v>-72.000000000000952</v>
      </c>
      <c r="U10" s="59"/>
      <c r="V10" s="22">
        <f t="shared" ref="V10:V22" si="2">IF(T10&lt;&gt;"",IF(T10&gt;0,1+V9,0),"")</f>
        <v>0</v>
      </c>
      <c r="W10">
        <f t="shared" ref="W10:W73" si="3">IF(T10&lt;&gt;"",IF(T10&lt;0,1+W9,0),"")</f>
        <v>1</v>
      </c>
      <c r="X10" s="38">
        <f>IF(C10&lt;&gt;"",MAX(C10,C9),"")</f>
        <v>106100</v>
      </c>
    </row>
    <row r="11" spans="2:25" x14ac:dyDescent="0.15">
      <c r="B11" s="35">
        <v>3</v>
      </c>
      <c r="C11" s="54">
        <f t="shared" ref="C11:C16" si="4">IF(R10="","",C10+R10)</f>
        <v>102778.60869565213</v>
      </c>
      <c r="D11" s="54"/>
      <c r="E11" s="48">
        <v>2013</v>
      </c>
      <c r="F11" s="8">
        <v>43705</v>
      </c>
      <c r="G11" s="48" t="s">
        <v>3</v>
      </c>
      <c r="H11" s="60">
        <v>0.89229999999999998</v>
      </c>
      <c r="I11" s="61"/>
      <c r="J11" s="48">
        <v>71</v>
      </c>
      <c r="K11" s="56">
        <f t="shared" ref="K11:K18" si="5">IF(J11="","",C11*0.03)</f>
        <v>3083.3582608695638</v>
      </c>
      <c r="L11" s="57"/>
      <c r="M11" s="6">
        <f>IF(J11="","",(K11/J11)/LOOKUP(RIGHT($D$2,3),[1]定数!$A$6:$A$13,[1]定数!$B$6:$B$13))</f>
        <v>0.36189650949173285</v>
      </c>
      <c r="N11" s="48">
        <v>2013</v>
      </c>
      <c r="O11" s="8">
        <v>43710</v>
      </c>
      <c r="P11" s="60">
        <v>0.89970000000000006</v>
      </c>
      <c r="Q11" s="61"/>
      <c r="R11" s="58">
        <f>IF(P11="","",T11*M11*LOOKUP(RIGHT($D$2,3),定数!$A$6:$A$13,定数!$B$6:$B$13))</f>
        <v>-3213.6410042866196</v>
      </c>
      <c r="S11" s="58"/>
      <c r="T11" s="59">
        <f>IF(P11="","",IF(G11="買",(P11-H11),(H11-P11))*IF(RIGHT($D$2,3)="JPY",100,10000))</f>
        <v>-74.000000000000739</v>
      </c>
      <c r="U11" s="59"/>
      <c r="V11" s="22">
        <f t="shared" si="2"/>
        <v>0</v>
      </c>
      <c r="W11">
        <f t="shared" si="3"/>
        <v>2</v>
      </c>
      <c r="X11" s="38">
        <f>IF(C11&lt;&gt;"",MAX(X10,C11),"")</f>
        <v>106100</v>
      </c>
      <c r="Y11" s="39">
        <f>IF(X11&lt;&gt;"",1-(C11/X11),"")</f>
        <v>3.1304347826087375E-2</v>
      </c>
    </row>
    <row r="12" spans="2:25" x14ac:dyDescent="0.15">
      <c r="B12" s="35">
        <v>4</v>
      </c>
      <c r="C12" s="54">
        <f t="shared" si="4"/>
        <v>99564.967691365513</v>
      </c>
      <c r="D12" s="54"/>
      <c r="E12" s="48">
        <v>2013</v>
      </c>
      <c r="F12" s="8">
        <v>43746</v>
      </c>
      <c r="G12" s="48" t="s">
        <v>4</v>
      </c>
      <c r="H12" s="60">
        <v>0.94499999999999995</v>
      </c>
      <c r="I12" s="61"/>
      <c r="J12" s="48">
        <v>38</v>
      </c>
      <c r="K12" s="56">
        <f t="shared" si="5"/>
        <v>2986.9490307409651</v>
      </c>
      <c r="L12" s="57"/>
      <c r="M12" s="6">
        <f>IF(J12="","",(K12/J12)/LOOKUP(RIGHT($D$2,3),[1]定数!$A$6:$A$13,[1]定数!$B$6:$B$13))</f>
        <v>0.65503268218003619</v>
      </c>
      <c r="N12" s="48">
        <v>2013</v>
      </c>
      <c r="O12" s="8">
        <v>43748</v>
      </c>
      <c r="P12" s="60">
        <v>0.94089999999999996</v>
      </c>
      <c r="Q12" s="61"/>
      <c r="R12" s="58">
        <f>IF(P12="","",T12*M12*LOOKUP(RIGHT($D$2,3),定数!$A$6:$A$13,定数!$B$6:$B$13))</f>
        <v>-3222.7607963257724</v>
      </c>
      <c r="S12" s="58"/>
      <c r="T12" s="59">
        <f t="shared" ref="T12:T75" si="6">IF(P12="","",IF(G12="買",(P12-H12),(H12-P12))*IF(RIGHT($D$2,3)="JPY",100,10000))</f>
        <v>-40.999999999999929</v>
      </c>
      <c r="U12" s="59"/>
      <c r="V12" s="22">
        <f t="shared" si="2"/>
        <v>0</v>
      </c>
      <c r="W12">
        <f t="shared" si="3"/>
        <v>3</v>
      </c>
      <c r="X12" s="38">
        <f t="shared" ref="X12:X75" si="7">IF(C12&lt;&gt;"",MAX(X11,C12),"")</f>
        <v>106100</v>
      </c>
      <c r="Y12" s="39">
        <f t="shared" ref="Y12:Y75" si="8">IF(X12&lt;&gt;"",1-(C12/X12),"")</f>
        <v>6.1593141457440992E-2</v>
      </c>
    </row>
    <row r="13" spans="2:25" x14ac:dyDescent="0.15">
      <c r="B13" s="35">
        <v>5</v>
      </c>
      <c r="C13" s="54">
        <f t="shared" si="4"/>
        <v>96342.206895039737</v>
      </c>
      <c r="D13" s="54"/>
      <c r="E13" s="48">
        <v>2013</v>
      </c>
      <c r="F13" s="8">
        <v>43755</v>
      </c>
      <c r="G13" s="48" t="s">
        <v>4</v>
      </c>
      <c r="H13" s="55">
        <v>0.95960000000000001</v>
      </c>
      <c r="I13" s="55"/>
      <c r="J13" s="48">
        <v>68</v>
      </c>
      <c r="K13" s="56">
        <f t="shared" si="5"/>
        <v>2890.2662068511918</v>
      </c>
      <c r="L13" s="57"/>
      <c r="M13" s="6">
        <f>IF(J13="","",(K13/J13)/LOOKUP(RIGHT($D$2,3),[1]定数!$A$6:$A$13,[1]定数!$B$6:$B$13))</f>
        <v>0.3541992900552931</v>
      </c>
      <c r="N13" s="48">
        <v>2013</v>
      </c>
      <c r="O13" s="8">
        <v>43761</v>
      </c>
      <c r="P13" s="55">
        <v>0.97319999999999995</v>
      </c>
      <c r="Q13" s="55"/>
      <c r="R13" s="58">
        <f>IF(P13="","",T13*M13*LOOKUP(RIGHT($D$2,3),定数!$A$6:$A$13,定数!$B$6:$B$13))</f>
        <v>5780.5324137023599</v>
      </c>
      <c r="S13" s="58"/>
      <c r="T13" s="59">
        <f t="shared" si="6"/>
        <v>135.99999999999946</v>
      </c>
      <c r="U13" s="59"/>
      <c r="V13" s="22">
        <f t="shared" si="2"/>
        <v>1</v>
      </c>
      <c r="W13">
        <f t="shared" si="3"/>
        <v>0</v>
      </c>
      <c r="X13" s="38">
        <f t="shared" si="7"/>
        <v>106100</v>
      </c>
      <c r="Y13" s="39">
        <f t="shared" si="8"/>
        <v>9.1967889773423739E-2</v>
      </c>
    </row>
    <row r="14" spans="2:25" x14ac:dyDescent="0.15">
      <c r="B14" s="35">
        <v>6</v>
      </c>
      <c r="C14" s="54">
        <f t="shared" si="4"/>
        <v>102122.73930874209</v>
      </c>
      <c r="D14" s="54"/>
      <c r="E14" s="48">
        <v>2014</v>
      </c>
      <c r="F14" s="8">
        <v>43626</v>
      </c>
      <c r="G14" s="48" t="s">
        <v>4</v>
      </c>
      <c r="H14" s="55">
        <v>0.93630000000000002</v>
      </c>
      <c r="I14" s="55"/>
      <c r="J14" s="48">
        <v>21</v>
      </c>
      <c r="K14" s="56">
        <f t="shared" si="5"/>
        <v>3063.6821792622627</v>
      </c>
      <c r="L14" s="57"/>
      <c r="M14" s="6">
        <f>IF(J14="","",(K14/J14)/LOOKUP(RIGHT($D$2,3),[1]定数!$A$6:$A$13,[1]定数!$B$6:$B$13))</f>
        <v>1.2157468965326439</v>
      </c>
      <c r="N14" s="48">
        <v>2014</v>
      </c>
      <c r="O14" s="8">
        <v>43628</v>
      </c>
      <c r="P14" s="55">
        <v>0.9405</v>
      </c>
      <c r="Q14" s="55"/>
      <c r="R14" s="58">
        <f>IF(P14="","",T14*M14*LOOKUP(RIGHT($D$2,3),定数!$A$6:$A$13,定数!$B$6:$B$13))</f>
        <v>6127.364358524499</v>
      </c>
      <c r="S14" s="58"/>
      <c r="T14" s="59">
        <f t="shared" si="6"/>
        <v>41.999999999999815</v>
      </c>
      <c r="U14" s="59"/>
      <c r="V14" s="22">
        <f t="shared" si="2"/>
        <v>2</v>
      </c>
      <c r="W14">
        <f t="shared" si="3"/>
        <v>0</v>
      </c>
      <c r="X14" s="38">
        <f t="shared" si="7"/>
        <v>106100</v>
      </c>
      <c r="Y14" s="39">
        <f t="shared" si="8"/>
        <v>3.7485963159829438E-2</v>
      </c>
    </row>
    <row r="15" spans="2:25" x14ac:dyDescent="0.15">
      <c r="B15" s="35">
        <v>7</v>
      </c>
      <c r="C15" s="54">
        <f t="shared" si="4"/>
        <v>108250.10366726659</v>
      </c>
      <c r="D15" s="54"/>
      <c r="E15" s="48">
        <v>2014</v>
      </c>
      <c r="F15" s="8">
        <v>43698</v>
      </c>
      <c r="G15" s="48" t="s">
        <v>3</v>
      </c>
      <c r="H15" s="60">
        <v>0.92730000000000001</v>
      </c>
      <c r="I15" s="61"/>
      <c r="J15" s="48">
        <v>42</v>
      </c>
      <c r="K15" s="56">
        <f t="shared" si="5"/>
        <v>3247.5031100179976</v>
      </c>
      <c r="L15" s="57"/>
      <c r="M15" s="6">
        <f>IF(J15="","",(K15/J15)/LOOKUP(RIGHT($D$2,3),[1]定数!$A$6:$A$13,[1]定数!$B$6:$B$13))</f>
        <v>0.64434585516230114</v>
      </c>
      <c r="N15" s="48">
        <v>2014</v>
      </c>
      <c r="O15" s="8">
        <v>43699</v>
      </c>
      <c r="P15" s="60">
        <v>0.93179999999999996</v>
      </c>
      <c r="Q15" s="61"/>
      <c r="R15" s="58">
        <f>IF(P15="","",T15*M15*LOOKUP(RIGHT($D$2,3),定数!$A$6:$A$13,定数!$B$6:$B$13))</f>
        <v>-3479.4676178763866</v>
      </c>
      <c r="S15" s="58"/>
      <c r="T15" s="59">
        <f t="shared" si="6"/>
        <v>-44.999999999999488</v>
      </c>
      <c r="U15" s="59"/>
      <c r="V15" s="22">
        <f t="shared" si="2"/>
        <v>0</v>
      </c>
      <c r="W15">
        <f t="shared" si="3"/>
        <v>1</v>
      </c>
      <c r="X15" s="38">
        <f t="shared" si="7"/>
        <v>108250.10366726659</v>
      </c>
      <c r="Y15" s="39">
        <f t="shared" si="8"/>
        <v>0</v>
      </c>
    </row>
    <row r="16" spans="2:25" x14ac:dyDescent="0.15">
      <c r="B16" s="35">
        <v>8</v>
      </c>
      <c r="C16" s="54">
        <f t="shared" si="4"/>
        <v>104770.6360493902</v>
      </c>
      <c r="D16" s="54"/>
      <c r="E16" s="48">
        <v>2014</v>
      </c>
      <c r="F16" s="8">
        <v>43710</v>
      </c>
      <c r="G16" s="48" t="s">
        <v>3</v>
      </c>
      <c r="H16" s="60">
        <v>0.92830000000000001</v>
      </c>
      <c r="I16" s="61"/>
      <c r="J16" s="48">
        <v>53</v>
      </c>
      <c r="K16" s="56">
        <f t="shared" si="5"/>
        <v>3143.119081481706</v>
      </c>
      <c r="L16" s="57"/>
      <c r="M16" s="6">
        <f>IF(J16="","",(K16/J16)/LOOKUP(RIGHT($D$2,3),[1]定数!$A$6:$A$13,[1]定数!$B$6:$B$13))</f>
        <v>0.49420111344051981</v>
      </c>
      <c r="N16" s="48">
        <v>2014</v>
      </c>
      <c r="O16" s="8">
        <v>43711</v>
      </c>
      <c r="P16" s="60">
        <v>0.93369999999999997</v>
      </c>
      <c r="Q16" s="61"/>
      <c r="R16" s="58">
        <f>IF(P16="","",T16*M16*LOOKUP(RIGHT($D$2,3),定数!$A$6:$A$13,定数!$B$6:$B$13))</f>
        <v>-3202.423215094545</v>
      </c>
      <c r="S16" s="58"/>
      <c r="T16" s="59">
        <f t="shared" si="6"/>
        <v>-53.999999999999602</v>
      </c>
      <c r="U16" s="59"/>
      <c r="V16" s="22">
        <f t="shared" si="2"/>
        <v>0</v>
      </c>
      <c r="W16">
        <f t="shared" si="3"/>
        <v>2</v>
      </c>
      <c r="X16" s="38">
        <f t="shared" si="7"/>
        <v>108250.10366726659</v>
      </c>
      <c r="Y16" s="39">
        <f t="shared" si="8"/>
        <v>3.2142857142856807E-2</v>
      </c>
    </row>
    <row r="17" spans="2:25" x14ac:dyDescent="0.15">
      <c r="B17" s="35">
        <v>9</v>
      </c>
      <c r="C17" s="54">
        <f t="shared" si="1"/>
        <v>101568.21283429566</v>
      </c>
      <c r="D17" s="54"/>
      <c r="E17" s="48">
        <v>2014</v>
      </c>
      <c r="F17" s="8">
        <v>43719</v>
      </c>
      <c r="G17" s="48" t="s">
        <v>3</v>
      </c>
      <c r="H17" s="60">
        <v>0.9123</v>
      </c>
      <c r="I17" s="61"/>
      <c r="J17" s="48">
        <v>92</v>
      </c>
      <c r="K17" s="56">
        <f t="shared" si="5"/>
        <v>3047.0463850288697</v>
      </c>
      <c r="L17" s="57"/>
      <c r="M17" s="6">
        <f>IF(J17="","",(K17/J17)/LOOKUP(RIGHT($D$2,3),[1]定数!$A$6:$A$13,[1]定数!$B$6:$B$13))</f>
        <v>0.27600057835406427</v>
      </c>
      <c r="N17" s="48">
        <v>2014</v>
      </c>
      <c r="O17" s="8">
        <v>43726</v>
      </c>
      <c r="P17" s="60">
        <v>0.89400000000000002</v>
      </c>
      <c r="Q17" s="61"/>
      <c r="R17" s="58">
        <f>IF(P17="","",T17*M17*LOOKUP(RIGHT($D$2,3),定数!$A$6:$A$13,定数!$B$6:$B$13))</f>
        <v>6060.9727006552457</v>
      </c>
      <c r="S17" s="58"/>
      <c r="T17" s="59">
        <f t="shared" si="6"/>
        <v>182.99999999999983</v>
      </c>
      <c r="U17" s="59"/>
      <c r="V17" s="22">
        <f t="shared" si="2"/>
        <v>1</v>
      </c>
      <c r="W17">
        <f t="shared" si="3"/>
        <v>0</v>
      </c>
      <c r="X17" s="38">
        <f t="shared" si="7"/>
        <v>108250.10366726659</v>
      </c>
      <c r="Y17" s="39">
        <f t="shared" si="8"/>
        <v>6.1726415094339071E-2</v>
      </c>
    </row>
    <row r="18" spans="2:25" x14ac:dyDescent="0.15">
      <c r="B18" s="35">
        <v>10</v>
      </c>
      <c r="C18" s="54">
        <f t="shared" si="1"/>
        <v>107629.1855349509</v>
      </c>
      <c r="D18" s="54"/>
      <c r="E18" s="48">
        <v>2014</v>
      </c>
      <c r="F18" s="8">
        <v>43727</v>
      </c>
      <c r="G18" s="48" t="s">
        <v>3</v>
      </c>
      <c r="H18" s="55">
        <v>0.89190000000000003</v>
      </c>
      <c r="I18" s="55"/>
      <c r="J18" s="48">
        <v>73</v>
      </c>
      <c r="K18" s="56">
        <f t="shared" si="5"/>
        <v>3228.8755660485267</v>
      </c>
      <c r="L18" s="57"/>
      <c r="M18" s="6">
        <f>IF(J18="","",(K18/J18)/LOOKUP(RIGHT($D$2,3),[1]定数!$A$6:$A$13,[1]定数!$B$6:$B$13))</f>
        <v>0.36859310114709209</v>
      </c>
      <c r="N18" s="48">
        <v>2014</v>
      </c>
      <c r="O18" s="8">
        <v>43734</v>
      </c>
      <c r="P18" s="55">
        <v>0.87719999999999998</v>
      </c>
      <c r="Q18" s="55"/>
      <c r="R18" s="58">
        <f>IF(P18="","",T18*M18*LOOKUP(RIGHT($D$2,3),定数!$A$6:$A$13,定数!$B$6:$B$13))</f>
        <v>6501.9823042347252</v>
      </c>
      <c r="S18" s="58"/>
      <c r="T18" s="59">
        <f t="shared" si="6"/>
        <v>147.00000000000045</v>
      </c>
      <c r="U18" s="59"/>
      <c r="V18" s="22">
        <f t="shared" si="2"/>
        <v>2</v>
      </c>
      <c r="W18">
        <f t="shared" si="3"/>
        <v>0</v>
      </c>
      <c r="X18" s="38">
        <f t="shared" si="7"/>
        <v>108250.10366726659</v>
      </c>
      <c r="Y18" s="39">
        <f t="shared" si="8"/>
        <v>5.7359587776861787E-3</v>
      </c>
    </row>
    <row r="19" spans="2:25" x14ac:dyDescent="0.15">
      <c r="B19" s="35">
        <v>11</v>
      </c>
      <c r="C19" s="54">
        <f t="shared" si="1"/>
        <v>114131.16783918563</v>
      </c>
      <c r="D19" s="54"/>
      <c r="E19" s="48">
        <v>2014</v>
      </c>
      <c r="F19" s="8">
        <v>43808</v>
      </c>
      <c r="G19" s="48" t="s">
        <v>3</v>
      </c>
      <c r="H19" s="60">
        <v>0.82450000000000001</v>
      </c>
      <c r="I19" s="61"/>
      <c r="J19" s="48">
        <v>68</v>
      </c>
      <c r="K19" s="56">
        <f>IF(J19="","",C19*0.03)</f>
        <v>3423.9350351755688</v>
      </c>
      <c r="L19" s="57"/>
      <c r="M19" s="6">
        <f>IF(J19="","",(K19/J19)/LOOKUP(RIGHT($D$2,3),[1]定数!$A$6:$A$13,[1]定数!$B$6:$B$13))</f>
        <v>0.41959988176171187</v>
      </c>
      <c r="N19" s="48">
        <v>2014</v>
      </c>
      <c r="O19" s="8">
        <v>43808</v>
      </c>
      <c r="P19" s="55">
        <v>0.83150000000000002</v>
      </c>
      <c r="Q19" s="55"/>
      <c r="R19" s="58">
        <f>IF(P19="","",T19*M19*LOOKUP(RIGHT($D$2,3),定数!$A$6:$A$13,定数!$B$6:$B$13))</f>
        <v>-3524.6390067983825</v>
      </c>
      <c r="S19" s="58"/>
      <c r="T19" s="59">
        <f t="shared" si="6"/>
        <v>-70.000000000000057</v>
      </c>
      <c r="U19" s="59"/>
      <c r="V19" s="22">
        <f t="shared" si="2"/>
        <v>0</v>
      </c>
      <c r="W19">
        <f t="shared" si="3"/>
        <v>1</v>
      </c>
      <c r="X19" s="38">
        <f t="shared" si="7"/>
        <v>114131.16783918563</v>
      </c>
      <c r="Y19" s="39">
        <f t="shared" si="8"/>
        <v>0</v>
      </c>
    </row>
    <row r="20" spans="2:25" x14ac:dyDescent="0.15">
      <c r="B20" s="35">
        <v>12</v>
      </c>
      <c r="C20" s="54">
        <f t="shared" si="1"/>
        <v>110606.52883238724</v>
      </c>
      <c r="D20" s="54"/>
      <c r="E20" s="48">
        <v>2014</v>
      </c>
      <c r="F20" s="8">
        <v>43814</v>
      </c>
      <c r="G20" s="48" t="s">
        <v>3</v>
      </c>
      <c r="H20" s="60">
        <v>0.82010000000000005</v>
      </c>
      <c r="I20" s="61"/>
      <c r="J20" s="48">
        <v>63</v>
      </c>
      <c r="K20" s="56">
        <f>IF(J20="","",C20*0.03)</f>
        <v>3318.1958649716171</v>
      </c>
      <c r="L20" s="57"/>
      <c r="M20" s="6">
        <f>IF(J20="","",(K20/J20)/LOOKUP(RIGHT($D$2,3),[1]定数!$A$6:$A$13,[1]定数!$B$6:$B$13))</f>
        <v>0.43891479695391761</v>
      </c>
      <c r="N20" s="48">
        <v>2014</v>
      </c>
      <c r="O20" s="8">
        <v>43815</v>
      </c>
      <c r="P20" s="55">
        <v>0.82679999999999998</v>
      </c>
      <c r="Q20" s="55"/>
      <c r="R20" s="58">
        <f>IF(P20="","",T20*M20*LOOKUP(RIGHT($D$2,3),定数!$A$6:$A$13,定数!$B$6:$B$13))</f>
        <v>-3528.87496750946</v>
      </c>
      <c r="S20" s="58"/>
      <c r="T20" s="59">
        <f t="shared" si="6"/>
        <v>-66.999999999999289</v>
      </c>
      <c r="U20" s="59"/>
      <c r="V20" s="22">
        <f t="shared" si="2"/>
        <v>0</v>
      </c>
      <c r="W20">
        <f t="shared" si="3"/>
        <v>2</v>
      </c>
      <c r="X20" s="38">
        <f t="shared" si="7"/>
        <v>114131.16783918563</v>
      </c>
      <c r="Y20" s="39">
        <f t="shared" si="8"/>
        <v>3.0882352941176583E-2</v>
      </c>
    </row>
    <row r="21" spans="2:25" x14ac:dyDescent="0.15">
      <c r="B21" s="35">
        <v>13</v>
      </c>
      <c r="C21" s="54">
        <f t="shared" si="1"/>
        <v>107077.65386487778</v>
      </c>
      <c r="D21" s="54"/>
      <c r="E21" s="48">
        <v>2015</v>
      </c>
      <c r="F21" s="8">
        <v>43487</v>
      </c>
      <c r="G21" s="48" t="s">
        <v>37</v>
      </c>
      <c r="H21" s="60">
        <v>0.80679999999999996</v>
      </c>
      <c r="I21" s="61"/>
      <c r="J21" s="48">
        <v>66</v>
      </c>
      <c r="K21" s="56">
        <f>IF(J21="","",C21*0.03)</f>
        <v>3212.3296159463334</v>
      </c>
      <c r="L21" s="57"/>
      <c r="M21" s="6">
        <f>IF(J21="","",(K21/J21)/LOOKUP(RIGHT($D$2,3),[1]定数!$A$6:$A$13,[1]定数!$B$6:$B$13))</f>
        <v>0.40559717373059762</v>
      </c>
      <c r="N21" s="48">
        <v>2015</v>
      </c>
      <c r="O21" s="8">
        <v>43519</v>
      </c>
      <c r="P21" s="60">
        <v>0.79359999999999997</v>
      </c>
      <c r="Q21" s="61"/>
      <c r="R21" s="58">
        <f>IF(P21="","",T21*M21*LOOKUP(RIGHT($D$2,3),定数!$A$6:$A$13,定数!$B$6:$B$13))</f>
        <v>6424.6592318926605</v>
      </c>
      <c r="S21" s="58"/>
      <c r="T21" s="59">
        <f t="shared" si="6"/>
        <v>131.99999999999989</v>
      </c>
      <c r="U21" s="59"/>
      <c r="V21" s="22">
        <f t="shared" si="2"/>
        <v>1</v>
      </c>
      <c r="W21">
        <f t="shared" si="3"/>
        <v>0</v>
      </c>
      <c r="X21" s="38">
        <f t="shared" si="7"/>
        <v>114131.16783918563</v>
      </c>
      <c r="Y21" s="39">
        <f t="shared" si="8"/>
        <v>6.1801820728291101E-2</v>
      </c>
    </row>
    <row r="22" spans="2:25" x14ac:dyDescent="0.15">
      <c r="B22" s="35">
        <v>14</v>
      </c>
      <c r="C22" s="54">
        <f t="shared" si="1"/>
        <v>113502.31309677043</v>
      </c>
      <c r="D22" s="54"/>
      <c r="E22" s="48">
        <v>2015</v>
      </c>
      <c r="F22" s="8">
        <v>43556</v>
      </c>
      <c r="G22" s="48" t="s">
        <v>3</v>
      </c>
      <c r="H22" s="60">
        <v>0.7581</v>
      </c>
      <c r="I22" s="61"/>
      <c r="J22" s="48">
        <v>80</v>
      </c>
      <c r="K22" s="56">
        <f t="shared" ref="K22:K69" si="9">IF(J22="","",C22*0.03)</f>
        <v>3405.0693929031131</v>
      </c>
      <c r="L22" s="57"/>
      <c r="M22" s="6">
        <f>IF(J22="","",(K22/J22)/LOOKUP(RIGHT($D$2,3),[1]定数!$A$6:$A$13,[1]定数!$B$6:$B$13))</f>
        <v>0.35469472842740762</v>
      </c>
      <c r="N22" s="48">
        <v>2015</v>
      </c>
      <c r="O22" s="8">
        <v>43558</v>
      </c>
      <c r="P22" s="60">
        <v>0.76629999999999998</v>
      </c>
      <c r="Q22" s="61"/>
      <c r="R22" s="58">
        <f>IF(P22="","",T22*M22*LOOKUP(RIGHT($D$2,3),定数!$A$6:$A$13,定数!$B$6:$B$13))</f>
        <v>-3490.1961277256851</v>
      </c>
      <c r="S22" s="58"/>
      <c r="T22" s="59">
        <f t="shared" si="6"/>
        <v>-81.999999999999858</v>
      </c>
      <c r="U22" s="59"/>
      <c r="V22" s="22">
        <f t="shared" si="2"/>
        <v>0</v>
      </c>
      <c r="W22">
        <f t="shared" si="3"/>
        <v>1</v>
      </c>
      <c r="X22" s="38">
        <f t="shared" si="7"/>
        <v>114131.16783918563</v>
      </c>
      <c r="Y22" s="39">
        <f t="shared" si="8"/>
        <v>5.5099299719886252E-3</v>
      </c>
    </row>
    <row r="23" spans="2:25" x14ac:dyDescent="0.15">
      <c r="B23" s="35">
        <v>15</v>
      </c>
      <c r="C23" s="54">
        <f t="shared" si="1"/>
        <v>110012.11696904476</v>
      </c>
      <c r="D23" s="54"/>
      <c r="E23" s="48">
        <v>2015</v>
      </c>
      <c r="F23" s="8">
        <v>43611</v>
      </c>
      <c r="G23" s="48" t="s">
        <v>3</v>
      </c>
      <c r="H23" s="55">
        <v>0.77700000000000002</v>
      </c>
      <c r="I23" s="55"/>
      <c r="J23" s="48">
        <v>67</v>
      </c>
      <c r="K23" s="56">
        <f t="shared" si="9"/>
        <v>3300.3635090713424</v>
      </c>
      <c r="L23" s="57"/>
      <c r="M23" s="6">
        <f>IF(J23="","",(K23/J23)/LOOKUP(RIGHT($D$2,3),[1]定数!$A$6:$A$13,[1]定数!$B$6:$B$13))</f>
        <v>0.41049297376509231</v>
      </c>
      <c r="N23" s="48">
        <v>2015</v>
      </c>
      <c r="O23" s="8">
        <v>43613</v>
      </c>
      <c r="P23" s="55">
        <v>0.76359999999999995</v>
      </c>
      <c r="Q23" s="55"/>
      <c r="R23" s="58">
        <f>IF(P23="","",T23*M23*LOOKUP(RIGHT($D$2,3),定数!$A$6:$A$13,定数!$B$6:$B$13))</f>
        <v>6600.7270181427239</v>
      </c>
      <c r="S23" s="58"/>
      <c r="T23" s="59">
        <f t="shared" si="6"/>
        <v>134.0000000000008</v>
      </c>
      <c r="U23" s="59"/>
      <c r="V23" t="str">
        <f t="shared" ref="V23:W74" si="10">IF(S23&lt;&gt;"",IF(S23&lt;0,1+V22,0),"")</f>
        <v/>
      </c>
      <c r="W23">
        <f t="shared" si="3"/>
        <v>0</v>
      </c>
      <c r="X23" s="38">
        <f t="shared" si="7"/>
        <v>114131.16783918563</v>
      </c>
      <c r="Y23" s="39">
        <f t="shared" si="8"/>
        <v>3.6090499625349826E-2</v>
      </c>
    </row>
    <row r="24" spans="2:25" x14ac:dyDescent="0.15">
      <c r="B24" s="35">
        <v>16</v>
      </c>
      <c r="C24" s="54">
        <f t="shared" si="1"/>
        <v>116612.84398718749</v>
      </c>
      <c r="D24" s="54"/>
      <c r="E24" s="48">
        <v>2015</v>
      </c>
      <c r="F24" s="8">
        <v>43649</v>
      </c>
      <c r="G24" s="48" t="s">
        <v>3</v>
      </c>
      <c r="H24" s="55">
        <v>0.75649999999999995</v>
      </c>
      <c r="I24" s="55"/>
      <c r="J24" s="48">
        <v>81</v>
      </c>
      <c r="K24" s="56">
        <f t="shared" si="9"/>
        <v>3498.3853196156247</v>
      </c>
      <c r="L24" s="57"/>
      <c r="M24" s="6">
        <f>IF(J24="","",(K24/J24)/LOOKUP(RIGHT($D$2,3),[1]定数!$A$6:$A$13,[1]定数!$B$6:$B$13))</f>
        <v>0.35991618514564039</v>
      </c>
      <c r="N24" s="48">
        <v>2015</v>
      </c>
      <c r="O24" s="8">
        <v>43653</v>
      </c>
      <c r="P24" s="55">
        <v>0.74029999999999996</v>
      </c>
      <c r="Q24" s="55"/>
      <c r="R24" s="58">
        <f>IF(P24="","",T24*M24*LOOKUP(RIGHT($D$2,3),定数!$A$6:$A$13,定数!$B$6:$B$13))</f>
        <v>6996.7706392312448</v>
      </c>
      <c r="S24" s="58"/>
      <c r="T24" s="59">
        <f t="shared" si="6"/>
        <v>161.99999999999991</v>
      </c>
      <c r="U24" s="59"/>
      <c r="V24" t="str">
        <f t="shared" si="10"/>
        <v/>
      </c>
      <c r="W24">
        <f t="shared" si="3"/>
        <v>0</v>
      </c>
      <c r="X24" s="38">
        <f t="shared" si="7"/>
        <v>116612.84398718749</v>
      </c>
      <c r="Y24" s="39">
        <f t="shared" si="8"/>
        <v>0</v>
      </c>
    </row>
    <row r="25" spans="2:25" x14ac:dyDescent="0.15">
      <c r="B25" s="35">
        <v>17</v>
      </c>
      <c r="C25" s="54">
        <f t="shared" si="1"/>
        <v>123609.61462641873</v>
      </c>
      <c r="D25" s="54"/>
      <c r="E25" s="48">
        <v>2015</v>
      </c>
      <c r="F25" s="8">
        <v>43709</v>
      </c>
      <c r="G25" s="48" t="s">
        <v>3</v>
      </c>
      <c r="H25" s="55">
        <v>0.70640000000000003</v>
      </c>
      <c r="I25" s="55"/>
      <c r="J25" s="48">
        <v>88</v>
      </c>
      <c r="K25" s="56">
        <f t="shared" si="9"/>
        <v>3708.2884387925615</v>
      </c>
      <c r="L25" s="57"/>
      <c r="M25" s="6">
        <f>IF(J25="","",(K25/J25)/LOOKUP(RIGHT($D$2,3),[1]定数!$A$6:$A$13,[1]定数!$B$6:$B$13))</f>
        <v>0.35116367791596226</v>
      </c>
      <c r="N25" s="48">
        <v>2015</v>
      </c>
      <c r="O25" s="8">
        <v>43723</v>
      </c>
      <c r="P25" s="55">
        <v>0.71540000000000004</v>
      </c>
      <c r="Q25" s="55"/>
      <c r="R25" s="58">
        <f>IF(P25="","",T25*M25*LOOKUP(RIGHT($D$2,3),定数!$A$6:$A$13,定数!$B$6:$B$13))</f>
        <v>-3792.5677214923962</v>
      </c>
      <c r="S25" s="58"/>
      <c r="T25" s="59">
        <f t="shared" si="6"/>
        <v>-90.000000000000085</v>
      </c>
      <c r="U25" s="59"/>
      <c r="V25" t="str">
        <f t="shared" si="10"/>
        <v/>
      </c>
      <c r="W25">
        <f t="shared" si="3"/>
        <v>1</v>
      </c>
      <c r="X25" s="38">
        <f t="shared" si="7"/>
        <v>123609.61462641873</v>
      </c>
      <c r="Y25" s="39">
        <f t="shared" si="8"/>
        <v>0</v>
      </c>
    </row>
    <row r="26" spans="2:25" x14ac:dyDescent="0.15">
      <c r="B26" s="35">
        <v>18</v>
      </c>
      <c r="C26" s="54">
        <f t="shared" si="1"/>
        <v>119817.04690492633</v>
      </c>
      <c r="D26" s="54"/>
      <c r="E26" s="48">
        <v>2015</v>
      </c>
      <c r="F26" s="8">
        <v>43711</v>
      </c>
      <c r="G26" s="48" t="s">
        <v>3</v>
      </c>
      <c r="H26" s="55">
        <v>0.7</v>
      </c>
      <c r="I26" s="55"/>
      <c r="J26" s="48">
        <v>60</v>
      </c>
      <c r="K26" s="56">
        <f t="shared" si="9"/>
        <v>3594.5114071477897</v>
      </c>
      <c r="L26" s="57"/>
      <c r="M26" s="6">
        <f>IF(J26="","",(K26/J26)/LOOKUP(RIGHT($D$2,3),[1]定数!$A$6:$A$13,[1]定数!$B$6:$B$13))</f>
        <v>0.49923769543719304</v>
      </c>
      <c r="N26" s="48">
        <v>2015</v>
      </c>
      <c r="O26" s="8">
        <v>43717</v>
      </c>
      <c r="P26" s="55">
        <v>0.70620000000000005</v>
      </c>
      <c r="Q26" s="55"/>
      <c r="R26" s="58">
        <f>IF(P26="","",T26*M26*LOOKUP(RIGHT($D$2,3),定数!$A$6:$A$13,定数!$B$6:$B$13))</f>
        <v>-3714.3284540527729</v>
      </c>
      <c r="S26" s="58"/>
      <c r="T26" s="59">
        <f t="shared" si="6"/>
        <v>-62.000000000000945</v>
      </c>
      <c r="U26" s="59"/>
      <c r="V26" t="str">
        <f t="shared" si="10"/>
        <v/>
      </c>
      <c r="W26">
        <f t="shared" si="3"/>
        <v>2</v>
      </c>
      <c r="X26" s="38">
        <f t="shared" si="7"/>
        <v>123609.61462641873</v>
      </c>
      <c r="Y26" s="39">
        <f t="shared" si="8"/>
        <v>3.0681818181818143E-2</v>
      </c>
    </row>
    <row r="27" spans="2:25" x14ac:dyDescent="0.15">
      <c r="B27" s="35">
        <v>19</v>
      </c>
      <c r="C27" s="54">
        <f t="shared" si="1"/>
        <v>116102.71845087357</v>
      </c>
      <c r="D27" s="54"/>
      <c r="E27" s="48">
        <v>2015</v>
      </c>
      <c r="F27" s="8">
        <v>43775</v>
      </c>
      <c r="G27" s="48" t="s">
        <v>3</v>
      </c>
      <c r="H27" s="55">
        <v>0.70579999999999998</v>
      </c>
      <c r="I27" s="55"/>
      <c r="J27" s="48">
        <v>110</v>
      </c>
      <c r="K27" s="56">
        <f t="shared" si="9"/>
        <v>3483.0815535262068</v>
      </c>
      <c r="L27" s="57"/>
      <c r="M27" s="6">
        <f>IF(J27="","",(K27/J27)/LOOKUP(RIGHT($D$2,3),[1]定数!$A$6:$A$13,[1]定数!$B$6:$B$13))</f>
        <v>0.26386981466107629</v>
      </c>
      <c r="N27" s="48">
        <v>2015</v>
      </c>
      <c r="O27" s="8">
        <v>43788</v>
      </c>
      <c r="P27" s="55">
        <v>0.71699999999999997</v>
      </c>
      <c r="Q27" s="55"/>
      <c r="R27" s="58">
        <f>IF(P27="","",T27*M27*LOOKUP(RIGHT($D$2,3),定数!$A$6:$A$13,定数!$B$6:$B$13))</f>
        <v>-3546.4103090448616</v>
      </c>
      <c r="S27" s="58"/>
      <c r="T27" s="59">
        <f t="shared" si="6"/>
        <v>-111.99999999999987</v>
      </c>
      <c r="U27" s="59"/>
      <c r="V27" t="str">
        <f t="shared" si="10"/>
        <v/>
      </c>
      <c r="W27">
        <f t="shared" si="3"/>
        <v>3</v>
      </c>
      <c r="X27" s="38">
        <f t="shared" si="7"/>
        <v>123609.61462641873</v>
      </c>
      <c r="Y27" s="39">
        <f t="shared" si="8"/>
        <v>6.0730681818182197E-2</v>
      </c>
    </row>
    <row r="28" spans="2:25" x14ac:dyDescent="0.15">
      <c r="B28" s="35">
        <v>20</v>
      </c>
      <c r="C28" s="54">
        <f t="shared" si="1"/>
        <v>112556.3081418287</v>
      </c>
      <c r="D28" s="54"/>
      <c r="E28" s="48">
        <v>2016</v>
      </c>
      <c r="F28" s="8">
        <v>43588</v>
      </c>
      <c r="G28" s="48" t="s">
        <v>3</v>
      </c>
      <c r="H28" s="55">
        <v>0.75170000000000003</v>
      </c>
      <c r="I28" s="55"/>
      <c r="J28" s="48">
        <v>110</v>
      </c>
      <c r="K28" s="56">
        <f t="shared" si="9"/>
        <v>3376.689244254861</v>
      </c>
      <c r="L28" s="57"/>
      <c r="M28" s="6">
        <f>IF(J28="","",(K28/J28)/LOOKUP(RIGHT($D$2,3),[1]定数!$A$6:$A$13,[1]定数!$B$6:$B$13))</f>
        <v>0.25580979123142888</v>
      </c>
      <c r="N28" s="48">
        <v>2016</v>
      </c>
      <c r="O28" s="8">
        <v>43598</v>
      </c>
      <c r="P28" s="55">
        <v>0.72970000000000002</v>
      </c>
      <c r="Q28" s="55"/>
      <c r="R28" s="58">
        <f>IF(P28="","",T28*M28*LOOKUP(RIGHT($D$2,3),定数!$A$6:$A$13,定数!$B$6:$B$13))</f>
        <v>6753.3784885097284</v>
      </c>
      <c r="S28" s="58"/>
      <c r="T28" s="59">
        <f t="shared" si="6"/>
        <v>220.0000000000002</v>
      </c>
      <c r="U28" s="59"/>
      <c r="V28" t="str">
        <f t="shared" si="10"/>
        <v/>
      </c>
      <c r="W28">
        <f t="shared" si="3"/>
        <v>0</v>
      </c>
      <c r="X28" s="38">
        <f t="shared" si="7"/>
        <v>123609.61462641873</v>
      </c>
      <c r="Y28" s="39">
        <f t="shared" si="8"/>
        <v>8.9421090082644983E-2</v>
      </c>
    </row>
    <row r="29" spans="2:25" x14ac:dyDescent="0.15">
      <c r="B29" s="35">
        <v>21</v>
      </c>
      <c r="C29" s="54">
        <f t="shared" si="1"/>
        <v>119309.68663033843</v>
      </c>
      <c r="D29" s="54"/>
      <c r="E29" s="48">
        <v>2016</v>
      </c>
      <c r="F29" s="8">
        <v>43591</v>
      </c>
      <c r="G29" s="48" t="s">
        <v>3</v>
      </c>
      <c r="H29" s="55">
        <v>0.73809999999999998</v>
      </c>
      <c r="I29" s="55"/>
      <c r="J29" s="48">
        <v>94</v>
      </c>
      <c r="K29" s="56">
        <f t="shared" si="9"/>
        <v>3579.2905989101528</v>
      </c>
      <c r="L29" s="57"/>
      <c r="M29" s="6">
        <f>IF(J29="","",(K29/J29)/LOOKUP(RIGHT($D$2,3),[1]定数!$A$6:$A$13,[1]定数!$B$6:$B$13))</f>
        <v>0.31731299635728305</v>
      </c>
      <c r="N29" s="48">
        <v>2016</v>
      </c>
      <c r="O29" s="8">
        <v>43604</v>
      </c>
      <c r="P29" s="55">
        <v>0.71940000000000004</v>
      </c>
      <c r="Q29" s="55"/>
      <c r="R29" s="58">
        <f>IF(P29="","",T29*M29*LOOKUP(RIGHT($D$2,3),定数!$A$6:$A$13,定数!$B$6:$B$13))</f>
        <v>7120.5036382574071</v>
      </c>
      <c r="S29" s="58"/>
      <c r="T29" s="59">
        <f t="shared" si="6"/>
        <v>186.99999999999937</v>
      </c>
      <c r="U29" s="59"/>
      <c r="V29" t="str">
        <f t="shared" si="10"/>
        <v/>
      </c>
      <c r="W29">
        <f t="shared" si="3"/>
        <v>0</v>
      </c>
      <c r="X29" s="38">
        <f t="shared" si="7"/>
        <v>123609.61462641873</v>
      </c>
      <c r="Y29" s="39">
        <f t="shared" si="8"/>
        <v>3.4786355487603671E-2</v>
      </c>
    </row>
    <row r="30" spans="2:25" x14ac:dyDescent="0.15">
      <c r="B30" s="35">
        <v>22</v>
      </c>
      <c r="C30" s="54">
        <f t="shared" si="1"/>
        <v>126430.19026859583</v>
      </c>
      <c r="D30" s="54"/>
      <c r="E30" s="48">
        <v>2016</v>
      </c>
      <c r="F30" s="8">
        <v>43710</v>
      </c>
      <c r="G30" s="48" t="s">
        <v>4</v>
      </c>
      <c r="H30" s="55">
        <v>0.76149999999999995</v>
      </c>
      <c r="I30" s="55"/>
      <c r="J30" s="48">
        <v>78</v>
      </c>
      <c r="K30" s="56">
        <f t="shared" si="9"/>
        <v>3792.905708057875</v>
      </c>
      <c r="L30" s="57"/>
      <c r="M30" s="6">
        <f>IF(J30="","",(K30/J30)/LOOKUP(RIGHT($D$2,3),[1]定数!$A$6:$A$13,[1]定数!$B$6:$B$13))</f>
        <v>0.40522496880960202</v>
      </c>
      <c r="N30" s="48">
        <v>2016</v>
      </c>
      <c r="O30" s="8">
        <v>43720</v>
      </c>
      <c r="P30" s="55">
        <v>0.75349999999999995</v>
      </c>
      <c r="Q30" s="55"/>
      <c r="R30" s="58">
        <f>IF(P30="","",T30*M30*LOOKUP(RIGHT($D$2,3),定数!$A$6:$A$13,定数!$B$6:$B$13))</f>
        <v>-3890.1597005721824</v>
      </c>
      <c r="S30" s="58"/>
      <c r="T30" s="59">
        <f t="shared" si="6"/>
        <v>-80.000000000000071</v>
      </c>
      <c r="U30" s="59"/>
      <c r="V30" t="str">
        <f t="shared" si="10"/>
        <v/>
      </c>
      <c r="W30">
        <f t="shared" si="3"/>
        <v>1</v>
      </c>
      <c r="X30" s="38">
        <f t="shared" si="7"/>
        <v>126430.19026859583</v>
      </c>
      <c r="Y30" s="39">
        <f t="shared" si="8"/>
        <v>0</v>
      </c>
    </row>
    <row r="31" spans="2:25" x14ac:dyDescent="0.15">
      <c r="B31" s="35">
        <v>23</v>
      </c>
      <c r="C31" s="54">
        <f t="shared" si="1"/>
        <v>122540.03056802365</v>
      </c>
      <c r="D31" s="54"/>
      <c r="E31" s="48">
        <v>2016</v>
      </c>
      <c r="F31" s="8">
        <v>43784</v>
      </c>
      <c r="G31" s="48" t="s">
        <v>3</v>
      </c>
      <c r="H31" s="55">
        <v>0.75229999999999997</v>
      </c>
      <c r="I31" s="55"/>
      <c r="J31" s="48">
        <v>52</v>
      </c>
      <c r="K31" s="56">
        <f t="shared" si="9"/>
        <v>3676.2009170407096</v>
      </c>
      <c r="L31" s="57"/>
      <c r="M31" s="6">
        <f>IF(J31="","",(K31/J31)/LOOKUP(RIGHT($D$2,3),[1]定数!$A$6:$A$13,[1]定数!$B$6:$B$13))</f>
        <v>0.5891347623462676</v>
      </c>
      <c r="N31" s="48">
        <v>2016</v>
      </c>
      <c r="O31" s="8">
        <v>43787</v>
      </c>
      <c r="P31" s="55">
        <v>0.7419</v>
      </c>
      <c r="Q31" s="55"/>
      <c r="R31" s="58">
        <f>IF(P31="","",T31*M31*LOOKUP(RIGHT($D$2,3),定数!$A$6:$A$13,定数!$B$6:$B$13))</f>
        <v>7352.4018340813946</v>
      </c>
      <c r="S31" s="58"/>
      <c r="T31" s="59">
        <f t="shared" si="6"/>
        <v>103.99999999999964</v>
      </c>
      <c r="U31" s="59"/>
      <c r="V31" t="str">
        <f t="shared" si="10"/>
        <v/>
      </c>
      <c r="W31">
        <f t="shared" si="3"/>
        <v>0</v>
      </c>
      <c r="X31" s="38">
        <f t="shared" si="7"/>
        <v>126430.19026859583</v>
      </c>
      <c r="Y31" s="39">
        <f t="shared" si="8"/>
        <v>3.0769230769230771E-2</v>
      </c>
    </row>
    <row r="32" spans="2:25" x14ac:dyDescent="0.15">
      <c r="B32" s="35">
        <v>24</v>
      </c>
      <c r="C32" s="54">
        <f t="shared" si="1"/>
        <v>129892.43240210504</v>
      </c>
      <c r="D32" s="54"/>
      <c r="E32" s="48">
        <v>2017</v>
      </c>
      <c r="F32" s="8">
        <v>43496</v>
      </c>
      <c r="G32" s="48" t="s">
        <v>4</v>
      </c>
      <c r="H32" s="55">
        <v>0.7581</v>
      </c>
      <c r="I32" s="55"/>
      <c r="J32" s="48">
        <v>38</v>
      </c>
      <c r="K32" s="56">
        <f t="shared" si="9"/>
        <v>3896.772972063151</v>
      </c>
      <c r="L32" s="57"/>
      <c r="M32" s="6">
        <f>IF(J32="","",(K32/J32)/LOOKUP(RIGHT($D$2,3),[1]定数!$A$6:$A$13,[1]定数!$B$6:$B$13))</f>
        <v>0.85455547632963835</v>
      </c>
      <c r="N32" s="48">
        <v>2017</v>
      </c>
      <c r="O32" s="8">
        <v>43498</v>
      </c>
      <c r="P32" s="55">
        <v>0.76580000000000004</v>
      </c>
      <c r="Q32" s="55"/>
      <c r="R32" s="58">
        <f>IF(P32="","",T32*M32*LOOKUP(RIGHT($D$2,3),定数!$A$6:$A$13,定数!$B$6:$B$13))</f>
        <v>7896.0926012858999</v>
      </c>
      <c r="S32" s="58"/>
      <c r="T32" s="59">
        <f t="shared" si="6"/>
        <v>77.000000000000398</v>
      </c>
      <c r="U32" s="59"/>
      <c r="V32" t="str">
        <f t="shared" si="10"/>
        <v/>
      </c>
      <c r="W32">
        <f t="shared" si="3"/>
        <v>0</v>
      </c>
      <c r="X32" s="38">
        <f t="shared" si="7"/>
        <v>129892.43240210504</v>
      </c>
      <c r="Y32" s="39">
        <f t="shared" si="8"/>
        <v>0</v>
      </c>
    </row>
    <row r="33" spans="2:25" x14ac:dyDescent="0.15">
      <c r="B33" s="35">
        <v>25</v>
      </c>
      <c r="C33" s="54">
        <f t="shared" si="1"/>
        <v>137788.52500339094</v>
      </c>
      <c r="D33" s="54"/>
      <c r="E33" s="48">
        <v>2017</v>
      </c>
      <c r="F33" s="8">
        <v>43498</v>
      </c>
      <c r="G33" s="48" t="s">
        <v>4</v>
      </c>
      <c r="H33" s="55">
        <v>0.75939999999999996</v>
      </c>
      <c r="I33" s="55"/>
      <c r="J33" s="48">
        <v>42</v>
      </c>
      <c r="K33" s="56">
        <f t="shared" si="9"/>
        <v>4133.6557501017278</v>
      </c>
      <c r="L33" s="57"/>
      <c r="M33" s="6">
        <f>IF(J33="","",(K33/J33)/LOOKUP(RIGHT($D$2,3),[1]定数!$A$6:$A$13,[1]定数!$B$6:$B$13))</f>
        <v>0.82016979168685078</v>
      </c>
      <c r="N33" s="48">
        <v>2017</v>
      </c>
      <c r="O33" s="8">
        <v>43498</v>
      </c>
      <c r="P33" s="55">
        <v>0.76780000000000004</v>
      </c>
      <c r="Q33" s="55"/>
      <c r="R33" s="58">
        <f>IF(P33="","",T33*M33*LOOKUP(RIGHT($D$2,3),定数!$A$6:$A$13,定数!$B$6:$B$13))</f>
        <v>8267.3115002035283</v>
      </c>
      <c r="S33" s="58"/>
      <c r="T33" s="59">
        <f t="shared" si="6"/>
        <v>84.000000000000739</v>
      </c>
      <c r="U33" s="59"/>
      <c r="V33" t="str">
        <f t="shared" si="10"/>
        <v/>
      </c>
      <c r="W33">
        <f t="shared" si="3"/>
        <v>0</v>
      </c>
      <c r="X33" s="38">
        <f t="shared" si="7"/>
        <v>137788.52500339094</v>
      </c>
      <c r="Y33" s="39">
        <f t="shared" si="8"/>
        <v>0</v>
      </c>
    </row>
    <row r="34" spans="2:25" x14ac:dyDescent="0.15">
      <c r="B34" s="35">
        <v>26</v>
      </c>
      <c r="C34" s="54">
        <f t="shared" si="1"/>
        <v>146055.83650359447</v>
      </c>
      <c r="D34" s="54"/>
      <c r="E34" s="48">
        <v>2017</v>
      </c>
      <c r="F34" s="8">
        <v>43541</v>
      </c>
      <c r="G34" s="48" t="s">
        <v>4</v>
      </c>
      <c r="H34" s="55">
        <v>0.77059999999999995</v>
      </c>
      <c r="I34" s="55"/>
      <c r="J34" s="48">
        <v>40</v>
      </c>
      <c r="K34" s="56">
        <f t="shared" si="9"/>
        <v>4381.6750951078338</v>
      </c>
      <c r="L34" s="57"/>
      <c r="M34" s="6">
        <f>IF(J34="","",(K34/J34)/LOOKUP(RIGHT($D$2,3),[1]定数!$A$6:$A$13,[1]定数!$B$6:$B$13))</f>
        <v>0.91284897814746535</v>
      </c>
      <c r="N34" s="48">
        <v>2017</v>
      </c>
      <c r="O34" s="8">
        <v>43546</v>
      </c>
      <c r="P34" s="55">
        <v>0.76649999999999996</v>
      </c>
      <c r="Q34" s="55"/>
      <c r="R34" s="58">
        <f>IF(P34="","",T34*M34*LOOKUP(RIGHT($D$2,3),定数!$A$6:$A$13,定数!$B$6:$B$13))</f>
        <v>-4491.2169724855221</v>
      </c>
      <c r="S34" s="58"/>
      <c r="T34" s="59">
        <f t="shared" si="6"/>
        <v>-40.999999999999929</v>
      </c>
      <c r="U34" s="59"/>
      <c r="V34" t="str">
        <f t="shared" si="10"/>
        <v/>
      </c>
      <c r="W34">
        <f t="shared" si="3"/>
        <v>1</v>
      </c>
      <c r="X34" s="38">
        <f t="shared" si="7"/>
        <v>146055.83650359447</v>
      </c>
      <c r="Y34" s="39">
        <f t="shared" si="8"/>
        <v>0</v>
      </c>
    </row>
    <row r="35" spans="2:25" x14ac:dyDescent="0.15">
      <c r="B35" s="35">
        <v>27</v>
      </c>
      <c r="C35" s="54">
        <f t="shared" si="1"/>
        <v>141564.61953110894</v>
      </c>
      <c r="D35" s="54"/>
      <c r="E35" s="48">
        <v>2017</v>
      </c>
      <c r="F35" s="8">
        <v>43561</v>
      </c>
      <c r="G35" s="48" t="s">
        <v>3</v>
      </c>
      <c r="H35" s="55">
        <v>0.75390000000000001</v>
      </c>
      <c r="I35" s="55"/>
      <c r="J35" s="48">
        <v>27</v>
      </c>
      <c r="K35" s="56">
        <f t="shared" si="9"/>
        <v>4246.9385859332679</v>
      </c>
      <c r="L35" s="57"/>
      <c r="M35" s="6">
        <f>IF(J35="","",(K35/J35)/LOOKUP(RIGHT($D$2,3),[1]定数!$A$6:$A$13,[1]定数!$B$6:$B$13))</f>
        <v>1.3107835141769344</v>
      </c>
      <c r="N35" s="48">
        <v>2017</v>
      </c>
      <c r="O35" s="8">
        <v>43565</v>
      </c>
      <c r="P35" s="55">
        <v>0.74839999999999995</v>
      </c>
      <c r="Q35" s="55"/>
      <c r="R35" s="58">
        <f>IF(P35="","",T35*M35*LOOKUP(RIGHT($D$2,3),定数!$A$6:$A$13,定数!$B$6:$B$13))</f>
        <v>8651.1711935678632</v>
      </c>
      <c r="S35" s="58"/>
      <c r="T35" s="59">
        <f t="shared" si="6"/>
        <v>55.000000000000604</v>
      </c>
      <c r="U35" s="59"/>
      <c r="V35" t="str">
        <f t="shared" si="10"/>
        <v/>
      </c>
      <c r="W35">
        <f t="shared" si="3"/>
        <v>0</v>
      </c>
      <c r="X35" s="38">
        <f t="shared" si="7"/>
        <v>146055.83650359447</v>
      </c>
      <c r="Y35" s="39">
        <f t="shared" si="8"/>
        <v>3.0750000000000055E-2</v>
      </c>
    </row>
    <row r="36" spans="2:25" x14ac:dyDescent="0.15">
      <c r="B36" s="35">
        <v>28</v>
      </c>
      <c r="C36" s="54">
        <f t="shared" si="1"/>
        <v>150215.7907246768</v>
      </c>
      <c r="D36" s="54"/>
      <c r="E36" s="48">
        <v>2017</v>
      </c>
      <c r="F36" s="8">
        <v>43664</v>
      </c>
      <c r="G36" s="48" t="s">
        <v>4</v>
      </c>
      <c r="H36" s="55">
        <v>0.79059999999999997</v>
      </c>
      <c r="I36" s="55"/>
      <c r="J36" s="48">
        <v>118</v>
      </c>
      <c r="K36" s="56">
        <f t="shared" si="9"/>
        <v>4506.4737217403035</v>
      </c>
      <c r="L36" s="57"/>
      <c r="M36" s="6">
        <f>IF(J36="","",(K36/J36)/LOOKUP(RIGHT($D$2,3),[1]定数!$A$6:$A$13,[1]定数!$B$6:$B$13))</f>
        <v>0.31825379390821351</v>
      </c>
      <c r="N36" s="48">
        <v>2017</v>
      </c>
      <c r="O36" s="8">
        <v>43784</v>
      </c>
      <c r="P36" s="55">
        <v>0.77849999999999997</v>
      </c>
      <c r="Q36" s="55"/>
      <c r="R36" s="58">
        <f>IF(P36="","",T36*M36*LOOKUP(RIGHT($D$2,3),定数!$A$6:$A$13,定数!$B$6:$B$13))</f>
        <v>-4621.0450875472607</v>
      </c>
      <c r="S36" s="58"/>
      <c r="T36" s="59">
        <f t="shared" si="6"/>
        <v>-121</v>
      </c>
      <c r="U36" s="59"/>
      <c r="V36" t="str">
        <f t="shared" si="10"/>
        <v/>
      </c>
      <c r="W36">
        <f t="shared" si="3"/>
        <v>1</v>
      </c>
      <c r="X36" s="38">
        <f t="shared" si="7"/>
        <v>150215.7907246768</v>
      </c>
      <c r="Y36" s="39">
        <f t="shared" si="8"/>
        <v>0</v>
      </c>
    </row>
    <row r="37" spans="2:25" x14ac:dyDescent="0.15">
      <c r="B37" s="35">
        <v>29</v>
      </c>
      <c r="C37" s="54">
        <f t="shared" si="1"/>
        <v>145594.74563712953</v>
      </c>
      <c r="D37" s="54"/>
      <c r="E37" s="48">
        <v>2017</v>
      </c>
      <c r="F37" s="8">
        <v>43692</v>
      </c>
      <c r="G37" s="48" t="s">
        <v>3</v>
      </c>
      <c r="H37" s="55">
        <v>0.78239999999999998</v>
      </c>
      <c r="I37" s="55"/>
      <c r="J37" s="48">
        <v>50</v>
      </c>
      <c r="K37" s="56">
        <f t="shared" si="9"/>
        <v>4367.842369113886</v>
      </c>
      <c r="L37" s="57"/>
      <c r="M37" s="6">
        <f>IF(J37="","",(K37/J37)/LOOKUP(RIGHT($D$2,3),[1]定数!$A$6:$A$13,[1]定数!$B$6:$B$13))</f>
        <v>0.72797372818564765</v>
      </c>
      <c r="N37" s="48">
        <v>2017</v>
      </c>
      <c r="O37" s="8">
        <v>43693</v>
      </c>
      <c r="P37" s="55">
        <v>0.78759999999999997</v>
      </c>
      <c r="Q37" s="55"/>
      <c r="R37" s="58">
        <f>IF(P37="","",T37*M37*LOOKUP(RIGHT($D$2,3),定数!$A$6:$A$13,定数!$B$6:$B$13))</f>
        <v>-4542.5560638784254</v>
      </c>
      <c r="S37" s="58"/>
      <c r="T37" s="59">
        <f t="shared" si="6"/>
        <v>-51.999999999999822</v>
      </c>
      <c r="U37" s="59"/>
      <c r="V37" t="str">
        <f t="shared" si="10"/>
        <v/>
      </c>
      <c r="W37">
        <f t="shared" si="3"/>
        <v>2</v>
      </c>
      <c r="X37" s="38">
        <f t="shared" si="7"/>
        <v>150215.7907246768</v>
      </c>
      <c r="Y37" s="39">
        <f t="shared" si="8"/>
        <v>3.0762711864406822E-2</v>
      </c>
    </row>
    <row r="38" spans="2:25" x14ac:dyDescent="0.15">
      <c r="B38" s="35">
        <v>30</v>
      </c>
      <c r="C38" s="54">
        <f t="shared" si="1"/>
        <v>141052.18957325109</v>
      </c>
      <c r="D38" s="54"/>
      <c r="E38" s="48">
        <v>2017</v>
      </c>
      <c r="F38" s="8">
        <v>43762</v>
      </c>
      <c r="G38" s="48" t="s">
        <v>3</v>
      </c>
      <c r="H38" s="55">
        <v>0.77769999999999995</v>
      </c>
      <c r="I38" s="55"/>
      <c r="J38" s="48">
        <v>45</v>
      </c>
      <c r="K38" s="56">
        <f t="shared" si="9"/>
        <v>4231.5656871975325</v>
      </c>
      <c r="L38" s="57"/>
      <c r="M38" s="6">
        <f>IF(J38="","",(K38/J38)/LOOKUP(RIGHT($D$2,3),[1]定数!$A$6:$A$13,[1]定数!$B$6:$B$13))</f>
        <v>0.78362327540695054</v>
      </c>
      <c r="N38" s="48">
        <v>2017</v>
      </c>
      <c r="O38" s="8">
        <v>43764</v>
      </c>
      <c r="P38" s="55">
        <v>0.76870000000000005</v>
      </c>
      <c r="Q38" s="55"/>
      <c r="R38" s="58">
        <f>IF(P38="","",T38*M38*LOOKUP(RIGHT($D$2,3),定数!$A$6:$A$13,定数!$B$6:$B$13))</f>
        <v>8463.1313743949704</v>
      </c>
      <c r="S38" s="58"/>
      <c r="T38" s="59">
        <f t="shared" si="6"/>
        <v>89.999999999998977</v>
      </c>
      <c r="U38" s="59"/>
      <c r="V38" t="str">
        <f t="shared" si="10"/>
        <v/>
      </c>
      <c r="W38">
        <f t="shared" si="3"/>
        <v>0</v>
      </c>
      <c r="X38" s="38">
        <f t="shared" si="7"/>
        <v>150215.7907246768</v>
      </c>
      <c r="Y38" s="39">
        <f t="shared" si="8"/>
        <v>6.10029152542374E-2</v>
      </c>
    </row>
    <row r="39" spans="2:25" x14ac:dyDescent="0.15">
      <c r="B39" s="35">
        <v>31</v>
      </c>
      <c r="C39" s="54">
        <f t="shared" si="1"/>
        <v>149515.32094764605</v>
      </c>
      <c r="D39" s="54"/>
      <c r="E39" s="48">
        <v>2017</v>
      </c>
      <c r="F39" s="8">
        <v>43764</v>
      </c>
      <c r="G39" s="48" t="s">
        <v>3</v>
      </c>
      <c r="H39" s="55">
        <v>0.76719999999999999</v>
      </c>
      <c r="I39" s="55"/>
      <c r="J39" s="48">
        <v>44</v>
      </c>
      <c r="K39" s="56">
        <f t="shared" si="9"/>
        <v>4485.4596284293812</v>
      </c>
      <c r="L39" s="57"/>
      <c r="M39" s="6">
        <f>IF(J39="","",(K39/J39)/LOOKUP(RIGHT($D$2,3),[1]定数!$A$6:$A$13,[1]定数!$B$6:$B$13))</f>
        <v>0.84951886902071616</v>
      </c>
      <c r="N39" s="48">
        <v>2017</v>
      </c>
      <c r="O39" s="8">
        <v>43771</v>
      </c>
      <c r="P39" s="55">
        <v>0.77190000000000003</v>
      </c>
      <c r="Q39" s="55"/>
      <c r="R39" s="58">
        <f>IF(P39="","",T39*M39*LOOKUP(RIGHT($D$2,3),定数!$A$6:$A$13,定数!$B$6:$B$13))</f>
        <v>-4791.2864212768773</v>
      </c>
      <c r="S39" s="58"/>
      <c r="T39" s="59">
        <f t="shared" si="6"/>
        <v>-47.000000000000377</v>
      </c>
      <c r="U39" s="59"/>
      <c r="V39" t="str">
        <f t="shared" si="10"/>
        <v/>
      </c>
      <c r="W39">
        <f t="shared" si="3"/>
        <v>1</v>
      </c>
      <c r="X39" s="38">
        <f t="shared" si="7"/>
        <v>150215.7907246768</v>
      </c>
      <c r="Y39" s="39">
        <f t="shared" si="8"/>
        <v>4.6630901694922899E-3</v>
      </c>
    </row>
    <row r="40" spans="2:25" x14ac:dyDescent="0.15">
      <c r="B40" s="35">
        <v>32</v>
      </c>
      <c r="C40" s="54">
        <f t="shared" si="1"/>
        <v>144724.03452636916</v>
      </c>
      <c r="D40" s="54"/>
      <c r="E40" s="48">
        <v>2017</v>
      </c>
      <c r="F40" s="8">
        <v>43783</v>
      </c>
      <c r="G40" s="48" t="s">
        <v>3</v>
      </c>
      <c r="H40" s="55">
        <v>0.7611</v>
      </c>
      <c r="I40" s="55"/>
      <c r="J40" s="48">
        <v>36</v>
      </c>
      <c r="K40" s="56">
        <f t="shared" si="9"/>
        <v>4341.7210357910744</v>
      </c>
      <c r="L40" s="57"/>
      <c r="M40" s="6">
        <f>IF(J40="","",(K40/J40)/LOOKUP(RIGHT($D$2,3),[1]定数!$A$6:$A$13,[1]定数!$B$6:$B$13))</f>
        <v>1.0050280175442301</v>
      </c>
      <c r="N40" s="48">
        <v>2017</v>
      </c>
      <c r="O40" s="8">
        <v>43786</v>
      </c>
      <c r="P40" s="55">
        <v>0.754</v>
      </c>
      <c r="Q40" s="55"/>
      <c r="R40" s="58">
        <f>IF(P40="","",T40*M40*LOOKUP(RIGHT($D$2,3),定数!$A$6:$A$13,定数!$B$6:$B$13))</f>
        <v>8562.838709476835</v>
      </c>
      <c r="S40" s="58"/>
      <c r="T40" s="59">
        <f t="shared" si="6"/>
        <v>70.999999999999957</v>
      </c>
      <c r="U40" s="59"/>
      <c r="V40" t="str">
        <f t="shared" si="10"/>
        <v/>
      </c>
      <c r="W40">
        <f t="shared" si="3"/>
        <v>0</v>
      </c>
      <c r="X40" s="38">
        <f t="shared" si="7"/>
        <v>150215.7907246768</v>
      </c>
      <c r="Y40" s="39">
        <f t="shared" si="8"/>
        <v>3.6559113870879401E-2</v>
      </c>
    </row>
    <row r="41" spans="2:25" x14ac:dyDescent="0.15">
      <c r="B41" s="35">
        <v>33</v>
      </c>
      <c r="C41" s="54">
        <f t="shared" si="1"/>
        <v>153286.873235846</v>
      </c>
      <c r="D41" s="54"/>
      <c r="E41" s="48">
        <v>2017</v>
      </c>
      <c r="F41" s="8">
        <v>43784</v>
      </c>
      <c r="G41" s="48" t="s">
        <v>3</v>
      </c>
      <c r="H41" s="55">
        <v>0.75780000000000003</v>
      </c>
      <c r="I41" s="55"/>
      <c r="J41" s="48">
        <v>55</v>
      </c>
      <c r="K41" s="56">
        <f t="shared" si="9"/>
        <v>4598.6061970753799</v>
      </c>
      <c r="L41" s="57"/>
      <c r="M41" s="6">
        <f>IF(J41="","",(K41/J41)/LOOKUP(RIGHT($D$2,3),[1]定数!$A$6:$A$13,[1]定数!$B$6:$B$13))</f>
        <v>0.6967585147083909</v>
      </c>
      <c r="N41" s="48">
        <v>2017</v>
      </c>
      <c r="O41" s="8">
        <v>43792</v>
      </c>
      <c r="P41" s="55">
        <v>0.76359999999999995</v>
      </c>
      <c r="Q41" s="55"/>
      <c r="R41" s="58">
        <f>IF(P41="","",T41*M41*LOOKUP(RIGHT($D$2,3),定数!$A$6:$A$13,定数!$B$6:$B$13))</f>
        <v>-4849.4392623703307</v>
      </c>
      <c r="S41" s="58"/>
      <c r="T41" s="59">
        <f t="shared" si="6"/>
        <v>-57.999999999999162</v>
      </c>
      <c r="U41" s="59"/>
      <c r="V41" t="str">
        <f t="shared" si="10"/>
        <v/>
      </c>
      <c r="W41">
        <f t="shared" si="3"/>
        <v>1</v>
      </c>
      <c r="X41" s="38">
        <f t="shared" si="7"/>
        <v>153286.873235846</v>
      </c>
      <c r="Y41" s="39">
        <f t="shared" si="8"/>
        <v>0</v>
      </c>
    </row>
    <row r="42" spans="2:25" x14ac:dyDescent="0.15">
      <c r="B42" s="35">
        <v>34</v>
      </c>
      <c r="C42" s="54">
        <f t="shared" si="1"/>
        <v>148437.43397347568</v>
      </c>
      <c r="D42" s="54"/>
      <c r="E42" s="48">
        <v>2017</v>
      </c>
      <c r="F42" s="8">
        <v>43789</v>
      </c>
      <c r="G42" s="48" t="s">
        <v>3</v>
      </c>
      <c r="H42" s="55">
        <v>0.75449999999999995</v>
      </c>
      <c r="I42" s="55"/>
      <c r="J42" s="48">
        <v>26</v>
      </c>
      <c r="K42" s="56">
        <f t="shared" si="9"/>
        <v>4453.1230192042703</v>
      </c>
      <c r="L42" s="57"/>
      <c r="M42" s="6">
        <f>IF(J42="","",(K42/J42)/LOOKUP(RIGHT($D$2,3),[1]定数!$A$6:$A$13,[1]定数!$B$6:$B$13))</f>
        <v>1.4272830189757277</v>
      </c>
      <c r="N42" s="48">
        <v>2017</v>
      </c>
      <c r="O42" s="8">
        <v>43790</v>
      </c>
      <c r="P42" s="55">
        <v>0.75729999999999997</v>
      </c>
      <c r="Q42" s="55"/>
      <c r="R42" s="58">
        <f>IF(P42="","",T42*M42*LOOKUP(RIGHT($D$2,3),定数!$A$6:$A$13,定数!$B$6:$B$13))</f>
        <v>-4795.6709437584877</v>
      </c>
      <c r="S42" s="58"/>
      <c r="T42" s="59">
        <f t="shared" si="6"/>
        <v>-28.000000000000249</v>
      </c>
      <c r="U42" s="59"/>
      <c r="V42" t="str">
        <f t="shared" si="10"/>
        <v/>
      </c>
      <c r="W42">
        <f t="shared" si="3"/>
        <v>2</v>
      </c>
      <c r="X42" s="38">
        <f t="shared" si="7"/>
        <v>153286.873235846</v>
      </c>
      <c r="Y42" s="39">
        <f t="shared" si="8"/>
        <v>3.163636363636313E-2</v>
      </c>
    </row>
    <row r="43" spans="2:25" x14ac:dyDescent="0.15">
      <c r="B43" s="35">
        <v>35</v>
      </c>
      <c r="C43" s="54">
        <f t="shared" si="1"/>
        <v>143641.7630297172</v>
      </c>
      <c r="D43" s="54"/>
      <c r="E43" s="48">
        <v>2017</v>
      </c>
      <c r="F43" s="8">
        <v>43799</v>
      </c>
      <c r="G43" s="48" t="s">
        <v>3</v>
      </c>
      <c r="H43" s="55">
        <v>0.75570000000000004</v>
      </c>
      <c r="I43" s="55"/>
      <c r="J43" s="48">
        <v>33</v>
      </c>
      <c r="K43" s="56">
        <f t="shared" si="9"/>
        <v>4309.2528908915156</v>
      </c>
      <c r="L43" s="57"/>
      <c r="M43" s="6">
        <f>IF(J43="","",(K43/J43)/LOOKUP(RIGHT($D$2,3),[1]定数!$A$6:$A$13,[1]定数!$B$6:$B$13))</f>
        <v>1.0881951744675544</v>
      </c>
      <c r="N43" s="48">
        <v>2017</v>
      </c>
      <c r="O43" s="8">
        <v>43800</v>
      </c>
      <c r="P43" s="55">
        <v>0.75919999999999999</v>
      </c>
      <c r="Q43" s="55"/>
      <c r="R43" s="58">
        <f>IF(P43="","",T43*M43*LOOKUP(RIGHT($D$2,3),定数!$A$6:$A$13,定数!$B$6:$B$13))</f>
        <v>-4570.4197327636593</v>
      </c>
      <c r="S43" s="58"/>
      <c r="T43" s="59">
        <f t="shared" si="6"/>
        <v>-34.999999999999474</v>
      </c>
      <c r="U43" s="59"/>
      <c r="V43" t="str">
        <f t="shared" si="10"/>
        <v/>
      </c>
      <c r="W43">
        <f t="shared" si="3"/>
        <v>3</v>
      </c>
      <c r="X43" s="38">
        <f t="shared" si="7"/>
        <v>153286.873235846</v>
      </c>
      <c r="Y43" s="39">
        <f t="shared" si="8"/>
        <v>6.2921958041957771E-2</v>
      </c>
    </row>
    <row r="44" spans="2:25" x14ac:dyDescent="0.15">
      <c r="B44" s="35">
        <v>36</v>
      </c>
      <c r="C44" s="54">
        <f t="shared" si="1"/>
        <v>139071.34329695354</v>
      </c>
      <c r="D44" s="54"/>
      <c r="E44" s="48">
        <v>2017</v>
      </c>
      <c r="F44" s="8">
        <v>43825</v>
      </c>
      <c r="G44" s="48" t="s">
        <v>4</v>
      </c>
      <c r="H44" s="55">
        <v>0.77270000000000005</v>
      </c>
      <c r="I44" s="55"/>
      <c r="J44" s="48">
        <v>14</v>
      </c>
      <c r="K44" s="56">
        <f t="shared" si="9"/>
        <v>4172.1402989086055</v>
      </c>
      <c r="L44" s="57"/>
      <c r="M44" s="6">
        <f>IF(J44="","",(K44/J44)/LOOKUP(RIGHT($D$2,3),[1]定数!$A$6:$A$13,[1]定数!$B$6:$B$13))</f>
        <v>2.4834168445884557</v>
      </c>
      <c r="N44" s="48">
        <v>2017</v>
      </c>
      <c r="O44" s="8">
        <v>43826</v>
      </c>
      <c r="P44" s="55">
        <v>0.77549999999999997</v>
      </c>
      <c r="Q44" s="55"/>
      <c r="R44" s="58">
        <f>IF(P44="","",T44*M44*LOOKUP(RIGHT($D$2,3),定数!$A$6:$A$13,定数!$B$6:$B$13))</f>
        <v>8344.2805978169545</v>
      </c>
      <c r="S44" s="58"/>
      <c r="T44" s="59">
        <f t="shared" si="6"/>
        <v>27.999999999999137</v>
      </c>
      <c r="U44" s="59"/>
      <c r="V44" t="str">
        <f t="shared" si="10"/>
        <v/>
      </c>
      <c r="W44">
        <f t="shared" si="3"/>
        <v>0</v>
      </c>
      <c r="X44" s="38">
        <f t="shared" si="7"/>
        <v>153286.873235846</v>
      </c>
      <c r="Y44" s="39">
        <f t="shared" si="8"/>
        <v>9.2738077558804144E-2</v>
      </c>
    </row>
    <row r="45" spans="2:25" x14ac:dyDescent="0.15">
      <c r="B45" s="35">
        <v>37</v>
      </c>
      <c r="C45" s="54">
        <f t="shared" si="1"/>
        <v>147415.62389477048</v>
      </c>
      <c r="D45" s="54"/>
      <c r="E45" s="48">
        <v>2018</v>
      </c>
      <c r="F45" s="8">
        <v>43477</v>
      </c>
      <c r="G45" s="48" t="s">
        <v>4</v>
      </c>
      <c r="H45" s="55">
        <v>0.78949999999999998</v>
      </c>
      <c r="I45" s="55"/>
      <c r="J45" s="48">
        <v>46</v>
      </c>
      <c r="K45" s="56">
        <f t="shared" si="9"/>
        <v>4422.4687168431146</v>
      </c>
      <c r="L45" s="57"/>
      <c r="M45" s="6">
        <f>IF(J45="","",(K45/J45)/LOOKUP(RIGHT($D$2,3),[1]定数!$A$6:$A$13,[1]定数!$B$6:$B$13))</f>
        <v>0.80117186899331794</v>
      </c>
      <c r="N45" s="48">
        <v>2018</v>
      </c>
      <c r="O45" s="8">
        <v>43482</v>
      </c>
      <c r="P45" s="55">
        <v>0.79869999999999997</v>
      </c>
      <c r="Q45" s="55"/>
      <c r="R45" s="58">
        <f>IF(P45="","",T45*M45*LOOKUP(RIGHT($D$2,3),定数!$A$6:$A$13,定数!$B$6:$B$13))</f>
        <v>8844.9374336862165</v>
      </c>
      <c r="S45" s="58"/>
      <c r="T45" s="59">
        <f t="shared" si="6"/>
        <v>91.999999999999858</v>
      </c>
      <c r="U45" s="59"/>
      <c r="V45" t="str">
        <f t="shared" si="10"/>
        <v/>
      </c>
      <c r="W45">
        <f t="shared" si="3"/>
        <v>0</v>
      </c>
      <c r="X45" s="38">
        <f t="shared" si="7"/>
        <v>153286.873235846</v>
      </c>
      <c r="Y45" s="39">
        <f t="shared" si="8"/>
        <v>3.8302362212334073E-2</v>
      </c>
    </row>
    <row r="46" spans="2:25" x14ac:dyDescent="0.15">
      <c r="B46" s="35">
        <v>38</v>
      </c>
      <c r="C46" s="54">
        <f t="shared" si="1"/>
        <v>156260.56132845671</v>
      </c>
      <c r="D46" s="54"/>
      <c r="E46" s="48">
        <v>2018</v>
      </c>
      <c r="F46" s="8">
        <v>43544</v>
      </c>
      <c r="G46" s="48" t="s">
        <v>3</v>
      </c>
      <c r="H46" s="55">
        <v>0.76770000000000005</v>
      </c>
      <c r="I46" s="55"/>
      <c r="J46" s="48">
        <v>41</v>
      </c>
      <c r="K46" s="56">
        <f t="shared" si="9"/>
        <v>4687.8168398537009</v>
      </c>
      <c r="L46" s="57"/>
      <c r="M46" s="6">
        <f>IF(J46="","",(K46/J46)/LOOKUP(RIGHT($D$2,3),[1]定数!$A$6:$A$13,[1]定数!$B$6:$B$13))</f>
        <v>0.95280830078327261</v>
      </c>
      <c r="N46" s="48">
        <v>2018</v>
      </c>
      <c r="O46" s="8">
        <v>43546</v>
      </c>
      <c r="P46" s="55">
        <v>0.77210000000000001</v>
      </c>
      <c r="Q46" s="55"/>
      <c r="R46" s="58">
        <f>IF(P46="","",T46*M46*LOOKUP(RIGHT($D$2,3),定数!$A$6:$A$13,定数!$B$6:$B$13))</f>
        <v>-5030.8278281356334</v>
      </c>
      <c r="S46" s="58"/>
      <c r="T46" s="59">
        <f t="shared" si="6"/>
        <v>-43.999999999999595</v>
      </c>
      <c r="U46" s="59"/>
      <c r="V46" t="str">
        <f t="shared" si="10"/>
        <v/>
      </c>
      <c r="W46">
        <f t="shared" si="3"/>
        <v>1</v>
      </c>
      <c r="X46" s="38">
        <f t="shared" si="7"/>
        <v>156260.56132845671</v>
      </c>
      <c r="Y46" s="39">
        <f t="shared" si="8"/>
        <v>0</v>
      </c>
    </row>
    <row r="47" spans="2:25" x14ac:dyDescent="0.15">
      <c r="B47" s="35">
        <v>39</v>
      </c>
      <c r="C47" s="54">
        <f t="shared" si="1"/>
        <v>151229.73350032108</v>
      </c>
      <c r="D47" s="54"/>
      <c r="E47" s="48">
        <v>2018</v>
      </c>
      <c r="F47" s="8">
        <v>43593</v>
      </c>
      <c r="G47" s="48" t="s">
        <v>3</v>
      </c>
      <c r="H47" s="55">
        <v>0.749</v>
      </c>
      <c r="I47" s="55"/>
      <c r="J47" s="48">
        <v>35</v>
      </c>
      <c r="K47" s="56">
        <f t="shared" si="9"/>
        <v>4536.8920050096322</v>
      </c>
      <c r="L47" s="57"/>
      <c r="M47" s="6">
        <f>IF(J47="","",(K47/J47)/LOOKUP(RIGHT($D$2,3),[1]定数!$A$6:$A$13,[1]定数!$B$6:$B$13))</f>
        <v>1.0802123821451504</v>
      </c>
      <c r="N47" s="48">
        <v>2018</v>
      </c>
      <c r="O47" s="8">
        <v>43594</v>
      </c>
      <c r="P47" s="55">
        <v>0.7419</v>
      </c>
      <c r="Q47" s="55"/>
      <c r="R47" s="58">
        <f>IF(P47="","",T47*M47*LOOKUP(RIGHT($D$2,3),定数!$A$6:$A$13,定数!$B$6:$B$13))</f>
        <v>9203.4094958766764</v>
      </c>
      <c r="S47" s="58"/>
      <c r="T47" s="59">
        <f t="shared" si="6"/>
        <v>70.999999999999957</v>
      </c>
      <c r="U47" s="59"/>
      <c r="V47" t="str">
        <f t="shared" si="10"/>
        <v/>
      </c>
      <c r="W47">
        <f t="shared" si="3"/>
        <v>0</v>
      </c>
      <c r="X47" s="38">
        <f t="shared" si="7"/>
        <v>156260.56132845671</v>
      </c>
      <c r="Y47" s="39">
        <f t="shared" si="8"/>
        <v>3.2195121951219208E-2</v>
      </c>
    </row>
    <row r="48" spans="2:25" x14ac:dyDescent="0.15">
      <c r="B48" s="35">
        <v>40</v>
      </c>
      <c r="C48" s="54">
        <f t="shared" si="1"/>
        <v>160433.14299619774</v>
      </c>
      <c r="D48" s="54"/>
      <c r="E48" s="48">
        <v>2018</v>
      </c>
      <c r="F48" s="8">
        <v>43643</v>
      </c>
      <c r="G48" s="48" t="s">
        <v>3</v>
      </c>
      <c r="H48" s="55">
        <v>0.73540000000000005</v>
      </c>
      <c r="I48" s="55"/>
      <c r="J48" s="48">
        <v>51</v>
      </c>
      <c r="K48" s="56">
        <f t="shared" si="9"/>
        <v>4812.9942898859317</v>
      </c>
      <c r="L48" s="57"/>
      <c r="M48" s="6">
        <f>IF(J48="","",(K48/J48)/LOOKUP(RIGHT($D$2,3),[1]定数!$A$6:$A$13,[1]定数!$B$6:$B$13))</f>
        <v>0.78643697547155744</v>
      </c>
      <c r="N48" s="48">
        <v>2018</v>
      </c>
      <c r="O48" s="8">
        <v>43646</v>
      </c>
      <c r="P48" s="55">
        <v>0.74070000000000003</v>
      </c>
      <c r="Q48" s="55"/>
      <c r="R48" s="58">
        <f>IF(P48="","",T48*M48*LOOKUP(RIGHT($D$2,3),定数!$A$6:$A$13,定数!$B$6:$B$13))</f>
        <v>-5001.7391639990783</v>
      </c>
      <c r="S48" s="58"/>
      <c r="T48" s="59">
        <f t="shared" si="6"/>
        <v>-52.999999999999716</v>
      </c>
      <c r="U48" s="59"/>
      <c r="V48" t="str">
        <f t="shared" si="10"/>
        <v/>
      </c>
      <c r="W48">
        <f t="shared" si="3"/>
        <v>1</v>
      </c>
      <c r="X48" s="38">
        <f t="shared" si="7"/>
        <v>160433.14299619774</v>
      </c>
      <c r="Y48" s="39">
        <f t="shared" si="8"/>
        <v>0</v>
      </c>
    </row>
    <row r="49" spans="2:25" x14ac:dyDescent="0.15">
      <c r="B49" s="35">
        <v>41</v>
      </c>
      <c r="C49" s="54">
        <f t="shared" si="1"/>
        <v>155431.40383219867</v>
      </c>
      <c r="D49" s="54"/>
      <c r="E49" s="48">
        <v>2018</v>
      </c>
      <c r="F49" s="8">
        <v>43691</v>
      </c>
      <c r="G49" s="48" t="s">
        <v>3</v>
      </c>
      <c r="H49" s="55">
        <v>0.72509999999999997</v>
      </c>
      <c r="I49" s="55"/>
      <c r="J49" s="48">
        <v>30</v>
      </c>
      <c r="K49" s="56">
        <f t="shared" si="9"/>
        <v>4662.9421149659602</v>
      </c>
      <c r="L49" s="57"/>
      <c r="M49" s="6">
        <f>IF(J49="","",(K49/J49)/LOOKUP(RIGHT($D$2,3),[1]定数!$A$6:$A$13,[1]定数!$B$6:$B$13))</f>
        <v>1.2952616986016556</v>
      </c>
      <c r="N49" s="48">
        <v>2018</v>
      </c>
      <c r="O49" s="8">
        <v>43693</v>
      </c>
      <c r="P49" s="55">
        <v>0.72829999999999995</v>
      </c>
      <c r="Q49" s="55"/>
      <c r="R49" s="58">
        <f>IF(P49="","",T49*M49*LOOKUP(RIGHT($D$2,3),定数!$A$6:$A$13,定数!$B$6:$B$13))</f>
        <v>-4973.8049226303274</v>
      </c>
      <c r="S49" s="58"/>
      <c r="T49" s="59">
        <f t="shared" si="6"/>
        <v>-31.999999999999808</v>
      </c>
      <c r="U49" s="59"/>
      <c r="V49" t="str">
        <f t="shared" si="10"/>
        <v/>
      </c>
      <c r="W49">
        <f t="shared" si="3"/>
        <v>2</v>
      </c>
      <c r="X49" s="38">
        <f t="shared" si="7"/>
        <v>160433.14299619774</v>
      </c>
      <c r="Y49" s="39">
        <f t="shared" si="8"/>
        <v>3.1176470588235028E-2</v>
      </c>
    </row>
    <row r="50" spans="2:25" x14ac:dyDescent="0.15">
      <c r="B50" s="35">
        <v>42</v>
      </c>
      <c r="C50" s="54">
        <f t="shared" si="1"/>
        <v>150457.59890956833</v>
      </c>
      <c r="D50" s="54"/>
      <c r="E50" s="48">
        <v>2019</v>
      </c>
      <c r="F50" s="8">
        <v>43525</v>
      </c>
      <c r="G50" s="48" t="s">
        <v>3</v>
      </c>
      <c r="H50" s="55">
        <v>0.70740000000000003</v>
      </c>
      <c r="I50" s="55"/>
      <c r="J50" s="48">
        <v>45</v>
      </c>
      <c r="K50" s="56">
        <f t="shared" si="9"/>
        <v>4513.72796728705</v>
      </c>
      <c r="L50" s="57"/>
      <c r="M50" s="6">
        <f>IF(J50="","",(K50/J50)/LOOKUP(RIGHT($D$2,3),[1]定数!$A$6:$A$13,[1]定数!$B$6:$B$13))</f>
        <v>0.8358755494976019</v>
      </c>
      <c r="N50" s="48">
        <v>2019</v>
      </c>
      <c r="O50" s="8">
        <v>43545</v>
      </c>
      <c r="P50" s="55">
        <v>0.71209999999999996</v>
      </c>
      <c r="Q50" s="55"/>
      <c r="R50" s="58">
        <f>IF(P50="","",T50*M50*LOOKUP(RIGHT($D$2,3),定数!$A$6:$A$13,定数!$B$6:$B$13))</f>
        <v>-4714.3380991664008</v>
      </c>
      <c r="S50" s="58"/>
      <c r="T50" s="59">
        <f t="shared" si="6"/>
        <v>-46.999999999999261</v>
      </c>
      <c r="U50" s="59"/>
      <c r="V50" t="str">
        <f t="shared" si="10"/>
        <v/>
      </c>
      <c r="W50">
        <f t="shared" si="3"/>
        <v>3</v>
      </c>
      <c r="X50" s="38">
        <f t="shared" si="7"/>
        <v>160433.14299619774</v>
      </c>
      <c r="Y50" s="39">
        <f t="shared" si="8"/>
        <v>6.2178823529411398E-2</v>
      </c>
    </row>
    <row r="51" spans="2:25" x14ac:dyDescent="0.15">
      <c r="B51" s="35">
        <v>43</v>
      </c>
      <c r="C51" s="54">
        <f t="shared" si="1"/>
        <v>145743.26081040193</v>
      </c>
      <c r="D51" s="54"/>
      <c r="E51" s="48">
        <v>2019</v>
      </c>
      <c r="F51" s="8">
        <v>43628</v>
      </c>
      <c r="G51" s="48" t="s">
        <v>3</v>
      </c>
      <c r="H51" s="55">
        <v>0.69289999999999996</v>
      </c>
      <c r="I51" s="55"/>
      <c r="J51" s="48">
        <v>25</v>
      </c>
      <c r="K51" s="56">
        <f t="shared" si="9"/>
        <v>4372.2978243120579</v>
      </c>
      <c r="L51" s="57"/>
      <c r="M51" s="6">
        <f>IF(J51="","",(K51/J51)/LOOKUP(RIGHT($D$2,3),[1]定数!$A$6:$A$13,[1]定数!$B$6:$B$13))</f>
        <v>1.4574326081040192</v>
      </c>
      <c r="N51" s="48">
        <v>2019</v>
      </c>
      <c r="O51" s="8">
        <v>43630</v>
      </c>
      <c r="P51" s="55">
        <v>0.68789999999999996</v>
      </c>
      <c r="Q51" s="55"/>
      <c r="R51" s="58">
        <f>IF(P51="","",T51*M51*LOOKUP(RIGHT($D$2,3),定数!$A$6:$A$13,定数!$B$6:$B$13))</f>
        <v>8744.595648624123</v>
      </c>
      <c r="S51" s="58"/>
      <c r="T51" s="59">
        <f t="shared" si="6"/>
        <v>50.000000000000043</v>
      </c>
      <c r="U51" s="59"/>
      <c r="V51" t="str">
        <f t="shared" si="10"/>
        <v/>
      </c>
      <c r="W51">
        <f t="shared" si="3"/>
        <v>0</v>
      </c>
      <c r="X51" s="38">
        <f t="shared" si="7"/>
        <v>160433.14299619774</v>
      </c>
      <c r="Y51" s="39">
        <f t="shared" si="8"/>
        <v>9.156388705882279E-2</v>
      </c>
    </row>
    <row r="52" spans="2:25" x14ac:dyDescent="0.15">
      <c r="B52" s="35">
        <v>44</v>
      </c>
      <c r="C52" s="54">
        <f t="shared" si="1"/>
        <v>154487.85645902605</v>
      </c>
      <c r="D52" s="54"/>
      <c r="E52" s="48"/>
      <c r="F52" s="8"/>
      <c r="G52" s="48"/>
      <c r="H52" s="55"/>
      <c r="I52" s="55"/>
      <c r="J52" s="48"/>
      <c r="K52" s="56" t="str">
        <f t="shared" si="9"/>
        <v/>
      </c>
      <c r="L52" s="57"/>
      <c r="M52" s="6" t="str">
        <f>IF(J52="","",(K52/J52)/LOOKUP(RIGHT($D$2,3),定数!$A$6:$A$13,定数!$B$6:$B$13))</f>
        <v/>
      </c>
      <c r="N52" s="48"/>
      <c r="O52" s="8"/>
      <c r="P52" s="55"/>
      <c r="Q52" s="55"/>
      <c r="R52" s="58" t="str">
        <f>IF(P52="","",T52*M52*LOOKUP(RIGHT($D$2,3),定数!$A$6:$A$13,定数!$B$6:$B$13))</f>
        <v/>
      </c>
      <c r="S52" s="58"/>
      <c r="T52" s="59" t="str">
        <f t="shared" si="6"/>
        <v/>
      </c>
      <c r="U52" s="59"/>
      <c r="V52" t="str">
        <f t="shared" si="10"/>
        <v/>
      </c>
      <c r="W52" t="str">
        <f t="shared" si="3"/>
        <v/>
      </c>
      <c r="X52" s="38">
        <f t="shared" si="7"/>
        <v>160433.14299619774</v>
      </c>
      <c r="Y52" s="39">
        <f t="shared" si="8"/>
        <v>3.7057720282352102E-2</v>
      </c>
    </row>
    <row r="53" spans="2:25" x14ac:dyDescent="0.15">
      <c r="B53" s="35">
        <v>45</v>
      </c>
      <c r="C53" s="54" t="str">
        <f t="shared" si="1"/>
        <v/>
      </c>
      <c r="D53" s="54"/>
      <c r="E53" s="48"/>
      <c r="F53" s="8"/>
      <c r="G53" s="48"/>
      <c r="H53" s="55"/>
      <c r="I53" s="55"/>
      <c r="J53" s="48"/>
      <c r="K53" s="56" t="str">
        <f t="shared" si="9"/>
        <v/>
      </c>
      <c r="L53" s="57"/>
      <c r="M53" s="6" t="str">
        <f>IF(J53="","",(K53/J53)/LOOKUP(RIGHT($D$2,3),定数!$A$6:$A$13,定数!$B$6:$B$13))</f>
        <v/>
      </c>
      <c r="N53" s="48"/>
      <c r="O53" s="8"/>
      <c r="P53" s="55"/>
      <c r="Q53" s="55"/>
      <c r="R53" s="58" t="str">
        <f>IF(P53="","",T53*M53*LOOKUP(RIGHT($D$2,3),定数!$A$6:$A$13,定数!$B$6:$B$13))</f>
        <v/>
      </c>
      <c r="S53" s="58"/>
      <c r="T53" s="59" t="str">
        <f t="shared" si="6"/>
        <v/>
      </c>
      <c r="U53" s="59"/>
      <c r="V53" t="str">
        <f t="shared" si="10"/>
        <v/>
      </c>
      <c r="W53" t="str">
        <f t="shared" si="3"/>
        <v/>
      </c>
      <c r="X53" s="38" t="str">
        <f t="shared" si="7"/>
        <v/>
      </c>
      <c r="Y53" s="39" t="str">
        <f t="shared" si="8"/>
        <v/>
      </c>
    </row>
    <row r="54" spans="2:25" x14ac:dyDescent="0.15">
      <c r="B54" s="35">
        <v>46</v>
      </c>
      <c r="C54" s="54" t="str">
        <f t="shared" si="1"/>
        <v/>
      </c>
      <c r="D54" s="54"/>
      <c r="E54" s="48"/>
      <c r="F54" s="8"/>
      <c r="G54" s="48"/>
      <c r="H54" s="55"/>
      <c r="I54" s="55"/>
      <c r="J54" s="48"/>
      <c r="K54" s="56" t="str">
        <f t="shared" si="9"/>
        <v/>
      </c>
      <c r="L54" s="57"/>
      <c r="M54" s="6" t="str">
        <f>IF(J54="","",(K54/J54)/LOOKUP(RIGHT($D$2,3),定数!$A$6:$A$13,定数!$B$6:$B$13))</f>
        <v/>
      </c>
      <c r="N54" s="48"/>
      <c r="O54" s="8"/>
      <c r="P54" s="55"/>
      <c r="Q54" s="55"/>
      <c r="R54" s="58" t="str">
        <f>IF(P54="","",T54*M54*LOOKUP(RIGHT($D$2,3),定数!$A$6:$A$13,定数!$B$6:$B$13))</f>
        <v/>
      </c>
      <c r="S54" s="58"/>
      <c r="T54" s="59" t="str">
        <f t="shared" si="6"/>
        <v/>
      </c>
      <c r="U54" s="59"/>
      <c r="V54" t="str">
        <f t="shared" si="10"/>
        <v/>
      </c>
      <c r="W54" t="str">
        <f t="shared" si="3"/>
        <v/>
      </c>
      <c r="X54" s="38" t="str">
        <f t="shared" si="7"/>
        <v/>
      </c>
      <c r="Y54" s="39" t="str">
        <f t="shared" si="8"/>
        <v/>
      </c>
    </row>
    <row r="55" spans="2:25" x14ac:dyDescent="0.15">
      <c r="B55" s="35">
        <v>47</v>
      </c>
      <c r="C55" s="54" t="str">
        <f t="shared" si="1"/>
        <v/>
      </c>
      <c r="D55" s="54"/>
      <c r="E55" s="48"/>
      <c r="F55" s="8"/>
      <c r="G55" s="48"/>
      <c r="H55" s="55"/>
      <c r="I55" s="55"/>
      <c r="J55" s="48"/>
      <c r="K55" s="56" t="str">
        <f t="shared" si="9"/>
        <v/>
      </c>
      <c r="L55" s="57"/>
      <c r="M55" s="6" t="str">
        <f>IF(J55="","",(K55/J55)/LOOKUP(RIGHT($D$2,3),定数!$A$6:$A$13,定数!$B$6:$B$13))</f>
        <v/>
      </c>
      <c r="N55" s="48"/>
      <c r="O55" s="8"/>
      <c r="P55" s="55"/>
      <c r="Q55" s="55"/>
      <c r="R55" s="58" t="str">
        <f>IF(P55="","",T55*M55*LOOKUP(RIGHT($D$2,3),定数!$A$6:$A$13,定数!$B$6:$B$13))</f>
        <v/>
      </c>
      <c r="S55" s="58"/>
      <c r="T55" s="59" t="str">
        <f t="shared" si="6"/>
        <v/>
      </c>
      <c r="U55" s="59"/>
      <c r="V55" t="str">
        <f t="shared" si="10"/>
        <v/>
      </c>
      <c r="W55" t="str">
        <f t="shared" si="3"/>
        <v/>
      </c>
      <c r="X55" s="38" t="str">
        <f t="shared" si="7"/>
        <v/>
      </c>
      <c r="Y55" s="39" t="str">
        <f t="shared" si="8"/>
        <v/>
      </c>
    </row>
    <row r="56" spans="2:25" x14ac:dyDescent="0.15">
      <c r="B56" s="35">
        <v>48</v>
      </c>
      <c r="C56" s="54" t="str">
        <f t="shared" si="1"/>
        <v/>
      </c>
      <c r="D56" s="54"/>
      <c r="E56" s="48"/>
      <c r="F56" s="8"/>
      <c r="G56" s="48"/>
      <c r="H56" s="55"/>
      <c r="I56" s="55"/>
      <c r="J56" s="48"/>
      <c r="K56" s="56" t="str">
        <f t="shared" si="9"/>
        <v/>
      </c>
      <c r="L56" s="57"/>
      <c r="M56" s="6" t="str">
        <f>IF(J56="","",(K56/J56)/LOOKUP(RIGHT($D$2,3),定数!$A$6:$A$13,定数!$B$6:$B$13))</f>
        <v/>
      </c>
      <c r="N56" s="48"/>
      <c r="O56" s="8"/>
      <c r="P56" s="55"/>
      <c r="Q56" s="55"/>
      <c r="R56" s="58" t="str">
        <f>IF(P56="","",T56*M56*LOOKUP(RIGHT($D$2,3),定数!$A$6:$A$13,定数!$B$6:$B$13))</f>
        <v/>
      </c>
      <c r="S56" s="58"/>
      <c r="T56" s="59" t="str">
        <f t="shared" si="6"/>
        <v/>
      </c>
      <c r="U56" s="59"/>
      <c r="V56" t="str">
        <f t="shared" si="10"/>
        <v/>
      </c>
      <c r="W56" t="str">
        <f t="shared" si="3"/>
        <v/>
      </c>
      <c r="X56" s="38" t="str">
        <f t="shared" si="7"/>
        <v/>
      </c>
      <c r="Y56" s="39" t="str">
        <f t="shared" si="8"/>
        <v/>
      </c>
    </row>
    <row r="57" spans="2:25" x14ac:dyDescent="0.15">
      <c r="B57" s="35">
        <v>49</v>
      </c>
      <c r="C57" s="54" t="str">
        <f t="shared" si="1"/>
        <v/>
      </c>
      <c r="D57" s="54"/>
      <c r="E57" s="48"/>
      <c r="F57" s="8"/>
      <c r="G57" s="48"/>
      <c r="H57" s="55"/>
      <c r="I57" s="55"/>
      <c r="J57" s="48"/>
      <c r="K57" s="56" t="str">
        <f t="shared" si="9"/>
        <v/>
      </c>
      <c r="L57" s="57"/>
      <c r="M57" s="6" t="str">
        <f>IF(J57="","",(K57/J57)/LOOKUP(RIGHT($D$2,3),定数!$A$6:$A$13,定数!$B$6:$B$13))</f>
        <v/>
      </c>
      <c r="N57" s="48"/>
      <c r="O57" s="8"/>
      <c r="P57" s="55"/>
      <c r="Q57" s="55"/>
      <c r="R57" s="58" t="str">
        <f>IF(P57="","",T57*M57*LOOKUP(RIGHT($D$2,3),定数!$A$6:$A$13,定数!$B$6:$B$13))</f>
        <v/>
      </c>
      <c r="S57" s="58"/>
      <c r="T57" s="59" t="str">
        <f t="shared" si="6"/>
        <v/>
      </c>
      <c r="U57" s="59"/>
      <c r="V57" t="str">
        <f t="shared" si="10"/>
        <v/>
      </c>
      <c r="W57" t="str">
        <f t="shared" si="3"/>
        <v/>
      </c>
      <c r="X57" s="38" t="str">
        <f t="shared" si="7"/>
        <v/>
      </c>
      <c r="Y57" s="39" t="str">
        <f t="shared" si="8"/>
        <v/>
      </c>
    </row>
    <row r="58" spans="2:25" x14ac:dyDescent="0.15">
      <c r="B58" s="35">
        <v>50</v>
      </c>
      <c r="C58" s="54" t="str">
        <f t="shared" si="1"/>
        <v/>
      </c>
      <c r="D58" s="54"/>
      <c r="E58" s="48"/>
      <c r="F58" s="8"/>
      <c r="G58" s="48"/>
      <c r="H58" s="55"/>
      <c r="I58" s="55"/>
      <c r="J58" s="48"/>
      <c r="K58" s="56" t="str">
        <f t="shared" si="9"/>
        <v/>
      </c>
      <c r="L58" s="57"/>
      <c r="M58" s="6" t="str">
        <f>IF(J58="","",(K58/J58)/LOOKUP(RIGHT($D$2,3),定数!$A$6:$A$13,定数!$B$6:$B$13))</f>
        <v/>
      </c>
      <c r="N58" s="48"/>
      <c r="O58" s="8"/>
      <c r="P58" s="55"/>
      <c r="Q58" s="55"/>
      <c r="R58" s="58" t="str">
        <f>IF(P58="","",T58*M58*LOOKUP(RIGHT($D$2,3),定数!$A$6:$A$13,定数!$B$6:$B$13))</f>
        <v/>
      </c>
      <c r="S58" s="58"/>
      <c r="T58" s="59" t="str">
        <f t="shared" si="6"/>
        <v/>
      </c>
      <c r="U58" s="59"/>
      <c r="V58" t="str">
        <f t="shared" si="10"/>
        <v/>
      </c>
      <c r="W58" t="str">
        <f t="shared" si="3"/>
        <v/>
      </c>
      <c r="X58" s="38" t="str">
        <f t="shared" si="7"/>
        <v/>
      </c>
      <c r="Y58" s="39" t="str">
        <f t="shared" si="8"/>
        <v/>
      </c>
    </row>
    <row r="59" spans="2:25" x14ac:dyDescent="0.15">
      <c r="B59" s="35">
        <v>51</v>
      </c>
      <c r="C59" s="54" t="str">
        <f t="shared" si="1"/>
        <v/>
      </c>
      <c r="D59" s="54"/>
      <c r="E59" s="48"/>
      <c r="F59" s="8"/>
      <c r="G59" s="48"/>
      <c r="H59" s="55"/>
      <c r="I59" s="55"/>
      <c r="J59" s="48"/>
      <c r="K59" s="56" t="str">
        <f t="shared" si="9"/>
        <v/>
      </c>
      <c r="L59" s="57"/>
      <c r="M59" s="6" t="str">
        <f>IF(J59="","",(K59/J59)/LOOKUP(RIGHT($D$2,3),定数!$A$6:$A$13,定数!$B$6:$B$13))</f>
        <v/>
      </c>
      <c r="N59" s="48"/>
      <c r="O59" s="8"/>
      <c r="P59" s="55"/>
      <c r="Q59" s="55"/>
      <c r="R59" s="58" t="str">
        <f>IF(P59="","",T59*M59*LOOKUP(RIGHT($D$2,3),定数!$A$6:$A$13,定数!$B$6:$B$13))</f>
        <v/>
      </c>
      <c r="S59" s="58"/>
      <c r="T59" s="59" t="str">
        <f t="shared" si="6"/>
        <v/>
      </c>
      <c r="U59" s="59"/>
      <c r="V59" t="str">
        <f t="shared" si="10"/>
        <v/>
      </c>
      <c r="W59" t="str">
        <f t="shared" si="3"/>
        <v/>
      </c>
      <c r="X59" s="38" t="str">
        <f t="shared" si="7"/>
        <v/>
      </c>
      <c r="Y59" s="39" t="str">
        <f t="shared" si="8"/>
        <v/>
      </c>
    </row>
    <row r="60" spans="2:25" x14ac:dyDescent="0.15">
      <c r="B60" s="35">
        <v>52</v>
      </c>
      <c r="C60" s="54" t="str">
        <f t="shared" si="1"/>
        <v/>
      </c>
      <c r="D60" s="54"/>
      <c r="E60" s="48"/>
      <c r="F60" s="8"/>
      <c r="G60" s="48"/>
      <c r="H60" s="55"/>
      <c r="I60" s="55"/>
      <c r="J60" s="48"/>
      <c r="K60" s="56" t="str">
        <f t="shared" si="9"/>
        <v/>
      </c>
      <c r="L60" s="57"/>
      <c r="M60" s="6" t="str">
        <f>IF(J60="","",(K60/J60)/LOOKUP(RIGHT($D$2,3),定数!$A$6:$A$13,定数!$B$6:$B$13))</f>
        <v/>
      </c>
      <c r="N60" s="48"/>
      <c r="O60" s="8"/>
      <c r="P60" s="55"/>
      <c r="Q60" s="55"/>
      <c r="R60" s="58" t="str">
        <f>IF(P60="","",T60*M60*LOOKUP(RIGHT($D$2,3),定数!$A$6:$A$13,定数!$B$6:$B$13))</f>
        <v/>
      </c>
      <c r="S60" s="58"/>
      <c r="T60" s="59" t="str">
        <f t="shared" si="6"/>
        <v/>
      </c>
      <c r="U60" s="59"/>
      <c r="V60" t="str">
        <f t="shared" si="10"/>
        <v/>
      </c>
      <c r="W60" t="str">
        <f t="shared" si="3"/>
        <v/>
      </c>
      <c r="X60" s="38" t="str">
        <f t="shared" si="7"/>
        <v/>
      </c>
      <c r="Y60" s="39" t="str">
        <f t="shared" si="8"/>
        <v/>
      </c>
    </row>
    <row r="61" spans="2:25" x14ac:dyDescent="0.15">
      <c r="B61" s="35">
        <v>53</v>
      </c>
      <c r="C61" s="54" t="str">
        <f t="shared" si="1"/>
        <v/>
      </c>
      <c r="D61" s="54"/>
      <c r="E61" s="48"/>
      <c r="F61" s="8"/>
      <c r="G61" s="48"/>
      <c r="H61" s="55"/>
      <c r="I61" s="55"/>
      <c r="J61" s="48"/>
      <c r="K61" s="56" t="str">
        <f t="shared" si="9"/>
        <v/>
      </c>
      <c r="L61" s="57"/>
      <c r="M61" s="6" t="str">
        <f>IF(J61="","",(K61/J61)/LOOKUP(RIGHT($D$2,3),定数!$A$6:$A$13,定数!$B$6:$B$13))</f>
        <v/>
      </c>
      <c r="N61" s="48"/>
      <c r="O61" s="8"/>
      <c r="P61" s="55"/>
      <c r="Q61" s="55"/>
      <c r="R61" s="58" t="str">
        <f>IF(P61="","",T61*M61*LOOKUP(RIGHT($D$2,3),定数!$A$6:$A$13,定数!$B$6:$B$13))</f>
        <v/>
      </c>
      <c r="S61" s="58"/>
      <c r="T61" s="59" t="str">
        <f t="shared" si="6"/>
        <v/>
      </c>
      <c r="U61" s="59"/>
      <c r="V61" t="str">
        <f t="shared" si="10"/>
        <v/>
      </c>
      <c r="W61" t="str">
        <f t="shared" si="3"/>
        <v/>
      </c>
      <c r="X61" s="38" t="str">
        <f t="shared" si="7"/>
        <v/>
      </c>
      <c r="Y61" s="39" t="str">
        <f t="shared" si="8"/>
        <v/>
      </c>
    </row>
    <row r="62" spans="2:25" x14ac:dyDescent="0.15">
      <c r="B62" s="35">
        <v>54</v>
      </c>
      <c r="C62" s="54" t="str">
        <f t="shared" si="1"/>
        <v/>
      </c>
      <c r="D62" s="54"/>
      <c r="E62" s="48"/>
      <c r="F62" s="8"/>
      <c r="G62" s="48"/>
      <c r="H62" s="55"/>
      <c r="I62" s="55"/>
      <c r="J62" s="48"/>
      <c r="K62" s="56" t="str">
        <f t="shared" si="9"/>
        <v/>
      </c>
      <c r="L62" s="57"/>
      <c r="M62" s="6" t="str">
        <f>IF(J62="","",(K62/J62)/LOOKUP(RIGHT($D$2,3),定数!$A$6:$A$13,定数!$B$6:$B$13))</f>
        <v/>
      </c>
      <c r="N62" s="48"/>
      <c r="O62" s="8"/>
      <c r="P62" s="55"/>
      <c r="Q62" s="55"/>
      <c r="R62" s="58" t="str">
        <f>IF(P62="","",T62*M62*LOOKUP(RIGHT($D$2,3),定数!$A$6:$A$13,定数!$B$6:$B$13))</f>
        <v/>
      </c>
      <c r="S62" s="58"/>
      <c r="T62" s="59" t="str">
        <f t="shared" si="6"/>
        <v/>
      </c>
      <c r="U62" s="59"/>
      <c r="V62" t="str">
        <f t="shared" si="10"/>
        <v/>
      </c>
      <c r="W62" t="str">
        <f t="shared" si="3"/>
        <v/>
      </c>
      <c r="X62" s="38" t="str">
        <f t="shared" si="7"/>
        <v/>
      </c>
      <c r="Y62" s="39" t="str">
        <f t="shared" si="8"/>
        <v/>
      </c>
    </row>
    <row r="63" spans="2:25" x14ac:dyDescent="0.15">
      <c r="B63" s="35">
        <v>55</v>
      </c>
      <c r="C63" s="54" t="str">
        <f t="shared" si="1"/>
        <v/>
      </c>
      <c r="D63" s="54"/>
      <c r="E63" s="48"/>
      <c r="F63" s="8"/>
      <c r="G63" s="48"/>
      <c r="H63" s="55"/>
      <c r="I63" s="55"/>
      <c r="J63" s="48"/>
      <c r="K63" s="56" t="str">
        <f t="shared" si="9"/>
        <v/>
      </c>
      <c r="L63" s="57"/>
      <c r="M63" s="6" t="str">
        <f>IF(J63="","",(K63/J63)/LOOKUP(RIGHT($D$2,3),定数!$A$6:$A$13,定数!$B$6:$B$13))</f>
        <v/>
      </c>
      <c r="N63" s="48"/>
      <c r="O63" s="8"/>
      <c r="P63" s="55"/>
      <c r="Q63" s="55"/>
      <c r="R63" s="58" t="str">
        <f>IF(P63="","",T63*M63*LOOKUP(RIGHT($D$2,3),定数!$A$6:$A$13,定数!$B$6:$B$13))</f>
        <v/>
      </c>
      <c r="S63" s="58"/>
      <c r="T63" s="59" t="str">
        <f t="shared" si="6"/>
        <v/>
      </c>
      <c r="U63" s="59"/>
      <c r="V63" t="str">
        <f t="shared" si="10"/>
        <v/>
      </c>
      <c r="W63" t="str">
        <f t="shared" si="3"/>
        <v/>
      </c>
      <c r="X63" s="38" t="str">
        <f t="shared" si="7"/>
        <v/>
      </c>
      <c r="Y63" s="39" t="str">
        <f t="shared" si="8"/>
        <v/>
      </c>
    </row>
    <row r="64" spans="2:25" x14ac:dyDescent="0.15">
      <c r="B64" s="35">
        <v>56</v>
      </c>
      <c r="C64" s="54" t="str">
        <f t="shared" si="1"/>
        <v/>
      </c>
      <c r="D64" s="54"/>
      <c r="E64" s="48"/>
      <c r="F64" s="8"/>
      <c r="G64" s="48"/>
      <c r="H64" s="55"/>
      <c r="I64" s="55"/>
      <c r="J64" s="48"/>
      <c r="K64" s="56" t="str">
        <f t="shared" si="9"/>
        <v/>
      </c>
      <c r="L64" s="57"/>
      <c r="M64" s="6" t="str">
        <f>IF(J64="","",(K64/J64)/LOOKUP(RIGHT($D$2,3),定数!$A$6:$A$13,定数!$B$6:$B$13))</f>
        <v/>
      </c>
      <c r="N64" s="48"/>
      <c r="O64" s="8"/>
      <c r="P64" s="55"/>
      <c r="Q64" s="55"/>
      <c r="R64" s="58" t="str">
        <f>IF(P64="","",T64*M64*LOOKUP(RIGHT($D$2,3),定数!$A$6:$A$13,定数!$B$6:$B$13))</f>
        <v/>
      </c>
      <c r="S64" s="58"/>
      <c r="T64" s="59" t="str">
        <f t="shared" si="6"/>
        <v/>
      </c>
      <c r="U64" s="59"/>
      <c r="V64" t="str">
        <f t="shared" si="10"/>
        <v/>
      </c>
      <c r="W64" t="str">
        <f t="shared" si="3"/>
        <v/>
      </c>
      <c r="X64" s="38" t="str">
        <f t="shared" si="7"/>
        <v/>
      </c>
      <c r="Y64" s="39" t="str">
        <f t="shared" si="8"/>
        <v/>
      </c>
    </row>
    <row r="65" spans="2:25" x14ac:dyDescent="0.15">
      <c r="B65" s="35">
        <v>57</v>
      </c>
      <c r="C65" s="54" t="str">
        <f t="shared" si="1"/>
        <v/>
      </c>
      <c r="D65" s="54"/>
      <c r="E65" s="48"/>
      <c r="F65" s="8"/>
      <c r="G65" s="48"/>
      <c r="H65" s="55"/>
      <c r="I65" s="55"/>
      <c r="J65" s="48"/>
      <c r="K65" s="56" t="str">
        <f t="shared" si="9"/>
        <v/>
      </c>
      <c r="L65" s="57"/>
      <c r="M65" s="6" t="str">
        <f>IF(J65="","",(K65/J65)/LOOKUP(RIGHT($D$2,3),定数!$A$6:$A$13,定数!$B$6:$B$13))</f>
        <v/>
      </c>
      <c r="N65" s="48"/>
      <c r="O65" s="8"/>
      <c r="P65" s="55"/>
      <c r="Q65" s="55"/>
      <c r="R65" s="58" t="str">
        <f>IF(P65="","",T65*M65*LOOKUP(RIGHT($D$2,3),定数!$A$6:$A$13,定数!$B$6:$B$13))</f>
        <v/>
      </c>
      <c r="S65" s="58"/>
      <c r="T65" s="59" t="str">
        <f t="shared" si="6"/>
        <v/>
      </c>
      <c r="U65" s="59"/>
      <c r="V65" t="str">
        <f t="shared" si="10"/>
        <v/>
      </c>
      <c r="W65" t="str">
        <f t="shared" si="3"/>
        <v/>
      </c>
      <c r="X65" s="38" t="str">
        <f t="shared" si="7"/>
        <v/>
      </c>
      <c r="Y65" s="39" t="str">
        <f t="shared" si="8"/>
        <v/>
      </c>
    </row>
    <row r="66" spans="2:25" x14ac:dyDescent="0.15">
      <c r="B66" s="35">
        <v>58</v>
      </c>
      <c r="C66" s="54" t="str">
        <f t="shared" si="1"/>
        <v/>
      </c>
      <c r="D66" s="54"/>
      <c r="E66" s="48"/>
      <c r="F66" s="8"/>
      <c r="G66" s="48"/>
      <c r="H66" s="55"/>
      <c r="I66" s="55"/>
      <c r="J66" s="48"/>
      <c r="K66" s="56" t="str">
        <f t="shared" si="9"/>
        <v/>
      </c>
      <c r="L66" s="57"/>
      <c r="M66" s="6" t="str">
        <f>IF(J66="","",(K66/J66)/LOOKUP(RIGHT($D$2,3),定数!$A$6:$A$13,定数!$B$6:$B$13))</f>
        <v/>
      </c>
      <c r="N66" s="48"/>
      <c r="O66" s="8"/>
      <c r="P66" s="55"/>
      <c r="Q66" s="55"/>
      <c r="R66" s="58" t="str">
        <f>IF(P66="","",T66*M66*LOOKUP(RIGHT($D$2,3),定数!$A$6:$A$13,定数!$B$6:$B$13))</f>
        <v/>
      </c>
      <c r="S66" s="58"/>
      <c r="T66" s="59" t="str">
        <f t="shared" si="6"/>
        <v/>
      </c>
      <c r="U66" s="59"/>
      <c r="V66" t="str">
        <f t="shared" si="10"/>
        <v/>
      </c>
      <c r="W66" t="str">
        <f t="shared" si="3"/>
        <v/>
      </c>
      <c r="X66" s="38" t="str">
        <f t="shared" si="7"/>
        <v/>
      </c>
      <c r="Y66" s="39" t="str">
        <f t="shared" si="8"/>
        <v/>
      </c>
    </row>
    <row r="67" spans="2:25" x14ac:dyDescent="0.15">
      <c r="B67" s="35">
        <v>59</v>
      </c>
      <c r="C67" s="54" t="str">
        <f t="shared" si="1"/>
        <v/>
      </c>
      <c r="D67" s="54"/>
      <c r="E67" s="48"/>
      <c r="F67" s="8"/>
      <c r="G67" s="48"/>
      <c r="H67" s="55"/>
      <c r="I67" s="55"/>
      <c r="J67" s="48"/>
      <c r="K67" s="56" t="str">
        <f t="shared" si="9"/>
        <v/>
      </c>
      <c r="L67" s="57"/>
      <c r="M67" s="6" t="str">
        <f>IF(J67="","",(K67/J67)/LOOKUP(RIGHT($D$2,3),定数!$A$6:$A$13,定数!$B$6:$B$13))</f>
        <v/>
      </c>
      <c r="N67" s="48"/>
      <c r="O67" s="8"/>
      <c r="P67" s="55"/>
      <c r="Q67" s="55"/>
      <c r="R67" s="58" t="str">
        <f>IF(P67="","",T67*M67*LOOKUP(RIGHT($D$2,3),定数!$A$6:$A$13,定数!$B$6:$B$13))</f>
        <v/>
      </c>
      <c r="S67" s="58"/>
      <c r="T67" s="59" t="str">
        <f t="shared" si="6"/>
        <v/>
      </c>
      <c r="U67" s="59"/>
      <c r="V67" t="str">
        <f t="shared" si="10"/>
        <v/>
      </c>
      <c r="W67" t="str">
        <f t="shared" si="3"/>
        <v/>
      </c>
      <c r="X67" s="38" t="str">
        <f t="shared" si="7"/>
        <v/>
      </c>
      <c r="Y67" s="39" t="str">
        <f t="shared" si="8"/>
        <v/>
      </c>
    </row>
    <row r="68" spans="2:25" x14ac:dyDescent="0.15">
      <c r="B68" s="35">
        <v>60</v>
      </c>
      <c r="C68" s="54" t="str">
        <f t="shared" si="1"/>
        <v/>
      </c>
      <c r="D68" s="54"/>
      <c r="E68" s="48"/>
      <c r="F68" s="8"/>
      <c r="G68" s="48"/>
      <c r="H68" s="55"/>
      <c r="I68" s="55"/>
      <c r="J68" s="48"/>
      <c r="K68" s="56" t="str">
        <f t="shared" si="9"/>
        <v/>
      </c>
      <c r="L68" s="57"/>
      <c r="M68" s="6" t="str">
        <f>IF(J68="","",(K68/J68)/LOOKUP(RIGHT($D$2,3),定数!$A$6:$A$13,定数!$B$6:$B$13))</f>
        <v/>
      </c>
      <c r="N68" s="48"/>
      <c r="O68" s="8"/>
      <c r="P68" s="55"/>
      <c r="Q68" s="55"/>
      <c r="R68" s="58" t="str">
        <f>IF(P68="","",T68*M68*LOOKUP(RIGHT($D$2,3),定数!$A$6:$A$13,定数!$B$6:$B$13))</f>
        <v/>
      </c>
      <c r="S68" s="58"/>
      <c r="T68" s="59" t="str">
        <f t="shared" si="6"/>
        <v/>
      </c>
      <c r="U68" s="59"/>
      <c r="V68" t="str">
        <f t="shared" si="10"/>
        <v/>
      </c>
      <c r="W68" t="str">
        <f t="shared" si="3"/>
        <v/>
      </c>
      <c r="X68" s="38" t="str">
        <f t="shared" si="7"/>
        <v/>
      </c>
      <c r="Y68" s="39" t="str">
        <f t="shared" si="8"/>
        <v/>
      </c>
    </row>
    <row r="69" spans="2:25" x14ac:dyDescent="0.15">
      <c r="B69" s="35">
        <v>61</v>
      </c>
      <c r="C69" s="54" t="str">
        <f t="shared" si="1"/>
        <v/>
      </c>
      <c r="D69" s="54"/>
      <c r="E69" s="48"/>
      <c r="F69" s="8"/>
      <c r="G69" s="48"/>
      <c r="H69" s="55"/>
      <c r="I69" s="55"/>
      <c r="J69" s="48"/>
      <c r="K69" s="56" t="str">
        <f t="shared" si="9"/>
        <v/>
      </c>
      <c r="L69" s="57"/>
      <c r="M69" s="6" t="str">
        <f>IF(J69="","",(K69/J69)/LOOKUP(RIGHT($D$2,3),定数!$A$6:$A$13,定数!$B$6:$B$13))</f>
        <v/>
      </c>
      <c r="N69" s="48"/>
      <c r="O69" s="8"/>
      <c r="P69" s="55"/>
      <c r="Q69" s="55"/>
      <c r="R69" s="58" t="str">
        <f>IF(P69="","",T69*M69*LOOKUP(RIGHT($D$2,3),定数!$A$6:$A$13,定数!$B$6:$B$13))</f>
        <v/>
      </c>
      <c r="S69" s="58"/>
      <c r="T69" s="59" t="str">
        <f t="shared" si="6"/>
        <v/>
      </c>
      <c r="U69" s="59"/>
      <c r="V69" t="str">
        <f t="shared" si="10"/>
        <v/>
      </c>
      <c r="W69" t="str">
        <f t="shared" si="3"/>
        <v/>
      </c>
      <c r="X69" s="38" t="str">
        <f t="shared" si="7"/>
        <v/>
      </c>
      <c r="Y69" s="39" t="str">
        <f t="shared" si="8"/>
        <v/>
      </c>
    </row>
    <row r="70" spans="2:25" x14ac:dyDescent="0.15">
      <c r="B70" s="35">
        <v>62</v>
      </c>
      <c r="C70" s="54" t="str">
        <f t="shared" si="1"/>
        <v/>
      </c>
      <c r="D70" s="54"/>
      <c r="E70" s="47"/>
      <c r="F70" s="8"/>
      <c r="G70" s="47"/>
      <c r="H70" s="55"/>
      <c r="I70" s="55"/>
      <c r="J70" s="47"/>
      <c r="K70" s="56" t="str">
        <f t="shared" ref="K70" si="11">IF(J70="","",C70*0.03)</f>
        <v/>
      </c>
      <c r="L70" s="57"/>
      <c r="M70" s="6" t="str">
        <f>IF(J70="","",(K70/J70)/LOOKUP(RIGHT($D$2,3),定数!$A$6:$A$13,定数!$B$6:$B$13))</f>
        <v/>
      </c>
      <c r="N70" s="47"/>
      <c r="O70" s="8"/>
      <c r="P70" s="55"/>
      <c r="Q70" s="55"/>
      <c r="R70" s="58" t="str">
        <f>IF(P70="","",T70*M70*LOOKUP(RIGHT($D$2,3),定数!$A$6:$A$13,定数!$B$6:$B$13))</f>
        <v/>
      </c>
      <c r="S70" s="58"/>
      <c r="T70" s="59" t="str">
        <f t="shared" si="6"/>
        <v/>
      </c>
      <c r="U70" s="59"/>
      <c r="V70" t="str">
        <f t="shared" si="10"/>
        <v/>
      </c>
      <c r="W70" t="str">
        <f t="shared" si="3"/>
        <v/>
      </c>
      <c r="X70" s="38" t="str">
        <f t="shared" si="7"/>
        <v/>
      </c>
      <c r="Y70" s="39" t="str">
        <f t="shared" si="8"/>
        <v/>
      </c>
    </row>
    <row r="71" spans="2:25" x14ac:dyDescent="0.15">
      <c r="B71" s="35">
        <v>63</v>
      </c>
      <c r="C71" s="54" t="str">
        <f t="shared" si="1"/>
        <v/>
      </c>
      <c r="D71" s="54"/>
      <c r="E71" s="35"/>
      <c r="F71" s="8"/>
      <c r="G71" s="35"/>
      <c r="H71" s="55"/>
      <c r="I71" s="55"/>
      <c r="J71" s="35"/>
      <c r="K71" s="56" t="str">
        <f t="shared" ref="K71:K74" si="12">IF(J71="","",C71*0.03)</f>
        <v/>
      </c>
      <c r="L71" s="57"/>
      <c r="M71" s="6" t="str">
        <f>IF(J71="","",(K71/J71)/LOOKUP(RIGHT($D$2,3),定数!$A$6:$A$13,定数!$B$6:$B$13))</f>
        <v/>
      </c>
      <c r="N71" s="35"/>
      <c r="O71" s="8"/>
      <c r="P71" s="55"/>
      <c r="Q71" s="55"/>
      <c r="R71" s="58" t="str">
        <f>IF(P71="","",T71*M71*LOOKUP(RIGHT($D$2,3),定数!$A$6:$A$13,定数!$B$6:$B$13))</f>
        <v/>
      </c>
      <c r="S71" s="58"/>
      <c r="T71" s="59" t="str">
        <f t="shared" si="6"/>
        <v/>
      </c>
      <c r="U71" s="59"/>
      <c r="V71" t="str">
        <f t="shared" si="10"/>
        <v/>
      </c>
      <c r="W71" t="str">
        <f t="shared" si="3"/>
        <v/>
      </c>
      <c r="X71" s="38" t="str">
        <f t="shared" si="7"/>
        <v/>
      </c>
      <c r="Y71" s="39" t="str">
        <f t="shared" si="8"/>
        <v/>
      </c>
    </row>
    <row r="72" spans="2:25" x14ac:dyDescent="0.15">
      <c r="B72" s="35">
        <v>64</v>
      </c>
      <c r="C72" s="54" t="str">
        <f t="shared" si="1"/>
        <v/>
      </c>
      <c r="D72" s="54"/>
      <c r="E72" s="35"/>
      <c r="F72" s="8"/>
      <c r="G72" s="35"/>
      <c r="H72" s="55"/>
      <c r="I72" s="55"/>
      <c r="J72" s="35"/>
      <c r="K72" s="56" t="str">
        <f t="shared" si="12"/>
        <v/>
      </c>
      <c r="L72" s="57"/>
      <c r="M72" s="6" t="str">
        <f>IF(J72="","",(K72/J72)/LOOKUP(RIGHT($D$2,3),定数!$A$6:$A$13,定数!$B$6:$B$13))</f>
        <v/>
      </c>
      <c r="N72" s="35"/>
      <c r="O72" s="8"/>
      <c r="P72" s="55"/>
      <c r="Q72" s="55"/>
      <c r="R72" s="58" t="str">
        <f>IF(P72="","",T72*M72*LOOKUP(RIGHT($D$2,3),定数!$A$6:$A$13,定数!$B$6:$B$13))</f>
        <v/>
      </c>
      <c r="S72" s="58"/>
      <c r="T72" s="59" t="str">
        <f t="shared" si="6"/>
        <v/>
      </c>
      <c r="U72" s="59"/>
      <c r="V72" t="str">
        <f t="shared" si="10"/>
        <v/>
      </c>
      <c r="W72" t="str">
        <f t="shared" si="3"/>
        <v/>
      </c>
      <c r="X72" s="38" t="str">
        <f t="shared" si="7"/>
        <v/>
      </c>
      <c r="Y72" s="39" t="str">
        <f t="shared" si="8"/>
        <v/>
      </c>
    </row>
    <row r="73" spans="2:25" x14ac:dyDescent="0.15">
      <c r="B73" s="35">
        <v>65</v>
      </c>
      <c r="C73" s="54" t="str">
        <f t="shared" si="1"/>
        <v/>
      </c>
      <c r="D73" s="54"/>
      <c r="E73" s="35"/>
      <c r="F73" s="8"/>
      <c r="G73" s="35"/>
      <c r="H73" s="55"/>
      <c r="I73" s="55"/>
      <c r="J73" s="35"/>
      <c r="K73" s="56" t="str">
        <f t="shared" si="12"/>
        <v/>
      </c>
      <c r="L73" s="57"/>
      <c r="M73" s="6" t="str">
        <f>IF(J73="","",(K73/J73)/LOOKUP(RIGHT($D$2,3),定数!$A$6:$A$13,定数!$B$6:$B$13))</f>
        <v/>
      </c>
      <c r="N73" s="35"/>
      <c r="O73" s="8"/>
      <c r="P73" s="55"/>
      <c r="Q73" s="55"/>
      <c r="R73" s="58" t="str">
        <f>IF(P73="","",T73*M73*LOOKUP(RIGHT($D$2,3),定数!$A$6:$A$13,定数!$B$6:$B$13))</f>
        <v/>
      </c>
      <c r="S73" s="58"/>
      <c r="T73" s="59" t="str">
        <f t="shared" si="6"/>
        <v/>
      </c>
      <c r="U73" s="59"/>
      <c r="V73" t="str">
        <f t="shared" si="10"/>
        <v/>
      </c>
      <c r="W73" t="str">
        <f t="shared" si="3"/>
        <v/>
      </c>
      <c r="X73" s="38" t="str">
        <f t="shared" si="7"/>
        <v/>
      </c>
      <c r="Y73" s="39" t="str">
        <f t="shared" si="8"/>
        <v/>
      </c>
    </row>
    <row r="74" spans="2:25" x14ac:dyDescent="0.15">
      <c r="B74" s="35">
        <v>66</v>
      </c>
      <c r="C74" s="54" t="str">
        <f t="shared" ref="C74:C108" si="13">IF(R73="","",C73+R73)</f>
        <v/>
      </c>
      <c r="D74" s="54"/>
      <c r="E74" s="35"/>
      <c r="F74" s="8"/>
      <c r="G74" s="35"/>
      <c r="H74" s="55"/>
      <c r="I74" s="55"/>
      <c r="J74" s="35"/>
      <c r="K74" s="56" t="str">
        <f t="shared" si="12"/>
        <v/>
      </c>
      <c r="L74" s="57"/>
      <c r="M74" s="6" t="str">
        <f>IF(J74="","",(K74/J74)/LOOKUP(RIGHT($D$2,3),定数!$A$6:$A$13,定数!$B$6:$B$13))</f>
        <v/>
      </c>
      <c r="N74" s="35"/>
      <c r="O74" s="8"/>
      <c r="P74" s="55"/>
      <c r="Q74" s="55"/>
      <c r="R74" s="58" t="str">
        <f>IF(P74="","",T74*M74*LOOKUP(RIGHT($D$2,3),定数!$A$6:$A$13,定数!$B$6:$B$13))</f>
        <v/>
      </c>
      <c r="S74" s="58"/>
      <c r="T74" s="59" t="str">
        <f t="shared" si="6"/>
        <v/>
      </c>
      <c r="U74" s="59"/>
      <c r="V74" t="str">
        <f t="shared" si="10"/>
        <v/>
      </c>
      <c r="W74" t="str">
        <f t="shared" si="10"/>
        <v/>
      </c>
      <c r="X74" s="38" t="str">
        <f t="shared" si="7"/>
        <v/>
      </c>
      <c r="Y74" s="39" t="str">
        <f t="shared" si="8"/>
        <v/>
      </c>
    </row>
    <row r="75" spans="2:25" x14ac:dyDescent="0.15">
      <c r="B75" s="35">
        <v>67</v>
      </c>
      <c r="C75" s="54" t="str">
        <f t="shared" si="13"/>
        <v/>
      </c>
      <c r="D75" s="54"/>
      <c r="E75" s="35"/>
      <c r="F75" s="8"/>
      <c r="G75" s="35"/>
      <c r="H75" s="55"/>
      <c r="I75" s="55"/>
      <c r="J75" s="35"/>
      <c r="K75" s="56" t="str">
        <f t="shared" ref="K75:K108" si="14">IF(J75="","",C75*0.03)</f>
        <v/>
      </c>
      <c r="L75" s="57"/>
      <c r="M75" s="6" t="str">
        <f>IF(J75="","",(K75/J75)/LOOKUP(RIGHT($D$2,3),定数!$A$6:$A$13,定数!$B$6:$B$13))</f>
        <v/>
      </c>
      <c r="N75" s="35"/>
      <c r="O75" s="8"/>
      <c r="P75" s="55"/>
      <c r="Q75" s="55"/>
      <c r="R75" s="58" t="str">
        <f>IF(P75="","",T75*M75*LOOKUP(RIGHT($D$2,3),定数!$A$6:$A$13,定数!$B$6:$B$13))</f>
        <v/>
      </c>
      <c r="S75" s="58"/>
      <c r="T75" s="59" t="str">
        <f t="shared" si="6"/>
        <v/>
      </c>
      <c r="U75" s="59"/>
      <c r="V75" t="str">
        <f t="shared" ref="V75:W90" si="15">IF(S75&lt;&gt;"",IF(S75&lt;0,1+V74,0),"")</f>
        <v/>
      </c>
      <c r="W75" t="str">
        <f t="shared" si="15"/>
        <v/>
      </c>
      <c r="X75" s="38" t="str">
        <f t="shared" si="7"/>
        <v/>
      </c>
      <c r="Y75" s="39" t="str">
        <f t="shared" si="8"/>
        <v/>
      </c>
    </row>
    <row r="76" spans="2:25" x14ac:dyDescent="0.15">
      <c r="B76" s="35">
        <v>68</v>
      </c>
      <c r="C76" s="54" t="str">
        <f t="shared" si="13"/>
        <v/>
      </c>
      <c r="D76" s="54"/>
      <c r="E76" s="35"/>
      <c r="F76" s="8"/>
      <c r="G76" s="35"/>
      <c r="H76" s="55"/>
      <c r="I76" s="55"/>
      <c r="J76" s="35"/>
      <c r="K76" s="56" t="str">
        <f t="shared" si="14"/>
        <v/>
      </c>
      <c r="L76" s="57"/>
      <c r="M76" s="6" t="str">
        <f>IF(J76="","",(K76/J76)/LOOKUP(RIGHT($D$2,3),定数!$A$6:$A$13,定数!$B$6:$B$13))</f>
        <v/>
      </c>
      <c r="N76" s="35"/>
      <c r="O76" s="8"/>
      <c r="P76" s="55"/>
      <c r="Q76" s="55"/>
      <c r="R76" s="58" t="str">
        <f>IF(P76="","",T76*M76*LOOKUP(RIGHT($D$2,3),定数!$A$6:$A$13,定数!$B$6:$B$13))</f>
        <v/>
      </c>
      <c r="S76" s="58"/>
      <c r="T76" s="59" t="str">
        <f t="shared" ref="T76:T108" si="16">IF(P76="","",IF(G76="買",(P76-H76),(H76-P76))*IF(RIGHT($D$2,3)="JPY",100,10000))</f>
        <v/>
      </c>
      <c r="U76" s="59"/>
      <c r="V76" t="str">
        <f t="shared" si="15"/>
        <v/>
      </c>
      <c r="W76" t="str">
        <f t="shared" si="15"/>
        <v/>
      </c>
      <c r="X76" s="38" t="str">
        <f t="shared" ref="X76:X108" si="17">IF(C76&lt;&gt;"",MAX(X75,C76),"")</f>
        <v/>
      </c>
      <c r="Y76" s="39" t="str">
        <f t="shared" ref="Y76:Y108" si="18">IF(X76&lt;&gt;"",1-(C76/X76),"")</f>
        <v/>
      </c>
    </row>
    <row r="77" spans="2:25" x14ac:dyDescent="0.15">
      <c r="B77" s="35">
        <v>69</v>
      </c>
      <c r="C77" s="54" t="str">
        <f t="shared" si="13"/>
        <v/>
      </c>
      <c r="D77" s="54"/>
      <c r="E77" s="35"/>
      <c r="F77" s="8"/>
      <c r="G77" s="35"/>
      <c r="H77" s="55"/>
      <c r="I77" s="55"/>
      <c r="J77" s="35"/>
      <c r="K77" s="56" t="str">
        <f t="shared" si="14"/>
        <v/>
      </c>
      <c r="L77" s="57"/>
      <c r="M77" s="6" t="str">
        <f>IF(J77="","",(K77/J77)/LOOKUP(RIGHT($D$2,3),定数!$A$6:$A$13,定数!$B$6:$B$13))</f>
        <v/>
      </c>
      <c r="N77" s="35"/>
      <c r="O77" s="8"/>
      <c r="P77" s="55"/>
      <c r="Q77" s="55"/>
      <c r="R77" s="58" t="str">
        <f>IF(P77="","",T77*M77*LOOKUP(RIGHT($D$2,3),定数!$A$6:$A$13,定数!$B$6:$B$13))</f>
        <v/>
      </c>
      <c r="S77" s="58"/>
      <c r="T77" s="59" t="str">
        <f t="shared" si="16"/>
        <v/>
      </c>
      <c r="U77" s="59"/>
      <c r="V77" t="str">
        <f t="shared" si="15"/>
        <v/>
      </c>
      <c r="W77" t="str">
        <f t="shared" si="15"/>
        <v/>
      </c>
      <c r="X77" s="38" t="str">
        <f t="shared" si="17"/>
        <v/>
      </c>
      <c r="Y77" s="39" t="str">
        <f t="shared" si="18"/>
        <v/>
      </c>
    </row>
    <row r="78" spans="2:25" x14ac:dyDescent="0.15">
      <c r="B78" s="35">
        <v>70</v>
      </c>
      <c r="C78" s="54" t="str">
        <f t="shared" si="13"/>
        <v/>
      </c>
      <c r="D78" s="54"/>
      <c r="E78" s="35"/>
      <c r="F78" s="8"/>
      <c r="G78" s="35"/>
      <c r="H78" s="55"/>
      <c r="I78" s="55"/>
      <c r="J78" s="35"/>
      <c r="K78" s="56" t="str">
        <f t="shared" si="14"/>
        <v/>
      </c>
      <c r="L78" s="57"/>
      <c r="M78" s="6" t="str">
        <f>IF(J78="","",(K78/J78)/LOOKUP(RIGHT($D$2,3),定数!$A$6:$A$13,定数!$B$6:$B$13))</f>
        <v/>
      </c>
      <c r="N78" s="35"/>
      <c r="O78" s="8"/>
      <c r="P78" s="55"/>
      <c r="Q78" s="55"/>
      <c r="R78" s="58" t="str">
        <f>IF(P78="","",T78*M78*LOOKUP(RIGHT($D$2,3),定数!$A$6:$A$13,定数!$B$6:$B$13))</f>
        <v/>
      </c>
      <c r="S78" s="58"/>
      <c r="T78" s="59" t="str">
        <f t="shared" si="16"/>
        <v/>
      </c>
      <c r="U78" s="59"/>
      <c r="V78" t="str">
        <f t="shared" si="15"/>
        <v/>
      </c>
      <c r="W78" t="str">
        <f t="shared" si="15"/>
        <v/>
      </c>
      <c r="X78" s="38" t="str">
        <f t="shared" si="17"/>
        <v/>
      </c>
      <c r="Y78" s="39" t="str">
        <f t="shared" si="18"/>
        <v/>
      </c>
    </row>
    <row r="79" spans="2:25" x14ac:dyDescent="0.15">
      <c r="B79" s="35">
        <v>71</v>
      </c>
      <c r="C79" s="54" t="str">
        <f t="shared" si="13"/>
        <v/>
      </c>
      <c r="D79" s="54"/>
      <c r="E79" s="35"/>
      <c r="F79" s="8"/>
      <c r="G79" s="35"/>
      <c r="H79" s="55"/>
      <c r="I79" s="55"/>
      <c r="J79" s="35"/>
      <c r="K79" s="56" t="str">
        <f t="shared" si="14"/>
        <v/>
      </c>
      <c r="L79" s="57"/>
      <c r="M79" s="6" t="str">
        <f>IF(J79="","",(K79/J79)/LOOKUP(RIGHT($D$2,3),定数!$A$6:$A$13,定数!$B$6:$B$13))</f>
        <v/>
      </c>
      <c r="N79" s="35"/>
      <c r="O79" s="8"/>
      <c r="P79" s="55"/>
      <c r="Q79" s="55"/>
      <c r="R79" s="58" t="str">
        <f>IF(P79="","",T79*M79*LOOKUP(RIGHT($D$2,3),定数!$A$6:$A$13,定数!$B$6:$B$13))</f>
        <v/>
      </c>
      <c r="S79" s="58"/>
      <c r="T79" s="59" t="str">
        <f t="shared" si="16"/>
        <v/>
      </c>
      <c r="U79" s="59"/>
      <c r="V79" t="str">
        <f t="shared" si="15"/>
        <v/>
      </c>
      <c r="W79" t="str">
        <f t="shared" si="15"/>
        <v/>
      </c>
      <c r="X79" s="38" t="str">
        <f t="shared" si="17"/>
        <v/>
      </c>
      <c r="Y79" s="39" t="str">
        <f t="shared" si="18"/>
        <v/>
      </c>
    </row>
    <row r="80" spans="2:25" x14ac:dyDescent="0.15">
      <c r="B80" s="35">
        <v>72</v>
      </c>
      <c r="C80" s="54" t="str">
        <f t="shared" si="13"/>
        <v/>
      </c>
      <c r="D80" s="54"/>
      <c r="E80" s="35"/>
      <c r="F80" s="8"/>
      <c r="G80" s="35"/>
      <c r="H80" s="55"/>
      <c r="I80" s="55"/>
      <c r="J80" s="35"/>
      <c r="K80" s="56" t="str">
        <f t="shared" si="14"/>
        <v/>
      </c>
      <c r="L80" s="57"/>
      <c r="M80" s="6" t="str">
        <f>IF(J80="","",(K80/J80)/LOOKUP(RIGHT($D$2,3),定数!$A$6:$A$13,定数!$B$6:$B$13))</f>
        <v/>
      </c>
      <c r="N80" s="35"/>
      <c r="O80" s="8"/>
      <c r="P80" s="55"/>
      <c r="Q80" s="55"/>
      <c r="R80" s="58" t="str">
        <f>IF(P80="","",T80*M80*LOOKUP(RIGHT($D$2,3),定数!$A$6:$A$13,定数!$B$6:$B$13))</f>
        <v/>
      </c>
      <c r="S80" s="58"/>
      <c r="T80" s="59" t="str">
        <f t="shared" si="16"/>
        <v/>
      </c>
      <c r="U80" s="59"/>
      <c r="V80" t="str">
        <f t="shared" si="15"/>
        <v/>
      </c>
      <c r="W80" t="str">
        <f t="shared" si="15"/>
        <v/>
      </c>
      <c r="X80" s="38" t="str">
        <f t="shared" si="17"/>
        <v/>
      </c>
      <c r="Y80" s="39" t="str">
        <f t="shared" si="18"/>
        <v/>
      </c>
    </row>
    <row r="81" spans="2:25" x14ac:dyDescent="0.15">
      <c r="B81" s="35">
        <v>73</v>
      </c>
      <c r="C81" s="54" t="str">
        <f t="shared" si="13"/>
        <v/>
      </c>
      <c r="D81" s="54"/>
      <c r="E81" s="35"/>
      <c r="F81" s="8"/>
      <c r="G81" s="35"/>
      <c r="H81" s="55"/>
      <c r="I81" s="55"/>
      <c r="J81" s="35"/>
      <c r="K81" s="56" t="str">
        <f t="shared" si="14"/>
        <v/>
      </c>
      <c r="L81" s="57"/>
      <c r="M81" s="6" t="str">
        <f>IF(J81="","",(K81/J81)/LOOKUP(RIGHT($D$2,3),定数!$A$6:$A$13,定数!$B$6:$B$13))</f>
        <v/>
      </c>
      <c r="N81" s="35"/>
      <c r="O81" s="8"/>
      <c r="P81" s="55"/>
      <c r="Q81" s="55"/>
      <c r="R81" s="58" t="str">
        <f>IF(P81="","",T81*M81*LOOKUP(RIGHT($D$2,3),定数!$A$6:$A$13,定数!$B$6:$B$13))</f>
        <v/>
      </c>
      <c r="S81" s="58"/>
      <c r="T81" s="59" t="str">
        <f t="shared" si="16"/>
        <v/>
      </c>
      <c r="U81" s="59"/>
      <c r="V81" t="str">
        <f t="shared" si="15"/>
        <v/>
      </c>
      <c r="W81" t="str">
        <f t="shared" si="15"/>
        <v/>
      </c>
      <c r="X81" s="38" t="str">
        <f t="shared" si="17"/>
        <v/>
      </c>
      <c r="Y81" s="39" t="str">
        <f t="shared" si="18"/>
        <v/>
      </c>
    </row>
    <row r="82" spans="2:25" x14ac:dyDescent="0.15">
      <c r="B82" s="35">
        <v>74</v>
      </c>
      <c r="C82" s="54" t="str">
        <f t="shared" si="13"/>
        <v/>
      </c>
      <c r="D82" s="54"/>
      <c r="E82" s="35"/>
      <c r="F82" s="8"/>
      <c r="G82" s="35"/>
      <c r="H82" s="55"/>
      <c r="I82" s="55"/>
      <c r="J82" s="35"/>
      <c r="K82" s="56" t="str">
        <f t="shared" si="14"/>
        <v/>
      </c>
      <c r="L82" s="57"/>
      <c r="M82" s="6" t="str">
        <f>IF(J82="","",(K82/J82)/LOOKUP(RIGHT($D$2,3),定数!$A$6:$A$13,定数!$B$6:$B$13))</f>
        <v/>
      </c>
      <c r="N82" s="35"/>
      <c r="O82" s="8"/>
      <c r="P82" s="55"/>
      <c r="Q82" s="55"/>
      <c r="R82" s="58" t="str">
        <f>IF(P82="","",T82*M82*LOOKUP(RIGHT($D$2,3),定数!$A$6:$A$13,定数!$B$6:$B$13))</f>
        <v/>
      </c>
      <c r="S82" s="58"/>
      <c r="T82" s="59" t="str">
        <f t="shared" si="16"/>
        <v/>
      </c>
      <c r="U82" s="59"/>
      <c r="V82" t="str">
        <f t="shared" si="15"/>
        <v/>
      </c>
      <c r="W82" t="str">
        <f t="shared" si="15"/>
        <v/>
      </c>
      <c r="X82" s="38" t="str">
        <f t="shared" si="17"/>
        <v/>
      </c>
      <c r="Y82" s="39" t="str">
        <f t="shared" si="18"/>
        <v/>
      </c>
    </row>
    <row r="83" spans="2:25" x14ac:dyDescent="0.15">
      <c r="B83" s="35">
        <v>75</v>
      </c>
      <c r="C83" s="54" t="str">
        <f t="shared" si="13"/>
        <v/>
      </c>
      <c r="D83" s="54"/>
      <c r="E83" s="35"/>
      <c r="F83" s="8"/>
      <c r="G83" s="35"/>
      <c r="H83" s="55"/>
      <c r="I83" s="55"/>
      <c r="J83" s="35"/>
      <c r="K83" s="56" t="str">
        <f t="shared" si="14"/>
        <v/>
      </c>
      <c r="L83" s="57"/>
      <c r="M83" s="6" t="str">
        <f>IF(J83="","",(K83/J83)/LOOKUP(RIGHT($D$2,3),定数!$A$6:$A$13,定数!$B$6:$B$13))</f>
        <v/>
      </c>
      <c r="N83" s="35"/>
      <c r="O83" s="8"/>
      <c r="P83" s="55"/>
      <c r="Q83" s="55"/>
      <c r="R83" s="58" t="str">
        <f>IF(P83="","",T83*M83*LOOKUP(RIGHT($D$2,3),定数!$A$6:$A$13,定数!$B$6:$B$13))</f>
        <v/>
      </c>
      <c r="S83" s="58"/>
      <c r="T83" s="59" t="str">
        <f t="shared" si="16"/>
        <v/>
      </c>
      <c r="U83" s="59"/>
      <c r="V83" t="str">
        <f t="shared" si="15"/>
        <v/>
      </c>
      <c r="W83" t="str">
        <f t="shared" si="15"/>
        <v/>
      </c>
      <c r="X83" s="38" t="str">
        <f t="shared" si="17"/>
        <v/>
      </c>
      <c r="Y83" s="39" t="str">
        <f t="shared" si="18"/>
        <v/>
      </c>
    </row>
    <row r="84" spans="2:25" x14ac:dyDescent="0.15">
      <c r="B84" s="35">
        <v>76</v>
      </c>
      <c r="C84" s="54" t="str">
        <f t="shared" si="13"/>
        <v/>
      </c>
      <c r="D84" s="54"/>
      <c r="E84" s="35"/>
      <c r="F84" s="8"/>
      <c r="G84" s="35"/>
      <c r="H84" s="55"/>
      <c r="I84" s="55"/>
      <c r="J84" s="35"/>
      <c r="K84" s="56" t="str">
        <f t="shared" si="14"/>
        <v/>
      </c>
      <c r="L84" s="57"/>
      <c r="M84" s="6" t="str">
        <f>IF(J84="","",(K84/J84)/LOOKUP(RIGHT($D$2,3),定数!$A$6:$A$13,定数!$B$6:$B$13))</f>
        <v/>
      </c>
      <c r="N84" s="35"/>
      <c r="O84" s="8"/>
      <c r="P84" s="55"/>
      <c r="Q84" s="55"/>
      <c r="R84" s="58" t="str">
        <f>IF(P84="","",T84*M84*LOOKUP(RIGHT($D$2,3),定数!$A$6:$A$13,定数!$B$6:$B$13))</f>
        <v/>
      </c>
      <c r="S84" s="58"/>
      <c r="T84" s="59" t="str">
        <f t="shared" si="16"/>
        <v/>
      </c>
      <c r="U84" s="59"/>
      <c r="V84" t="str">
        <f t="shared" si="15"/>
        <v/>
      </c>
      <c r="W84" t="str">
        <f t="shared" si="15"/>
        <v/>
      </c>
      <c r="X84" s="38" t="str">
        <f t="shared" si="17"/>
        <v/>
      </c>
      <c r="Y84" s="39" t="str">
        <f t="shared" si="18"/>
        <v/>
      </c>
    </row>
    <row r="85" spans="2:25" x14ac:dyDescent="0.15">
      <c r="B85" s="35">
        <v>77</v>
      </c>
      <c r="C85" s="54" t="str">
        <f t="shared" si="13"/>
        <v/>
      </c>
      <c r="D85" s="54"/>
      <c r="E85" s="35"/>
      <c r="F85" s="8"/>
      <c r="G85" s="35"/>
      <c r="H85" s="55"/>
      <c r="I85" s="55"/>
      <c r="J85" s="35"/>
      <c r="K85" s="56" t="str">
        <f t="shared" si="14"/>
        <v/>
      </c>
      <c r="L85" s="57"/>
      <c r="M85" s="6" t="str">
        <f>IF(J85="","",(K85/J85)/LOOKUP(RIGHT($D$2,3),定数!$A$6:$A$13,定数!$B$6:$B$13))</f>
        <v/>
      </c>
      <c r="N85" s="35"/>
      <c r="O85" s="8"/>
      <c r="P85" s="55"/>
      <c r="Q85" s="55"/>
      <c r="R85" s="58" t="str">
        <f>IF(P85="","",T85*M85*LOOKUP(RIGHT($D$2,3),定数!$A$6:$A$13,定数!$B$6:$B$13))</f>
        <v/>
      </c>
      <c r="S85" s="58"/>
      <c r="T85" s="59" t="str">
        <f t="shared" si="16"/>
        <v/>
      </c>
      <c r="U85" s="59"/>
      <c r="V85" t="str">
        <f t="shared" si="15"/>
        <v/>
      </c>
      <c r="W85" t="str">
        <f t="shared" si="15"/>
        <v/>
      </c>
      <c r="X85" s="38" t="str">
        <f t="shared" si="17"/>
        <v/>
      </c>
      <c r="Y85" s="39" t="str">
        <f t="shared" si="18"/>
        <v/>
      </c>
    </row>
    <row r="86" spans="2:25" x14ac:dyDescent="0.15">
      <c r="B86" s="35">
        <v>78</v>
      </c>
      <c r="C86" s="54" t="str">
        <f t="shared" si="13"/>
        <v/>
      </c>
      <c r="D86" s="54"/>
      <c r="E86" s="35"/>
      <c r="F86" s="8"/>
      <c r="G86" s="35"/>
      <c r="H86" s="55"/>
      <c r="I86" s="55"/>
      <c r="J86" s="35"/>
      <c r="K86" s="56" t="str">
        <f t="shared" si="14"/>
        <v/>
      </c>
      <c r="L86" s="57"/>
      <c r="M86" s="6" t="str">
        <f>IF(J86="","",(K86/J86)/LOOKUP(RIGHT($D$2,3),定数!$A$6:$A$13,定数!$B$6:$B$13))</f>
        <v/>
      </c>
      <c r="N86" s="35"/>
      <c r="O86" s="8"/>
      <c r="P86" s="55"/>
      <c r="Q86" s="55"/>
      <c r="R86" s="58" t="str">
        <f>IF(P86="","",T86*M86*LOOKUP(RIGHT($D$2,3),定数!$A$6:$A$13,定数!$B$6:$B$13))</f>
        <v/>
      </c>
      <c r="S86" s="58"/>
      <c r="T86" s="59" t="str">
        <f t="shared" si="16"/>
        <v/>
      </c>
      <c r="U86" s="59"/>
      <c r="V86" t="str">
        <f t="shared" si="15"/>
        <v/>
      </c>
      <c r="W86" t="str">
        <f t="shared" si="15"/>
        <v/>
      </c>
      <c r="X86" s="38" t="str">
        <f t="shared" si="17"/>
        <v/>
      </c>
      <c r="Y86" s="39" t="str">
        <f t="shared" si="18"/>
        <v/>
      </c>
    </row>
    <row r="87" spans="2:25" x14ac:dyDescent="0.15">
      <c r="B87" s="35">
        <v>79</v>
      </c>
      <c r="C87" s="54" t="str">
        <f t="shared" si="13"/>
        <v/>
      </c>
      <c r="D87" s="54"/>
      <c r="E87" s="35"/>
      <c r="F87" s="8"/>
      <c r="G87" s="35"/>
      <c r="H87" s="55"/>
      <c r="I87" s="55"/>
      <c r="J87" s="35"/>
      <c r="K87" s="56" t="str">
        <f t="shared" si="14"/>
        <v/>
      </c>
      <c r="L87" s="57"/>
      <c r="M87" s="6" t="str">
        <f>IF(J87="","",(K87/J87)/LOOKUP(RIGHT($D$2,3),定数!$A$6:$A$13,定数!$B$6:$B$13))</f>
        <v/>
      </c>
      <c r="N87" s="35"/>
      <c r="O87" s="8"/>
      <c r="P87" s="55"/>
      <c r="Q87" s="55"/>
      <c r="R87" s="58" t="str">
        <f>IF(P87="","",T87*M87*LOOKUP(RIGHT($D$2,3),定数!$A$6:$A$13,定数!$B$6:$B$13))</f>
        <v/>
      </c>
      <c r="S87" s="58"/>
      <c r="T87" s="59" t="str">
        <f t="shared" si="16"/>
        <v/>
      </c>
      <c r="U87" s="59"/>
      <c r="V87" t="str">
        <f t="shared" si="15"/>
        <v/>
      </c>
      <c r="W87" t="str">
        <f t="shared" si="15"/>
        <v/>
      </c>
      <c r="X87" s="38" t="str">
        <f t="shared" si="17"/>
        <v/>
      </c>
      <c r="Y87" s="39" t="str">
        <f t="shared" si="18"/>
        <v/>
      </c>
    </row>
    <row r="88" spans="2:25" x14ac:dyDescent="0.15">
      <c r="B88" s="35">
        <v>80</v>
      </c>
      <c r="C88" s="54" t="str">
        <f t="shared" si="13"/>
        <v/>
      </c>
      <c r="D88" s="54"/>
      <c r="E88" s="35"/>
      <c r="F88" s="8"/>
      <c r="G88" s="35"/>
      <c r="H88" s="55"/>
      <c r="I88" s="55"/>
      <c r="J88" s="35"/>
      <c r="K88" s="56" t="str">
        <f t="shared" si="14"/>
        <v/>
      </c>
      <c r="L88" s="57"/>
      <c r="M88" s="6" t="str">
        <f>IF(J88="","",(K88/J88)/LOOKUP(RIGHT($D$2,3),定数!$A$6:$A$13,定数!$B$6:$B$13))</f>
        <v/>
      </c>
      <c r="N88" s="35"/>
      <c r="O88" s="8"/>
      <c r="P88" s="55"/>
      <c r="Q88" s="55"/>
      <c r="R88" s="58" t="str">
        <f>IF(P88="","",T88*M88*LOOKUP(RIGHT($D$2,3),定数!$A$6:$A$13,定数!$B$6:$B$13))</f>
        <v/>
      </c>
      <c r="S88" s="58"/>
      <c r="T88" s="59" t="str">
        <f t="shared" si="16"/>
        <v/>
      </c>
      <c r="U88" s="59"/>
      <c r="V88" t="str">
        <f t="shared" si="15"/>
        <v/>
      </c>
      <c r="W88" t="str">
        <f t="shared" si="15"/>
        <v/>
      </c>
      <c r="X88" s="38" t="str">
        <f t="shared" si="17"/>
        <v/>
      </c>
      <c r="Y88" s="39" t="str">
        <f t="shared" si="18"/>
        <v/>
      </c>
    </row>
    <row r="89" spans="2:25" x14ac:dyDescent="0.15">
      <c r="B89" s="35">
        <v>81</v>
      </c>
      <c r="C89" s="54" t="str">
        <f t="shared" si="13"/>
        <v/>
      </c>
      <c r="D89" s="54"/>
      <c r="E89" s="35"/>
      <c r="F89" s="8"/>
      <c r="G89" s="35"/>
      <c r="H89" s="55"/>
      <c r="I89" s="55"/>
      <c r="J89" s="35"/>
      <c r="K89" s="56" t="str">
        <f t="shared" si="14"/>
        <v/>
      </c>
      <c r="L89" s="57"/>
      <c r="M89" s="6" t="str">
        <f>IF(J89="","",(K89/J89)/LOOKUP(RIGHT($D$2,3),定数!$A$6:$A$13,定数!$B$6:$B$13))</f>
        <v/>
      </c>
      <c r="N89" s="35"/>
      <c r="O89" s="8"/>
      <c r="P89" s="55"/>
      <c r="Q89" s="55"/>
      <c r="R89" s="58" t="str">
        <f>IF(P89="","",T89*M89*LOOKUP(RIGHT($D$2,3),定数!$A$6:$A$13,定数!$B$6:$B$13))</f>
        <v/>
      </c>
      <c r="S89" s="58"/>
      <c r="T89" s="59" t="str">
        <f t="shared" si="16"/>
        <v/>
      </c>
      <c r="U89" s="59"/>
      <c r="V89" t="str">
        <f t="shared" si="15"/>
        <v/>
      </c>
      <c r="W89" t="str">
        <f t="shared" si="15"/>
        <v/>
      </c>
      <c r="X89" s="38" t="str">
        <f t="shared" si="17"/>
        <v/>
      </c>
      <c r="Y89" s="39" t="str">
        <f t="shared" si="18"/>
        <v/>
      </c>
    </row>
    <row r="90" spans="2:25" x14ac:dyDescent="0.15">
      <c r="B90" s="35">
        <v>82</v>
      </c>
      <c r="C90" s="54" t="str">
        <f t="shared" si="13"/>
        <v/>
      </c>
      <c r="D90" s="54"/>
      <c r="E90" s="35"/>
      <c r="F90" s="8"/>
      <c r="G90" s="35"/>
      <c r="H90" s="55"/>
      <c r="I90" s="55"/>
      <c r="J90" s="35"/>
      <c r="K90" s="56" t="str">
        <f t="shared" si="14"/>
        <v/>
      </c>
      <c r="L90" s="57"/>
      <c r="M90" s="6" t="str">
        <f>IF(J90="","",(K90/J90)/LOOKUP(RIGHT($D$2,3),定数!$A$6:$A$13,定数!$B$6:$B$13))</f>
        <v/>
      </c>
      <c r="N90" s="35"/>
      <c r="O90" s="8"/>
      <c r="P90" s="55"/>
      <c r="Q90" s="55"/>
      <c r="R90" s="58" t="str">
        <f>IF(P90="","",T90*M90*LOOKUP(RIGHT($D$2,3),定数!$A$6:$A$13,定数!$B$6:$B$13))</f>
        <v/>
      </c>
      <c r="S90" s="58"/>
      <c r="T90" s="59" t="str">
        <f t="shared" si="16"/>
        <v/>
      </c>
      <c r="U90" s="59"/>
      <c r="V90" t="str">
        <f t="shared" si="15"/>
        <v/>
      </c>
      <c r="W90" t="str">
        <f t="shared" si="15"/>
        <v/>
      </c>
      <c r="X90" s="38" t="str">
        <f t="shared" si="17"/>
        <v/>
      </c>
      <c r="Y90" s="39" t="str">
        <f t="shared" si="18"/>
        <v/>
      </c>
    </row>
    <row r="91" spans="2:25" x14ac:dyDescent="0.15">
      <c r="B91" s="35">
        <v>83</v>
      </c>
      <c r="C91" s="54" t="str">
        <f t="shared" si="13"/>
        <v/>
      </c>
      <c r="D91" s="54"/>
      <c r="E91" s="35"/>
      <c r="F91" s="8"/>
      <c r="G91" s="35"/>
      <c r="H91" s="55"/>
      <c r="I91" s="55"/>
      <c r="J91" s="35"/>
      <c r="K91" s="56" t="str">
        <f t="shared" si="14"/>
        <v/>
      </c>
      <c r="L91" s="57"/>
      <c r="M91" s="6" t="str">
        <f>IF(J91="","",(K91/J91)/LOOKUP(RIGHT($D$2,3),定数!$A$6:$A$13,定数!$B$6:$B$13))</f>
        <v/>
      </c>
      <c r="N91" s="35"/>
      <c r="O91" s="8"/>
      <c r="P91" s="55"/>
      <c r="Q91" s="55"/>
      <c r="R91" s="58" t="str">
        <f>IF(P91="","",T91*M91*LOOKUP(RIGHT($D$2,3),定数!$A$6:$A$13,定数!$B$6:$B$13))</f>
        <v/>
      </c>
      <c r="S91" s="58"/>
      <c r="T91" s="59" t="str">
        <f t="shared" si="16"/>
        <v/>
      </c>
      <c r="U91" s="59"/>
      <c r="V91" t="str">
        <f t="shared" ref="V91:W106" si="19">IF(S91&lt;&gt;"",IF(S91&lt;0,1+V90,0),"")</f>
        <v/>
      </c>
      <c r="W91" t="str">
        <f t="shared" si="19"/>
        <v/>
      </c>
      <c r="X91" s="38" t="str">
        <f t="shared" si="17"/>
        <v/>
      </c>
      <c r="Y91" s="39" t="str">
        <f t="shared" si="18"/>
        <v/>
      </c>
    </row>
    <row r="92" spans="2:25" x14ac:dyDescent="0.15">
      <c r="B92" s="35">
        <v>84</v>
      </c>
      <c r="C92" s="54" t="str">
        <f t="shared" si="13"/>
        <v/>
      </c>
      <c r="D92" s="54"/>
      <c r="E92" s="35"/>
      <c r="F92" s="8"/>
      <c r="G92" s="35"/>
      <c r="H92" s="55"/>
      <c r="I92" s="55"/>
      <c r="J92" s="35"/>
      <c r="K92" s="56" t="str">
        <f t="shared" si="14"/>
        <v/>
      </c>
      <c r="L92" s="57"/>
      <c r="M92" s="6" t="str">
        <f>IF(J92="","",(K92/J92)/LOOKUP(RIGHT($D$2,3),定数!$A$6:$A$13,定数!$B$6:$B$13))</f>
        <v/>
      </c>
      <c r="N92" s="35"/>
      <c r="O92" s="8"/>
      <c r="P92" s="55"/>
      <c r="Q92" s="55"/>
      <c r="R92" s="58" t="str">
        <f>IF(P92="","",T92*M92*LOOKUP(RIGHT($D$2,3),定数!$A$6:$A$13,定数!$B$6:$B$13))</f>
        <v/>
      </c>
      <c r="S92" s="58"/>
      <c r="T92" s="59" t="str">
        <f t="shared" si="16"/>
        <v/>
      </c>
      <c r="U92" s="59"/>
      <c r="V92" t="str">
        <f t="shared" si="19"/>
        <v/>
      </c>
      <c r="W92" t="str">
        <f t="shared" si="19"/>
        <v/>
      </c>
      <c r="X92" s="38" t="str">
        <f t="shared" si="17"/>
        <v/>
      </c>
      <c r="Y92" s="39" t="str">
        <f t="shared" si="18"/>
        <v/>
      </c>
    </row>
    <row r="93" spans="2:25" x14ac:dyDescent="0.15">
      <c r="B93" s="35">
        <v>85</v>
      </c>
      <c r="C93" s="54" t="str">
        <f t="shared" si="13"/>
        <v/>
      </c>
      <c r="D93" s="54"/>
      <c r="E93" s="35"/>
      <c r="F93" s="8"/>
      <c r="G93" s="35"/>
      <c r="H93" s="55"/>
      <c r="I93" s="55"/>
      <c r="J93" s="35"/>
      <c r="K93" s="56" t="str">
        <f t="shared" si="14"/>
        <v/>
      </c>
      <c r="L93" s="57"/>
      <c r="M93" s="6" t="str">
        <f>IF(J93="","",(K93/J93)/LOOKUP(RIGHT($D$2,3),定数!$A$6:$A$13,定数!$B$6:$B$13))</f>
        <v/>
      </c>
      <c r="N93" s="35"/>
      <c r="O93" s="8"/>
      <c r="P93" s="55"/>
      <c r="Q93" s="55"/>
      <c r="R93" s="58" t="str">
        <f>IF(P93="","",T93*M93*LOOKUP(RIGHT($D$2,3),定数!$A$6:$A$13,定数!$B$6:$B$13))</f>
        <v/>
      </c>
      <c r="S93" s="58"/>
      <c r="T93" s="59" t="str">
        <f t="shared" si="16"/>
        <v/>
      </c>
      <c r="U93" s="59"/>
      <c r="V93" t="str">
        <f t="shared" si="19"/>
        <v/>
      </c>
      <c r="W93" t="str">
        <f t="shared" si="19"/>
        <v/>
      </c>
      <c r="X93" s="38" t="str">
        <f t="shared" si="17"/>
        <v/>
      </c>
      <c r="Y93" s="39" t="str">
        <f t="shared" si="18"/>
        <v/>
      </c>
    </row>
    <row r="94" spans="2:25" x14ac:dyDescent="0.15">
      <c r="B94" s="35">
        <v>86</v>
      </c>
      <c r="C94" s="54" t="str">
        <f t="shared" si="13"/>
        <v/>
      </c>
      <c r="D94" s="54"/>
      <c r="E94" s="35"/>
      <c r="F94" s="8"/>
      <c r="G94" s="35"/>
      <c r="H94" s="55"/>
      <c r="I94" s="55"/>
      <c r="J94" s="35"/>
      <c r="K94" s="56" t="str">
        <f t="shared" si="14"/>
        <v/>
      </c>
      <c r="L94" s="57"/>
      <c r="M94" s="6" t="str">
        <f>IF(J94="","",(K94/J94)/LOOKUP(RIGHT($D$2,3),定数!$A$6:$A$13,定数!$B$6:$B$13))</f>
        <v/>
      </c>
      <c r="N94" s="35"/>
      <c r="O94" s="8"/>
      <c r="P94" s="55"/>
      <c r="Q94" s="55"/>
      <c r="R94" s="58" t="str">
        <f>IF(P94="","",T94*M94*LOOKUP(RIGHT($D$2,3),定数!$A$6:$A$13,定数!$B$6:$B$13))</f>
        <v/>
      </c>
      <c r="S94" s="58"/>
      <c r="T94" s="59" t="str">
        <f t="shared" si="16"/>
        <v/>
      </c>
      <c r="U94" s="59"/>
      <c r="V94" t="str">
        <f t="shared" si="19"/>
        <v/>
      </c>
      <c r="W94" t="str">
        <f t="shared" si="19"/>
        <v/>
      </c>
      <c r="X94" s="38" t="str">
        <f t="shared" si="17"/>
        <v/>
      </c>
      <c r="Y94" s="39" t="str">
        <f t="shared" si="18"/>
        <v/>
      </c>
    </row>
    <row r="95" spans="2:25" x14ac:dyDescent="0.15">
      <c r="B95" s="35">
        <v>87</v>
      </c>
      <c r="C95" s="54" t="str">
        <f t="shared" si="13"/>
        <v/>
      </c>
      <c r="D95" s="54"/>
      <c r="E95" s="35"/>
      <c r="F95" s="8"/>
      <c r="G95" s="35"/>
      <c r="H95" s="55"/>
      <c r="I95" s="55"/>
      <c r="J95" s="35"/>
      <c r="K95" s="56" t="str">
        <f t="shared" si="14"/>
        <v/>
      </c>
      <c r="L95" s="57"/>
      <c r="M95" s="6" t="str">
        <f>IF(J95="","",(K95/J95)/LOOKUP(RIGHT($D$2,3),定数!$A$6:$A$13,定数!$B$6:$B$13))</f>
        <v/>
      </c>
      <c r="N95" s="35"/>
      <c r="O95" s="8"/>
      <c r="P95" s="55"/>
      <c r="Q95" s="55"/>
      <c r="R95" s="58" t="str">
        <f>IF(P95="","",T95*M95*LOOKUP(RIGHT($D$2,3),定数!$A$6:$A$13,定数!$B$6:$B$13))</f>
        <v/>
      </c>
      <c r="S95" s="58"/>
      <c r="T95" s="59" t="str">
        <f t="shared" si="16"/>
        <v/>
      </c>
      <c r="U95" s="59"/>
      <c r="V95" t="str">
        <f t="shared" si="19"/>
        <v/>
      </c>
      <c r="W95" t="str">
        <f t="shared" si="19"/>
        <v/>
      </c>
      <c r="X95" s="38" t="str">
        <f t="shared" si="17"/>
        <v/>
      </c>
      <c r="Y95" s="39" t="str">
        <f t="shared" si="18"/>
        <v/>
      </c>
    </row>
    <row r="96" spans="2:25" x14ac:dyDescent="0.15">
      <c r="B96" s="35">
        <v>88</v>
      </c>
      <c r="C96" s="54" t="str">
        <f t="shared" si="13"/>
        <v/>
      </c>
      <c r="D96" s="54"/>
      <c r="E96" s="35"/>
      <c r="F96" s="8"/>
      <c r="G96" s="35"/>
      <c r="H96" s="55"/>
      <c r="I96" s="55"/>
      <c r="J96" s="35"/>
      <c r="K96" s="56" t="str">
        <f t="shared" si="14"/>
        <v/>
      </c>
      <c r="L96" s="57"/>
      <c r="M96" s="6" t="str">
        <f>IF(J96="","",(K96/J96)/LOOKUP(RIGHT($D$2,3),定数!$A$6:$A$13,定数!$B$6:$B$13))</f>
        <v/>
      </c>
      <c r="N96" s="35"/>
      <c r="O96" s="8"/>
      <c r="P96" s="55"/>
      <c r="Q96" s="55"/>
      <c r="R96" s="58" t="str">
        <f>IF(P96="","",T96*M96*LOOKUP(RIGHT($D$2,3),定数!$A$6:$A$13,定数!$B$6:$B$13))</f>
        <v/>
      </c>
      <c r="S96" s="58"/>
      <c r="T96" s="59" t="str">
        <f t="shared" si="16"/>
        <v/>
      </c>
      <c r="U96" s="59"/>
      <c r="V96" t="str">
        <f t="shared" si="19"/>
        <v/>
      </c>
      <c r="W96" t="str">
        <f t="shared" si="19"/>
        <v/>
      </c>
      <c r="X96" s="38" t="str">
        <f t="shared" si="17"/>
        <v/>
      </c>
      <c r="Y96" s="39" t="str">
        <f t="shared" si="18"/>
        <v/>
      </c>
    </row>
    <row r="97" spans="2:25" x14ac:dyDescent="0.15">
      <c r="B97" s="35">
        <v>89</v>
      </c>
      <c r="C97" s="54" t="str">
        <f t="shared" si="13"/>
        <v/>
      </c>
      <c r="D97" s="54"/>
      <c r="E97" s="35"/>
      <c r="F97" s="8"/>
      <c r="G97" s="35"/>
      <c r="H97" s="55"/>
      <c r="I97" s="55"/>
      <c r="J97" s="35"/>
      <c r="K97" s="56" t="str">
        <f t="shared" si="14"/>
        <v/>
      </c>
      <c r="L97" s="57"/>
      <c r="M97" s="6" t="str">
        <f>IF(J97="","",(K97/J97)/LOOKUP(RIGHT($D$2,3),定数!$A$6:$A$13,定数!$B$6:$B$13))</f>
        <v/>
      </c>
      <c r="N97" s="35"/>
      <c r="O97" s="8"/>
      <c r="P97" s="55"/>
      <c r="Q97" s="55"/>
      <c r="R97" s="58" t="str">
        <f>IF(P97="","",T97*M97*LOOKUP(RIGHT($D$2,3),定数!$A$6:$A$13,定数!$B$6:$B$13))</f>
        <v/>
      </c>
      <c r="S97" s="58"/>
      <c r="T97" s="59" t="str">
        <f t="shared" si="16"/>
        <v/>
      </c>
      <c r="U97" s="59"/>
      <c r="V97" t="str">
        <f t="shared" si="19"/>
        <v/>
      </c>
      <c r="W97" t="str">
        <f t="shared" si="19"/>
        <v/>
      </c>
      <c r="X97" s="38" t="str">
        <f t="shared" si="17"/>
        <v/>
      </c>
      <c r="Y97" s="39" t="str">
        <f t="shared" si="18"/>
        <v/>
      </c>
    </row>
    <row r="98" spans="2:25" x14ac:dyDescent="0.15">
      <c r="B98" s="35">
        <v>90</v>
      </c>
      <c r="C98" s="54" t="str">
        <f t="shared" si="13"/>
        <v/>
      </c>
      <c r="D98" s="54"/>
      <c r="E98" s="35"/>
      <c r="F98" s="8"/>
      <c r="G98" s="35"/>
      <c r="H98" s="55"/>
      <c r="I98" s="55"/>
      <c r="J98" s="35"/>
      <c r="K98" s="56" t="str">
        <f t="shared" si="14"/>
        <v/>
      </c>
      <c r="L98" s="57"/>
      <c r="M98" s="6" t="str">
        <f>IF(J98="","",(K98/J98)/LOOKUP(RIGHT($D$2,3),定数!$A$6:$A$13,定数!$B$6:$B$13))</f>
        <v/>
      </c>
      <c r="N98" s="35"/>
      <c r="O98" s="8"/>
      <c r="P98" s="55"/>
      <c r="Q98" s="55"/>
      <c r="R98" s="58" t="str">
        <f>IF(P98="","",T98*M98*LOOKUP(RIGHT($D$2,3),定数!$A$6:$A$13,定数!$B$6:$B$13))</f>
        <v/>
      </c>
      <c r="S98" s="58"/>
      <c r="T98" s="59" t="str">
        <f t="shared" si="16"/>
        <v/>
      </c>
      <c r="U98" s="59"/>
      <c r="V98" t="str">
        <f t="shared" si="19"/>
        <v/>
      </c>
      <c r="W98" t="str">
        <f t="shared" si="19"/>
        <v/>
      </c>
      <c r="X98" s="38" t="str">
        <f t="shared" si="17"/>
        <v/>
      </c>
      <c r="Y98" s="39" t="str">
        <f t="shared" si="18"/>
        <v/>
      </c>
    </row>
    <row r="99" spans="2:25" x14ac:dyDescent="0.15">
      <c r="B99" s="35">
        <v>91</v>
      </c>
      <c r="C99" s="54" t="str">
        <f t="shared" si="13"/>
        <v/>
      </c>
      <c r="D99" s="54"/>
      <c r="E99" s="35"/>
      <c r="F99" s="8"/>
      <c r="G99" s="35"/>
      <c r="H99" s="55"/>
      <c r="I99" s="55"/>
      <c r="J99" s="35"/>
      <c r="K99" s="56" t="str">
        <f t="shared" si="14"/>
        <v/>
      </c>
      <c r="L99" s="57"/>
      <c r="M99" s="6" t="str">
        <f>IF(J99="","",(K99/J99)/LOOKUP(RIGHT($D$2,3),定数!$A$6:$A$13,定数!$B$6:$B$13))</f>
        <v/>
      </c>
      <c r="N99" s="35"/>
      <c r="O99" s="8"/>
      <c r="P99" s="55"/>
      <c r="Q99" s="55"/>
      <c r="R99" s="58" t="str">
        <f>IF(P99="","",T99*M99*LOOKUP(RIGHT($D$2,3),定数!$A$6:$A$13,定数!$B$6:$B$13))</f>
        <v/>
      </c>
      <c r="S99" s="58"/>
      <c r="T99" s="59" t="str">
        <f t="shared" si="16"/>
        <v/>
      </c>
      <c r="U99" s="59"/>
      <c r="V99" t="str">
        <f t="shared" si="19"/>
        <v/>
      </c>
      <c r="W99" t="str">
        <f t="shared" si="19"/>
        <v/>
      </c>
      <c r="X99" s="38" t="str">
        <f t="shared" si="17"/>
        <v/>
      </c>
      <c r="Y99" s="39" t="str">
        <f t="shared" si="18"/>
        <v/>
      </c>
    </row>
    <row r="100" spans="2:25" x14ac:dyDescent="0.15">
      <c r="B100" s="35">
        <v>92</v>
      </c>
      <c r="C100" s="54" t="str">
        <f t="shared" si="13"/>
        <v/>
      </c>
      <c r="D100" s="54"/>
      <c r="E100" s="35"/>
      <c r="F100" s="8"/>
      <c r="G100" s="35"/>
      <c r="H100" s="55"/>
      <c r="I100" s="55"/>
      <c r="J100" s="35"/>
      <c r="K100" s="56" t="str">
        <f t="shared" si="14"/>
        <v/>
      </c>
      <c r="L100" s="57"/>
      <c r="M100" s="6" t="str">
        <f>IF(J100="","",(K100/J100)/LOOKUP(RIGHT($D$2,3),定数!$A$6:$A$13,定数!$B$6:$B$13))</f>
        <v/>
      </c>
      <c r="N100" s="35"/>
      <c r="O100" s="8"/>
      <c r="P100" s="55"/>
      <c r="Q100" s="55"/>
      <c r="R100" s="58" t="str">
        <f>IF(P100="","",T100*M100*LOOKUP(RIGHT($D$2,3),定数!$A$6:$A$13,定数!$B$6:$B$13))</f>
        <v/>
      </c>
      <c r="S100" s="58"/>
      <c r="T100" s="59" t="str">
        <f t="shared" si="16"/>
        <v/>
      </c>
      <c r="U100" s="59"/>
      <c r="V100" t="str">
        <f t="shared" si="19"/>
        <v/>
      </c>
      <c r="W100" t="str">
        <f t="shared" si="19"/>
        <v/>
      </c>
      <c r="X100" s="38" t="str">
        <f t="shared" si="17"/>
        <v/>
      </c>
      <c r="Y100" s="39" t="str">
        <f t="shared" si="18"/>
        <v/>
      </c>
    </row>
    <row r="101" spans="2:25" x14ac:dyDescent="0.15">
      <c r="B101" s="35">
        <v>93</v>
      </c>
      <c r="C101" s="54" t="str">
        <f t="shared" si="13"/>
        <v/>
      </c>
      <c r="D101" s="54"/>
      <c r="E101" s="35"/>
      <c r="F101" s="8"/>
      <c r="G101" s="35"/>
      <c r="H101" s="55"/>
      <c r="I101" s="55"/>
      <c r="J101" s="35"/>
      <c r="K101" s="56" t="str">
        <f t="shared" si="14"/>
        <v/>
      </c>
      <c r="L101" s="57"/>
      <c r="M101" s="6" t="str">
        <f>IF(J101="","",(K101/J101)/LOOKUP(RIGHT($D$2,3),定数!$A$6:$A$13,定数!$B$6:$B$13))</f>
        <v/>
      </c>
      <c r="N101" s="35"/>
      <c r="O101" s="8"/>
      <c r="P101" s="55"/>
      <c r="Q101" s="55"/>
      <c r="R101" s="58" t="str">
        <f>IF(P101="","",T101*M101*LOOKUP(RIGHT($D$2,3),定数!$A$6:$A$13,定数!$B$6:$B$13))</f>
        <v/>
      </c>
      <c r="S101" s="58"/>
      <c r="T101" s="59" t="str">
        <f t="shared" si="16"/>
        <v/>
      </c>
      <c r="U101" s="59"/>
      <c r="V101" t="str">
        <f t="shared" si="19"/>
        <v/>
      </c>
      <c r="W101" t="str">
        <f t="shared" si="19"/>
        <v/>
      </c>
      <c r="X101" s="38" t="str">
        <f t="shared" si="17"/>
        <v/>
      </c>
      <c r="Y101" s="39" t="str">
        <f t="shared" si="18"/>
        <v/>
      </c>
    </row>
    <row r="102" spans="2:25" x14ac:dyDescent="0.15">
      <c r="B102" s="35">
        <v>94</v>
      </c>
      <c r="C102" s="54" t="str">
        <f t="shared" si="13"/>
        <v/>
      </c>
      <c r="D102" s="54"/>
      <c r="E102" s="35"/>
      <c r="F102" s="8"/>
      <c r="G102" s="35"/>
      <c r="H102" s="55"/>
      <c r="I102" s="55"/>
      <c r="J102" s="35"/>
      <c r="K102" s="56" t="str">
        <f t="shared" si="14"/>
        <v/>
      </c>
      <c r="L102" s="57"/>
      <c r="M102" s="6" t="str">
        <f>IF(J102="","",(K102/J102)/LOOKUP(RIGHT($D$2,3),定数!$A$6:$A$13,定数!$B$6:$B$13))</f>
        <v/>
      </c>
      <c r="N102" s="35"/>
      <c r="O102" s="8"/>
      <c r="P102" s="55"/>
      <c r="Q102" s="55"/>
      <c r="R102" s="58" t="str">
        <f>IF(P102="","",T102*M102*LOOKUP(RIGHT($D$2,3),定数!$A$6:$A$13,定数!$B$6:$B$13))</f>
        <v/>
      </c>
      <c r="S102" s="58"/>
      <c r="T102" s="59" t="str">
        <f t="shared" si="16"/>
        <v/>
      </c>
      <c r="U102" s="59"/>
      <c r="V102" t="str">
        <f t="shared" si="19"/>
        <v/>
      </c>
      <c r="W102" t="str">
        <f t="shared" si="19"/>
        <v/>
      </c>
      <c r="X102" s="38" t="str">
        <f t="shared" si="17"/>
        <v/>
      </c>
      <c r="Y102" s="39" t="str">
        <f t="shared" si="18"/>
        <v/>
      </c>
    </row>
    <row r="103" spans="2:25" x14ac:dyDescent="0.15">
      <c r="B103" s="35">
        <v>95</v>
      </c>
      <c r="C103" s="54" t="str">
        <f t="shared" si="13"/>
        <v/>
      </c>
      <c r="D103" s="54"/>
      <c r="E103" s="35"/>
      <c r="F103" s="8"/>
      <c r="G103" s="35"/>
      <c r="H103" s="55"/>
      <c r="I103" s="55"/>
      <c r="J103" s="35"/>
      <c r="K103" s="56" t="str">
        <f t="shared" si="14"/>
        <v/>
      </c>
      <c r="L103" s="57"/>
      <c r="M103" s="6" t="str">
        <f>IF(J103="","",(K103/J103)/LOOKUP(RIGHT($D$2,3),定数!$A$6:$A$13,定数!$B$6:$B$13))</f>
        <v/>
      </c>
      <c r="N103" s="35"/>
      <c r="O103" s="8"/>
      <c r="P103" s="55"/>
      <c r="Q103" s="55"/>
      <c r="R103" s="58" t="str">
        <f>IF(P103="","",T103*M103*LOOKUP(RIGHT($D$2,3),定数!$A$6:$A$13,定数!$B$6:$B$13))</f>
        <v/>
      </c>
      <c r="S103" s="58"/>
      <c r="T103" s="59" t="str">
        <f t="shared" si="16"/>
        <v/>
      </c>
      <c r="U103" s="59"/>
      <c r="V103" t="str">
        <f t="shared" si="19"/>
        <v/>
      </c>
      <c r="W103" t="str">
        <f t="shared" si="19"/>
        <v/>
      </c>
      <c r="X103" s="38" t="str">
        <f t="shared" si="17"/>
        <v/>
      </c>
      <c r="Y103" s="39" t="str">
        <f t="shared" si="18"/>
        <v/>
      </c>
    </row>
    <row r="104" spans="2:25" x14ac:dyDescent="0.15">
      <c r="B104" s="35">
        <v>96</v>
      </c>
      <c r="C104" s="54" t="str">
        <f t="shared" si="13"/>
        <v/>
      </c>
      <c r="D104" s="54"/>
      <c r="E104" s="35"/>
      <c r="F104" s="8"/>
      <c r="G104" s="35"/>
      <c r="H104" s="55"/>
      <c r="I104" s="55"/>
      <c r="J104" s="35"/>
      <c r="K104" s="56" t="str">
        <f t="shared" si="14"/>
        <v/>
      </c>
      <c r="L104" s="57"/>
      <c r="M104" s="6" t="str">
        <f>IF(J104="","",(K104/J104)/LOOKUP(RIGHT($D$2,3),定数!$A$6:$A$13,定数!$B$6:$B$13))</f>
        <v/>
      </c>
      <c r="N104" s="35"/>
      <c r="O104" s="8"/>
      <c r="P104" s="55"/>
      <c r="Q104" s="55"/>
      <c r="R104" s="58" t="str">
        <f>IF(P104="","",T104*M104*LOOKUP(RIGHT($D$2,3),定数!$A$6:$A$13,定数!$B$6:$B$13))</f>
        <v/>
      </c>
      <c r="S104" s="58"/>
      <c r="T104" s="59" t="str">
        <f t="shared" si="16"/>
        <v/>
      </c>
      <c r="U104" s="59"/>
      <c r="V104" t="str">
        <f t="shared" si="19"/>
        <v/>
      </c>
      <c r="W104" t="str">
        <f t="shared" si="19"/>
        <v/>
      </c>
      <c r="X104" s="38" t="str">
        <f t="shared" si="17"/>
        <v/>
      </c>
      <c r="Y104" s="39" t="str">
        <f t="shared" si="18"/>
        <v/>
      </c>
    </row>
    <row r="105" spans="2:25" x14ac:dyDescent="0.15">
      <c r="B105" s="35">
        <v>97</v>
      </c>
      <c r="C105" s="54" t="str">
        <f t="shared" si="13"/>
        <v/>
      </c>
      <c r="D105" s="54"/>
      <c r="E105" s="35"/>
      <c r="F105" s="8"/>
      <c r="G105" s="35"/>
      <c r="H105" s="55"/>
      <c r="I105" s="55"/>
      <c r="J105" s="35"/>
      <c r="K105" s="56" t="str">
        <f t="shared" si="14"/>
        <v/>
      </c>
      <c r="L105" s="57"/>
      <c r="M105" s="6" t="str">
        <f>IF(J105="","",(K105/J105)/LOOKUP(RIGHT($D$2,3),定数!$A$6:$A$13,定数!$B$6:$B$13))</f>
        <v/>
      </c>
      <c r="N105" s="35"/>
      <c r="O105" s="8"/>
      <c r="P105" s="55"/>
      <c r="Q105" s="55"/>
      <c r="R105" s="58" t="str">
        <f>IF(P105="","",T105*M105*LOOKUP(RIGHT($D$2,3),定数!$A$6:$A$13,定数!$B$6:$B$13))</f>
        <v/>
      </c>
      <c r="S105" s="58"/>
      <c r="T105" s="59" t="str">
        <f t="shared" si="16"/>
        <v/>
      </c>
      <c r="U105" s="59"/>
      <c r="V105" t="str">
        <f t="shared" si="19"/>
        <v/>
      </c>
      <c r="W105" t="str">
        <f t="shared" si="19"/>
        <v/>
      </c>
      <c r="X105" s="38" t="str">
        <f t="shared" si="17"/>
        <v/>
      </c>
      <c r="Y105" s="39" t="str">
        <f t="shared" si="18"/>
        <v/>
      </c>
    </row>
    <row r="106" spans="2:25" x14ac:dyDescent="0.15">
      <c r="B106" s="35">
        <v>98</v>
      </c>
      <c r="C106" s="54" t="str">
        <f t="shared" si="13"/>
        <v/>
      </c>
      <c r="D106" s="54"/>
      <c r="E106" s="35"/>
      <c r="F106" s="8"/>
      <c r="G106" s="35"/>
      <c r="H106" s="55"/>
      <c r="I106" s="55"/>
      <c r="J106" s="35"/>
      <c r="K106" s="56" t="str">
        <f t="shared" si="14"/>
        <v/>
      </c>
      <c r="L106" s="57"/>
      <c r="M106" s="6" t="str">
        <f>IF(J106="","",(K106/J106)/LOOKUP(RIGHT($D$2,3),定数!$A$6:$A$13,定数!$B$6:$B$13))</f>
        <v/>
      </c>
      <c r="N106" s="35"/>
      <c r="O106" s="8"/>
      <c r="P106" s="55"/>
      <c r="Q106" s="55"/>
      <c r="R106" s="58" t="str">
        <f>IF(P106="","",T106*M106*LOOKUP(RIGHT($D$2,3),定数!$A$6:$A$13,定数!$B$6:$B$13))</f>
        <v/>
      </c>
      <c r="S106" s="58"/>
      <c r="T106" s="59" t="str">
        <f t="shared" si="16"/>
        <v/>
      </c>
      <c r="U106" s="59"/>
      <c r="V106" t="str">
        <f t="shared" si="19"/>
        <v/>
      </c>
      <c r="W106" t="str">
        <f t="shared" si="19"/>
        <v/>
      </c>
      <c r="X106" s="38" t="str">
        <f t="shared" si="17"/>
        <v/>
      </c>
      <c r="Y106" s="39" t="str">
        <f t="shared" si="18"/>
        <v/>
      </c>
    </row>
    <row r="107" spans="2:25" x14ac:dyDescent="0.15">
      <c r="B107" s="35">
        <v>99</v>
      </c>
      <c r="C107" s="54" t="str">
        <f t="shared" si="13"/>
        <v/>
      </c>
      <c r="D107" s="54"/>
      <c r="E107" s="35"/>
      <c r="F107" s="8"/>
      <c r="G107" s="35"/>
      <c r="H107" s="55"/>
      <c r="I107" s="55"/>
      <c r="J107" s="35"/>
      <c r="K107" s="56" t="str">
        <f t="shared" si="14"/>
        <v/>
      </c>
      <c r="L107" s="57"/>
      <c r="M107" s="6" t="str">
        <f>IF(J107="","",(K107/J107)/LOOKUP(RIGHT($D$2,3),定数!$A$6:$A$13,定数!$B$6:$B$13))</f>
        <v/>
      </c>
      <c r="N107" s="35"/>
      <c r="O107" s="8"/>
      <c r="P107" s="55"/>
      <c r="Q107" s="55"/>
      <c r="R107" s="58" t="str">
        <f>IF(P107="","",T107*M107*LOOKUP(RIGHT($D$2,3),定数!$A$6:$A$13,定数!$B$6:$B$13))</f>
        <v/>
      </c>
      <c r="S107" s="58"/>
      <c r="T107" s="59" t="str">
        <f t="shared" si="16"/>
        <v/>
      </c>
      <c r="U107" s="59"/>
      <c r="V107" t="str">
        <f>IF(S107&lt;&gt;"",IF(S107&lt;0,1+V106,0),"")</f>
        <v/>
      </c>
      <c r="W107" t="str">
        <f>IF(T107&lt;&gt;"",IF(T107&lt;0,1+W106,0),"")</f>
        <v/>
      </c>
      <c r="X107" s="38" t="str">
        <f t="shared" si="17"/>
        <v/>
      </c>
      <c r="Y107" s="39" t="str">
        <f t="shared" si="18"/>
        <v/>
      </c>
    </row>
    <row r="108" spans="2:25" x14ac:dyDescent="0.15">
      <c r="B108" s="35">
        <v>100</v>
      </c>
      <c r="C108" s="54" t="str">
        <f t="shared" si="13"/>
        <v/>
      </c>
      <c r="D108" s="54"/>
      <c r="E108" s="35"/>
      <c r="F108" s="8"/>
      <c r="G108" s="35"/>
      <c r="H108" s="55"/>
      <c r="I108" s="55"/>
      <c r="J108" s="35"/>
      <c r="K108" s="56" t="str">
        <f t="shared" si="14"/>
        <v/>
      </c>
      <c r="L108" s="57"/>
      <c r="M108" s="6" t="str">
        <f>IF(J108="","",(K108/J108)/LOOKUP(RIGHT($D$2,3),定数!$A$6:$A$13,定数!$B$6:$B$13))</f>
        <v/>
      </c>
      <c r="N108" s="35"/>
      <c r="O108" s="8"/>
      <c r="P108" s="55"/>
      <c r="Q108" s="55"/>
      <c r="R108" s="58" t="str">
        <f>IF(P108="","",T108*M108*LOOKUP(RIGHT($D$2,3),定数!$A$6:$A$13,定数!$B$6:$B$13))</f>
        <v/>
      </c>
      <c r="S108" s="58"/>
      <c r="T108" s="59" t="str">
        <f t="shared" si="16"/>
        <v/>
      </c>
      <c r="U108" s="59"/>
      <c r="V108" t="str">
        <f>IF(S108&lt;&gt;"",IF(S108&lt;0,1+V107,0),"")</f>
        <v/>
      </c>
      <c r="W108" t="str">
        <f>IF(T108&lt;&gt;"",IF(T108&lt;0,1+W107,0),"")</f>
        <v/>
      </c>
      <c r="X108" s="38" t="str">
        <f t="shared" si="17"/>
        <v/>
      </c>
      <c r="Y108" s="39" t="str">
        <f t="shared" si="18"/>
        <v/>
      </c>
    </row>
    <row r="109" spans="2:25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6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S3:X3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9:G13 G15:G26 G70:G108">
    <cfRule type="cellIs" dxfId="347" priority="587" stopIfTrue="1" operator="equal">
      <formula>"買"</formula>
    </cfRule>
    <cfRule type="cellIs" dxfId="346" priority="588" stopIfTrue="1" operator="equal">
      <formula>"売"</formula>
    </cfRule>
  </conditionalFormatting>
  <conditionalFormatting sqref="G12">
    <cfRule type="cellIs" dxfId="345" priority="583" stopIfTrue="1" operator="equal">
      <formula>"買"</formula>
    </cfRule>
    <cfRule type="cellIs" dxfId="344" priority="584" stopIfTrue="1" operator="equal">
      <formula>"売"</formula>
    </cfRule>
  </conditionalFormatting>
  <conditionalFormatting sqref="G13">
    <cfRule type="cellIs" dxfId="343" priority="581" stopIfTrue="1" operator="equal">
      <formula>"買"</formula>
    </cfRule>
    <cfRule type="cellIs" dxfId="342" priority="582" stopIfTrue="1" operator="equal">
      <formula>"売"</formula>
    </cfRule>
  </conditionalFormatting>
  <conditionalFormatting sqref="G9">
    <cfRule type="cellIs" dxfId="341" priority="579" stopIfTrue="1" operator="equal">
      <formula>"買"</formula>
    </cfRule>
    <cfRule type="cellIs" dxfId="340" priority="580" stopIfTrue="1" operator="equal">
      <formula>"売"</formula>
    </cfRule>
  </conditionalFormatting>
  <conditionalFormatting sqref="G10">
    <cfRule type="cellIs" dxfId="339" priority="577" stopIfTrue="1" operator="equal">
      <formula>"買"</formula>
    </cfRule>
    <cfRule type="cellIs" dxfId="338" priority="578" stopIfTrue="1" operator="equal">
      <formula>"売"</formula>
    </cfRule>
  </conditionalFormatting>
  <conditionalFormatting sqref="G11">
    <cfRule type="cellIs" dxfId="337" priority="575" stopIfTrue="1" operator="equal">
      <formula>"買"</formula>
    </cfRule>
    <cfRule type="cellIs" dxfId="336" priority="576" stopIfTrue="1" operator="equal">
      <formula>"売"</formula>
    </cfRule>
  </conditionalFormatting>
  <conditionalFormatting sqref="G9">
    <cfRule type="cellIs" dxfId="335" priority="573" stopIfTrue="1" operator="equal">
      <formula>"買"</formula>
    </cfRule>
    <cfRule type="cellIs" dxfId="334" priority="574" stopIfTrue="1" operator="equal">
      <formula>"売"</formula>
    </cfRule>
  </conditionalFormatting>
  <conditionalFormatting sqref="G10">
    <cfRule type="cellIs" dxfId="333" priority="571" stopIfTrue="1" operator="equal">
      <formula>"買"</formula>
    </cfRule>
    <cfRule type="cellIs" dxfId="332" priority="572" stopIfTrue="1" operator="equal">
      <formula>"売"</formula>
    </cfRule>
  </conditionalFormatting>
  <conditionalFormatting sqref="G11">
    <cfRule type="cellIs" dxfId="331" priority="569" stopIfTrue="1" operator="equal">
      <formula>"買"</formula>
    </cfRule>
    <cfRule type="cellIs" dxfId="330" priority="570" stopIfTrue="1" operator="equal">
      <formula>"売"</formula>
    </cfRule>
  </conditionalFormatting>
  <conditionalFormatting sqref="G12">
    <cfRule type="cellIs" dxfId="329" priority="567" stopIfTrue="1" operator="equal">
      <formula>"買"</formula>
    </cfRule>
    <cfRule type="cellIs" dxfId="328" priority="568" stopIfTrue="1" operator="equal">
      <formula>"売"</formula>
    </cfRule>
  </conditionalFormatting>
  <conditionalFormatting sqref="G13">
    <cfRule type="cellIs" dxfId="327" priority="565" stopIfTrue="1" operator="equal">
      <formula>"買"</formula>
    </cfRule>
    <cfRule type="cellIs" dxfId="326" priority="566" stopIfTrue="1" operator="equal">
      <formula>"売"</formula>
    </cfRule>
  </conditionalFormatting>
  <conditionalFormatting sqref="G13">
    <cfRule type="cellIs" dxfId="325" priority="563" stopIfTrue="1" operator="equal">
      <formula>"買"</formula>
    </cfRule>
    <cfRule type="cellIs" dxfId="324" priority="564" stopIfTrue="1" operator="equal">
      <formula>"売"</formula>
    </cfRule>
  </conditionalFormatting>
  <conditionalFormatting sqref="G16">
    <cfRule type="cellIs" dxfId="323" priority="555" stopIfTrue="1" operator="equal">
      <formula>"買"</formula>
    </cfRule>
    <cfRule type="cellIs" dxfId="322" priority="556" stopIfTrue="1" operator="equal">
      <formula>"売"</formula>
    </cfRule>
  </conditionalFormatting>
  <conditionalFormatting sqref="G17">
    <cfRule type="cellIs" dxfId="321" priority="553" stopIfTrue="1" operator="equal">
      <formula>"買"</formula>
    </cfRule>
    <cfRule type="cellIs" dxfId="320" priority="554" stopIfTrue="1" operator="equal">
      <formula>"売"</formula>
    </cfRule>
  </conditionalFormatting>
  <conditionalFormatting sqref="G18">
    <cfRule type="cellIs" dxfId="319" priority="551" stopIfTrue="1" operator="equal">
      <formula>"買"</formula>
    </cfRule>
    <cfRule type="cellIs" dxfId="318" priority="552" stopIfTrue="1" operator="equal">
      <formula>"売"</formula>
    </cfRule>
  </conditionalFormatting>
  <conditionalFormatting sqref="G19">
    <cfRule type="cellIs" dxfId="317" priority="549" stopIfTrue="1" operator="equal">
      <formula>"買"</formula>
    </cfRule>
    <cfRule type="cellIs" dxfId="316" priority="550" stopIfTrue="1" operator="equal">
      <formula>"売"</formula>
    </cfRule>
  </conditionalFormatting>
  <conditionalFormatting sqref="G20">
    <cfRule type="cellIs" dxfId="315" priority="547" stopIfTrue="1" operator="equal">
      <formula>"買"</formula>
    </cfRule>
    <cfRule type="cellIs" dxfId="314" priority="548" stopIfTrue="1" operator="equal">
      <formula>"売"</formula>
    </cfRule>
  </conditionalFormatting>
  <conditionalFormatting sqref="G21">
    <cfRule type="cellIs" dxfId="313" priority="545" stopIfTrue="1" operator="equal">
      <formula>"買"</formula>
    </cfRule>
    <cfRule type="cellIs" dxfId="312" priority="546" stopIfTrue="1" operator="equal">
      <formula>"売"</formula>
    </cfRule>
  </conditionalFormatting>
  <conditionalFormatting sqref="G22">
    <cfRule type="cellIs" dxfId="311" priority="543" stopIfTrue="1" operator="equal">
      <formula>"買"</formula>
    </cfRule>
    <cfRule type="cellIs" dxfId="310" priority="544" stopIfTrue="1" operator="equal">
      <formula>"売"</formula>
    </cfRule>
  </conditionalFormatting>
  <conditionalFormatting sqref="G23">
    <cfRule type="cellIs" dxfId="309" priority="541" stopIfTrue="1" operator="equal">
      <formula>"買"</formula>
    </cfRule>
    <cfRule type="cellIs" dxfId="308" priority="542" stopIfTrue="1" operator="equal">
      <formula>"売"</formula>
    </cfRule>
  </conditionalFormatting>
  <conditionalFormatting sqref="G24">
    <cfRule type="cellIs" dxfId="307" priority="539" stopIfTrue="1" operator="equal">
      <formula>"買"</formula>
    </cfRule>
    <cfRule type="cellIs" dxfId="306" priority="540" stopIfTrue="1" operator="equal">
      <formula>"売"</formula>
    </cfRule>
  </conditionalFormatting>
  <conditionalFormatting sqref="G25">
    <cfRule type="cellIs" dxfId="305" priority="537" stopIfTrue="1" operator="equal">
      <formula>"買"</formula>
    </cfRule>
    <cfRule type="cellIs" dxfId="304" priority="538" stopIfTrue="1" operator="equal">
      <formula>"売"</formula>
    </cfRule>
  </conditionalFormatting>
  <conditionalFormatting sqref="G26">
    <cfRule type="cellIs" dxfId="303" priority="535" stopIfTrue="1" operator="equal">
      <formula>"買"</formula>
    </cfRule>
    <cfRule type="cellIs" dxfId="302" priority="536" stopIfTrue="1" operator="equal">
      <formula>"売"</formula>
    </cfRule>
  </conditionalFormatting>
  <conditionalFormatting sqref="G70">
    <cfRule type="cellIs" dxfId="301" priority="443" stopIfTrue="1" operator="equal">
      <formula>"買"</formula>
    </cfRule>
    <cfRule type="cellIs" dxfId="300" priority="444" stopIfTrue="1" operator="equal">
      <formula>"売"</formula>
    </cfRule>
  </conditionalFormatting>
  <conditionalFormatting sqref="G9:G13 G15:G24">
    <cfRule type="cellIs" dxfId="299" priority="441" stopIfTrue="1" operator="equal">
      <formula>"買"</formula>
    </cfRule>
    <cfRule type="cellIs" dxfId="298" priority="442" stopIfTrue="1" operator="equal">
      <formula>"売"</formula>
    </cfRule>
  </conditionalFormatting>
  <conditionalFormatting sqref="G9">
    <cfRule type="cellIs" dxfId="297" priority="439" stopIfTrue="1" operator="equal">
      <formula>"買"</formula>
    </cfRule>
    <cfRule type="cellIs" dxfId="296" priority="440" stopIfTrue="1" operator="equal">
      <formula>"売"</formula>
    </cfRule>
  </conditionalFormatting>
  <conditionalFormatting sqref="G10">
    <cfRule type="cellIs" dxfId="295" priority="437" stopIfTrue="1" operator="equal">
      <formula>"買"</formula>
    </cfRule>
    <cfRule type="cellIs" dxfId="294" priority="438" stopIfTrue="1" operator="equal">
      <formula>"売"</formula>
    </cfRule>
  </conditionalFormatting>
  <conditionalFormatting sqref="G11">
    <cfRule type="cellIs" dxfId="293" priority="435" stopIfTrue="1" operator="equal">
      <formula>"買"</formula>
    </cfRule>
    <cfRule type="cellIs" dxfId="292" priority="436" stopIfTrue="1" operator="equal">
      <formula>"売"</formula>
    </cfRule>
  </conditionalFormatting>
  <conditionalFormatting sqref="G12">
    <cfRule type="cellIs" dxfId="291" priority="433" stopIfTrue="1" operator="equal">
      <formula>"買"</formula>
    </cfRule>
    <cfRule type="cellIs" dxfId="290" priority="434" stopIfTrue="1" operator="equal">
      <formula>"売"</formula>
    </cfRule>
  </conditionalFormatting>
  <conditionalFormatting sqref="G11">
    <cfRule type="cellIs" dxfId="289" priority="431" stopIfTrue="1" operator="equal">
      <formula>"買"</formula>
    </cfRule>
    <cfRule type="cellIs" dxfId="288" priority="432" stopIfTrue="1" operator="equal">
      <formula>"売"</formula>
    </cfRule>
  </conditionalFormatting>
  <conditionalFormatting sqref="G12">
    <cfRule type="cellIs" dxfId="287" priority="429" stopIfTrue="1" operator="equal">
      <formula>"買"</formula>
    </cfRule>
    <cfRule type="cellIs" dxfId="286" priority="430" stopIfTrue="1" operator="equal">
      <formula>"売"</formula>
    </cfRule>
  </conditionalFormatting>
  <conditionalFormatting sqref="G13">
    <cfRule type="cellIs" dxfId="285" priority="427" stopIfTrue="1" operator="equal">
      <formula>"買"</formula>
    </cfRule>
    <cfRule type="cellIs" dxfId="284" priority="428" stopIfTrue="1" operator="equal">
      <formula>"売"</formula>
    </cfRule>
  </conditionalFormatting>
  <conditionalFormatting sqref="G16">
    <cfRule type="cellIs" dxfId="283" priority="421" stopIfTrue="1" operator="equal">
      <formula>"買"</formula>
    </cfRule>
    <cfRule type="cellIs" dxfId="282" priority="422" stopIfTrue="1" operator="equal">
      <formula>"売"</formula>
    </cfRule>
  </conditionalFormatting>
  <conditionalFormatting sqref="G17">
    <cfRule type="cellIs" dxfId="281" priority="419" stopIfTrue="1" operator="equal">
      <formula>"買"</formula>
    </cfRule>
    <cfRule type="cellIs" dxfId="280" priority="420" stopIfTrue="1" operator="equal">
      <formula>"売"</formula>
    </cfRule>
  </conditionalFormatting>
  <conditionalFormatting sqref="G18">
    <cfRule type="cellIs" dxfId="279" priority="417" stopIfTrue="1" operator="equal">
      <formula>"買"</formula>
    </cfRule>
    <cfRule type="cellIs" dxfId="278" priority="418" stopIfTrue="1" operator="equal">
      <formula>"売"</formula>
    </cfRule>
  </conditionalFormatting>
  <conditionalFormatting sqref="G19">
    <cfRule type="cellIs" dxfId="277" priority="415" stopIfTrue="1" operator="equal">
      <formula>"買"</formula>
    </cfRule>
    <cfRule type="cellIs" dxfId="276" priority="416" stopIfTrue="1" operator="equal">
      <formula>"売"</formula>
    </cfRule>
  </conditionalFormatting>
  <conditionalFormatting sqref="G20">
    <cfRule type="cellIs" dxfId="275" priority="413" stopIfTrue="1" operator="equal">
      <formula>"買"</formula>
    </cfRule>
    <cfRule type="cellIs" dxfId="274" priority="414" stopIfTrue="1" operator="equal">
      <formula>"売"</formula>
    </cfRule>
  </conditionalFormatting>
  <conditionalFormatting sqref="G21">
    <cfRule type="cellIs" dxfId="273" priority="411" stopIfTrue="1" operator="equal">
      <formula>"買"</formula>
    </cfRule>
    <cfRule type="cellIs" dxfId="272" priority="412" stopIfTrue="1" operator="equal">
      <formula>"売"</formula>
    </cfRule>
  </conditionalFormatting>
  <conditionalFormatting sqref="G22">
    <cfRule type="cellIs" dxfId="271" priority="409" stopIfTrue="1" operator="equal">
      <formula>"買"</formula>
    </cfRule>
    <cfRule type="cellIs" dxfId="270" priority="410" stopIfTrue="1" operator="equal">
      <formula>"売"</formula>
    </cfRule>
  </conditionalFormatting>
  <conditionalFormatting sqref="G23">
    <cfRule type="cellIs" dxfId="269" priority="407" stopIfTrue="1" operator="equal">
      <formula>"買"</formula>
    </cfRule>
    <cfRule type="cellIs" dxfId="268" priority="408" stopIfTrue="1" operator="equal">
      <formula>"売"</formula>
    </cfRule>
  </conditionalFormatting>
  <conditionalFormatting sqref="G24">
    <cfRule type="cellIs" dxfId="267" priority="405" stopIfTrue="1" operator="equal">
      <formula>"買"</formula>
    </cfRule>
    <cfRule type="cellIs" dxfId="266" priority="406" stopIfTrue="1" operator="equal">
      <formula>"売"</formula>
    </cfRule>
  </conditionalFormatting>
  <conditionalFormatting sqref="G70 G21:G22 G25:G26">
    <cfRule type="cellIs" dxfId="265" priority="401" stopIfTrue="1" operator="equal">
      <formula>"買"</formula>
    </cfRule>
    <cfRule type="cellIs" dxfId="264" priority="402" stopIfTrue="1" operator="equal">
      <formula>"売"</formula>
    </cfRule>
  </conditionalFormatting>
  <conditionalFormatting sqref="G25">
    <cfRule type="cellIs" dxfId="263" priority="395" stopIfTrue="1" operator="equal">
      <formula>"買"</formula>
    </cfRule>
    <cfRule type="cellIs" dxfId="262" priority="396" stopIfTrue="1" operator="equal">
      <formula>"売"</formula>
    </cfRule>
  </conditionalFormatting>
  <conditionalFormatting sqref="G26">
    <cfRule type="cellIs" dxfId="261" priority="393" stopIfTrue="1" operator="equal">
      <formula>"買"</formula>
    </cfRule>
    <cfRule type="cellIs" dxfId="260" priority="394" stopIfTrue="1" operator="equal">
      <formula>"売"</formula>
    </cfRule>
  </conditionalFormatting>
  <conditionalFormatting sqref="G25">
    <cfRule type="cellIs" dxfId="259" priority="389" stopIfTrue="1" operator="equal">
      <formula>"買"</formula>
    </cfRule>
    <cfRule type="cellIs" dxfId="258" priority="390" stopIfTrue="1" operator="equal">
      <formula>"売"</formula>
    </cfRule>
  </conditionalFormatting>
  <conditionalFormatting sqref="G26">
    <cfRule type="cellIs" dxfId="257" priority="387" stopIfTrue="1" operator="equal">
      <formula>"買"</formula>
    </cfRule>
    <cfRule type="cellIs" dxfId="256" priority="388" stopIfTrue="1" operator="equal">
      <formula>"売"</formula>
    </cfRule>
  </conditionalFormatting>
  <conditionalFormatting sqref="G70">
    <cfRule type="cellIs" dxfId="255" priority="295" stopIfTrue="1" operator="equal">
      <formula>"買"</formula>
    </cfRule>
    <cfRule type="cellIs" dxfId="254" priority="296" stopIfTrue="1" operator="equal">
      <formula>"売"</formula>
    </cfRule>
  </conditionalFormatting>
  <conditionalFormatting sqref="G11">
    <cfRule type="cellIs" dxfId="253" priority="293" stopIfTrue="1" operator="equal">
      <formula>"買"</formula>
    </cfRule>
    <cfRule type="cellIs" dxfId="252" priority="294" stopIfTrue="1" operator="equal">
      <formula>"売"</formula>
    </cfRule>
  </conditionalFormatting>
  <conditionalFormatting sqref="G11">
    <cfRule type="cellIs" dxfId="251" priority="291" stopIfTrue="1" operator="equal">
      <formula>"買"</formula>
    </cfRule>
    <cfRule type="cellIs" dxfId="250" priority="292" stopIfTrue="1" operator="equal">
      <formula>"売"</formula>
    </cfRule>
  </conditionalFormatting>
  <conditionalFormatting sqref="G11">
    <cfRule type="cellIs" dxfId="249" priority="289" stopIfTrue="1" operator="equal">
      <formula>"買"</formula>
    </cfRule>
    <cfRule type="cellIs" dxfId="248" priority="290" stopIfTrue="1" operator="equal">
      <formula>"売"</formula>
    </cfRule>
  </conditionalFormatting>
  <conditionalFormatting sqref="G12">
    <cfRule type="cellIs" dxfId="247" priority="287" stopIfTrue="1" operator="equal">
      <formula>"買"</formula>
    </cfRule>
    <cfRule type="cellIs" dxfId="246" priority="288" stopIfTrue="1" operator="equal">
      <formula>"売"</formula>
    </cfRule>
  </conditionalFormatting>
  <conditionalFormatting sqref="G13">
    <cfRule type="cellIs" dxfId="245" priority="285" stopIfTrue="1" operator="equal">
      <formula>"買"</formula>
    </cfRule>
    <cfRule type="cellIs" dxfId="244" priority="286" stopIfTrue="1" operator="equal">
      <formula>"売"</formula>
    </cfRule>
  </conditionalFormatting>
  <conditionalFormatting sqref="G13">
    <cfRule type="cellIs" dxfId="243" priority="283" stopIfTrue="1" operator="equal">
      <formula>"買"</formula>
    </cfRule>
    <cfRule type="cellIs" dxfId="242" priority="284" stopIfTrue="1" operator="equal">
      <formula>"売"</formula>
    </cfRule>
  </conditionalFormatting>
  <conditionalFormatting sqref="G11">
    <cfRule type="cellIs" dxfId="241" priority="279" stopIfTrue="1" operator="equal">
      <formula>"買"</formula>
    </cfRule>
    <cfRule type="cellIs" dxfId="240" priority="280" stopIfTrue="1" operator="equal">
      <formula>"売"</formula>
    </cfRule>
  </conditionalFormatting>
  <conditionalFormatting sqref="G12">
    <cfRule type="cellIs" dxfId="239" priority="277" stopIfTrue="1" operator="equal">
      <formula>"買"</formula>
    </cfRule>
    <cfRule type="cellIs" dxfId="238" priority="278" stopIfTrue="1" operator="equal">
      <formula>"売"</formula>
    </cfRule>
  </conditionalFormatting>
  <conditionalFormatting sqref="G13">
    <cfRule type="cellIs" dxfId="237" priority="275" stopIfTrue="1" operator="equal">
      <formula>"買"</formula>
    </cfRule>
    <cfRule type="cellIs" dxfId="236" priority="276" stopIfTrue="1" operator="equal">
      <formula>"売"</formula>
    </cfRule>
  </conditionalFormatting>
  <conditionalFormatting sqref="G14:G15">
    <cfRule type="cellIs" dxfId="235" priority="271" stopIfTrue="1" operator="equal">
      <formula>"買"</formula>
    </cfRule>
    <cfRule type="cellIs" dxfId="234" priority="272" stopIfTrue="1" operator="equal">
      <formula>"売"</formula>
    </cfRule>
  </conditionalFormatting>
  <conditionalFormatting sqref="G14">
    <cfRule type="cellIs" dxfId="233" priority="269" stopIfTrue="1" operator="equal">
      <formula>"買"</formula>
    </cfRule>
    <cfRule type="cellIs" dxfId="232" priority="270" stopIfTrue="1" operator="equal">
      <formula>"売"</formula>
    </cfRule>
  </conditionalFormatting>
  <conditionalFormatting sqref="G15">
    <cfRule type="cellIs" dxfId="231" priority="267" stopIfTrue="1" operator="equal">
      <formula>"買"</formula>
    </cfRule>
    <cfRule type="cellIs" dxfId="230" priority="268" stopIfTrue="1" operator="equal">
      <formula>"売"</formula>
    </cfRule>
  </conditionalFormatting>
  <conditionalFormatting sqref="G14:G15">
    <cfRule type="cellIs" dxfId="229" priority="265" stopIfTrue="1" operator="equal">
      <formula>"買"</formula>
    </cfRule>
    <cfRule type="cellIs" dxfId="228" priority="266" stopIfTrue="1" operator="equal">
      <formula>"売"</formula>
    </cfRule>
  </conditionalFormatting>
  <conditionalFormatting sqref="G14">
    <cfRule type="cellIs" dxfId="227" priority="263" stopIfTrue="1" operator="equal">
      <formula>"買"</formula>
    </cfRule>
    <cfRule type="cellIs" dxfId="226" priority="264" stopIfTrue="1" operator="equal">
      <formula>"売"</formula>
    </cfRule>
  </conditionalFormatting>
  <conditionalFormatting sqref="G15">
    <cfRule type="cellIs" dxfId="225" priority="261" stopIfTrue="1" operator="equal">
      <formula>"買"</formula>
    </cfRule>
    <cfRule type="cellIs" dxfId="224" priority="262" stopIfTrue="1" operator="equal">
      <formula>"売"</formula>
    </cfRule>
  </conditionalFormatting>
  <conditionalFormatting sqref="G15">
    <cfRule type="cellIs" dxfId="223" priority="259" stopIfTrue="1" operator="equal">
      <formula>"買"</formula>
    </cfRule>
    <cfRule type="cellIs" dxfId="222" priority="260" stopIfTrue="1" operator="equal">
      <formula>"売"</formula>
    </cfRule>
  </conditionalFormatting>
  <conditionalFormatting sqref="G16">
    <cfRule type="cellIs" dxfId="221" priority="257" stopIfTrue="1" operator="equal">
      <formula>"買"</formula>
    </cfRule>
    <cfRule type="cellIs" dxfId="220" priority="258" stopIfTrue="1" operator="equal">
      <formula>"売"</formula>
    </cfRule>
  </conditionalFormatting>
  <conditionalFormatting sqref="G17">
    <cfRule type="cellIs" dxfId="219" priority="255" stopIfTrue="1" operator="equal">
      <formula>"買"</formula>
    </cfRule>
    <cfRule type="cellIs" dxfId="218" priority="256" stopIfTrue="1" operator="equal">
      <formula>"売"</formula>
    </cfRule>
  </conditionalFormatting>
  <conditionalFormatting sqref="G18">
    <cfRule type="cellIs" dxfId="217" priority="253" stopIfTrue="1" operator="equal">
      <formula>"買"</formula>
    </cfRule>
    <cfRule type="cellIs" dxfId="216" priority="254" stopIfTrue="1" operator="equal">
      <formula>"売"</formula>
    </cfRule>
  </conditionalFormatting>
  <conditionalFormatting sqref="G19">
    <cfRule type="cellIs" dxfId="215" priority="251" stopIfTrue="1" operator="equal">
      <formula>"買"</formula>
    </cfRule>
    <cfRule type="cellIs" dxfId="214" priority="252" stopIfTrue="1" operator="equal">
      <formula>"売"</formula>
    </cfRule>
  </conditionalFormatting>
  <conditionalFormatting sqref="G20">
    <cfRule type="cellIs" dxfId="213" priority="249" stopIfTrue="1" operator="equal">
      <formula>"買"</formula>
    </cfRule>
    <cfRule type="cellIs" dxfId="212" priority="250" stopIfTrue="1" operator="equal">
      <formula>"売"</formula>
    </cfRule>
  </conditionalFormatting>
  <conditionalFormatting sqref="G21">
    <cfRule type="cellIs" dxfId="211" priority="247" stopIfTrue="1" operator="equal">
      <formula>"買"</formula>
    </cfRule>
    <cfRule type="cellIs" dxfId="210" priority="248" stopIfTrue="1" operator="equal">
      <formula>"売"</formula>
    </cfRule>
  </conditionalFormatting>
  <conditionalFormatting sqref="G15">
    <cfRule type="cellIs" dxfId="209" priority="245" stopIfTrue="1" operator="equal">
      <formula>"買"</formula>
    </cfRule>
    <cfRule type="cellIs" dxfId="208" priority="246" stopIfTrue="1" operator="equal">
      <formula>"売"</formula>
    </cfRule>
  </conditionalFormatting>
  <conditionalFormatting sqref="G16">
    <cfRule type="cellIs" dxfId="207" priority="243" stopIfTrue="1" operator="equal">
      <formula>"買"</formula>
    </cfRule>
    <cfRule type="cellIs" dxfId="206" priority="244" stopIfTrue="1" operator="equal">
      <formula>"売"</formula>
    </cfRule>
  </conditionalFormatting>
  <conditionalFormatting sqref="G17">
    <cfRule type="cellIs" dxfId="205" priority="241" stopIfTrue="1" operator="equal">
      <formula>"買"</formula>
    </cfRule>
    <cfRule type="cellIs" dxfId="204" priority="242" stopIfTrue="1" operator="equal">
      <formula>"売"</formula>
    </cfRule>
  </conditionalFormatting>
  <conditionalFormatting sqref="G18">
    <cfRule type="cellIs" dxfId="203" priority="239" stopIfTrue="1" operator="equal">
      <formula>"買"</formula>
    </cfRule>
    <cfRule type="cellIs" dxfId="202" priority="240" stopIfTrue="1" operator="equal">
      <formula>"売"</formula>
    </cfRule>
  </conditionalFormatting>
  <conditionalFormatting sqref="G19">
    <cfRule type="cellIs" dxfId="201" priority="237" stopIfTrue="1" operator="equal">
      <formula>"買"</formula>
    </cfRule>
    <cfRule type="cellIs" dxfId="200" priority="238" stopIfTrue="1" operator="equal">
      <formula>"売"</formula>
    </cfRule>
  </conditionalFormatting>
  <conditionalFormatting sqref="G20">
    <cfRule type="cellIs" dxfId="199" priority="235" stopIfTrue="1" operator="equal">
      <formula>"買"</formula>
    </cfRule>
    <cfRule type="cellIs" dxfId="198" priority="236" stopIfTrue="1" operator="equal">
      <formula>"売"</formula>
    </cfRule>
  </conditionalFormatting>
  <conditionalFormatting sqref="G21">
    <cfRule type="cellIs" dxfId="197" priority="233" stopIfTrue="1" operator="equal">
      <formula>"買"</formula>
    </cfRule>
    <cfRule type="cellIs" dxfId="196" priority="234" stopIfTrue="1" operator="equal">
      <formula>"売"</formula>
    </cfRule>
  </conditionalFormatting>
  <conditionalFormatting sqref="G21">
    <cfRule type="cellIs" dxfId="195" priority="231" stopIfTrue="1" operator="equal">
      <formula>"買"</formula>
    </cfRule>
    <cfRule type="cellIs" dxfId="194" priority="232" stopIfTrue="1" operator="equal">
      <formula>"売"</formula>
    </cfRule>
  </conditionalFormatting>
  <conditionalFormatting sqref="G21">
    <cfRule type="cellIs" dxfId="193" priority="229" stopIfTrue="1" operator="equal">
      <formula>"買"</formula>
    </cfRule>
    <cfRule type="cellIs" dxfId="192" priority="230" stopIfTrue="1" operator="equal">
      <formula>"売"</formula>
    </cfRule>
  </conditionalFormatting>
  <conditionalFormatting sqref="G21">
    <cfRule type="cellIs" dxfId="191" priority="227" stopIfTrue="1" operator="equal">
      <formula>"買"</formula>
    </cfRule>
    <cfRule type="cellIs" dxfId="190" priority="228" stopIfTrue="1" operator="equal">
      <formula>"売"</formula>
    </cfRule>
  </conditionalFormatting>
  <conditionalFormatting sqref="G22">
    <cfRule type="cellIs" dxfId="189" priority="225" stopIfTrue="1" operator="equal">
      <formula>"買"</formula>
    </cfRule>
    <cfRule type="cellIs" dxfId="188" priority="226" stopIfTrue="1" operator="equal">
      <formula>"売"</formula>
    </cfRule>
  </conditionalFormatting>
  <conditionalFormatting sqref="G23">
    <cfRule type="cellIs" dxfId="187" priority="223" stopIfTrue="1" operator="equal">
      <formula>"買"</formula>
    </cfRule>
    <cfRule type="cellIs" dxfId="186" priority="224" stopIfTrue="1" operator="equal">
      <formula>"売"</formula>
    </cfRule>
  </conditionalFormatting>
  <conditionalFormatting sqref="G24">
    <cfRule type="cellIs" dxfId="185" priority="221" stopIfTrue="1" operator="equal">
      <formula>"買"</formula>
    </cfRule>
    <cfRule type="cellIs" dxfId="184" priority="222" stopIfTrue="1" operator="equal">
      <formula>"売"</formula>
    </cfRule>
  </conditionalFormatting>
  <conditionalFormatting sqref="G25">
    <cfRule type="cellIs" dxfId="183" priority="219" stopIfTrue="1" operator="equal">
      <formula>"買"</formula>
    </cfRule>
    <cfRule type="cellIs" dxfId="182" priority="220" stopIfTrue="1" operator="equal">
      <formula>"売"</formula>
    </cfRule>
  </conditionalFormatting>
  <conditionalFormatting sqref="G26">
    <cfRule type="cellIs" dxfId="181" priority="217" stopIfTrue="1" operator="equal">
      <formula>"買"</formula>
    </cfRule>
    <cfRule type="cellIs" dxfId="180" priority="218" stopIfTrue="1" operator="equal">
      <formula>"売"</formula>
    </cfRule>
  </conditionalFormatting>
  <conditionalFormatting sqref="G23">
    <cfRule type="cellIs" dxfId="179" priority="213" stopIfTrue="1" operator="equal">
      <formula>"買"</formula>
    </cfRule>
    <cfRule type="cellIs" dxfId="178" priority="214" stopIfTrue="1" operator="equal">
      <formula>"売"</formula>
    </cfRule>
  </conditionalFormatting>
  <conditionalFormatting sqref="G24">
    <cfRule type="cellIs" dxfId="177" priority="211" stopIfTrue="1" operator="equal">
      <formula>"買"</formula>
    </cfRule>
    <cfRule type="cellIs" dxfId="176" priority="212" stopIfTrue="1" operator="equal">
      <formula>"売"</formula>
    </cfRule>
  </conditionalFormatting>
  <conditionalFormatting sqref="G21">
    <cfRule type="cellIs" dxfId="175" priority="209" stopIfTrue="1" operator="equal">
      <formula>"買"</formula>
    </cfRule>
    <cfRule type="cellIs" dxfId="174" priority="210" stopIfTrue="1" operator="equal">
      <formula>"売"</formula>
    </cfRule>
  </conditionalFormatting>
  <conditionalFormatting sqref="G22">
    <cfRule type="cellIs" dxfId="173" priority="207" stopIfTrue="1" operator="equal">
      <formula>"買"</formula>
    </cfRule>
    <cfRule type="cellIs" dxfId="172" priority="208" stopIfTrue="1" operator="equal">
      <formula>"売"</formula>
    </cfRule>
  </conditionalFormatting>
  <conditionalFormatting sqref="G21">
    <cfRule type="cellIs" dxfId="171" priority="205" stopIfTrue="1" operator="equal">
      <formula>"買"</formula>
    </cfRule>
    <cfRule type="cellIs" dxfId="170" priority="206" stopIfTrue="1" operator="equal">
      <formula>"売"</formula>
    </cfRule>
  </conditionalFormatting>
  <conditionalFormatting sqref="G22">
    <cfRule type="cellIs" dxfId="169" priority="203" stopIfTrue="1" operator="equal">
      <formula>"買"</formula>
    </cfRule>
    <cfRule type="cellIs" dxfId="168" priority="204" stopIfTrue="1" operator="equal">
      <formula>"売"</formula>
    </cfRule>
  </conditionalFormatting>
  <conditionalFormatting sqref="G23">
    <cfRule type="cellIs" dxfId="167" priority="201" stopIfTrue="1" operator="equal">
      <formula>"買"</formula>
    </cfRule>
    <cfRule type="cellIs" dxfId="166" priority="202" stopIfTrue="1" operator="equal">
      <formula>"売"</formula>
    </cfRule>
  </conditionalFormatting>
  <conditionalFormatting sqref="G24">
    <cfRule type="cellIs" dxfId="165" priority="199" stopIfTrue="1" operator="equal">
      <formula>"買"</formula>
    </cfRule>
    <cfRule type="cellIs" dxfId="164" priority="200" stopIfTrue="1" operator="equal">
      <formula>"売"</formula>
    </cfRule>
  </conditionalFormatting>
  <conditionalFormatting sqref="G24">
    <cfRule type="cellIs" dxfId="163" priority="197" stopIfTrue="1" operator="equal">
      <formula>"買"</formula>
    </cfRule>
    <cfRule type="cellIs" dxfId="162" priority="198" stopIfTrue="1" operator="equal">
      <formula>"売"</formula>
    </cfRule>
  </conditionalFormatting>
  <conditionalFormatting sqref="G25">
    <cfRule type="cellIs" dxfId="161" priority="195" stopIfTrue="1" operator="equal">
      <formula>"買"</formula>
    </cfRule>
    <cfRule type="cellIs" dxfId="160" priority="196" stopIfTrue="1" operator="equal">
      <formula>"売"</formula>
    </cfRule>
  </conditionalFormatting>
  <conditionalFormatting sqref="G26">
    <cfRule type="cellIs" dxfId="159" priority="193" stopIfTrue="1" operator="equal">
      <formula>"買"</formula>
    </cfRule>
    <cfRule type="cellIs" dxfId="158" priority="194" stopIfTrue="1" operator="equal">
      <formula>"売"</formula>
    </cfRule>
  </conditionalFormatting>
  <conditionalFormatting sqref="G26">
    <cfRule type="cellIs" dxfId="157" priority="191" stopIfTrue="1" operator="equal">
      <formula>"買"</formula>
    </cfRule>
    <cfRule type="cellIs" dxfId="156" priority="192" stopIfTrue="1" operator="equal">
      <formula>"売"</formula>
    </cfRule>
  </conditionalFormatting>
  <conditionalFormatting sqref="G27">
    <cfRule type="cellIs" dxfId="155" priority="187" stopIfTrue="1" operator="equal">
      <formula>"買"</formula>
    </cfRule>
    <cfRule type="cellIs" dxfId="154" priority="188" stopIfTrue="1" operator="equal">
      <formula>"売"</formula>
    </cfRule>
  </conditionalFormatting>
  <conditionalFormatting sqref="G27">
    <cfRule type="cellIs" dxfId="153" priority="185" stopIfTrue="1" operator="equal">
      <formula>"買"</formula>
    </cfRule>
    <cfRule type="cellIs" dxfId="152" priority="186" stopIfTrue="1" operator="equal">
      <formula>"売"</formula>
    </cfRule>
  </conditionalFormatting>
  <conditionalFormatting sqref="G27">
    <cfRule type="cellIs" dxfId="151" priority="181" stopIfTrue="1" operator="equal">
      <formula>"買"</formula>
    </cfRule>
    <cfRule type="cellIs" dxfId="150" priority="182" stopIfTrue="1" operator="equal">
      <formula>"売"</formula>
    </cfRule>
  </conditionalFormatting>
  <conditionalFormatting sqref="G27">
    <cfRule type="cellIs" dxfId="149" priority="179" stopIfTrue="1" operator="equal">
      <formula>"買"</formula>
    </cfRule>
    <cfRule type="cellIs" dxfId="148" priority="180" stopIfTrue="1" operator="equal">
      <formula>"売"</formula>
    </cfRule>
  </conditionalFormatting>
  <conditionalFormatting sqref="G28:G29">
    <cfRule type="cellIs" dxfId="147" priority="175" stopIfTrue="1" operator="equal">
      <formula>"買"</formula>
    </cfRule>
    <cfRule type="cellIs" dxfId="146" priority="176" stopIfTrue="1" operator="equal">
      <formula>"売"</formula>
    </cfRule>
  </conditionalFormatting>
  <conditionalFormatting sqref="G28">
    <cfRule type="cellIs" dxfId="145" priority="173" stopIfTrue="1" operator="equal">
      <formula>"買"</formula>
    </cfRule>
    <cfRule type="cellIs" dxfId="144" priority="174" stopIfTrue="1" operator="equal">
      <formula>"売"</formula>
    </cfRule>
  </conditionalFormatting>
  <conditionalFormatting sqref="G29">
    <cfRule type="cellIs" dxfId="143" priority="171" stopIfTrue="1" operator="equal">
      <formula>"買"</formula>
    </cfRule>
    <cfRule type="cellIs" dxfId="142" priority="172" stopIfTrue="1" operator="equal">
      <formula>"売"</formula>
    </cfRule>
  </conditionalFormatting>
  <conditionalFormatting sqref="G28:G29">
    <cfRule type="cellIs" dxfId="141" priority="167" stopIfTrue="1" operator="equal">
      <formula>"買"</formula>
    </cfRule>
    <cfRule type="cellIs" dxfId="140" priority="168" stopIfTrue="1" operator="equal">
      <formula>"売"</formula>
    </cfRule>
  </conditionalFormatting>
  <conditionalFormatting sqref="G28">
    <cfRule type="cellIs" dxfId="139" priority="165" stopIfTrue="1" operator="equal">
      <formula>"買"</formula>
    </cfRule>
    <cfRule type="cellIs" dxfId="138" priority="166" stopIfTrue="1" operator="equal">
      <formula>"売"</formula>
    </cfRule>
  </conditionalFormatting>
  <conditionalFormatting sqref="G29">
    <cfRule type="cellIs" dxfId="137" priority="163" stopIfTrue="1" operator="equal">
      <formula>"買"</formula>
    </cfRule>
    <cfRule type="cellIs" dxfId="136" priority="164" stopIfTrue="1" operator="equal">
      <formula>"売"</formula>
    </cfRule>
  </conditionalFormatting>
  <conditionalFormatting sqref="G30:G31">
    <cfRule type="cellIs" dxfId="135" priority="159" stopIfTrue="1" operator="equal">
      <formula>"買"</formula>
    </cfRule>
    <cfRule type="cellIs" dxfId="134" priority="160" stopIfTrue="1" operator="equal">
      <formula>"売"</formula>
    </cfRule>
  </conditionalFormatting>
  <conditionalFormatting sqref="G30">
    <cfRule type="cellIs" dxfId="133" priority="157" stopIfTrue="1" operator="equal">
      <formula>"買"</formula>
    </cfRule>
    <cfRule type="cellIs" dxfId="132" priority="158" stopIfTrue="1" operator="equal">
      <formula>"売"</formula>
    </cfRule>
  </conditionalFormatting>
  <conditionalFormatting sqref="G31">
    <cfRule type="cellIs" dxfId="131" priority="155" stopIfTrue="1" operator="equal">
      <formula>"買"</formula>
    </cfRule>
    <cfRule type="cellIs" dxfId="130" priority="156" stopIfTrue="1" operator="equal">
      <formula>"売"</formula>
    </cfRule>
  </conditionalFormatting>
  <conditionalFormatting sqref="G30:G31">
    <cfRule type="cellIs" dxfId="129" priority="151" stopIfTrue="1" operator="equal">
      <formula>"買"</formula>
    </cfRule>
    <cfRule type="cellIs" dxfId="128" priority="152" stopIfTrue="1" operator="equal">
      <formula>"売"</formula>
    </cfRule>
  </conditionalFormatting>
  <conditionalFormatting sqref="G30">
    <cfRule type="cellIs" dxfId="127" priority="149" stopIfTrue="1" operator="equal">
      <formula>"買"</formula>
    </cfRule>
    <cfRule type="cellIs" dxfId="126" priority="150" stopIfTrue="1" operator="equal">
      <formula>"売"</formula>
    </cfRule>
  </conditionalFormatting>
  <conditionalFormatting sqref="G31">
    <cfRule type="cellIs" dxfId="125" priority="147" stopIfTrue="1" operator="equal">
      <formula>"買"</formula>
    </cfRule>
    <cfRule type="cellIs" dxfId="124" priority="148" stopIfTrue="1" operator="equal">
      <formula>"売"</formula>
    </cfRule>
  </conditionalFormatting>
  <conditionalFormatting sqref="G32:G35">
    <cfRule type="cellIs" dxfId="123" priority="143" stopIfTrue="1" operator="equal">
      <formula>"買"</formula>
    </cfRule>
    <cfRule type="cellIs" dxfId="122" priority="144" stopIfTrue="1" operator="equal">
      <formula>"売"</formula>
    </cfRule>
  </conditionalFormatting>
  <conditionalFormatting sqref="G32">
    <cfRule type="cellIs" dxfId="121" priority="141" stopIfTrue="1" operator="equal">
      <formula>"買"</formula>
    </cfRule>
    <cfRule type="cellIs" dxfId="120" priority="142" stopIfTrue="1" operator="equal">
      <formula>"売"</formula>
    </cfRule>
  </conditionalFormatting>
  <conditionalFormatting sqref="G33">
    <cfRule type="cellIs" dxfId="119" priority="139" stopIfTrue="1" operator="equal">
      <formula>"買"</formula>
    </cfRule>
    <cfRule type="cellIs" dxfId="118" priority="140" stopIfTrue="1" operator="equal">
      <formula>"売"</formula>
    </cfRule>
  </conditionalFormatting>
  <conditionalFormatting sqref="G34">
    <cfRule type="cellIs" dxfId="117" priority="137" stopIfTrue="1" operator="equal">
      <formula>"買"</formula>
    </cfRule>
    <cfRule type="cellIs" dxfId="116" priority="138" stopIfTrue="1" operator="equal">
      <formula>"売"</formula>
    </cfRule>
  </conditionalFormatting>
  <conditionalFormatting sqref="G35">
    <cfRule type="cellIs" dxfId="115" priority="135" stopIfTrue="1" operator="equal">
      <formula>"買"</formula>
    </cfRule>
    <cfRule type="cellIs" dxfId="114" priority="136" stopIfTrue="1" operator="equal">
      <formula>"売"</formula>
    </cfRule>
  </conditionalFormatting>
  <conditionalFormatting sqref="G32:G35">
    <cfRule type="cellIs" dxfId="113" priority="131" stopIfTrue="1" operator="equal">
      <formula>"買"</formula>
    </cfRule>
    <cfRule type="cellIs" dxfId="112" priority="132" stopIfTrue="1" operator="equal">
      <formula>"売"</formula>
    </cfRule>
  </conditionalFormatting>
  <conditionalFormatting sqref="G32">
    <cfRule type="cellIs" dxfId="111" priority="129" stopIfTrue="1" operator="equal">
      <formula>"買"</formula>
    </cfRule>
    <cfRule type="cellIs" dxfId="110" priority="130" stopIfTrue="1" operator="equal">
      <formula>"売"</formula>
    </cfRule>
  </conditionalFormatting>
  <conditionalFormatting sqref="G33">
    <cfRule type="cellIs" dxfId="109" priority="127" stopIfTrue="1" operator="equal">
      <formula>"買"</formula>
    </cfRule>
    <cfRule type="cellIs" dxfId="108" priority="128" stopIfTrue="1" operator="equal">
      <formula>"売"</formula>
    </cfRule>
  </conditionalFormatting>
  <conditionalFormatting sqref="G34">
    <cfRule type="cellIs" dxfId="107" priority="125" stopIfTrue="1" operator="equal">
      <formula>"買"</formula>
    </cfRule>
    <cfRule type="cellIs" dxfId="106" priority="126" stopIfTrue="1" operator="equal">
      <formula>"売"</formula>
    </cfRule>
  </conditionalFormatting>
  <conditionalFormatting sqref="G35">
    <cfRule type="cellIs" dxfId="105" priority="123" stopIfTrue="1" operator="equal">
      <formula>"買"</formula>
    </cfRule>
    <cfRule type="cellIs" dxfId="104" priority="124" stopIfTrue="1" operator="equal">
      <formula>"売"</formula>
    </cfRule>
  </conditionalFormatting>
  <conditionalFormatting sqref="G36">
    <cfRule type="cellIs" dxfId="103" priority="119" stopIfTrue="1" operator="equal">
      <formula>"買"</formula>
    </cfRule>
    <cfRule type="cellIs" dxfId="102" priority="120" stopIfTrue="1" operator="equal">
      <formula>"売"</formula>
    </cfRule>
  </conditionalFormatting>
  <conditionalFormatting sqref="G36">
    <cfRule type="cellIs" dxfId="101" priority="117" stopIfTrue="1" operator="equal">
      <formula>"買"</formula>
    </cfRule>
    <cfRule type="cellIs" dxfId="100" priority="118" stopIfTrue="1" operator="equal">
      <formula>"売"</formula>
    </cfRule>
  </conditionalFormatting>
  <conditionalFormatting sqref="G36">
    <cfRule type="cellIs" dxfId="99" priority="113" stopIfTrue="1" operator="equal">
      <formula>"買"</formula>
    </cfRule>
    <cfRule type="cellIs" dxfId="98" priority="114" stopIfTrue="1" operator="equal">
      <formula>"売"</formula>
    </cfRule>
  </conditionalFormatting>
  <conditionalFormatting sqref="G36">
    <cfRule type="cellIs" dxfId="97" priority="111" stopIfTrue="1" operator="equal">
      <formula>"買"</formula>
    </cfRule>
    <cfRule type="cellIs" dxfId="96" priority="112" stopIfTrue="1" operator="equal">
      <formula>"売"</formula>
    </cfRule>
  </conditionalFormatting>
  <conditionalFormatting sqref="G37:G43">
    <cfRule type="cellIs" dxfId="95" priority="107" stopIfTrue="1" operator="equal">
      <formula>"買"</formula>
    </cfRule>
    <cfRule type="cellIs" dxfId="94" priority="108" stopIfTrue="1" operator="equal">
      <formula>"売"</formula>
    </cfRule>
  </conditionalFormatting>
  <conditionalFormatting sqref="G37">
    <cfRule type="cellIs" dxfId="93" priority="105" stopIfTrue="1" operator="equal">
      <formula>"買"</formula>
    </cfRule>
    <cfRule type="cellIs" dxfId="92" priority="106" stopIfTrue="1" operator="equal">
      <formula>"売"</formula>
    </cfRule>
  </conditionalFormatting>
  <conditionalFormatting sqref="G38">
    <cfRule type="cellIs" dxfId="91" priority="103" stopIfTrue="1" operator="equal">
      <formula>"買"</formula>
    </cfRule>
    <cfRule type="cellIs" dxfId="90" priority="104" stopIfTrue="1" operator="equal">
      <formula>"売"</formula>
    </cfRule>
  </conditionalFormatting>
  <conditionalFormatting sqref="G39">
    <cfRule type="cellIs" dxfId="89" priority="101" stopIfTrue="1" operator="equal">
      <formula>"買"</formula>
    </cfRule>
    <cfRule type="cellIs" dxfId="88" priority="102" stopIfTrue="1" operator="equal">
      <formula>"売"</formula>
    </cfRule>
  </conditionalFormatting>
  <conditionalFormatting sqref="G40">
    <cfRule type="cellIs" dxfId="87" priority="99" stopIfTrue="1" operator="equal">
      <formula>"買"</formula>
    </cfRule>
    <cfRule type="cellIs" dxfId="86" priority="100" stopIfTrue="1" operator="equal">
      <formula>"売"</formula>
    </cfRule>
  </conditionalFormatting>
  <conditionalFormatting sqref="G41">
    <cfRule type="cellIs" dxfId="85" priority="97" stopIfTrue="1" operator="equal">
      <formula>"買"</formula>
    </cfRule>
    <cfRule type="cellIs" dxfId="84" priority="98" stopIfTrue="1" operator="equal">
      <formula>"売"</formula>
    </cfRule>
  </conditionalFormatting>
  <conditionalFormatting sqref="G42">
    <cfRule type="cellIs" dxfId="83" priority="95" stopIfTrue="1" operator="equal">
      <formula>"買"</formula>
    </cfRule>
    <cfRule type="cellIs" dxfId="82" priority="96" stopIfTrue="1" operator="equal">
      <formula>"売"</formula>
    </cfRule>
  </conditionalFormatting>
  <conditionalFormatting sqref="G43">
    <cfRule type="cellIs" dxfId="81" priority="93" stopIfTrue="1" operator="equal">
      <formula>"買"</formula>
    </cfRule>
    <cfRule type="cellIs" dxfId="80" priority="94" stopIfTrue="1" operator="equal">
      <formula>"売"</formula>
    </cfRule>
  </conditionalFormatting>
  <conditionalFormatting sqref="G37:G43">
    <cfRule type="cellIs" dxfId="79" priority="87" stopIfTrue="1" operator="equal">
      <formula>"買"</formula>
    </cfRule>
    <cfRule type="cellIs" dxfId="78" priority="88" stopIfTrue="1" operator="equal">
      <formula>"売"</formula>
    </cfRule>
  </conditionalFormatting>
  <conditionalFormatting sqref="G37">
    <cfRule type="cellIs" dxfId="77" priority="85" stopIfTrue="1" operator="equal">
      <formula>"買"</formula>
    </cfRule>
    <cfRule type="cellIs" dxfId="76" priority="86" stopIfTrue="1" operator="equal">
      <formula>"売"</formula>
    </cfRule>
  </conditionalFormatting>
  <conditionalFormatting sqref="G38">
    <cfRule type="cellIs" dxfId="75" priority="83" stopIfTrue="1" operator="equal">
      <formula>"買"</formula>
    </cfRule>
    <cfRule type="cellIs" dxfId="74" priority="84" stopIfTrue="1" operator="equal">
      <formula>"売"</formula>
    </cfRule>
  </conditionalFormatting>
  <conditionalFormatting sqref="G39">
    <cfRule type="cellIs" dxfId="73" priority="81" stopIfTrue="1" operator="equal">
      <formula>"買"</formula>
    </cfRule>
    <cfRule type="cellIs" dxfId="72" priority="82" stopIfTrue="1" operator="equal">
      <formula>"売"</formula>
    </cfRule>
  </conditionalFormatting>
  <conditionalFormatting sqref="G40">
    <cfRule type="cellIs" dxfId="71" priority="79" stopIfTrue="1" operator="equal">
      <formula>"買"</formula>
    </cfRule>
    <cfRule type="cellIs" dxfId="70" priority="80" stopIfTrue="1" operator="equal">
      <formula>"売"</formula>
    </cfRule>
  </conditionalFormatting>
  <conditionalFormatting sqref="G41">
    <cfRule type="cellIs" dxfId="69" priority="77" stopIfTrue="1" operator="equal">
      <formula>"買"</formula>
    </cfRule>
    <cfRule type="cellIs" dxfId="68" priority="78" stopIfTrue="1" operator="equal">
      <formula>"売"</formula>
    </cfRule>
  </conditionalFormatting>
  <conditionalFormatting sqref="G42">
    <cfRule type="cellIs" dxfId="67" priority="75" stopIfTrue="1" operator="equal">
      <formula>"買"</formula>
    </cfRule>
    <cfRule type="cellIs" dxfId="66" priority="76" stopIfTrue="1" operator="equal">
      <formula>"売"</formula>
    </cfRule>
  </conditionalFormatting>
  <conditionalFormatting sqref="G43">
    <cfRule type="cellIs" dxfId="65" priority="73" stopIfTrue="1" operator="equal">
      <formula>"買"</formula>
    </cfRule>
    <cfRule type="cellIs" dxfId="64" priority="74" stopIfTrue="1" operator="equal">
      <formula>"売"</formula>
    </cfRule>
  </conditionalFormatting>
  <conditionalFormatting sqref="G44:G47">
    <cfRule type="cellIs" dxfId="63" priority="69" stopIfTrue="1" operator="equal">
      <formula>"買"</formula>
    </cfRule>
    <cfRule type="cellIs" dxfId="62" priority="70" stopIfTrue="1" operator="equal">
      <formula>"売"</formula>
    </cfRule>
  </conditionalFormatting>
  <conditionalFormatting sqref="G44">
    <cfRule type="cellIs" dxfId="61" priority="67" stopIfTrue="1" operator="equal">
      <formula>"買"</formula>
    </cfRule>
    <cfRule type="cellIs" dxfId="60" priority="68" stopIfTrue="1" operator="equal">
      <formula>"売"</formula>
    </cfRule>
  </conditionalFormatting>
  <conditionalFormatting sqref="G44">
    <cfRule type="cellIs" dxfId="59" priority="65" stopIfTrue="1" operator="equal">
      <formula>"買"</formula>
    </cfRule>
    <cfRule type="cellIs" dxfId="58" priority="66" stopIfTrue="1" operator="equal">
      <formula>"売"</formula>
    </cfRule>
  </conditionalFormatting>
  <conditionalFormatting sqref="G45">
    <cfRule type="cellIs" dxfId="57" priority="63" stopIfTrue="1" operator="equal">
      <formula>"買"</formula>
    </cfRule>
    <cfRule type="cellIs" dxfId="56" priority="64" stopIfTrue="1" operator="equal">
      <formula>"売"</formula>
    </cfRule>
  </conditionalFormatting>
  <conditionalFormatting sqref="G46">
    <cfRule type="cellIs" dxfId="55" priority="61" stopIfTrue="1" operator="equal">
      <formula>"買"</formula>
    </cfRule>
    <cfRule type="cellIs" dxfId="54" priority="62" stopIfTrue="1" operator="equal">
      <formula>"売"</formula>
    </cfRule>
  </conditionalFormatting>
  <conditionalFormatting sqref="G47">
    <cfRule type="cellIs" dxfId="53" priority="59" stopIfTrue="1" operator="equal">
      <formula>"買"</formula>
    </cfRule>
    <cfRule type="cellIs" dxfId="52" priority="60" stopIfTrue="1" operator="equal">
      <formula>"売"</formula>
    </cfRule>
  </conditionalFormatting>
  <conditionalFormatting sqref="G44:G47">
    <cfRule type="cellIs" dxfId="51" priority="53" stopIfTrue="1" operator="equal">
      <formula>"買"</formula>
    </cfRule>
    <cfRule type="cellIs" dxfId="50" priority="54" stopIfTrue="1" operator="equal">
      <formula>"売"</formula>
    </cfRule>
  </conditionalFormatting>
  <conditionalFormatting sqref="G44">
    <cfRule type="cellIs" dxfId="49" priority="51" stopIfTrue="1" operator="equal">
      <formula>"買"</formula>
    </cfRule>
    <cfRule type="cellIs" dxfId="48" priority="52" stopIfTrue="1" operator="equal">
      <formula>"売"</formula>
    </cfRule>
  </conditionalFormatting>
  <conditionalFormatting sqref="G45">
    <cfRule type="cellIs" dxfId="47" priority="49" stopIfTrue="1" operator="equal">
      <formula>"買"</formula>
    </cfRule>
    <cfRule type="cellIs" dxfId="46" priority="50" stopIfTrue="1" operator="equal">
      <formula>"売"</formula>
    </cfRule>
  </conditionalFormatting>
  <conditionalFormatting sqref="G46">
    <cfRule type="cellIs" dxfId="45" priority="47" stopIfTrue="1" operator="equal">
      <formula>"買"</formula>
    </cfRule>
    <cfRule type="cellIs" dxfId="44" priority="48" stopIfTrue="1" operator="equal">
      <formula>"売"</formula>
    </cfRule>
  </conditionalFormatting>
  <conditionalFormatting sqref="G47">
    <cfRule type="cellIs" dxfId="43" priority="45" stopIfTrue="1" operator="equal">
      <formula>"買"</formula>
    </cfRule>
    <cfRule type="cellIs" dxfId="42" priority="46" stopIfTrue="1" operator="equal">
      <formula>"売"</formula>
    </cfRule>
  </conditionalFormatting>
  <conditionalFormatting sqref="G48">
    <cfRule type="cellIs" dxfId="41" priority="41" stopIfTrue="1" operator="equal">
      <formula>"買"</formula>
    </cfRule>
    <cfRule type="cellIs" dxfId="40" priority="42" stopIfTrue="1" operator="equal">
      <formula>"売"</formula>
    </cfRule>
  </conditionalFormatting>
  <conditionalFormatting sqref="G48">
    <cfRule type="cellIs" dxfId="39" priority="39" stopIfTrue="1" operator="equal">
      <formula>"買"</formula>
    </cfRule>
    <cfRule type="cellIs" dxfId="38" priority="40" stopIfTrue="1" operator="equal">
      <formula>"売"</formula>
    </cfRule>
  </conditionalFormatting>
  <conditionalFormatting sqref="G48">
    <cfRule type="cellIs" dxfId="37" priority="35" stopIfTrue="1" operator="equal">
      <formula>"買"</formula>
    </cfRule>
    <cfRule type="cellIs" dxfId="36" priority="36" stopIfTrue="1" operator="equal">
      <formula>"売"</formula>
    </cfRule>
  </conditionalFormatting>
  <conditionalFormatting sqref="G48">
    <cfRule type="cellIs" dxfId="35" priority="33" stopIfTrue="1" operator="equal">
      <formula>"買"</formula>
    </cfRule>
    <cfRule type="cellIs" dxfId="34" priority="34" stopIfTrue="1" operator="equal">
      <formula>"売"</formula>
    </cfRule>
  </conditionalFormatting>
  <conditionalFormatting sqref="G49">
    <cfRule type="cellIs" dxfId="33" priority="29" stopIfTrue="1" operator="equal">
      <formula>"買"</formula>
    </cfRule>
    <cfRule type="cellIs" dxfId="32" priority="30" stopIfTrue="1" operator="equal">
      <formula>"売"</formula>
    </cfRule>
  </conditionalFormatting>
  <conditionalFormatting sqref="G49">
    <cfRule type="cellIs" dxfId="31" priority="27" stopIfTrue="1" operator="equal">
      <formula>"買"</formula>
    </cfRule>
    <cfRule type="cellIs" dxfId="30" priority="28" stopIfTrue="1" operator="equal">
      <formula>"売"</formula>
    </cfRule>
  </conditionalFormatting>
  <conditionalFormatting sqref="G49">
    <cfRule type="cellIs" dxfId="29" priority="23" stopIfTrue="1" operator="equal">
      <formula>"買"</formula>
    </cfRule>
    <cfRule type="cellIs" dxfId="28" priority="24" stopIfTrue="1" operator="equal">
      <formula>"売"</formula>
    </cfRule>
  </conditionalFormatting>
  <conditionalFormatting sqref="G49">
    <cfRule type="cellIs" dxfId="27" priority="21" stopIfTrue="1" operator="equal">
      <formula>"買"</formula>
    </cfRule>
    <cfRule type="cellIs" dxfId="26" priority="22" stopIfTrue="1" operator="equal">
      <formula>"売"</formula>
    </cfRule>
  </conditionalFormatting>
  <conditionalFormatting sqref="G50:G52">
    <cfRule type="cellIs" dxfId="25" priority="17" stopIfTrue="1" operator="equal">
      <formula>"買"</formula>
    </cfRule>
    <cfRule type="cellIs" dxfId="24" priority="18" stopIfTrue="1" operator="equal">
      <formula>"売"</formula>
    </cfRule>
  </conditionalFormatting>
  <conditionalFormatting sqref="G50">
    <cfRule type="cellIs" dxfId="23" priority="15" stopIfTrue="1" operator="equal">
      <formula>"買"</formula>
    </cfRule>
    <cfRule type="cellIs" dxfId="22" priority="16" stopIfTrue="1" operator="equal">
      <formula>"売"</formula>
    </cfRule>
  </conditionalFormatting>
  <conditionalFormatting sqref="G51">
    <cfRule type="cellIs" dxfId="21" priority="13" stopIfTrue="1" operator="equal">
      <formula>"買"</formula>
    </cfRule>
    <cfRule type="cellIs" dxfId="20" priority="14" stopIfTrue="1" operator="equal">
      <formula>"売"</formula>
    </cfRule>
  </conditionalFormatting>
  <conditionalFormatting sqref="G52">
    <cfRule type="cellIs" dxfId="19" priority="11" stopIfTrue="1" operator="equal">
      <formula>"買"</formula>
    </cfRule>
    <cfRule type="cellIs" dxfId="18" priority="12" stopIfTrue="1" operator="equal">
      <formula>"売"</formula>
    </cfRule>
  </conditionalFormatting>
  <conditionalFormatting sqref="G50:G52">
    <cfRule type="cellIs" dxfId="17" priority="9" stopIfTrue="1" operator="equal">
      <formula>"買"</formula>
    </cfRule>
    <cfRule type="cellIs" dxfId="16" priority="10" stopIfTrue="1" operator="equal">
      <formula>"売"</formula>
    </cfRule>
  </conditionalFormatting>
  <conditionalFormatting sqref="G50">
    <cfRule type="cellIs" dxfId="15" priority="7" stopIfTrue="1" operator="equal">
      <formula>"買"</formula>
    </cfRule>
    <cfRule type="cellIs" dxfId="14" priority="8" stopIfTrue="1" operator="equal">
      <formula>"売"</formula>
    </cfRule>
  </conditionalFormatting>
  <conditionalFormatting sqref="G51">
    <cfRule type="cellIs" dxfId="13" priority="5" stopIfTrue="1" operator="equal">
      <formula>"買"</formula>
    </cfRule>
    <cfRule type="cellIs" dxfId="12" priority="6" stopIfTrue="1" operator="equal">
      <formula>"売"</formula>
    </cfRule>
  </conditionalFormatting>
  <conditionalFormatting sqref="G5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53:G69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0" workbookViewId="0">
      <selection activeCell="A321" sqref="A321"/>
    </sheetView>
  </sheetViews>
  <sheetFormatPr defaultRowHeight="14.25" x14ac:dyDescent="0.15"/>
  <cols>
    <col min="1" max="1" width="7.375" style="34" customWidth="1"/>
    <col min="2" max="2" width="8.12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2" zoomScale="145" zoomScaleNormal="145" zoomScaleSheetLayoutView="100" workbookViewId="0">
      <selection activeCell="A30" sqref="A30"/>
    </sheetView>
  </sheetViews>
  <sheetFormatPr defaultRowHeight="13.5" x14ac:dyDescent="0.15"/>
  <sheetData>
    <row r="1" spans="1:10" x14ac:dyDescent="0.15">
      <c r="A1" t="s">
        <v>0</v>
      </c>
    </row>
    <row r="2" spans="1:10" x14ac:dyDescent="0.15">
      <c r="A2" s="96" t="s">
        <v>77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0" x14ac:dyDescent="0.15">
      <c r="A4" s="97"/>
      <c r="B4" s="97"/>
      <c r="C4" s="97"/>
      <c r="D4" s="97"/>
      <c r="E4" s="97"/>
      <c r="F4" s="97"/>
      <c r="G4" s="97"/>
      <c r="H4" s="97"/>
      <c r="I4" s="97"/>
      <c r="J4" s="97"/>
    </row>
    <row r="5" spans="1:10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</row>
    <row r="6" spans="1:10" x14ac:dyDescent="0.15">
      <c r="A6" s="97"/>
      <c r="B6" s="97"/>
      <c r="C6" s="97"/>
      <c r="D6" s="97"/>
      <c r="E6" s="97"/>
      <c r="F6" s="97"/>
      <c r="G6" s="97"/>
      <c r="H6" s="97"/>
      <c r="I6" s="97"/>
      <c r="J6" s="97"/>
    </row>
    <row r="7" spans="1:10" x14ac:dyDescent="0.15">
      <c r="A7" s="97"/>
      <c r="B7" s="97"/>
      <c r="C7" s="97"/>
      <c r="D7" s="97"/>
      <c r="E7" s="97"/>
      <c r="F7" s="97"/>
      <c r="G7" s="97"/>
      <c r="H7" s="97"/>
      <c r="I7" s="97"/>
      <c r="J7" s="97"/>
    </row>
    <row r="8" spans="1:10" x14ac:dyDescent="0.15">
      <c r="A8" s="97"/>
      <c r="B8" s="97"/>
      <c r="C8" s="97"/>
      <c r="D8" s="97"/>
      <c r="E8" s="97"/>
      <c r="F8" s="97"/>
      <c r="G8" s="97"/>
      <c r="H8" s="97"/>
      <c r="I8" s="97"/>
      <c r="J8" s="97"/>
    </row>
    <row r="9" spans="1:10" x14ac:dyDescent="0.15">
      <c r="A9" s="97"/>
      <c r="B9" s="97"/>
      <c r="C9" s="97"/>
      <c r="D9" s="97"/>
      <c r="E9" s="97"/>
      <c r="F9" s="97"/>
      <c r="G9" s="97"/>
      <c r="H9" s="97"/>
      <c r="I9" s="97"/>
      <c r="J9" s="97"/>
    </row>
    <row r="11" spans="1:10" x14ac:dyDescent="0.15">
      <c r="A11" t="s">
        <v>1</v>
      </c>
    </row>
    <row r="12" spans="1:10" x14ac:dyDescent="0.15">
      <c r="A12" s="98" t="s">
        <v>78</v>
      </c>
      <c r="B12" s="99"/>
      <c r="C12" s="99"/>
      <c r="D12" s="99"/>
      <c r="E12" s="99"/>
      <c r="F12" s="99"/>
      <c r="G12" s="99"/>
      <c r="H12" s="99"/>
      <c r="I12" s="99"/>
      <c r="J12" s="99"/>
    </row>
    <row r="13" spans="1:10" x14ac:dyDescent="0.15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0" x14ac:dyDescent="0.15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0" x14ac:dyDescent="0.15">
      <c r="A15" s="99"/>
      <c r="B15" s="99"/>
      <c r="C15" s="99"/>
      <c r="D15" s="99"/>
      <c r="E15" s="99"/>
      <c r="F15" s="99"/>
      <c r="G15" s="99"/>
      <c r="H15" s="99"/>
      <c r="I15" s="99"/>
      <c r="J15" s="99"/>
    </row>
    <row r="16" spans="1:10" x14ac:dyDescent="0.15">
      <c r="A16" s="99"/>
      <c r="B16" s="99"/>
      <c r="C16" s="99"/>
      <c r="D16" s="99"/>
      <c r="E16" s="99"/>
      <c r="F16" s="99"/>
      <c r="G16" s="99"/>
      <c r="H16" s="99"/>
      <c r="I16" s="99"/>
      <c r="J16" s="99"/>
    </row>
    <row r="17" spans="1:10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99"/>
    </row>
    <row r="18" spans="1:10" x14ac:dyDescent="0.15">
      <c r="A18" s="99"/>
      <c r="B18" s="99"/>
      <c r="C18" s="99"/>
      <c r="D18" s="99"/>
      <c r="E18" s="99"/>
      <c r="F18" s="99"/>
      <c r="G18" s="99"/>
      <c r="H18" s="99"/>
      <c r="I18" s="99"/>
      <c r="J18" s="99"/>
    </row>
    <row r="19" spans="1:10" x14ac:dyDescent="0.15">
      <c r="A19" s="99"/>
      <c r="B19" s="99"/>
      <c r="C19" s="99"/>
      <c r="D19" s="99"/>
      <c r="E19" s="99"/>
      <c r="F19" s="99"/>
      <c r="G19" s="99"/>
      <c r="H19" s="99"/>
      <c r="I19" s="99"/>
      <c r="J19" s="99"/>
    </row>
    <row r="21" spans="1:10" x14ac:dyDescent="0.15">
      <c r="A21" t="s">
        <v>2</v>
      </c>
    </row>
    <row r="22" spans="1:10" x14ac:dyDescent="0.15">
      <c r="A22" s="98" t="s">
        <v>79</v>
      </c>
      <c r="B22" s="98"/>
      <c r="C22" s="98"/>
      <c r="D22" s="98"/>
      <c r="E22" s="98"/>
      <c r="F22" s="98"/>
      <c r="G22" s="98"/>
      <c r="H22" s="98"/>
      <c r="I22" s="98"/>
      <c r="J22" s="98"/>
    </row>
    <row r="23" spans="1:10" x14ac:dyDescent="0.15">
      <c r="A23" s="98"/>
      <c r="B23" s="98"/>
      <c r="C23" s="98"/>
      <c r="D23" s="98"/>
      <c r="E23" s="98"/>
      <c r="F23" s="98"/>
      <c r="G23" s="98"/>
      <c r="H23" s="98"/>
      <c r="I23" s="98"/>
      <c r="J23" s="98"/>
    </row>
    <row r="24" spans="1:10" x14ac:dyDescent="0.15">
      <c r="A24" s="98"/>
      <c r="B24" s="98"/>
      <c r="C24" s="98"/>
      <c r="D24" s="98"/>
      <c r="E24" s="98"/>
      <c r="F24" s="98"/>
      <c r="G24" s="98"/>
      <c r="H24" s="98"/>
      <c r="I24" s="98"/>
      <c r="J24" s="98"/>
    </row>
    <row r="25" spans="1:10" x14ac:dyDescent="0.15">
      <c r="A25" s="98"/>
      <c r="B25" s="98"/>
      <c r="C25" s="98"/>
      <c r="D25" s="98"/>
      <c r="E25" s="98"/>
      <c r="F25" s="98"/>
      <c r="G25" s="98"/>
      <c r="H25" s="98"/>
      <c r="I25" s="98"/>
      <c r="J25" s="98"/>
    </row>
    <row r="26" spans="1:10" x14ac:dyDescent="0.15">
      <c r="A26" s="98"/>
      <c r="B26" s="98"/>
      <c r="C26" s="98"/>
      <c r="D26" s="98"/>
      <c r="E26" s="98"/>
      <c r="F26" s="98"/>
      <c r="G26" s="98"/>
      <c r="H26" s="98"/>
      <c r="I26" s="98"/>
      <c r="J26" s="98"/>
    </row>
    <row r="27" spans="1:10" x14ac:dyDescent="0.15">
      <c r="A27" s="98"/>
      <c r="B27" s="98"/>
      <c r="C27" s="98"/>
      <c r="D27" s="98"/>
      <c r="E27" s="98"/>
      <c r="F27" s="98"/>
      <c r="G27" s="98"/>
      <c r="H27" s="98"/>
      <c r="I27" s="98"/>
      <c r="J27" s="98"/>
    </row>
    <row r="28" spans="1:10" x14ac:dyDescent="0.15">
      <c r="A28" s="98"/>
      <c r="B28" s="98"/>
      <c r="C28" s="98"/>
      <c r="D28" s="98"/>
      <c r="E28" s="98"/>
      <c r="F28" s="98"/>
      <c r="G28" s="98"/>
      <c r="H28" s="98"/>
      <c r="I28" s="98"/>
      <c r="J28" s="98"/>
    </row>
    <row r="29" spans="1:10" x14ac:dyDescent="0.15">
      <c r="A29" s="98"/>
      <c r="B29" s="98"/>
      <c r="C29" s="98"/>
      <c r="D29" s="98"/>
      <c r="E29" s="98"/>
      <c r="F29" s="98"/>
      <c r="G29" s="98"/>
      <c r="H29" s="98"/>
      <c r="I29" s="98"/>
      <c r="J29" s="98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SheetLayoutView="100" workbookViewId="0">
      <selection activeCell="B4" sqref="B4:I14"/>
    </sheetView>
  </sheetViews>
  <sheetFormatPr defaultColWidth="8.875" defaultRowHeight="17.25" x14ac:dyDescent="0.1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 x14ac:dyDescent="0.15">
      <c r="B2" s="24" t="s">
        <v>39</v>
      </c>
      <c r="C2" s="26"/>
    </row>
    <row r="4" spans="2:9" x14ac:dyDescent="0.15">
      <c r="B4" s="29" t="s">
        <v>64</v>
      </c>
      <c r="C4" s="29" t="s">
        <v>40</v>
      </c>
      <c r="D4" s="29" t="s">
        <v>42</v>
      </c>
      <c r="E4" s="30" t="s">
        <v>41</v>
      </c>
      <c r="F4" s="29" t="s">
        <v>43</v>
      </c>
      <c r="G4" s="30" t="s">
        <v>41</v>
      </c>
      <c r="H4" s="29" t="s">
        <v>44</v>
      </c>
      <c r="I4" s="30" t="s">
        <v>41</v>
      </c>
    </row>
    <row r="5" spans="2:9" x14ac:dyDescent="0.15">
      <c r="B5" s="27" t="s">
        <v>65</v>
      </c>
      <c r="C5" s="28" t="s">
        <v>66</v>
      </c>
      <c r="D5" s="28"/>
      <c r="E5" s="32"/>
      <c r="F5" s="28">
        <v>49</v>
      </c>
      <c r="G5" s="32">
        <v>43646</v>
      </c>
      <c r="H5" s="28"/>
      <c r="I5" s="32"/>
    </row>
    <row r="6" spans="2:9" x14ac:dyDescent="0.15">
      <c r="B6" s="27" t="s">
        <v>65</v>
      </c>
      <c r="C6" s="28" t="s">
        <v>67</v>
      </c>
      <c r="D6" s="28">
        <v>51</v>
      </c>
      <c r="E6" s="32">
        <v>43650</v>
      </c>
      <c r="F6" s="28">
        <v>27</v>
      </c>
      <c r="G6" s="32">
        <v>43655</v>
      </c>
      <c r="H6" s="28">
        <v>60</v>
      </c>
      <c r="I6" s="32">
        <v>43652</v>
      </c>
    </row>
    <row r="7" spans="2:9" x14ac:dyDescent="0.15">
      <c r="B7" s="27" t="s">
        <v>65</v>
      </c>
      <c r="C7" s="28" t="s">
        <v>68</v>
      </c>
      <c r="D7" s="28">
        <v>39</v>
      </c>
      <c r="E7" s="32">
        <v>43651</v>
      </c>
      <c r="F7" s="28">
        <v>30</v>
      </c>
      <c r="G7" s="32">
        <v>43660</v>
      </c>
      <c r="H7" s="28"/>
      <c r="I7" s="33"/>
    </row>
    <row r="8" spans="2:9" x14ac:dyDescent="0.15">
      <c r="B8" s="27" t="s">
        <v>65</v>
      </c>
      <c r="C8" s="28" t="s">
        <v>69</v>
      </c>
      <c r="D8" s="28"/>
      <c r="E8" s="33"/>
      <c r="F8" s="28">
        <v>60</v>
      </c>
      <c r="G8" s="32">
        <v>43657</v>
      </c>
      <c r="H8" s="28"/>
      <c r="I8" s="33"/>
    </row>
    <row r="9" spans="2:9" x14ac:dyDescent="0.15">
      <c r="B9" s="27" t="s">
        <v>65</v>
      </c>
      <c r="C9" s="28" t="s">
        <v>70</v>
      </c>
      <c r="D9" s="28"/>
      <c r="E9" s="33"/>
      <c r="F9" s="28">
        <v>51</v>
      </c>
      <c r="G9" s="32">
        <v>43658</v>
      </c>
      <c r="H9" s="28"/>
      <c r="I9" s="33"/>
    </row>
    <row r="10" spans="2:9" x14ac:dyDescent="0.15">
      <c r="B10" s="27" t="s">
        <v>65</v>
      </c>
      <c r="C10" s="28" t="s">
        <v>71</v>
      </c>
      <c r="D10" s="28"/>
      <c r="E10" s="33"/>
      <c r="F10" s="28">
        <v>31</v>
      </c>
      <c r="G10" s="32">
        <v>43662</v>
      </c>
      <c r="H10" s="28"/>
      <c r="I10" s="33"/>
    </row>
    <row r="11" spans="2:9" x14ac:dyDescent="0.15">
      <c r="B11" s="27" t="s">
        <v>65</v>
      </c>
      <c r="C11" s="28" t="s">
        <v>72</v>
      </c>
      <c r="D11" s="28"/>
      <c r="E11" s="33"/>
      <c r="F11" s="28">
        <v>29</v>
      </c>
      <c r="G11" s="32">
        <v>43668</v>
      </c>
      <c r="H11" s="28"/>
      <c r="I11" s="33"/>
    </row>
    <row r="12" spans="2:9" x14ac:dyDescent="0.15">
      <c r="B12" s="27" t="s">
        <v>65</v>
      </c>
      <c r="C12" s="28" t="s">
        <v>73</v>
      </c>
      <c r="D12" s="28"/>
      <c r="E12" s="33"/>
      <c r="F12" s="28">
        <v>61</v>
      </c>
      <c r="G12" s="32">
        <v>43669</v>
      </c>
      <c r="H12" s="28"/>
      <c r="I12" s="33"/>
    </row>
    <row r="13" spans="2:9" x14ac:dyDescent="0.15">
      <c r="B13" s="27" t="s">
        <v>65</v>
      </c>
      <c r="C13" s="28" t="s">
        <v>74</v>
      </c>
      <c r="D13" s="28"/>
      <c r="E13" s="33"/>
      <c r="F13" s="28">
        <v>51</v>
      </c>
      <c r="G13" s="32">
        <v>43687</v>
      </c>
      <c r="H13" s="28"/>
      <c r="I13" s="33"/>
    </row>
    <row r="14" spans="2:9" x14ac:dyDescent="0.15">
      <c r="B14" s="27" t="s">
        <v>65</v>
      </c>
      <c r="C14" s="28" t="s">
        <v>75</v>
      </c>
      <c r="D14" s="28"/>
      <c r="E14" s="33"/>
      <c r="F14" s="28">
        <v>62</v>
      </c>
      <c r="G14" s="32">
        <v>43689</v>
      </c>
      <c r="H14" s="28"/>
      <c r="I14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bestFit="1" customWidth="1"/>
  </cols>
  <sheetData>
    <row r="2" spans="2:21" x14ac:dyDescent="0.15">
      <c r="B2" s="74" t="s">
        <v>5</v>
      </c>
      <c r="C2" s="74"/>
      <c r="D2" s="90"/>
      <c r="E2" s="90"/>
      <c r="F2" s="74" t="s">
        <v>6</v>
      </c>
      <c r="G2" s="74"/>
      <c r="H2" s="90" t="s">
        <v>36</v>
      </c>
      <c r="I2" s="90"/>
      <c r="J2" s="74" t="s">
        <v>7</v>
      </c>
      <c r="K2" s="74"/>
      <c r="L2" s="91">
        <f>C9</f>
        <v>1000000</v>
      </c>
      <c r="M2" s="90"/>
      <c r="N2" s="74" t="s">
        <v>8</v>
      </c>
      <c r="O2" s="74"/>
      <c r="P2" s="91" t="e">
        <f>C108+R108</f>
        <v>#VALUE!</v>
      </c>
      <c r="Q2" s="90"/>
      <c r="R2" s="1"/>
      <c r="S2" s="1"/>
      <c r="T2" s="1"/>
    </row>
    <row r="3" spans="2:21" ht="57" customHeight="1" x14ac:dyDescent="0.15">
      <c r="B3" s="74" t="s">
        <v>9</v>
      </c>
      <c r="C3" s="74"/>
      <c r="D3" s="92" t="s">
        <v>38</v>
      </c>
      <c r="E3" s="92"/>
      <c r="F3" s="92"/>
      <c r="G3" s="92"/>
      <c r="H3" s="92"/>
      <c r="I3" s="92"/>
      <c r="J3" s="74" t="s">
        <v>10</v>
      </c>
      <c r="K3" s="74"/>
      <c r="L3" s="92" t="s">
        <v>35</v>
      </c>
      <c r="M3" s="93"/>
      <c r="N3" s="93"/>
      <c r="O3" s="93"/>
      <c r="P3" s="93"/>
      <c r="Q3" s="93"/>
      <c r="R3" s="1"/>
      <c r="S3" s="1"/>
    </row>
    <row r="4" spans="2:21" x14ac:dyDescent="0.15">
      <c r="B4" s="74" t="s">
        <v>11</v>
      </c>
      <c r="C4" s="74"/>
      <c r="D4" s="88">
        <f>SUM($R$9:$S$993)</f>
        <v>153684.21052631587</v>
      </c>
      <c r="E4" s="88"/>
      <c r="F4" s="74" t="s">
        <v>12</v>
      </c>
      <c r="G4" s="74"/>
      <c r="H4" s="89">
        <f>SUM($T$9:$U$108)</f>
        <v>292.00000000000017</v>
      </c>
      <c r="I4" s="90"/>
      <c r="J4" s="71" t="s">
        <v>13</v>
      </c>
      <c r="K4" s="71"/>
      <c r="L4" s="91">
        <f>MAX($C$9:$D$990)-C9</f>
        <v>153684.21052631596</v>
      </c>
      <c r="M4" s="91"/>
      <c r="N4" s="71" t="s">
        <v>14</v>
      </c>
      <c r="O4" s="71"/>
      <c r="P4" s="88">
        <f>MIN($C$9:$D$990)-C9</f>
        <v>0</v>
      </c>
      <c r="Q4" s="88"/>
      <c r="R4" s="1"/>
      <c r="S4" s="1"/>
      <c r="T4" s="1"/>
    </row>
    <row r="5" spans="2:21" x14ac:dyDescent="0.15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3" t="s">
        <v>19</v>
      </c>
      <c r="K5" s="74"/>
      <c r="L5" s="75"/>
      <c r="M5" s="76"/>
      <c r="N5" s="17" t="s">
        <v>20</v>
      </c>
      <c r="O5" s="9"/>
      <c r="P5" s="75"/>
      <c r="Q5" s="76"/>
      <c r="R5" s="1"/>
      <c r="S5" s="1"/>
      <c r="T5" s="1"/>
    </row>
    <row r="6" spans="2:21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15">
      <c r="B7" s="77" t="s">
        <v>21</v>
      </c>
      <c r="C7" s="79" t="s">
        <v>22</v>
      </c>
      <c r="D7" s="80"/>
      <c r="E7" s="83" t="s">
        <v>23</v>
      </c>
      <c r="F7" s="84"/>
      <c r="G7" s="84"/>
      <c r="H7" s="84"/>
      <c r="I7" s="67"/>
      <c r="J7" s="85" t="s">
        <v>24</v>
      </c>
      <c r="K7" s="86"/>
      <c r="L7" s="69"/>
      <c r="M7" s="87" t="s">
        <v>25</v>
      </c>
      <c r="N7" s="62" t="s">
        <v>26</v>
      </c>
      <c r="O7" s="63"/>
      <c r="P7" s="63"/>
      <c r="Q7" s="64"/>
      <c r="R7" s="65" t="s">
        <v>27</v>
      </c>
      <c r="S7" s="65"/>
      <c r="T7" s="65"/>
      <c r="U7" s="65"/>
    </row>
    <row r="8" spans="2:21" x14ac:dyDescent="0.15">
      <c r="B8" s="78"/>
      <c r="C8" s="81"/>
      <c r="D8" s="82"/>
      <c r="E8" s="18" t="s">
        <v>28</v>
      </c>
      <c r="F8" s="18" t="s">
        <v>29</v>
      </c>
      <c r="G8" s="18" t="s">
        <v>30</v>
      </c>
      <c r="H8" s="66" t="s">
        <v>31</v>
      </c>
      <c r="I8" s="67"/>
      <c r="J8" s="4" t="s">
        <v>32</v>
      </c>
      <c r="K8" s="68" t="s">
        <v>33</v>
      </c>
      <c r="L8" s="69"/>
      <c r="M8" s="87"/>
      <c r="N8" s="5" t="s">
        <v>28</v>
      </c>
      <c r="O8" s="5" t="s">
        <v>29</v>
      </c>
      <c r="P8" s="70" t="s">
        <v>31</v>
      </c>
      <c r="Q8" s="64"/>
      <c r="R8" s="65" t="s">
        <v>34</v>
      </c>
      <c r="S8" s="65"/>
      <c r="T8" s="65" t="s">
        <v>32</v>
      </c>
      <c r="U8" s="65"/>
    </row>
    <row r="9" spans="2:21" x14ac:dyDescent="0.15">
      <c r="B9" s="19">
        <v>1</v>
      </c>
      <c r="C9" s="54">
        <v>1000000</v>
      </c>
      <c r="D9" s="54"/>
      <c r="E9" s="19">
        <v>2001</v>
      </c>
      <c r="F9" s="8">
        <v>42111</v>
      </c>
      <c r="G9" s="19" t="s">
        <v>4</v>
      </c>
      <c r="H9" s="55">
        <v>105.33</v>
      </c>
      <c r="I9" s="55"/>
      <c r="J9" s="19">
        <v>57</v>
      </c>
      <c r="K9" s="54">
        <f t="shared" ref="K9:K72" si="0">IF(F9="","",C9*0.03)</f>
        <v>30000</v>
      </c>
      <c r="L9" s="54"/>
      <c r="M9" s="6">
        <f>IF(J9="","",(K9/J9)/1000)</f>
        <v>0.52631578947368418</v>
      </c>
      <c r="N9" s="19">
        <v>2001</v>
      </c>
      <c r="O9" s="8">
        <v>42111</v>
      </c>
      <c r="P9" s="55">
        <v>108.25</v>
      </c>
      <c r="Q9" s="55"/>
      <c r="R9" s="58">
        <f>IF(O9="","",(IF(G9="売",H9-P9,P9-H9))*M9*100000)</f>
        <v>153684.21052631587</v>
      </c>
      <c r="S9" s="58"/>
      <c r="T9" s="59">
        <f>IF(O9="","",IF(R9&lt;0,J9*(-1),IF(G9="買",(P9-H9)*100,(H9-P9)*100)))</f>
        <v>292.00000000000017</v>
      </c>
      <c r="U9" s="59"/>
    </row>
    <row r="10" spans="2:21" x14ac:dyDescent="0.15">
      <c r="B10" s="19">
        <v>2</v>
      </c>
      <c r="C10" s="54">
        <f t="shared" ref="C10:C73" si="1">IF(R9="","",C9+R9)</f>
        <v>1153684.210526316</v>
      </c>
      <c r="D10" s="54"/>
      <c r="E10" s="19"/>
      <c r="F10" s="8"/>
      <c r="G10" s="19" t="s">
        <v>4</v>
      </c>
      <c r="H10" s="55"/>
      <c r="I10" s="55"/>
      <c r="J10" s="19"/>
      <c r="K10" s="54" t="str">
        <f t="shared" si="0"/>
        <v/>
      </c>
      <c r="L10" s="54"/>
      <c r="M10" s="6" t="str">
        <f t="shared" ref="M10:M73" si="2">IF(J10="","",(K10/J10)/1000)</f>
        <v/>
      </c>
      <c r="N10" s="19"/>
      <c r="O10" s="8"/>
      <c r="P10" s="55"/>
      <c r="Q10" s="55"/>
      <c r="R10" s="58" t="str">
        <f t="shared" ref="R10:R73" si="3">IF(O10="","",(IF(G10="売",H10-P10,P10-H10))*M10*100000)</f>
        <v/>
      </c>
      <c r="S10" s="58"/>
      <c r="T10" s="59" t="str">
        <f t="shared" ref="T10:T73" si="4">IF(O10="","",IF(R10&lt;0,J10*(-1),IF(G10="買",(P10-H10)*100,(H10-P10)*100)))</f>
        <v/>
      </c>
      <c r="U10" s="59"/>
    </row>
    <row r="11" spans="2:21" x14ac:dyDescent="0.15">
      <c r="B11" s="19">
        <v>3</v>
      </c>
      <c r="C11" s="54" t="str">
        <f t="shared" si="1"/>
        <v/>
      </c>
      <c r="D11" s="54"/>
      <c r="E11" s="19"/>
      <c r="F11" s="8"/>
      <c r="G11" s="19" t="s">
        <v>4</v>
      </c>
      <c r="H11" s="55"/>
      <c r="I11" s="55"/>
      <c r="J11" s="19"/>
      <c r="K11" s="54" t="str">
        <f t="shared" si="0"/>
        <v/>
      </c>
      <c r="L11" s="54"/>
      <c r="M11" s="6" t="str">
        <f t="shared" si="2"/>
        <v/>
      </c>
      <c r="N11" s="19"/>
      <c r="O11" s="8"/>
      <c r="P11" s="55"/>
      <c r="Q11" s="55"/>
      <c r="R11" s="58" t="str">
        <f t="shared" si="3"/>
        <v/>
      </c>
      <c r="S11" s="58"/>
      <c r="T11" s="59" t="str">
        <f t="shared" si="4"/>
        <v/>
      </c>
      <c r="U11" s="59"/>
    </row>
    <row r="12" spans="2:21" x14ac:dyDescent="0.15">
      <c r="B12" s="19">
        <v>4</v>
      </c>
      <c r="C12" s="54" t="str">
        <f t="shared" si="1"/>
        <v/>
      </c>
      <c r="D12" s="54"/>
      <c r="E12" s="19"/>
      <c r="F12" s="8"/>
      <c r="G12" s="19" t="s">
        <v>3</v>
      </c>
      <c r="H12" s="55"/>
      <c r="I12" s="55"/>
      <c r="J12" s="19"/>
      <c r="K12" s="54" t="str">
        <f t="shared" si="0"/>
        <v/>
      </c>
      <c r="L12" s="54"/>
      <c r="M12" s="6" t="str">
        <f t="shared" si="2"/>
        <v/>
      </c>
      <c r="N12" s="19"/>
      <c r="O12" s="8"/>
      <c r="P12" s="55"/>
      <c r="Q12" s="55"/>
      <c r="R12" s="58" t="str">
        <f t="shared" si="3"/>
        <v/>
      </c>
      <c r="S12" s="58"/>
      <c r="T12" s="59" t="str">
        <f t="shared" si="4"/>
        <v/>
      </c>
      <c r="U12" s="59"/>
    </row>
    <row r="13" spans="2:21" x14ac:dyDescent="0.15">
      <c r="B13" s="19">
        <v>5</v>
      </c>
      <c r="C13" s="54" t="str">
        <f t="shared" si="1"/>
        <v/>
      </c>
      <c r="D13" s="54"/>
      <c r="E13" s="19"/>
      <c r="F13" s="8"/>
      <c r="G13" s="19" t="s">
        <v>3</v>
      </c>
      <c r="H13" s="55"/>
      <c r="I13" s="55"/>
      <c r="J13" s="19"/>
      <c r="K13" s="54" t="str">
        <f t="shared" si="0"/>
        <v/>
      </c>
      <c r="L13" s="54"/>
      <c r="M13" s="6" t="str">
        <f t="shared" si="2"/>
        <v/>
      </c>
      <c r="N13" s="19"/>
      <c r="O13" s="8"/>
      <c r="P13" s="55"/>
      <c r="Q13" s="55"/>
      <c r="R13" s="58" t="str">
        <f t="shared" si="3"/>
        <v/>
      </c>
      <c r="S13" s="58"/>
      <c r="T13" s="59" t="str">
        <f t="shared" si="4"/>
        <v/>
      </c>
      <c r="U13" s="59"/>
    </row>
    <row r="14" spans="2:21" x14ac:dyDescent="0.15">
      <c r="B14" s="19">
        <v>6</v>
      </c>
      <c r="C14" s="54" t="str">
        <f t="shared" si="1"/>
        <v/>
      </c>
      <c r="D14" s="54"/>
      <c r="E14" s="19"/>
      <c r="F14" s="8"/>
      <c r="G14" s="19" t="s">
        <v>4</v>
      </c>
      <c r="H14" s="55"/>
      <c r="I14" s="55"/>
      <c r="J14" s="19"/>
      <c r="K14" s="54" t="str">
        <f t="shared" si="0"/>
        <v/>
      </c>
      <c r="L14" s="54"/>
      <c r="M14" s="6" t="str">
        <f t="shared" si="2"/>
        <v/>
      </c>
      <c r="N14" s="19"/>
      <c r="O14" s="8"/>
      <c r="P14" s="55"/>
      <c r="Q14" s="55"/>
      <c r="R14" s="58" t="str">
        <f t="shared" si="3"/>
        <v/>
      </c>
      <c r="S14" s="58"/>
      <c r="T14" s="59" t="str">
        <f t="shared" si="4"/>
        <v/>
      </c>
      <c r="U14" s="59"/>
    </row>
    <row r="15" spans="2:21" x14ac:dyDescent="0.15">
      <c r="B15" s="19">
        <v>7</v>
      </c>
      <c r="C15" s="54" t="str">
        <f t="shared" si="1"/>
        <v/>
      </c>
      <c r="D15" s="54"/>
      <c r="E15" s="19"/>
      <c r="F15" s="8"/>
      <c r="G15" s="19" t="s">
        <v>4</v>
      </c>
      <c r="H15" s="55"/>
      <c r="I15" s="55"/>
      <c r="J15" s="19"/>
      <c r="K15" s="54" t="str">
        <f t="shared" si="0"/>
        <v/>
      </c>
      <c r="L15" s="54"/>
      <c r="M15" s="6" t="str">
        <f t="shared" si="2"/>
        <v/>
      </c>
      <c r="N15" s="19"/>
      <c r="O15" s="8"/>
      <c r="P15" s="55"/>
      <c r="Q15" s="55"/>
      <c r="R15" s="58" t="str">
        <f t="shared" si="3"/>
        <v/>
      </c>
      <c r="S15" s="58"/>
      <c r="T15" s="59" t="str">
        <f t="shared" si="4"/>
        <v/>
      </c>
      <c r="U15" s="59"/>
    </row>
    <row r="16" spans="2:21" x14ac:dyDescent="0.15">
      <c r="B16" s="19">
        <v>8</v>
      </c>
      <c r="C16" s="54" t="str">
        <f t="shared" si="1"/>
        <v/>
      </c>
      <c r="D16" s="54"/>
      <c r="E16" s="19"/>
      <c r="F16" s="8"/>
      <c r="G16" s="19" t="s">
        <v>4</v>
      </c>
      <c r="H16" s="55"/>
      <c r="I16" s="55"/>
      <c r="J16" s="19"/>
      <c r="K16" s="54" t="str">
        <f t="shared" si="0"/>
        <v/>
      </c>
      <c r="L16" s="54"/>
      <c r="M16" s="6" t="str">
        <f t="shared" si="2"/>
        <v/>
      </c>
      <c r="N16" s="19"/>
      <c r="O16" s="8"/>
      <c r="P16" s="55"/>
      <c r="Q16" s="55"/>
      <c r="R16" s="58" t="str">
        <f t="shared" si="3"/>
        <v/>
      </c>
      <c r="S16" s="58"/>
      <c r="T16" s="59" t="str">
        <f t="shared" si="4"/>
        <v/>
      </c>
      <c r="U16" s="59"/>
    </row>
    <row r="17" spans="2:21" x14ac:dyDescent="0.15">
      <c r="B17" s="19">
        <v>9</v>
      </c>
      <c r="C17" s="54" t="str">
        <f t="shared" si="1"/>
        <v/>
      </c>
      <c r="D17" s="54"/>
      <c r="E17" s="19"/>
      <c r="F17" s="8"/>
      <c r="G17" s="19" t="s">
        <v>4</v>
      </c>
      <c r="H17" s="55"/>
      <c r="I17" s="55"/>
      <c r="J17" s="19"/>
      <c r="K17" s="54" t="str">
        <f t="shared" si="0"/>
        <v/>
      </c>
      <c r="L17" s="54"/>
      <c r="M17" s="6" t="str">
        <f t="shared" si="2"/>
        <v/>
      </c>
      <c r="N17" s="19"/>
      <c r="O17" s="8"/>
      <c r="P17" s="55"/>
      <c r="Q17" s="55"/>
      <c r="R17" s="58" t="str">
        <f t="shared" si="3"/>
        <v/>
      </c>
      <c r="S17" s="58"/>
      <c r="T17" s="59" t="str">
        <f t="shared" si="4"/>
        <v/>
      </c>
      <c r="U17" s="59"/>
    </row>
    <row r="18" spans="2:21" x14ac:dyDescent="0.15">
      <c r="B18" s="19">
        <v>10</v>
      </c>
      <c r="C18" s="54" t="str">
        <f t="shared" si="1"/>
        <v/>
      </c>
      <c r="D18" s="54"/>
      <c r="E18" s="19"/>
      <c r="F18" s="8"/>
      <c r="G18" s="19" t="s">
        <v>4</v>
      </c>
      <c r="H18" s="55"/>
      <c r="I18" s="55"/>
      <c r="J18" s="19"/>
      <c r="K18" s="54" t="str">
        <f t="shared" si="0"/>
        <v/>
      </c>
      <c r="L18" s="54"/>
      <c r="M18" s="6" t="str">
        <f t="shared" si="2"/>
        <v/>
      </c>
      <c r="N18" s="19"/>
      <c r="O18" s="8"/>
      <c r="P18" s="55"/>
      <c r="Q18" s="55"/>
      <c r="R18" s="58" t="str">
        <f t="shared" si="3"/>
        <v/>
      </c>
      <c r="S18" s="58"/>
      <c r="T18" s="59" t="str">
        <f t="shared" si="4"/>
        <v/>
      </c>
      <c r="U18" s="59"/>
    </row>
    <row r="19" spans="2:21" x14ac:dyDescent="0.15">
      <c r="B19" s="19">
        <v>11</v>
      </c>
      <c r="C19" s="54" t="str">
        <f t="shared" si="1"/>
        <v/>
      </c>
      <c r="D19" s="54"/>
      <c r="E19" s="19"/>
      <c r="F19" s="8"/>
      <c r="G19" s="19" t="s">
        <v>4</v>
      </c>
      <c r="H19" s="55"/>
      <c r="I19" s="55"/>
      <c r="J19" s="19"/>
      <c r="K19" s="54" t="str">
        <f t="shared" si="0"/>
        <v/>
      </c>
      <c r="L19" s="54"/>
      <c r="M19" s="6" t="str">
        <f t="shared" si="2"/>
        <v/>
      </c>
      <c r="N19" s="19"/>
      <c r="O19" s="8"/>
      <c r="P19" s="55"/>
      <c r="Q19" s="55"/>
      <c r="R19" s="58" t="str">
        <f t="shared" si="3"/>
        <v/>
      </c>
      <c r="S19" s="58"/>
      <c r="T19" s="59" t="str">
        <f t="shared" si="4"/>
        <v/>
      </c>
      <c r="U19" s="59"/>
    </row>
    <row r="20" spans="2:21" x14ac:dyDescent="0.15">
      <c r="B20" s="19">
        <v>12</v>
      </c>
      <c r="C20" s="54" t="str">
        <f t="shared" si="1"/>
        <v/>
      </c>
      <c r="D20" s="54"/>
      <c r="E20" s="19"/>
      <c r="F20" s="8"/>
      <c r="G20" s="19" t="s">
        <v>4</v>
      </c>
      <c r="H20" s="55"/>
      <c r="I20" s="55"/>
      <c r="J20" s="19"/>
      <c r="K20" s="54" t="str">
        <f t="shared" si="0"/>
        <v/>
      </c>
      <c r="L20" s="54"/>
      <c r="M20" s="6" t="str">
        <f t="shared" si="2"/>
        <v/>
      </c>
      <c r="N20" s="19"/>
      <c r="O20" s="8"/>
      <c r="P20" s="55"/>
      <c r="Q20" s="55"/>
      <c r="R20" s="58" t="str">
        <f t="shared" si="3"/>
        <v/>
      </c>
      <c r="S20" s="58"/>
      <c r="T20" s="59" t="str">
        <f t="shared" si="4"/>
        <v/>
      </c>
      <c r="U20" s="59"/>
    </row>
    <row r="21" spans="2:21" x14ac:dyDescent="0.15">
      <c r="B21" s="19">
        <v>13</v>
      </c>
      <c r="C21" s="54" t="str">
        <f t="shared" si="1"/>
        <v/>
      </c>
      <c r="D21" s="54"/>
      <c r="E21" s="19"/>
      <c r="F21" s="8"/>
      <c r="G21" s="19" t="s">
        <v>4</v>
      </c>
      <c r="H21" s="55"/>
      <c r="I21" s="55"/>
      <c r="J21" s="19"/>
      <c r="K21" s="54" t="str">
        <f t="shared" si="0"/>
        <v/>
      </c>
      <c r="L21" s="54"/>
      <c r="M21" s="6" t="str">
        <f t="shared" si="2"/>
        <v/>
      </c>
      <c r="N21" s="19"/>
      <c r="O21" s="8"/>
      <c r="P21" s="55"/>
      <c r="Q21" s="55"/>
      <c r="R21" s="58" t="str">
        <f t="shared" si="3"/>
        <v/>
      </c>
      <c r="S21" s="58"/>
      <c r="T21" s="59" t="str">
        <f t="shared" si="4"/>
        <v/>
      </c>
      <c r="U21" s="59"/>
    </row>
    <row r="22" spans="2:21" x14ac:dyDescent="0.15">
      <c r="B22" s="19">
        <v>14</v>
      </c>
      <c r="C22" s="54" t="str">
        <f t="shared" si="1"/>
        <v/>
      </c>
      <c r="D22" s="54"/>
      <c r="E22" s="19"/>
      <c r="F22" s="8"/>
      <c r="G22" s="19" t="s">
        <v>3</v>
      </c>
      <c r="H22" s="55"/>
      <c r="I22" s="55"/>
      <c r="J22" s="19"/>
      <c r="K22" s="54" t="str">
        <f t="shared" si="0"/>
        <v/>
      </c>
      <c r="L22" s="54"/>
      <c r="M22" s="6" t="str">
        <f t="shared" si="2"/>
        <v/>
      </c>
      <c r="N22" s="19"/>
      <c r="O22" s="8"/>
      <c r="P22" s="55"/>
      <c r="Q22" s="55"/>
      <c r="R22" s="58" t="str">
        <f t="shared" si="3"/>
        <v/>
      </c>
      <c r="S22" s="58"/>
      <c r="T22" s="59" t="str">
        <f t="shared" si="4"/>
        <v/>
      </c>
      <c r="U22" s="59"/>
    </row>
    <row r="23" spans="2:21" x14ac:dyDescent="0.15">
      <c r="B23" s="19">
        <v>15</v>
      </c>
      <c r="C23" s="54" t="str">
        <f t="shared" si="1"/>
        <v/>
      </c>
      <c r="D23" s="54"/>
      <c r="E23" s="19"/>
      <c r="F23" s="8"/>
      <c r="G23" s="19" t="s">
        <v>4</v>
      </c>
      <c r="H23" s="55"/>
      <c r="I23" s="55"/>
      <c r="J23" s="19"/>
      <c r="K23" s="54" t="str">
        <f t="shared" si="0"/>
        <v/>
      </c>
      <c r="L23" s="54"/>
      <c r="M23" s="6" t="str">
        <f t="shared" si="2"/>
        <v/>
      </c>
      <c r="N23" s="19"/>
      <c r="O23" s="8"/>
      <c r="P23" s="55"/>
      <c r="Q23" s="55"/>
      <c r="R23" s="58" t="str">
        <f t="shared" si="3"/>
        <v/>
      </c>
      <c r="S23" s="58"/>
      <c r="T23" s="59" t="str">
        <f t="shared" si="4"/>
        <v/>
      </c>
      <c r="U23" s="59"/>
    </row>
    <row r="24" spans="2:21" x14ac:dyDescent="0.15">
      <c r="B24" s="19">
        <v>16</v>
      </c>
      <c r="C24" s="54" t="str">
        <f t="shared" si="1"/>
        <v/>
      </c>
      <c r="D24" s="54"/>
      <c r="E24" s="19"/>
      <c r="F24" s="8"/>
      <c r="G24" s="19" t="s">
        <v>4</v>
      </c>
      <c r="H24" s="55"/>
      <c r="I24" s="55"/>
      <c r="J24" s="19"/>
      <c r="K24" s="54" t="str">
        <f t="shared" si="0"/>
        <v/>
      </c>
      <c r="L24" s="54"/>
      <c r="M24" s="6" t="str">
        <f t="shared" si="2"/>
        <v/>
      </c>
      <c r="N24" s="19"/>
      <c r="O24" s="8"/>
      <c r="P24" s="55"/>
      <c r="Q24" s="55"/>
      <c r="R24" s="58" t="str">
        <f t="shared" si="3"/>
        <v/>
      </c>
      <c r="S24" s="58"/>
      <c r="T24" s="59" t="str">
        <f t="shared" si="4"/>
        <v/>
      </c>
      <c r="U24" s="59"/>
    </row>
    <row r="25" spans="2:21" x14ac:dyDescent="0.15">
      <c r="B25" s="19">
        <v>17</v>
      </c>
      <c r="C25" s="54" t="str">
        <f t="shared" si="1"/>
        <v/>
      </c>
      <c r="D25" s="54"/>
      <c r="E25" s="19"/>
      <c r="F25" s="8"/>
      <c r="G25" s="19" t="s">
        <v>4</v>
      </c>
      <c r="H25" s="55"/>
      <c r="I25" s="55"/>
      <c r="J25" s="19"/>
      <c r="K25" s="54" t="str">
        <f t="shared" si="0"/>
        <v/>
      </c>
      <c r="L25" s="54"/>
      <c r="M25" s="6" t="str">
        <f t="shared" si="2"/>
        <v/>
      </c>
      <c r="N25" s="19"/>
      <c r="O25" s="8"/>
      <c r="P25" s="55"/>
      <c r="Q25" s="55"/>
      <c r="R25" s="58" t="str">
        <f t="shared" si="3"/>
        <v/>
      </c>
      <c r="S25" s="58"/>
      <c r="T25" s="59" t="str">
        <f t="shared" si="4"/>
        <v/>
      </c>
      <c r="U25" s="59"/>
    </row>
    <row r="26" spans="2:21" x14ac:dyDescent="0.15">
      <c r="B26" s="19">
        <v>18</v>
      </c>
      <c r="C26" s="54" t="str">
        <f t="shared" si="1"/>
        <v/>
      </c>
      <c r="D26" s="54"/>
      <c r="E26" s="19"/>
      <c r="F26" s="8"/>
      <c r="G26" s="19" t="s">
        <v>4</v>
      </c>
      <c r="H26" s="55"/>
      <c r="I26" s="55"/>
      <c r="J26" s="19"/>
      <c r="K26" s="54" t="str">
        <f t="shared" si="0"/>
        <v/>
      </c>
      <c r="L26" s="54"/>
      <c r="M26" s="6" t="str">
        <f t="shared" si="2"/>
        <v/>
      </c>
      <c r="N26" s="19"/>
      <c r="O26" s="8"/>
      <c r="P26" s="55"/>
      <c r="Q26" s="55"/>
      <c r="R26" s="58" t="str">
        <f t="shared" si="3"/>
        <v/>
      </c>
      <c r="S26" s="58"/>
      <c r="T26" s="59" t="str">
        <f t="shared" si="4"/>
        <v/>
      </c>
      <c r="U26" s="59"/>
    </row>
    <row r="27" spans="2:21" x14ac:dyDescent="0.15">
      <c r="B27" s="19">
        <v>19</v>
      </c>
      <c r="C27" s="54" t="str">
        <f t="shared" si="1"/>
        <v/>
      </c>
      <c r="D27" s="54"/>
      <c r="E27" s="19"/>
      <c r="F27" s="8"/>
      <c r="G27" s="19" t="s">
        <v>3</v>
      </c>
      <c r="H27" s="55"/>
      <c r="I27" s="55"/>
      <c r="J27" s="19"/>
      <c r="K27" s="54" t="str">
        <f t="shared" si="0"/>
        <v/>
      </c>
      <c r="L27" s="54"/>
      <c r="M27" s="6" t="str">
        <f t="shared" si="2"/>
        <v/>
      </c>
      <c r="N27" s="19"/>
      <c r="O27" s="8"/>
      <c r="P27" s="55"/>
      <c r="Q27" s="55"/>
      <c r="R27" s="58" t="str">
        <f t="shared" si="3"/>
        <v/>
      </c>
      <c r="S27" s="58"/>
      <c r="T27" s="59" t="str">
        <f t="shared" si="4"/>
        <v/>
      </c>
      <c r="U27" s="59"/>
    </row>
    <row r="28" spans="2:21" x14ac:dyDescent="0.15">
      <c r="B28" s="19">
        <v>20</v>
      </c>
      <c r="C28" s="54" t="str">
        <f t="shared" si="1"/>
        <v/>
      </c>
      <c r="D28" s="54"/>
      <c r="E28" s="19"/>
      <c r="F28" s="8"/>
      <c r="G28" s="19" t="s">
        <v>4</v>
      </c>
      <c r="H28" s="55"/>
      <c r="I28" s="55"/>
      <c r="J28" s="19"/>
      <c r="K28" s="54" t="str">
        <f t="shared" si="0"/>
        <v/>
      </c>
      <c r="L28" s="54"/>
      <c r="M28" s="6" t="str">
        <f t="shared" si="2"/>
        <v/>
      </c>
      <c r="N28" s="19"/>
      <c r="O28" s="8"/>
      <c r="P28" s="55"/>
      <c r="Q28" s="55"/>
      <c r="R28" s="58" t="str">
        <f t="shared" si="3"/>
        <v/>
      </c>
      <c r="S28" s="58"/>
      <c r="T28" s="59" t="str">
        <f t="shared" si="4"/>
        <v/>
      </c>
      <c r="U28" s="59"/>
    </row>
    <row r="29" spans="2:21" x14ac:dyDescent="0.15">
      <c r="B29" s="19">
        <v>21</v>
      </c>
      <c r="C29" s="54" t="str">
        <f t="shared" si="1"/>
        <v/>
      </c>
      <c r="D29" s="54"/>
      <c r="E29" s="19"/>
      <c r="F29" s="8"/>
      <c r="G29" s="19" t="s">
        <v>3</v>
      </c>
      <c r="H29" s="55"/>
      <c r="I29" s="55"/>
      <c r="J29" s="19"/>
      <c r="K29" s="54" t="str">
        <f t="shared" si="0"/>
        <v/>
      </c>
      <c r="L29" s="54"/>
      <c r="M29" s="6" t="str">
        <f t="shared" si="2"/>
        <v/>
      </c>
      <c r="N29" s="19"/>
      <c r="O29" s="8"/>
      <c r="P29" s="55"/>
      <c r="Q29" s="55"/>
      <c r="R29" s="58" t="str">
        <f t="shared" si="3"/>
        <v/>
      </c>
      <c r="S29" s="58"/>
      <c r="T29" s="59" t="str">
        <f t="shared" si="4"/>
        <v/>
      </c>
      <c r="U29" s="59"/>
    </row>
    <row r="30" spans="2:21" x14ac:dyDescent="0.15">
      <c r="B30" s="19">
        <v>22</v>
      </c>
      <c r="C30" s="54" t="str">
        <f t="shared" si="1"/>
        <v/>
      </c>
      <c r="D30" s="54"/>
      <c r="E30" s="19"/>
      <c r="F30" s="8"/>
      <c r="G30" s="19" t="s">
        <v>3</v>
      </c>
      <c r="H30" s="55"/>
      <c r="I30" s="55"/>
      <c r="J30" s="19"/>
      <c r="K30" s="54" t="str">
        <f t="shared" si="0"/>
        <v/>
      </c>
      <c r="L30" s="54"/>
      <c r="M30" s="6" t="str">
        <f t="shared" si="2"/>
        <v/>
      </c>
      <c r="N30" s="19"/>
      <c r="O30" s="8"/>
      <c r="P30" s="55"/>
      <c r="Q30" s="55"/>
      <c r="R30" s="58" t="str">
        <f t="shared" si="3"/>
        <v/>
      </c>
      <c r="S30" s="58"/>
      <c r="T30" s="59" t="str">
        <f t="shared" si="4"/>
        <v/>
      </c>
      <c r="U30" s="59"/>
    </row>
    <row r="31" spans="2:21" x14ac:dyDescent="0.15">
      <c r="B31" s="19">
        <v>23</v>
      </c>
      <c r="C31" s="54" t="str">
        <f t="shared" si="1"/>
        <v/>
      </c>
      <c r="D31" s="54"/>
      <c r="E31" s="19"/>
      <c r="F31" s="8"/>
      <c r="G31" s="19" t="s">
        <v>3</v>
      </c>
      <c r="H31" s="55"/>
      <c r="I31" s="55"/>
      <c r="J31" s="19"/>
      <c r="K31" s="54" t="str">
        <f t="shared" si="0"/>
        <v/>
      </c>
      <c r="L31" s="54"/>
      <c r="M31" s="6" t="str">
        <f t="shared" si="2"/>
        <v/>
      </c>
      <c r="N31" s="19"/>
      <c r="O31" s="8"/>
      <c r="P31" s="55"/>
      <c r="Q31" s="55"/>
      <c r="R31" s="58" t="str">
        <f t="shared" si="3"/>
        <v/>
      </c>
      <c r="S31" s="58"/>
      <c r="T31" s="59" t="str">
        <f t="shared" si="4"/>
        <v/>
      </c>
      <c r="U31" s="59"/>
    </row>
    <row r="32" spans="2:21" x14ac:dyDescent="0.15">
      <c r="B32" s="19">
        <v>24</v>
      </c>
      <c r="C32" s="54" t="str">
        <f t="shared" si="1"/>
        <v/>
      </c>
      <c r="D32" s="54"/>
      <c r="E32" s="19"/>
      <c r="F32" s="8"/>
      <c r="G32" s="19" t="s">
        <v>3</v>
      </c>
      <c r="H32" s="55"/>
      <c r="I32" s="55"/>
      <c r="J32" s="19"/>
      <c r="K32" s="54" t="str">
        <f t="shared" si="0"/>
        <v/>
      </c>
      <c r="L32" s="54"/>
      <c r="M32" s="6" t="str">
        <f t="shared" si="2"/>
        <v/>
      </c>
      <c r="N32" s="19"/>
      <c r="O32" s="8"/>
      <c r="P32" s="55"/>
      <c r="Q32" s="55"/>
      <c r="R32" s="58" t="str">
        <f t="shared" si="3"/>
        <v/>
      </c>
      <c r="S32" s="58"/>
      <c r="T32" s="59" t="str">
        <f t="shared" si="4"/>
        <v/>
      </c>
      <c r="U32" s="59"/>
    </row>
    <row r="33" spans="2:21" x14ac:dyDescent="0.15">
      <c r="B33" s="19">
        <v>25</v>
      </c>
      <c r="C33" s="54" t="str">
        <f t="shared" si="1"/>
        <v/>
      </c>
      <c r="D33" s="54"/>
      <c r="E33" s="19"/>
      <c r="F33" s="8"/>
      <c r="G33" s="19" t="s">
        <v>4</v>
      </c>
      <c r="H33" s="55"/>
      <c r="I33" s="55"/>
      <c r="J33" s="19"/>
      <c r="K33" s="54" t="str">
        <f t="shared" si="0"/>
        <v/>
      </c>
      <c r="L33" s="54"/>
      <c r="M33" s="6" t="str">
        <f t="shared" si="2"/>
        <v/>
      </c>
      <c r="N33" s="19"/>
      <c r="O33" s="8"/>
      <c r="P33" s="55"/>
      <c r="Q33" s="55"/>
      <c r="R33" s="58" t="str">
        <f t="shared" si="3"/>
        <v/>
      </c>
      <c r="S33" s="58"/>
      <c r="T33" s="59" t="str">
        <f t="shared" si="4"/>
        <v/>
      </c>
      <c r="U33" s="59"/>
    </row>
    <row r="34" spans="2:21" x14ac:dyDescent="0.15">
      <c r="B34" s="19">
        <v>26</v>
      </c>
      <c r="C34" s="54" t="str">
        <f t="shared" si="1"/>
        <v/>
      </c>
      <c r="D34" s="54"/>
      <c r="E34" s="19"/>
      <c r="F34" s="8"/>
      <c r="G34" s="19" t="s">
        <v>3</v>
      </c>
      <c r="H34" s="55"/>
      <c r="I34" s="55"/>
      <c r="J34" s="19"/>
      <c r="K34" s="54" t="str">
        <f t="shared" si="0"/>
        <v/>
      </c>
      <c r="L34" s="54"/>
      <c r="M34" s="6" t="str">
        <f t="shared" si="2"/>
        <v/>
      </c>
      <c r="N34" s="19"/>
      <c r="O34" s="8"/>
      <c r="P34" s="55"/>
      <c r="Q34" s="55"/>
      <c r="R34" s="58" t="str">
        <f t="shared" si="3"/>
        <v/>
      </c>
      <c r="S34" s="58"/>
      <c r="T34" s="59" t="str">
        <f t="shared" si="4"/>
        <v/>
      </c>
      <c r="U34" s="59"/>
    </row>
    <row r="35" spans="2:21" x14ac:dyDescent="0.15">
      <c r="B35" s="19">
        <v>27</v>
      </c>
      <c r="C35" s="54" t="str">
        <f t="shared" si="1"/>
        <v/>
      </c>
      <c r="D35" s="54"/>
      <c r="E35" s="19"/>
      <c r="F35" s="8"/>
      <c r="G35" s="19" t="s">
        <v>3</v>
      </c>
      <c r="H35" s="55"/>
      <c r="I35" s="55"/>
      <c r="J35" s="19"/>
      <c r="K35" s="54" t="str">
        <f t="shared" si="0"/>
        <v/>
      </c>
      <c r="L35" s="54"/>
      <c r="M35" s="6" t="str">
        <f t="shared" si="2"/>
        <v/>
      </c>
      <c r="N35" s="19"/>
      <c r="O35" s="8"/>
      <c r="P35" s="55"/>
      <c r="Q35" s="55"/>
      <c r="R35" s="58" t="str">
        <f t="shared" si="3"/>
        <v/>
      </c>
      <c r="S35" s="58"/>
      <c r="T35" s="59" t="str">
        <f t="shared" si="4"/>
        <v/>
      </c>
      <c r="U35" s="59"/>
    </row>
    <row r="36" spans="2:21" x14ac:dyDescent="0.15">
      <c r="B36" s="19">
        <v>28</v>
      </c>
      <c r="C36" s="54" t="str">
        <f t="shared" si="1"/>
        <v/>
      </c>
      <c r="D36" s="54"/>
      <c r="E36" s="19"/>
      <c r="F36" s="8"/>
      <c r="G36" s="19" t="s">
        <v>3</v>
      </c>
      <c r="H36" s="55"/>
      <c r="I36" s="55"/>
      <c r="J36" s="19"/>
      <c r="K36" s="54" t="str">
        <f t="shared" si="0"/>
        <v/>
      </c>
      <c r="L36" s="54"/>
      <c r="M36" s="6" t="str">
        <f t="shared" si="2"/>
        <v/>
      </c>
      <c r="N36" s="19"/>
      <c r="O36" s="8"/>
      <c r="P36" s="55"/>
      <c r="Q36" s="55"/>
      <c r="R36" s="58" t="str">
        <f t="shared" si="3"/>
        <v/>
      </c>
      <c r="S36" s="58"/>
      <c r="T36" s="59" t="str">
        <f t="shared" si="4"/>
        <v/>
      </c>
      <c r="U36" s="59"/>
    </row>
    <row r="37" spans="2:21" x14ac:dyDescent="0.15">
      <c r="B37" s="19">
        <v>29</v>
      </c>
      <c r="C37" s="54" t="str">
        <f t="shared" si="1"/>
        <v/>
      </c>
      <c r="D37" s="54"/>
      <c r="E37" s="19"/>
      <c r="F37" s="8"/>
      <c r="G37" s="19" t="s">
        <v>3</v>
      </c>
      <c r="H37" s="55"/>
      <c r="I37" s="55"/>
      <c r="J37" s="19"/>
      <c r="K37" s="54" t="str">
        <f t="shared" si="0"/>
        <v/>
      </c>
      <c r="L37" s="54"/>
      <c r="M37" s="6" t="str">
        <f t="shared" si="2"/>
        <v/>
      </c>
      <c r="N37" s="19"/>
      <c r="O37" s="8"/>
      <c r="P37" s="55"/>
      <c r="Q37" s="55"/>
      <c r="R37" s="58" t="str">
        <f t="shared" si="3"/>
        <v/>
      </c>
      <c r="S37" s="58"/>
      <c r="T37" s="59" t="str">
        <f t="shared" si="4"/>
        <v/>
      </c>
      <c r="U37" s="59"/>
    </row>
    <row r="38" spans="2:21" x14ac:dyDescent="0.15">
      <c r="B38" s="19">
        <v>30</v>
      </c>
      <c r="C38" s="54" t="str">
        <f t="shared" si="1"/>
        <v/>
      </c>
      <c r="D38" s="54"/>
      <c r="E38" s="19"/>
      <c r="F38" s="8"/>
      <c r="G38" s="19" t="s">
        <v>4</v>
      </c>
      <c r="H38" s="55"/>
      <c r="I38" s="55"/>
      <c r="J38" s="19"/>
      <c r="K38" s="54" t="str">
        <f t="shared" si="0"/>
        <v/>
      </c>
      <c r="L38" s="54"/>
      <c r="M38" s="6" t="str">
        <f t="shared" si="2"/>
        <v/>
      </c>
      <c r="N38" s="19"/>
      <c r="O38" s="8"/>
      <c r="P38" s="55"/>
      <c r="Q38" s="55"/>
      <c r="R38" s="58" t="str">
        <f t="shared" si="3"/>
        <v/>
      </c>
      <c r="S38" s="58"/>
      <c r="T38" s="59" t="str">
        <f t="shared" si="4"/>
        <v/>
      </c>
      <c r="U38" s="59"/>
    </row>
    <row r="39" spans="2:21" x14ac:dyDescent="0.15">
      <c r="B39" s="19">
        <v>31</v>
      </c>
      <c r="C39" s="54" t="str">
        <f t="shared" si="1"/>
        <v/>
      </c>
      <c r="D39" s="54"/>
      <c r="E39" s="19"/>
      <c r="F39" s="8"/>
      <c r="G39" s="19" t="s">
        <v>4</v>
      </c>
      <c r="H39" s="55"/>
      <c r="I39" s="55"/>
      <c r="J39" s="19"/>
      <c r="K39" s="54" t="str">
        <f t="shared" si="0"/>
        <v/>
      </c>
      <c r="L39" s="54"/>
      <c r="M39" s="6" t="str">
        <f t="shared" si="2"/>
        <v/>
      </c>
      <c r="N39" s="19"/>
      <c r="O39" s="8"/>
      <c r="P39" s="55"/>
      <c r="Q39" s="55"/>
      <c r="R39" s="58" t="str">
        <f t="shared" si="3"/>
        <v/>
      </c>
      <c r="S39" s="58"/>
      <c r="T39" s="59" t="str">
        <f t="shared" si="4"/>
        <v/>
      </c>
      <c r="U39" s="59"/>
    </row>
    <row r="40" spans="2:21" x14ac:dyDescent="0.15">
      <c r="B40" s="19">
        <v>32</v>
      </c>
      <c r="C40" s="54" t="str">
        <f t="shared" si="1"/>
        <v/>
      </c>
      <c r="D40" s="54"/>
      <c r="E40" s="19"/>
      <c r="F40" s="8"/>
      <c r="G40" s="19" t="s">
        <v>4</v>
      </c>
      <c r="H40" s="55"/>
      <c r="I40" s="55"/>
      <c r="J40" s="19"/>
      <c r="K40" s="54" t="str">
        <f t="shared" si="0"/>
        <v/>
      </c>
      <c r="L40" s="54"/>
      <c r="M40" s="6" t="str">
        <f t="shared" si="2"/>
        <v/>
      </c>
      <c r="N40" s="19"/>
      <c r="O40" s="8"/>
      <c r="P40" s="55"/>
      <c r="Q40" s="55"/>
      <c r="R40" s="58" t="str">
        <f t="shared" si="3"/>
        <v/>
      </c>
      <c r="S40" s="58"/>
      <c r="T40" s="59" t="str">
        <f t="shared" si="4"/>
        <v/>
      </c>
      <c r="U40" s="59"/>
    </row>
    <row r="41" spans="2:21" x14ac:dyDescent="0.15">
      <c r="B41" s="19">
        <v>33</v>
      </c>
      <c r="C41" s="54" t="str">
        <f t="shared" si="1"/>
        <v/>
      </c>
      <c r="D41" s="54"/>
      <c r="E41" s="19"/>
      <c r="F41" s="8"/>
      <c r="G41" s="19" t="s">
        <v>3</v>
      </c>
      <c r="H41" s="55"/>
      <c r="I41" s="55"/>
      <c r="J41" s="19"/>
      <c r="K41" s="54" t="str">
        <f t="shared" si="0"/>
        <v/>
      </c>
      <c r="L41" s="54"/>
      <c r="M41" s="6" t="str">
        <f t="shared" si="2"/>
        <v/>
      </c>
      <c r="N41" s="19"/>
      <c r="O41" s="8"/>
      <c r="P41" s="55"/>
      <c r="Q41" s="55"/>
      <c r="R41" s="58" t="str">
        <f t="shared" si="3"/>
        <v/>
      </c>
      <c r="S41" s="58"/>
      <c r="T41" s="59" t="str">
        <f t="shared" si="4"/>
        <v/>
      </c>
      <c r="U41" s="59"/>
    </row>
    <row r="42" spans="2:21" x14ac:dyDescent="0.15">
      <c r="B42" s="19">
        <v>34</v>
      </c>
      <c r="C42" s="54" t="str">
        <f t="shared" si="1"/>
        <v/>
      </c>
      <c r="D42" s="54"/>
      <c r="E42" s="19"/>
      <c r="F42" s="8"/>
      <c r="G42" s="19" t="s">
        <v>4</v>
      </c>
      <c r="H42" s="55"/>
      <c r="I42" s="55"/>
      <c r="J42" s="19"/>
      <c r="K42" s="54" t="str">
        <f t="shared" si="0"/>
        <v/>
      </c>
      <c r="L42" s="54"/>
      <c r="M42" s="6" t="str">
        <f t="shared" si="2"/>
        <v/>
      </c>
      <c r="N42" s="19"/>
      <c r="O42" s="8"/>
      <c r="P42" s="55"/>
      <c r="Q42" s="55"/>
      <c r="R42" s="58" t="str">
        <f t="shared" si="3"/>
        <v/>
      </c>
      <c r="S42" s="58"/>
      <c r="T42" s="59" t="str">
        <f t="shared" si="4"/>
        <v/>
      </c>
      <c r="U42" s="59"/>
    </row>
    <row r="43" spans="2:21" x14ac:dyDescent="0.15">
      <c r="B43" s="19">
        <v>35</v>
      </c>
      <c r="C43" s="54" t="str">
        <f t="shared" si="1"/>
        <v/>
      </c>
      <c r="D43" s="54"/>
      <c r="E43" s="19"/>
      <c r="F43" s="8"/>
      <c r="G43" s="19" t="s">
        <v>3</v>
      </c>
      <c r="H43" s="55"/>
      <c r="I43" s="55"/>
      <c r="J43" s="19"/>
      <c r="K43" s="54" t="str">
        <f t="shared" si="0"/>
        <v/>
      </c>
      <c r="L43" s="54"/>
      <c r="M43" s="6" t="str">
        <f t="shared" si="2"/>
        <v/>
      </c>
      <c r="N43" s="19"/>
      <c r="O43" s="8"/>
      <c r="P43" s="55"/>
      <c r="Q43" s="55"/>
      <c r="R43" s="58" t="str">
        <f t="shared" si="3"/>
        <v/>
      </c>
      <c r="S43" s="58"/>
      <c r="T43" s="59" t="str">
        <f t="shared" si="4"/>
        <v/>
      </c>
      <c r="U43" s="59"/>
    </row>
    <row r="44" spans="2:21" x14ac:dyDescent="0.15">
      <c r="B44" s="19">
        <v>36</v>
      </c>
      <c r="C44" s="54" t="str">
        <f t="shared" si="1"/>
        <v/>
      </c>
      <c r="D44" s="54"/>
      <c r="E44" s="19"/>
      <c r="F44" s="8"/>
      <c r="G44" s="19" t="s">
        <v>4</v>
      </c>
      <c r="H44" s="55"/>
      <c r="I44" s="55"/>
      <c r="J44" s="19"/>
      <c r="K44" s="54" t="str">
        <f t="shared" si="0"/>
        <v/>
      </c>
      <c r="L44" s="54"/>
      <c r="M44" s="6" t="str">
        <f t="shared" si="2"/>
        <v/>
      </c>
      <c r="N44" s="19"/>
      <c r="O44" s="8"/>
      <c r="P44" s="55"/>
      <c r="Q44" s="55"/>
      <c r="R44" s="58" t="str">
        <f t="shared" si="3"/>
        <v/>
      </c>
      <c r="S44" s="58"/>
      <c r="T44" s="59" t="str">
        <f t="shared" si="4"/>
        <v/>
      </c>
      <c r="U44" s="59"/>
    </row>
    <row r="45" spans="2:21" x14ac:dyDescent="0.15">
      <c r="B45" s="19">
        <v>37</v>
      </c>
      <c r="C45" s="54" t="str">
        <f t="shared" si="1"/>
        <v/>
      </c>
      <c r="D45" s="54"/>
      <c r="E45" s="19"/>
      <c r="F45" s="8"/>
      <c r="G45" s="19" t="s">
        <v>3</v>
      </c>
      <c r="H45" s="55"/>
      <c r="I45" s="55"/>
      <c r="J45" s="19"/>
      <c r="K45" s="54" t="str">
        <f t="shared" si="0"/>
        <v/>
      </c>
      <c r="L45" s="54"/>
      <c r="M45" s="6" t="str">
        <f t="shared" si="2"/>
        <v/>
      </c>
      <c r="N45" s="19"/>
      <c r="O45" s="8"/>
      <c r="P45" s="55"/>
      <c r="Q45" s="55"/>
      <c r="R45" s="58" t="str">
        <f t="shared" si="3"/>
        <v/>
      </c>
      <c r="S45" s="58"/>
      <c r="T45" s="59" t="str">
        <f t="shared" si="4"/>
        <v/>
      </c>
      <c r="U45" s="59"/>
    </row>
    <row r="46" spans="2:21" x14ac:dyDescent="0.15">
      <c r="B46" s="19">
        <v>38</v>
      </c>
      <c r="C46" s="54" t="str">
        <f t="shared" si="1"/>
        <v/>
      </c>
      <c r="D46" s="54"/>
      <c r="E46" s="19"/>
      <c r="F46" s="8"/>
      <c r="G46" s="19" t="s">
        <v>4</v>
      </c>
      <c r="H46" s="55"/>
      <c r="I46" s="55"/>
      <c r="J46" s="19"/>
      <c r="K46" s="54" t="str">
        <f t="shared" si="0"/>
        <v/>
      </c>
      <c r="L46" s="54"/>
      <c r="M46" s="6" t="str">
        <f t="shared" si="2"/>
        <v/>
      </c>
      <c r="N46" s="19"/>
      <c r="O46" s="8"/>
      <c r="P46" s="55"/>
      <c r="Q46" s="55"/>
      <c r="R46" s="58" t="str">
        <f t="shared" si="3"/>
        <v/>
      </c>
      <c r="S46" s="58"/>
      <c r="T46" s="59" t="str">
        <f t="shared" si="4"/>
        <v/>
      </c>
      <c r="U46" s="59"/>
    </row>
    <row r="47" spans="2:21" x14ac:dyDescent="0.15">
      <c r="B47" s="19">
        <v>39</v>
      </c>
      <c r="C47" s="54" t="str">
        <f t="shared" si="1"/>
        <v/>
      </c>
      <c r="D47" s="54"/>
      <c r="E47" s="19"/>
      <c r="F47" s="8"/>
      <c r="G47" s="19" t="s">
        <v>4</v>
      </c>
      <c r="H47" s="55"/>
      <c r="I47" s="55"/>
      <c r="J47" s="19"/>
      <c r="K47" s="54" t="str">
        <f t="shared" si="0"/>
        <v/>
      </c>
      <c r="L47" s="54"/>
      <c r="M47" s="6" t="str">
        <f t="shared" si="2"/>
        <v/>
      </c>
      <c r="N47" s="19"/>
      <c r="O47" s="8"/>
      <c r="P47" s="55"/>
      <c r="Q47" s="55"/>
      <c r="R47" s="58" t="str">
        <f t="shared" si="3"/>
        <v/>
      </c>
      <c r="S47" s="58"/>
      <c r="T47" s="59" t="str">
        <f t="shared" si="4"/>
        <v/>
      </c>
      <c r="U47" s="59"/>
    </row>
    <row r="48" spans="2:21" x14ac:dyDescent="0.15">
      <c r="B48" s="19">
        <v>40</v>
      </c>
      <c r="C48" s="54" t="str">
        <f t="shared" si="1"/>
        <v/>
      </c>
      <c r="D48" s="54"/>
      <c r="E48" s="19"/>
      <c r="F48" s="8"/>
      <c r="G48" s="19" t="s">
        <v>37</v>
      </c>
      <c r="H48" s="55"/>
      <c r="I48" s="55"/>
      <c r="J48" s="19"/>
      <c r="K48" s="54" t="str">
        <f t="shared" si="0"/>
        <v/>
      </c>
      <c r="L48" s="54"/>
      <c r="M48" s="6" t="str">
        <f t="shared" si="2"/>
        <v/>
      </c>
      <c r="N48" s="19"/>
      <c r="O48" s="8"/>
      <c r="P48" s="55"/>
      <c r="Q48" s="55"/>
      <c r="R48" s="58" t="str">
        <f t="shared" si="3"/>
        <v/>
      </c>
      <c r="S48" s="58"/>
      <c r="T48" s="59" t="str">
        <f t="shared" si="4"/>
        <v/>
      </c>
      <c r="U48" s="59"/>
    </row>
    <row r="49" spans="2:21" x14ac:dyDescent="0.15">
      <c r="B49" s="19">
        <v>41</v>
      </c>
      <c r="C49" s="54" t="str">
        <f t="shared" si="1"/>
        <v/>
      </c>
      <c r="D49" s="54"/>
      <c r="E49" s="19"/>
      <c r="F49" s="8"/>
      <c r="G49" s="19" t="s">
        <v>4</v>
      </c>
      <c r="H49" s="55"/>
      <c r="I49" s="55"/>
      <c r="J49" s="19"/>
      <c r="K49" s="54" t="str">
        <f t="shared" si="0"/>
        <v/>
      </c>
      <c r="L49" s="54"/>
      <c r="M49" s="6" t="str">
        <f t="shared" si="2"/>
        <v/>
      </c>
      <c r="N49" s="19"/>
      <c r="O49" s="8"/>
      <c r="P49" s="55"/>
      <c r="Q49" s="55"/>
      <c r="R49" s="58" t="str">
        <f t="shared" si="3"/>
        <v/>
      </c>
      <c r="S49" s="58"/>
      <c r="T49" s="59" t="str">
        <f t="shared" si="4"/>
        <v/>
      </c>
      <c r="U49" s="59"/>
    </row>
    <row r="50" spans="2:21" x14ac:dyDescent="0.15">
      <c r="B50" s="19">
        <v>42</v>
      </c>
      <c r="C50" s="54" t="str">
        <f t="shared" si="1"/>
        <v/>
      </c>
      <c r="D50" s="54"/>
      <c r="E50" s="19"/>
      <c r="F50" s="8"/>
      <c r="G50" s="19" t="s">
        <v>4</v>
      </c>
      <c r="H50" s="55"/>
      <c r="I50" s="55"/>
      <c r="J50" s="19"/>
      <c r="K50" s="54" t="str">
        <f t="shared" si="0"/>
        <v/>
      </c>
      <c r="L50" s="54"/>
      <c r="M50" s="6" t="str">
        <f t="shared" si="2"/>
        <v/>
      </c>
      <c r="N50" s="19"/>
      <c r="O50" s="8"/>
      <c r="P50" s="55"/>
      <c r="Q50" s="55"/>
      <c r="R50" s="58" t="str">
        <f t="shared" si="3"/>
        <v/>
      </c>
      <c r="S50" s="58"/>
      <c r="T50" s="59" t="str">
        <f t="shared" si="4"/>
        <v/>
      </c>
      <c r="U50" s="59"/>
    </row>
    <row r="51" spans="2:21" x14ac:dyDescent="0.15">
      <c r="B51" s="19">
        <v>43</v>
      </c>
      <c r="C51" s="54" t="str">
        <f t="shared" si="1"/>
        <v/>
      </c>
      <c r="D51" s="54"/>
      <c r="E51" s="19"/>
      <c r="F51" s="8"/>
      <c r="G51" s="19" t="s">
        <v>3</v>
      </c>
      <c r="H51" s="55"/>
      <c r="I51" s="55"/>
      <c r="J51" s="19"/>
      <c r="K51" s="54" t="str">
        <f t="shared" si="0"/>
        <v/>
      </c>
      <c r="L51" s="54"/>
      <c r="M51" s="6" t="str">
        <f t="shared" si="2"/>
        <v/>
      </c>
      <c r="N51" s="19"/>
      <c r="O51" s="8"/>
      <c r="P51" s="55"/>
      <c r="Q51" s="55"/>
      <c r="R51" s="58" t="str">
        <f t="shared" si="3"/>
        <v/>
      </c>
      <c r="S51" s="58"/>
      <c r="T51" s="59" t="str">
        <f t="shared" si="4"/>
        <v/>
      </c>
      <c r="U51" s="59"/>
    </row>
    <row r="52" spans="2:21" x14ac:dyDescent="0.15">
      <c r="B52" s="19">
        <v>44</v>
      </c>
      <c r="C52" s="54" t="str">
        <f t="shared" si="1"/>
        <v/>
      </c>
      <c r="D52" s="54"/>
      <c r="E52" s="19"/>
      <c r="F52" s="8"/>
      <c r="G52" s="19" t="s">
        <v>3</v>
      </c>
      <c r="H52" s="55"/>
      <c r="I52" s="55"/>
      <c r="J52" s="19"/>
      <c r="K52" s="54" t="str">
        <f t="shared" si="0"/>
        <v/>
      </c>
      <c r="L52" s="54"/>
      <c r="M52" s="6" t="str">
        <f t="shared" si="2"/>
        <v/>
      </c>
      <c r="N52" s="19"/>
      <c r="O52" s="8"/>
      <c r="P52" s="55"/>
      <c r="Q52" s="55"/>
      <c r="R52" s="58" t="str">
        <f t="shared" si="3"/>
        <v/>
      </c>
      <c r="S52" s="58"/>
      <c r="T52" s="59" t="str">
        <f t="shared" si="4"/>
        <v/>
      </c>
      <c r="U52" s="59"/>
    </row>
    <row r="53" spans="2:21" x14ac:dyDescent="0.15">
      <c r="B53" s="19">
        <v>45</v>
      </c>
      <c r="C53" s="54" t="str">
        <f t="shared" si="1"/>
        <v/>
      </c>
      <c r="D53" s="54"/>
      <c r="E53" s="19"/>
      <c r="F53" s="8"/>
      <c r="G53" s="19" t="s">
        <v>4</v>
      </c>
      <c r="H53" s="55"/>
      <c r="I53" s="55"/>
      <c r="J53" s="19"/>
      <c r="K53" s="54" t="str">
        <f t="shared" si="0"/>
        <v/>
      </c>
      <c r="L53" s="54"/>
      <c r="M53" s="6" t="str">
        <f t="shared" si="2"/>
        <v/>
      </c>
      <c r="N53" s="19"/>
      <c r="O53" s="8"/>
      <c r="P53" s="55"/>
      <c r="Q53" s="55"/>
      <c r="R53" s="58" t="str">
        <f t="shared" si="3"/>
        <v/>
      </c>
      <c r="S53" s="58"/>
      <c r="T53" s="59" t="str">
        <f t="shared" si="4"/>
        <v/>
      </c>
      <c r="U53" s="59"/>
    </row>
    <row r="54" spans="2:21" x14ac:dyDescent="0.15">
      <c r="B54" s="19">
        <v>46</v>
      </c>
      <c r="C54" s="54" t="str">
        <f t="shared" si="1"/>
        <v/>
      </c>
      <c r="D54" s="54"/>
      <c r="E54" s="19"/>
      <c r="F54" s="8"/>
      <c r="G54" s="19" t="s">
        <v>4</v>
      </c>
      <c r="H54" s="55"/>
      <c r="I54" s="55"/>
      <c r="J54" s="19"/>
      <c r="K54" s="54" t="str">
        <f t="shared" si="0"/>
        <v/>
      </c>
      <c r="L54" s="54"/>
      <c r="M54" s="6" t="str">
        <f t="shared" si="2"/>
        <v/>
      </c>
      <c r="N54" s="19"/>
      <c r="O54" s="8"/>
      <c r="P54" s="55"/>
      <c r="Q54" s="55"/>
      <c r="R54" s="58" t="str">
        <f t="shared" si="3"/>
        <v/>
      </c>
      <c r="S54" s="58"/>
      <c r="T54" s="59" t="str">
        <f t="shared" si="4"/>
        <v/>
      </c>
      <c r="U54" s="59"/>
    </row>
    <row r="55" spans="2:21" x14ac:dyDescent="0.15">
      <c r="B55" s="19">
        <v>47</v>
      </c>
      <c r="C55" s="54" t="str">
        <f t="shared" si="1"/>
        <v/>
      </c>
      <c r="D55" s="54"/>
      <c r="E55" s="19"/>
      <c r="F55" s="8"/>
      <c r="G55" s="19" t="s">
        <v>3</v>
      </c>
      <c r="H55" s="55"/>
      <c r="I55" s="55"/>
      <c r="J55" s="19"/>
      <c r="K55" s="54" t="str">
        <f t="shared" si="0"/>
        <v/>
      </c>
      <c r="L55" s="54"/>
      <c r="M55" s="6" t="str">
        <f t="shared" si="2"/>
        <v/>
      </c>
      <c r="N55" s="19"/>
      <c r="O55" s="8"/>
      <c r="P55" s="55"/>
      <c r="Q55" s="55"/>
      <c r="R55" s="58" t="str">
        <f t="shared" si="3"/>
        <v/>
      </c>
      <c r="S55" s="58"/>
      <c r="T55" s="59" t="str">
        <f t="shared" si="4"/>
        <v/>
      </c>
      <c r="U55" s="59"/>
    </row>
    <row r="56" spans="2:21" x14ac:dyDescent="0.15">
      <c r="B56" s="19">
        <v>48</v>
      </c>
      <c r="C56" s="54" t="str">
        <f t="shared" si="1"/>
        <v/>
      </c>
      <c r="D56" s="54"/>
      <c r="E56" s="19"/>
      <c r="F56" s="8"/>
      <c r="G56" s="19" t="s">
        <v>3</v>
      </c>
      <c r="H56" s="55"/>
      <c r="I56" s="55"/>
      <c r="J56" s="19"/>
      <c r="K56" s="54" t="str">
        <f t="shared" si="0"/>
        <v/>
      </c>
      <c r="L56" s="54"/>
      <c r="M56" s="6" t="str">
        <f t="shared" si="2"/>
        <v/>
      </c>
      <c r="N56" s="19"/>
      <c r="O56" s="8"/>
      <c r="P56" s="55"/>
      <c r="Q56" s="55"/>
      <c r="R56" s="58" t="str">
        <f t="shared" si="3"/>
        <v/>
      </c>
      <c r="S56" s="58"/>
      <c r="T56" s="59" t="str">
        <f t="shared" si="4"/>
        <v/>
      </c>
      <c r="U56" s="59"/>
    </row>
    <row r="57" spans="2:21" x14ac:dyDescent="0.15">
      <c r="B57" s="19">
        <v>49</v>
      </c>
      <c r="C57" s="54" t="str">
        <f t="shared" si="1"/>
        <v/>
      </c>
      <c r="D57" s="54"/>
      <c r="E57" s="19"/>
      <c r="F57" s="8"/>
      <c r="G57" s="19" t="s">
        <v>3</v>
      </c>
      <c r="H57" s="55"/>
      <c r="I57" s="55"/>
      <c r="J57" s="19"/>
      <c r="K57" s="54" t="str">
        <f t="shared" si="0"/>
        <v/>
      </c>
      <c r="L57" s="54"/>
      <c r="M57" s="6" t="str">
        <f t="shared" si="2"/>
        <v/>
      </c>
      <c r="N57" s="19"/>
      <c r="O57" s="8"/>
      <c r="P57" s="55"/>
      <c r="Q57" s="55"/>
      <c r="R57" s="58" t="str">
        <f t="shared" si="3"/>
        <v/>
      </c>
      <c r="S57" s="58"/>
      <c r="T57" s="59" t="str">
        <f t="shared" si="4"/>
        <v/>
      </c>
      <c r="U57" s="59"/>
    </row>
    <row r="58" spans="2:21" x14ac:dyDescent="0.15">
      <c r="B58" s="19">
        <v>50</v>
      </c>
      <c r="C58" s="54" t="str">
        <f t="shared" si="1"/>
        <v/>
      </c>
      <c r="D58" s="54"/>
      <c r="E58" s="19"/>
      <c r="F58" s="8"/>
      <c r="G58" s="19" t="s">
        <v>3</v>
      </c>
      <c r="H58" s="55"/>
      <c r="I58" s="55"/>
      <c r="J58" s="19"/>
      <c r="K58" s="54" t="str">
        <f t="shared" si="0"/>
        <v/>
      </c>
      <c r="L58" s="54"/>
      <c r="M58" s="6" t="str">
        <f t="shared" si="2"/>
        <v/>
      </c>
      <c r="N58" s="19"/>
      <c r="O58" s="8"/>
      <c r="P58" s="55"/>
      <c r="Q58" s="55"/>
      <c r="R58" s="58" t="str">
        <f t="shared" si="3"/>
        <v/>
      </c>
      <c r="S58" s="58"/>
      <c r="T58" s="59" t="str">
        <f t="shared" si="4"/>
        <v/>
      </c>
      <c r="U58" s="59"/>
    </row>
    <row r="59" spans="2:21" x14ac:dyDescent="0.15">
      <c r="B59" s="19">
        <v>51</v>
      </c>
      <c r="C59" s="54" t="str">
        <f t="shared" si="1"/>
        <v/>
      </c>
      <c r="D59" s="54"/>
      <c r="E59" s="19"/>
      <c r="F59" s="8"/>
      <c r="G59" s="19" t="s">
        <v>3</v>
      </c>
      <c r="H59" s="55"/>
      <c r="I59" s="55"/>
      <c r="J59" s="19"/>
      <c r="K59" s="54" t="str">
        <f t="shared" si="0"/>
        <v/>
      </c>
      <c r="L59" s="54"/>
      <c r="M59" s="6" t="str">
        <f t="shared" si="2"/>
        <v/>
      </c>
      <c r="N59" s="19"/>
      <c r="O59" s="8"/>
      <c r="P59" s="55"/>
      <c r="Q59" s="55"/>
      <c r="R59" s="58" t="str">
        <f t="shared" si="3"/>
        <v/>
      </c>
      <c r="S59" s="58"/>
      <c r="T59" s="59" t="str">
        <f t="shared" si="4"/>
        <v/>
      </c>
      <c r="U59" s="59"/>
    </row>
    <row r="60" spans="2:21" x14ac:dyDescent="0.15">
      <c r="B60" s="19">
        <v>52</v>
      </c>
      <c r="C60" s="54" t="str">
        <f t="shared" si="1"/>
        <v/>
      </c>
      <c r="D60" s="54"/>
      <c r="E60" s="19"/>
      <c r="F60" s="8"/>
      <c r="G60" s="19" t="s">
        <v>3</v>
      </c>
      <c r="H60" s="55"/>
      <c r="I60" s="55"/>
      <c r="J60" s="19"/>
      <c r="K60" s="54" t="str">
        <f t="shared" si="0"/>
        <v/>
      </c>
      <c r="L60" s="54"/>
      <c r="M60" s="6" t="str">
        <f t="shared" si="2"/>
        <v/>
      </c>
      <c r="N60" s="19"/>
      <c r="O60" s="8"/>
      <c r="P60" s="55"/>
      <c r="Q60" s="55"/>
      <c r="R60" s="58" t="str">
        <f t="shared" si="3"/>
        <v/>
      </c>
      <c r="S60" s="58"/>
      <c r="T60" s="59" t="str">
        <f t="shared" si="4"/>
        <v/>
      </c>
      <c r="U60" s="59"/>
    </row>
    <row r="61" spans="2:21" x14ac:dyDescent="0.15">
      <c r="B61" s="19">
        <v>53</v>
      </c>
      <c r="C61" s="54" t="str">
        <f t="shared" si="1"/>
        <v/>
      </c>
      <c r="D61" s="54"/>
      <c r="E61" s="19"/>
      <c r="F61" s="8"/>
      <c r="G61" s="19" t="s">
        <v>3</v>
      </c>
      <c r="H61" s="55"/>
      <c r="I61" s="55"/>
      <c r="J61" s="19"/>
      <c r="K61" s="54" t="str">
        <f t="shared" si="0"/>
        <v/>
      </c>
      <c r="L61" s="54"/>
      <c r="M61" s="6" t="str">
        <f t="shared" si="2"/>
        <v/>
      </c>
      <c r="N61" s="19"/>
      <c r="O61" s="8"/>
      <c r="P61" s="55"/>
      <c r="Q61" s="55"/>
      <c r="R61" s="58" t="str">
        <f t="shared" si="3"/>
        <v/>
      </c>
      <c r="S61" s="58"/>
      <c r="T61" s="59" t="str">
        <f t="shared" si="4"/>
        <v/>
      </c>
      <c r="U61" s="59"/>
    </row>
    <row r="62" spans="2:21" x14ac:dyDescent="0.15">
      <c r="B62" s="19">
        <v>54</v>
      </c>
      <c r="C62" s="54" t="str">
        <f t="shared" si="1"/>
        <v/>
      </c>
      <c r="D62" s="54"/>
      <c r="E62" s="19"/>
      <c r="F62" s="8"/>
      <c r="G62" s="19" t="s">
        <v>3</v>
      </c>
      <c r="H62" s="55"/>
      <c r="I62" s="55"/>
      <c r="J62" s="19"/>
      <c r="K62" s="54" t="str">
        <f t="shared" si="0"/>
        <v/>
      </c>
      <c r="L62" s="54"/>
      <c r="M62" s="6" t="str">
        <f t="shared" si="2"/>
        <v/>
      </c>
      <c r="N62" s="19"/>
      <c r="O62" s="8"/>
      <c r="P62" s="55"/>
      <c r="Q62" s="55"/>
      <c r="R62" s="58" t="str">
        <f t="shared" si="3"/>
        <v/>
      </c>
      <c r="S62" s="58"/>
      <c r="T62" s="59" t="str">
        <f t="shared" si="4"/>
        <v/>
      </c>
      <c r="U62" s="59"/>
    </row>
    <row r="63" spans="2:21" x14ac:dyDescent="0.15">
      <c r="B63" s="19">
        <v>55</v>
      </c>
      <c r="C63" s="54" t="str">
        <f t="shared" si="1"/>
        <v/>
      </c>
      <c r="D63" s="54"/>
      <c r="E63" s="19"/>
      <c r="F63" s="8"/>
      <c r="G63" s="19" t="s">
        <v>4</v>
      </c>
      <c r="H63" s="55"/>
      <c r="I63" s="55"/>
      <c r="J63" s="19"/>
      <c r="K63" s="54" t="str">
        <f t="shared" si="0"/>
        <v/>
      </c>
      <c r="L63" s="54"/>
      <c r="M63" s="6" t="str">
        <f t="shared" si="2"/>
        <v/>
      </c>
      <c r="N63" s="19"/>
      <c r="O63" s="8"/>
      <c r="P63" s="55"/>
      <c r="Q63" s="55"/>
      <c r="R63" s="58" t="str">
        <f t="shared" si="3"/>
        <v/>
      </c>
      <c r="S63" s="58"/>
      <c r="T63" s="59" t="str">
        <f t="shared" si="4"/>
        <v/>
      </c>
      <c r="U63" s="59"/>
    </row>
    <row r="64" spans="2:21" x14ac:dyDescent="0.15">
      <c r="B64" s="19">
        <v>56</v>
      </c>
      <c r="C64" s="54" t="str">
        <f t="shared" si="1"/>
        <v/>
      </c>
      <c r="D64" s="54"/>
      <c r="E64" s="19"/>
      <c r="F64" s="8"/>
      <c r="G64" s="19" t="s">
        <v>3</v>
      </c>
      <c r="H64" s="55"/>
      <c r="I64" s="55"/>
      <c r="J64" s="19"/>
      <c r="K64" s="54" t="str">
        <f t="shared" si="0"/>
        <v/>
      </c>
      <c r="L64" s="54"/>
      <c r="M64" s="6" t="str">
        <f t="shared" si="2"/>
        <v/>
      </c>
      <c r="N64" s="19"/>
      <c r="O64" s="8"/>
      <c r="P64" s="55"/>
      <c r="Q64" s="55"/>
      <c r="R64" s="58" t="str">
        <f t="shared" si="3"/>
        <v/>
      </c>
      <c r="S64" s="58"/>
      <c r="T64" s="59" t="str">
        <f t="shared" si="4"/>
        <v/>
      </c>
      <c r="U64" s="59"/>
    </row>
    <row r="65" spans="2:21" x14ac:dyDescent="0.15">
      <c r="B65" s="19">
        <v>57</v>
      </c>
      <c r="C65" s="54" t="str">
        <f t="shared" si="1"/>
        <v/>
      </c>
      <c r="D65" s="54"/>
      <c r="E65" s="19"/>
      <c r="F65" s="8"/>
      <c r="G65" s="19" t="s">
        <v>3</v>
      </c>
      <c r="H65" s="55"/>
      <c r="I65" s="55"/>
      <c r="J65" s="19"/>
      <c r="K65" s="54" t="str">
        <f t="shared" si="0"/>
        <v/>
      </c>
      <c r="L65" s="54"/>
      <c r="M65" s="6" t="str">
        <f t="shared" si="2"/>
        <v/>
      </c>
      <c r="N65" s="19"/>
      <c r="O65" s="8"/>
      <c r="P65" s="55"/>
      <c r="Q65" s="55"/>
      <c r="R65" s="58" t="str">
        <f t="shared" si="3"/>
        <v/>
      </c>
      <c r="S65" s="58"/>
      <c r="T65" s="59" t="str">
        <f t="shared" si="4"/>
        <v/>
      </c>
      <c r="U65" s="59"/>
    </row>
    <row r="66" spans="2:21" x14ac:dyDescent="0.15">
      <c r="B66" s="19">
        <v>58</v>
      </c>
      <c r="C66" s="54" t="str">
        <f t="shared" si="1"/>
        <v/>
      </c>
      <c r="D66" s="54"/>
      <c r="E66" s="19"/>
      <c r="F66" s="8"/>
      <c r="G66" s="19" t="s">
        <v>3</v>
      </c>
      <c r="H66" s="55"/>
      <c r="I66" s="55"/>
      <c r="J66" s="19"/>
      <c r="K66" s="54" t="str">
        <f t="shared" si="0"/>
        <v/>
      </c>
      <c r="L66" s="54"/>
      <c r="M66" s="6" t="str">
        <f t="shared" si="2"/>
        <v/>
      </c>
      <c r="N66" s="19"/>
      <c r="O66" s="8"/>
      <c r="P66" s="55"/>
      <c r="Q66" s="55"/>
      <c r="R66" s="58" t="str">
        <f t="shared" si="3"/>
        <v/>
      </c>
      <c r="S66" s="58"/>
      <c r="T66" s="59" t="str">
        <f t="shared" si="4"/>
        <v/>
      </c>
      <c r="U66" s="59"/>
    </row>
    <row r="67" spans="2:21" x14ac:dyDescent="0.15">
      <c r="B67" s="19">
        <v>59</v>
      </c>
      <c r="C67" s="54" t="str">
        <f t="shared" si="1"/>
        <v/>
      </c>
      <c r="D67" s="54"/>
      <c r="E67" s="19"/>
      <c r="F67" s="8"/>
      <c r="G67" s="19" t="s">
        <v>3</v>
      </c>
      <c r="H67" s="55"/>
      <c r="I67" s="55"/>
      <c r="J67" s="19"/>
      <c r="K67" s="54" t="str">
        <f t="shared" si="0"/>
        <v/>
      </c>
      <c r="L67" s="54"/>
      <c r="M67" s="6" t="str">
        <f t="shared" si="2"/>
        <v/>
      </c>
      <c r="N67" s="19"/>
      <c r="O67" s="8"/>
      <c r="P67" s="55"/>
      <c r="Q67" s="55"/>
      <c r="R67" s="58" t="str">
        <f t="shared" si="3"/>
        <v/>
      </c>
      <c r="S67" s="58"/>
      <c r="T67" s="59" t="str">
        <f t="shared" si="4"/>
        <v/>
      </c>
      <c r="U67" s="59"/>
    </row>
    <row r="68" spans="2:21" x14ac:dyDescent="0.15">
      <c r="B68" s="19">
        <v>60</v>
      </c>
      <c r="C68" s="54" t="str">
        <f t="shared" si="1"/>
        <v/>
      </c>
      <c r="D68" s="54"/>
      <c r="E68" s="19"/>
      <c r="F68" s="8"/>
      <c r="G68" s="19" t="s">
        <v>4</v>
      </c>
      <c r="H68" s="55"/>
      <c r="I68" s="55"/>
      <c r="J68" s="19"/>
      <c r="K68" s="54" t="str">
        <f t="shared" si="0"/>
        <v/>
      </c>
      <c r="L68" s="54"/>
      <c r="M68" s="6" t="str">
        <f t="shared" si="2"/>
        <v/>
      </c>
      <c r="N68" s="19"/>
      <c r="O68" s="8"/>
      <c r="P68" s="55"/>
      <c r="Q68" s="55"/>
      <c r="R68" s="58" t="str">
        <f t="shared" si="3"/>
        <v/>
      </c>
      <c r="S68" s="58"/>
      <c r="T68" s="59" t="str">
        <f t="shared" si="4"/>
        <v/>
      </c>
      <c r="U68" s="59"/>
    </row>
    <row r="69" spans="2:21" x14ac:dyDescent="0.15">
      <c r="B69" s="19">
        <v>61</v>
      </c>
      <c r="C69" s="54" t="str">
        <f t="shared" si="1"/>
        <v/>
      </c>
      <c r="D69" s="54"/>
      <c r="E69" s="19"/>
      <c r="F69" s="8"/>
      <c r="G69" s="19" t="s">
        <v>4</v>
      </c>
      <c r="H69" s="55"/>
      <c r="I69" s="55"/>
      <c r="J69" s="19"/>
      <c r="K69" s="54" t="str">
        <f t="shared" si="0"/>
        <v/>
      </c>
      <c r="L69" s="54"/>
      <c r="M69" s="6" t="str">
        <f t="shared" si="2"/>
        <v/>
      </c>
      <c r="N69" s="19"/>
      <c r="O69" s="8"/>
      <c r="P69" s="55"/>
      <c r="Q69" s="55"/>
      <c r="R69" s="58" t="str">
        <f t="shared" si="3"/>
        <v/>
      </c>
      <c r="S69" s="58"/>
      <c r="T69" s="59" t="str">
        <f t="shared" si="4"/>
        <v/>
      </c>
      <c r="U69" s="59"/>
    </row>
    <row r="70" spans="2:21" x14ac:dyDescent="0.15">
      <c r="B70" s="19">
        <v>62</v>
      </c>
      <c r="C70" s="54" t="str">
        <f t="shared" si="1"/>
        <v/>
      </c>
      <c r="D70" s="54"/>
      <c r="E70" s="19"/>
      <c r="F70" s="8"/>
      <c r="G70" s="19" t="s">
        <v>3</v>
      </c>
      <c r="H70" s="55"/>
      <c r="I70" s="55"/>
      <c r="J70" s="19"/>
      <c r="K70" s="54" t="str">
        <f t="shared" si="0"/>
        <v/>
      </c>
      <c r="L70" s="54"/>
      <c r="M70" s="6" t="str">
        <f t="shared" si="2"/>
        <v/>
      </c>
      <c r="N70" s="19"/>
      <c r="O70" s="8"/>
      <c r="P70" s="55"/>
      <c r="Q70" s="55"/>
      <c r="R70" s="58" t="str">
        <f t="shared" si="3"/>
        <v/>
      </c>
      <c r="S70" s="58"/>
      <c r="T70" s="59" t="str">
        <f t="shared" si="4"/>
        <v/>
      </c>
      <c r="U70" s="59"/>
    </row>
    <row r="71" spans="2:21" x14ac:dyDescent="0.15">
      <c r="B71" s="19">
        <v>63</v>
      </c>
      <c r="C71" s="54" t="str">
        <f t="shared" si="1"/>
        <v/>
      </c>
      <c r="D71" s="54"/>
      <c r="E71" s="19"/>
      <c r="F71" s="8"/>
      <c r="G71" s="19" t="s">
        <v>4</v>
      </c>
      <c r="H71" s="55"/>
      <c r="I71" s="55"/>
      <c r="J71" s="19"/>
      <c r="K71" s="54" t="str">
        <f t="shared" si="0"/>
        <v/>
      </c>
      <c r="L71" s="54"/>
      <c r="M71" s="6" t="str">
        <f t="shared" si="2"/>
        <v/>
      </c>
      <c r="N71" s="19"/>
      <c r="O71" s="8"/>
      <c r="P71" s="55"/>
      <c r="Q71" s="55"/>
      <c r="R71" s="58" t="str">
        <f t="shared" si="3"/>
        <v/>
      </c>
      <c r="S71" s="58"/>
      <c r="T71" s="59" t="str">
        <f t="shared" si="4"/>
        <v/>
      </c>
      <c r="U71" s="59"/>
    </row>
    <row r="72" spans="2:21" x14ac:dyDescent="0.15">
      <c r="B72" s="19">
        <v>64</v>
      </c>
      <c r="C72" s="54" t="str">
        <f t="shared" si="1"/>
        <v/>
      </c>
      <c r="D72" s="54"/>
      <c r="E72" s="19"/>
      <c r="F72" s="8"/>
      <c r="G72" s="19" t="s">
        <v>3</v>
      </c>
      <c r="H72" s="55"/>
      <c r="I72" s="55"/>
      <c r="J72" s="19"/>
      <c r="K72" s="54" t="str">
        <f t="shared" si="0"/>
        <v/>
      </c>
      <c r="L72" s="54"/>
      <c r="M72" s="6" t="str">
        <f t="shared" si="2"/>
        <v/>
      </c>
      <c r="N72" s="19"/>
      <c r="O72" s="8"/>
      <c r="P72" s="55"/>
      <c r="Q72" s="55"/>
      <c r="R72" s="58" t="str">
        <f t="shared" si="3"/>
        <v/>
      </c>
      <c r="S72" s="58"/>
      <c r="T72" s="59" t="str">
        <f t="shared" si="4"/>
        <v/>
      </c>
      <c r="U72" s="59"/>
    </row>
    <row r="73" spans="2:21" x14ac:dyDescent="0.15">
      <c r="B73" s="19">
        <v>65</v>
      </c>
      <c r="C73" s="54" t="str">
        <f t="shared" si="1"/>
        <v/>
      </c>
      <c r="D73" s="54"/>
      <c r="E73" s="19"/>
      <c r="F73" s="8"/>
      <c r="G73" s="19" t="s">
        <v>4</v>
      </c>
      <c r="H73" s="55"/>
      <c r="I73" s="55"/>
      <c r="J73" s="19"/>
      <c r="K73" s="54" t="str">
        <f t="shared" ref="K73:K108" si="5">IF(F73="","",C73*0.03)</f>
        <v/>
      </c>
      <c r="L73" s="54"/>
      <c r="M73" s="6" t="str">
        <f t="shared" si="2"/>
        <v/>
      </c>
      <c r="N73" s="19"/>
      <c r="O73" s="8"/>
      <c r="P73" s="55"/>
      <c r="Q73" s="55"/>
      <c r="R73" s="58" t="str">
        <f t="shared" si="3"/>
        <v/>
      </c>
      <c r="S73" s="58"/>
      <c r="T73" s="59" t="str">
        <f t="shared" si="4"/>
        <v/>
      </c>
      <c r="U73" s="59"/>
    </row>
    <row r="74" spans="2:21" x14ac:dyDescent="0.15">
      <c r="B74" s="19">
        <v>66</v>
      </c>
      <c r="C74" s="54" t="str">
        <f t="shared" ref="C74:C108" si="6">IF(R73="","",C73+R73)</f>
        <v/>
      </c>
      <c r="D74" s="54"/>
      <c r="E74" s="19"/>
      <c r="F74" s="8"/>
      <c r="G74" s="19" t="s">
        <v>4</v>
      </c>
      <c r="H74" s="55"/>
      <c r="I74" s="55"/>
      <c r="J74" s="19"/>
      <c r="K74" s="54" t="str">
        <f t="shared" si="5"/>
        <v/>
      </c>
      <c r="L74" s="54"/>
      <c r="M74" s="6" t="str">
        <f t="shared" ref="M74:M108" si="7">IF(J74="","",(K74/J74)/1000)</f>
        <v/>
      </c>
      <c r="N74" s="19"/>
      <c r="O74" s="8"/>
      <c r="P74" s="55"/>
      <c r="Q74" s="55"/>
      <c r="R74" s="58" t="str">
        <f t="shared" ref="R74:R108" si="8">IF(O74="","",(IF(G74="売",H74-P74,P74-H74))*M74*100000)</f>
        <v/>
      </c>
      <c r="S74" s="58"/>
      <c r="T74" s="59" t="str">
        <f t="shared" ref="T74:T108" si="9">IF(O74="","",IF(R74&lt;0,J74*(-1),IF(G74="買",(P74-H74)*100,(H74-P74)*100)))</f>
        <v/>
      </c>
      <c r="U74" s="59"/>
    </row>
    <row r="75" spans="2:21" x14ac:dyDescent="0.15">
      <c r="B75" s="19">
        <v>67</v>
      </c>
      <c r="C75" s="54" t="str">
        <f t="shared" si="6"/>
        <v/>
      </c>
      <c r="D75" s="54"/>
      <c r="E75" s="19"/>
      <c r="F75" s="8"/>
      <c r="G75" s="19" t="s">
        <v>3</v>
      </c>
      <c r="H75" s="55"/>
      <c r="I75" s="55"/>
      <c r="J75" s="19"/>
      <c r="K75" s="54" t="str">
        <f t="shared" si="5"/>
        <v/>
      </c>
      <c r="L75" s="54"/>
      <c r="M75" s="6" t="str">
        <f t="shared" si="7"/>
        <v/>
      </c>
      <c r="N75" s="19"/>
      <c r="O75" s="8"/>
      <c r="P75" s="55"/>
      <c r="Q75" s="55"/>
      <c r="R75" s="58" t="str">
        <f t="shared" si="8"/>
        <v/>
      </c>
      <c r="S75" s="58"/>
      <c r="T75" s="59" t="str">
        <f t="shared" si="9"/>
        <v/>
      </c>
      <c r="U75" s="59"/>
    </row>
    <row r="76" spans="2:21" x14ac:dyDescent="0.15">
      <c r="B76" s="19">
        <v>68</v>
      </c>
      <c r="C76" s="54" t="str">
        <f t="shared" si="6"/>
        <v/>
      </c>
      <c r="D76" s="54"/>
      <c r="E76" s="19"/>
      <c r="F76" s="8"/>
      <c r="G76" s="19" t="s">
        <v>3</v>
      </c>
      <c r="H76" s="55"/>
      <c r="I76" s="55"/>
      <c r="J76" s="19"/>
      <c r="K76" s="54" t="str">
        <f t="shared" si="5"/>
        <v/>
      </c>
      <c r="L76" s="54"/>
      <c r="M76" s="6" t="str">
        <f t="shared" si="7"/>
        <v/>
      </c>
      <c r="N76" s="19"/>
      <c r="O76" s="8"/>
      <c r="P76" s="55"/>
      <c r="Q76" s="55"/>
      <c r="R76" s="58" t="str">
        <f t="shared" si="8"/>
        <v/>
      </c>
      <c r="S76" s="58"/>
      <c r="T76" s="59" t="str">
        <f t="shared" si="9"/>
        <v/>
      </c>
      <c r="U76" s="59"/>
    </row>
    <row r="77" spans="2:21" x14ac:dyDescent="0.15">
      <c r="B77" s="19">
        <v>69</v>
      </c>
      <c r="C77" s="54" t="str">
        <f t="shared" si="6"/>
        <v/>
      </c>
      <c r="D77" s="54"/>
      <c r="E77" s="19"/>
      <c r="F77" s="8"/>
      <c r="G77" s="19" t="s">
        <v>3</v>
      </c>
      <c r="H77" s="55"/>
      <c r="I77" s="55"/>
      <c r="J77" s="19"/>
      <c r="K77" s="54" t="str">
        <f t="shared" si="5"/>
        <v/>
      </c>
      <c r="L77" s="54"/>
      <c r="M77" s="6" t="str">
        <f t="shared" si="7"/>
        <v/>
      </c>
      <c r="N77" s="19"/>
      <c r="O77" s="8"/>
      <c r="P77" s="55"/>
      <c r="Q77" s="55"/>
      <c r="R77" s="58" t="str">
        <f t="shared" si="8"/>
        <v/>
      </c>
      <c r="S77" s="58"/>
      <c r="T77" s="59" t="str">
        <f t="shared" si="9"/>
        <v/>
      </c>
      <c r="U77" s="59"/>
    </row>
    <row r="78" spans="2:21" x14ac:dyDescent="0.15">
      <c r="B78" s="19">
        <v>70</v>
      </c>
      <c r="C78" s="54" t="str">
        <f t="shared" si="6"/>
        <v/>
      </c>
      <c r="D78" s="54"/>
      <c r="E78" s="19"/>
      <c r="F78" s="8"/>
      <c r="G78" s="19" t="s">
        <v>4</v>
      </c>
      <c r="H78" s="55"/>
      <c r="I78" s="55"/>
      <c r="J78" s="19"/>
      <c r="K78" s="54" t="str">
        <f t="shared" si="5"/>
        <v/>
      </c>
      <c r="L78" s="54"/>
      <c r="M78" s="6" t="str">
        <f t="shared" si="7"/>
        <v/>
      </c>
      <c r="N78" s="19"/>
      <c r="O78" s="8"/>
      <c r="P78" s="55"/>
      <c r="Q78" s="55"/>
      <c r="R78" s="58" t="str">
        <f t="shared" si="8"/>
        <v/>
      </c>
      <c r="S78" s="58"/>
      <c r="T78" s="59" t="str">
        <f t="shared" si="9"/>
        <v/>
      </c>
      <c r="U78" s="59"/>
    </row>
    <row r="79" spans="2:21" x14ac:dyDescent="0.15">
      <c r="B79" s="19">
        <v>71</v>
      </c>
      <c r="C79" s="54" t="str">
        <f t="shared" si="6"/>
        <v/>
      </c>
      <c r="D79" s="54"/>
      <c r="E79" s="19"/>
      <c r="F79" s="8"/>
      <c r="G79" s="19" t="s">
        <v>3</v>
      </c>
      <c r="H79" s="55"/>
      <c r="I79" s="55"/>
      <c r="J79" s="19"/>
      <c r="K79" s="54" t="str">
        <f t="shared" si="5"/>
        <v/>
      </c>
      <c r="L79" s="54"/>
      <c r="M79" s="6" t="str">
        <f t="shared" si="7"/>
        <v/>
      </c>
      <c r="N79" s="19"/>
      <c r="O79" s="8"/>
      <c r="P79" s="55"/>
      <c r="Q79" s="55"/>
      <c r="R79" s="58" t="str">
        <f t="shared" si="8"/>
        <v/>
      </c>
      <c r="S79" s="58"/>
      <c r="T79" s="59" t="str">
        <f t="shared" si="9"/>
        <v/>
      </c>
      <c r="U79" s="59"/>
    </row>
    <row r="80" spans="2:21" x14ac:dyDescent="0.15">
      <c r="B80" s="19">
        <v>72</v>
      </c>
      <c r="C80" s="54" t="str">
        <f t="shared" si="6"/>
        <v/>
      </c>
      <c r="D80" s="54"/>
      <c r="E80" s="19"/>
      <c r="F80" s="8"/>
      <c r="G80" s="19" t="s">
        <v>4</v>
      </c>
      <c r="H80" s="55"/>
      <c r="I80" s="55"/>
      <c r="J80" s="19"/>
      <c r="K80" s="54" t="str">
        <f t="shared" si="5"/>
        <v/>
      </c>
      <c r="L80" s="54"/>
      <c r="M80" s="6" t="str">
        <f t="shared" si="7"/>
        <v/>
      </c>
      <c r="N80" s="19"/>
      <c r="O80" s="8"/>
      <c r="P80" s="55"/>
      <c r="Q80" s="55"/>
      <c r="R80" s="58" t="str">
        <f t="shared" si="8"/>
        <v/>
      </c>
      <c r="S80" s="58"/>
      <c r="T80" s="59" t="str">
        <f t="shared" si="9"/>
        <v/>
      </c>
      <c r="U80" s="59"/>
    </row>
    <row r="81" spans="2:21" x14ac:dyDescent="0.15">
      <c r="B81" s="19">
        <v>73</v>
      </c>
      <c r="C81" s="54" t="str">
        <f t="shared" si="6"/>
        <v/>
      </c>
      <c r="D81" s="54"/>
      <c r="E81" s="19"/>
      <c r="F81" s="8"/>
      <c r="G81" s="19" t="s">
        <v>3</v>
      </c>
      <c r="H81" s="55"/>
      <c r="I81" s="55"/>
      <c r="J81" s="19"/>
      <c r="K81" s="54" t="str">
        <f t="shared" si="5"/>
        <v/>
      </c>
      <c r="L81" s="54"/>
      <c r="M81" s="6" t="str">
        <f t="shared" si="7"/>
        <v/>
      </c>
      <c r="N81" s="19"/>
      <c r="O81" s="8"/>
      <c r="P81" s="55"/>
      <c r="Q81" s="55"/>
      <c r="R81" s="58" t="str">
        <f t="shared" si="8"/>
        <v/>
      </c>
      <c r="S81" s="58"/>
      <c r="T81" s="59" t="str">
        <f t="shared" si="9"/>
        <v/>
      </c>
      <c r="U81" s="59"/>
    </row>
    <row r="82" spans="2:21" x14ac:dyDescent="0.15">
      <c r="B82" s="19">
        <v>74</v>
      </c>
      <c r="C82" s="54" t="str">
        <f t="shared" si="6"/>
        <v/>
      </c>
      <c r="D82" s="54"/>
      <c r="E82" s="19"/>
      <c r="F82" s="8"/>
      <c r="G82" s="19" t="s">
        <v>3</v>
      </c>
      <c r="H82" s="55"/>
      <c r="I82" s="55"/>
      <c r="J82" s="19"/>
      <c r="K82" s="54" t="str">
        <f t="shared" si="5"/>
        <v/>
      </c>
      <c r="L82" s="54"/>
      <c r="M82" s="6" t="str">
        <f t="shared" si="7"/>
        <v/>
      </c>
      <c r="N82" s="19"/>
      <c r="O82" s="8"/>
      <c r="P82" s="55"/>
      <c r="Q82" s="55"/>
      <c r="R82" s="58" t="str">
        <f t="shared" si="8"/>
        <v/>
      </c>
      <c r="S82" s="58"/>
      <c r="T82" s="59" t="str">
        <f t="shared" si="9"/>
        <v/>
      </c>
      <c r="U82" s="59"/>
    </row>
    <row r="83" spans="2:21" x14ac:dyDescent="0.15">
      <c r="B83" s="19">
        <v>75</v>
      </c>
      <c r="C83" s="54" t="str">
        <f t="shared" si="6"/>
        <v/>
      </c>
      <c r="D83" s="54"/>
      <c r="E83" s="19"/>
      <c r="F83" s="8"/>
      <c r="G83" s="19" t="s">
        <v>3</v>
      </c>
      <c r="H83" s="55"/>
      <c r="I83" s="55"/>
      <c r="J83" s="19"/>
      <c r="K83" s="54" t="str">
        <f t="shared" si="5"/>
        <v/>
      </c>
      <c r="L83" s="54"/>
      <c r="M83" s="6" t="str">
        <f t="shared" si="7"/>
        <v/>
      </c>
      <c r="N83" s="19"/>
      <c r="O83" s="8"/>
      <c r="P83" s="55"/>
      <c r="Q83" s="55"/>
      <c r="R83" s="58" t="str">
        <f t="shared" si="8"/>
        <v/>
      </c>
      <c r="S83" s="58"/>
      <c r="T83" s="59" t="str">
        <f t="shared" si="9"/>
        <v/>
      </c>
      <c r="U83" s="59"/>
    </row>
    <row r="84" spans="2:21" x14ac:dyDescent="0.15">
      <c r="B84" s="19">
        <v>76</v>
      </c>
      <c r="C84" s="54" t="str">
        <f t="shared" si="6"/>
        <v/>
      </c>
      <c r="D84" s="54"/>
      <c r="E84" s="19"/>
      <c r="F84" s="8"/>
      <c r="G84" s="19" t="s">
        <v>3</v>
      </c>
      <c r="H84" s="55"/>
      <c r="I84" s="55"/>
      <c r="J84" s="19"/>
      <c r="K84" s="54" t="str">
        <f t="shared" si="5"/>
        <v/>
      </c>
      <c r="L84" s="54"/>
      <c r="M84" s="6" t="str">
        <f t="shared" si="7"/>
        <v/>
      </c>
      <c r="N84" s="19"/>
      <c r="O84" s="8"/>
      <c r="P84" s="55"/>
      <c r="Q84" s="55"/>
      <c r="R84" s="58" t="str">
        <f t="shared" si="8"/>
        <v/>
      </c>
      <c r="S84" s="58"/>
      <c r="T84" s="59" t="str">
        <f t="shared" si="9"/>
        <v/>
      </c>
      <c r="U84" s="59"/>
    </row>
    <row r="85" spans="2:21" x14ac:dyDescent="0.15">
      <c r="B85" s="19">
        <v>77</v>
      </c>
      <c r="C85" s="54" t="str">
        <f t="shared" si="6"/>
        <v/>
      </c>
      <c r="D85" s="54"/>
      <c r="E85" s="19"/>
      <c r="F85" s="8"/>
      <c r="G85" s="19" t="s">
        <v>4</v>
      </c>
      <c r="H85" s="55"/>
      <c r="I85" s="55"/>
      <c r="J85" s="19"/>
      <c r="K85" s="54" t="str">
        <f t="shared" si="5"/>
        <v/>
      </c>
      <c r="L85" s="54"/>
      <c r="M85" s="6" t="str">
        <f t="shared" si="7"/>
        <v/>
      </c>
      <c r="N85" s="19"/>
      <c r="O85" s="8"/>
      <c r="P85" s="55"/>
      <c r="Q85" s="55"/>
      <c r="R85" s="58" t="str">
        <f t="shared" si="8"/>
        <v/>
      </c>
      <c r="S85" s="58"/>
      <c r="T85" s="59" t="str">
        <f t="shared" si="9"/>
        <v/>
      </c>
      <c r="U85" s="59"/>
    </row>
    <row r="86" spans="2:21" x14ac:dyDescent="0.15">
      <c r="B86" s="19">
        <v>78</v>
      </c>
      <c r="C86" s="54" t="str">
        <f t="shared" si="6"/>
        <v/>
      </c>
      <c r="D86" s="54"/>
      <c r="E86" s="19"/>
      <c r="F86" s="8"/>
      <c r="G86" s="19" t="s">
        <v>3</v>
      </c>
      <c r="H86" s="55"/>
      <c r="I86" s="55"/>
      <c r="J86" s="19"/>
      <c r="K86" s="54" t="str">
        <f t="shared" si="5"/>
        <v/>
      </c>
      <c r="L86" s="54"/>
      <c r="M86" s="6" t="str">
        <f t="shared" si="7"/>
        <v/>
      </c>
      <c r="N86" s="19"/>
      <c r="O86" s="8"/>
      <c r="P86" s="55"/>
      <c r="Q86" s="55"/>
      <c r="R86" s="58" t="str">
        <f t="shared" si="8"/>
        <v/>
      </c>
      <c r="S86" s="58"/>
      <c r="T86" s="59" t="str">
        <f t="shared" si="9"/>
        <v/>
      </c>
      <c r="U86" s="59"/>
    </row>
    <row r="87" spans="2:21" x14ac:dyDescent="0.15">
      <c r="B87" s="19">
        <v>79</v>
      </c>
      <c r="C87" s="54" t="str">
        <f t="shared" si="6"/>
        <v/>
      </c>
      <c r="D87" s="54"/>
      <c r="E87" s="19"/>
      <c r="F87" s="8"/>
      <c r="G87" s="19" t="s">
        <v>4</v>
      </c>
      <c r="H87" s="55"/>
      <c r="I87" s="55"/>
      <c r="J87" s="19"/>
      <c r="K87" s="54" t="str">
        <f t="shared" si="5"/>
        <v/>
      </c>
      <c r="L87" s="54"/>
      <c r="M87" s="6" t="str">
        <f t="shared" si="7"/>
        <v/>
      </c>
      <c r="N87" s="19"/>
      <c r="O87" s="8"/>
      <c r="P87" s="55"/>
      <c r="Q87" s="55"/>
      <c r="R87" s="58" t="str">
        <f t="shared" si="8"/>
        <v/>
      </c>
      <c r="S87" s="58"/>
      <c r="T87" s="59" t="str">
        <f t="shared" si="9"/>
        <v/>
      </c>
      <c r="U87" s="59"/>
    </row>
    <row r="88" spans="2:21" x14ac:dyDescent="0.15">
      <c r="B88" s="19">
        <v>80</v>
      </c>
      <c r="C88" s="54" t="str">
        <f t="shared" si="6"/>
        <v/>
      </c>
      <c r="D88" s="54"/>
      <c r="E88" s="19"/>
      <c r="F88" s="8"/>
      <c r="G88" s="19" t="s">
        <v>4</v>
      </c>
      <c r="H88" s="55"/>
      <c r="I88" s="55"/>
      <c r="J88" s="19"/>
      <c r="K88" s="54" t="str">
        <f t="shared" si="5"/>
        <v/>
      </c>
      <c r="L88" s="54"/>
      <c r="M88" s="6" t="str">
        <f t="shared" si="7"/>
        <v/>
      </c>
      <c r="N88" s="19"/>
      <c r="O88" s="8"/>
      <c r="P88" s="55"/>
      <c r="Q88" s="55"/>
      <c r="R88" s="58" t="str">
        <f t="shared" si="8"/>
        <v/>
      </c>
      <c r="S88" s="58"/>
      <c r="T88" s="59" t="str">
        <f t="shared" si="9"/>
        <v/>
      </c>
      <c r="U88" s="59"/>
    </row>
    <row r="89" spans="2:21" x14ac:dyDescent="0.15">
      <c r="B89" s="19">
        <v>81</v>
      </c>
      <c r="C89" s="54" t="str">
        <f t="shared" si="6"/>
        <v/>
      </c>
      <c r="D89" s="54"/>
      <c r="E89" s="19"/>
      <c r="F89" s="8"/>
      <c r="G89" s="19" t="s">
        <v>4</v>
      </c>
      <c r="H89" s="55"/>
      <c r="I89" s="55"/>
      <c r="J89" s="19"/>
      <c r="K89" s="54" t="str">
        <f t="shared" si="5"/>
        <v/>
      </c>
      <c r="L89" s="54"/>
      <c r="M89" s="6" t="str">
        <f t="shared" si="7"/>
        <v/>
      </c>
      <c r="N89" s="19"/>
      <c r="O89" s="8"/>
      <c r="P89" s="55"/>
      <c r="Q89" s="55"/>
      <c r="R89" s="58" t="str">
        <f t="shared" si="8"/>
        <v/>
      </c>
      <c r="S89" s="58"/>
      <c r="T89" s="59" t="str">
        <f t="shared" si="9"/>
        <v/>
      </c>
      <c r="U89" s="59"/>
    </row>
    <row r="90" spans="2:21" x14ac:dyDescent="0.15">
      <c r="B90" s="19">
        <v>82</v>
      </c>
      <c r="C90" s="54" t="str">
        <f t="shared" si="6"/>
        <v/>
      </c>
      <c r="D90" s="54"/>
      <c r="E90" s="19"/>
      <c r="F90" s="8"/>
      <c r="G90" s="19" t="s">
        <v>4</v>
      </c>
      <c r="H90" s="55"/>
      <c r="I90" s="55"/>
      <c r="J90" s="19"/>
      <c r="K90" s="54" t="str">
        <f t="shared" si="5"/>
        <v/>
      </c>
      <c r="L90" s="54"/>
      <c r="M90" s="6" t="str">
        <f t="shared" si="7"/>
        <v/>
      </c>
      <c r="N90" s="19"/>
      <c r="O90" s="8"/>
      <c r="P90" s="55"/>
      <c r="Q90" s="55"/>
      <c r="R90" s="58" t="str">
        <f t="shared" si="8"/>
        <v/>
      </c>
      <c r="S90" s="58"/>
      <c r="T90" s="59" t="str">
        <f t="shared" si="9"/>
        <v/>
      </c>
      <c r="U90" s="59"/>
    </row>
    <row r="91" spans="2:21" x14ac:dyDescent="0.15">
      <c r="B91" s="19">
        <v>83</v>
      </c>
      <c r="C91" s="54" t="str">
        <f t="shared" si="6"/>
        <v/>
      </c>
      <c r="D91" s="54"/>
      <c r="E91" s="19"/>
      <c r="F91" s="8"/>
      <c r="G91" s="19" t="s">
        <v>4</v>
      </c>
      <c r="H91" s="55"/>
      <c r="I91" s="55"/>
      <c r="J91" s="19"/>
      <c r="K91" s="54" t="str">
        <f t="shared" si="5"/>
        <v/>
      </c>
      <c r="L91" s="54"/>
      <c r="M91" s="6" t="str">
        <f t="shared" si="7"/>
        <v/>
      </c>
      <c r="N91" s="19"/>
      <c r="O91" s="8"/>
      <c r="P91" s="55"/>
      <c r="Q91" s="55"/>
      <c r="R91" s="58" t="str">
        <f t="shared" si="8"/>
        <v/>
      </c>
      <c r="S91" s="58"/>
      <c r="T91" s="59" t="str">
        <f t="shared" si="9"/>
        <v/>
      </c>
      <c r="U91" s="59"/>
    </row>
    <row r="92" spans="2:21" x14ac:dyDescent="0.15">
      <c r="B92" s="19">
        <v>84</v>
      </c>
      <c r="C92" s="54" t="str">
        <f t="shared" si="6"/>
        <v/>
      </c>
      <c r="D92" s="54"/>
      <c r="E92" s="19"/>
      <c r="F92" s="8"/>
      <c r="G92" s="19" t="s">
        <v>3</v>
      </c>
      <c r="H92" s="55"/>
      <c r="I92" s="55"/>
      <c r="J92" s="19"/>
      <c r="K92" s="54" t="str">
        <f t="shared" si="5"/>
        <v/>
      </c>
      <c r="L92" s="54"/>
      <c r="M92" s="6" t="str">
        <f t="shared" si="7"/>
        <v/>
      </c>
      <c r="N92" s="19"/>
      <c r="O92" s="8"/>
      <c r="P92" s="55"/>
      <c r="Q92" s="55"/>
      <c r="R92" s="58" t="str">
        <f t="shared" si="8"/>
        <v/>
      </c>
      <c r="S92" s="58"/>
      <c r="T92" s="59" t="str">
        <f t="shared" si="9"/>
        <v/>
      </c>
      <c r="U92" s="59"/>
    </row>
    <row r="93" spans="2:21" x14ac:dyDescent="0.15">
      <c r="B93" s="19">
        <v>85</v>
      </c>
      <c r="C93" s="54" t="str">
        <f t="shared" si="6"/>
        <v/>
      </c>
      <c r="D93" s="54"/>
      <c r="E93" s="19"/>
      <c r="F93" s="8"/>
      <c r="G93" s="19" t="s">
        <v>4</v>
      </c>
      <c r="H93" s="55"/>
      <c r="I93" s="55"/>
      <c r="J93" s="19"/>
      <c r="K93" s="54" t="str">
        <f t="shared" si="5"/>
        <v/>
      </c>
      <c r="L93" s="54"/>
      <c r="M93" s="6" t="str">
        <f t="shared" si="7"/>
        <v/>
      </c>
      <c r="N93" s="19"/>
      <c r="O93" s="8"/>
      <c r="P93" s="55"/>
      <c r="Q93" s="55"/>
      <c r="R93" s="58" t="str">
        <f t="shared" si="8"/>
        <v/>
      </c>
      <c r="S93" s="58"/>
      <c r="T93" s="59" t="str">
        <f t="shared" si="9"/>
        <v/>
      </c>
      <c r="U93" s="59"/>
    </row>
    <row r="94" spans="2:21" x14ac:dyDescent="0.15">
      <c r="B94" s="19">
        <v>86</v>
      </c>
      <c r="C94" s="54" t="str">
        <f t="shared" si="6"/>
        <v/>
      </c>
      <c r="D94" s="54"/>
      <c r="E94" s="19"/>
      <c r="F94" s="8"/>
      <c r="G94" s="19" t="s">
        <v>3</v>
      </c>
      <c r="H94" s="55"/>
      <c r="I94" s="55"/>
      <c r="J94" s="19"/>
      <c r="K94" s="54" t="str">
        <f t="shared" si="5"/>
        <v/>
      </c>
      <c r="L94" s="54"/>
      <c r="M94" s="6" t="str">
        <f t="shared" si="7"/>
        <v/>
      </c>
      <c r="N94" s="19"/>
      <c r="O94" s="8"/>
      <c r="P94" s="55"/>
      <c r="Q94" s="55"/>
      <c r="R94" s="58" t="str">
        <f t="shared" si="8"/>
        <v/>
      </c>
      <c r="S94" s="58"/>
      <c r="T94" s="59" t="str">
        <f t="shared" si="9"/>
        <v/>
      </c>
      <c r="U94" s="59"/>
    </row>
    <row r="95" spans="2:21" x14ac:dyDescent="0.15">
      <c r="B95" s="19">
        <v>87</v>
      </c>
      <c r="C95" s="54" t="str">
        <f t="shared" si="6"/>
        <v/>
      </c>
      <c r="D95" s="54"/>
      <c r="E95" s="19"/>
      <c r="F95" s="8"/>
      <c r="G95" s="19" t="s">
        <v>4</v>
      </c>
      <c r="H95" s="55"/>
      <c r="I95" s="55"/>
      <c r="J95" s="19"/>
      <c r="K95" s="54" t="str">
        <f t="shared" si="5"/>
        <v/>
      </c>
      <c r="L95" s="54"/>
      <c r="M95" s="6" t="str">
        <f t="shared" si="7"/>
        <v/>
      </c>
      <c r="N95" s="19"/>
      <c r="O95" s="8"/>
      <c r="P95" s="55"/>
      <c r="Q95" s="55"/>
      <c r="R95" s="58" t="str">
        <f t="shared" si="8"/>
        <v/>
      </c>
      <c r="S95" s="58"/>
      <c r="T95" s="59" t="str">
        <f t="shared" si="9"/>
        <v/>
      </c>
      <c r="U95" s="59"/>
    </row>
    <row r="96" spans="2:21" x14ac:dyDescent="0.15">
      <c r="B96" s="19">
        <v>88</v>
      </c>
      <c r="C96" s="54" t="str">
        <f t="shared" si="6"/>
        <v/>
      </c>
      <c r="D96" s="54"/>
      <c r="E96" s="19"/>
      <c r="F96" s="8"/>
      <c r="G96" s="19" t="s">
        <v>3</v>
      </c>
      <c r="H96" s="55"/>
      <c r="I96" s="55"/>
      <c r="J96" s="19"/>
      <c r="K96" s="54" t="str">
        <f t="shared" si="5"/>
        <v/>
      </c>
      <c r="L96" s="54"/>
      <c r="M96" s="6" t="str">
        <f t="shared" si="7"/>
        <v/>
      </c>
      <c r="N96" s="19"/>
      <c r="O96" s="8"/>
      <c r="P96" s="55"/>
      <c r="Q96" s="55"/>
      <c r="R96" s="58" t="str">
        <f t="shared" si="8"/>
        <v/>
      </c>
      <c r="S96" s="58"/>
      <c r="T96" s="59" t="str">
        <f t="shared" si="9"/>
        <v/>
      </c>
      <c r="U96" s="59"/>
    </row>
    <row r="97" spans="2:21" x14ac:dyDescent="0.15">
      <c r="B97" s="19">
        <v>89</v>
      </c>
      <c r="C97" s="54" t="str">
        <f t="shared" si="6"/>
        <v/>
      </c>
      <c r="D97" s="54"/>
      <c r="E97" s="19"/>
      <c r="F97" s="8"/>
      <c r="G97" s="19" t="s">
        <v>4</v>
      </c>
      <c r="H97" s="55"/>
      <c r="I97" s="55"/>
      <c r="J97" s="19"/>
      <c r="K97" s="54" t="str">
        <f t="shared" si="5"/>
        <v/>
      </c>
      <c r="L97" s="54"/>
      <c r="M97" s="6" t="str">
        <f t="shared" si="7"/>
        <v/>
      </c>
      <c r="N97" s="19"/>
      <c r="O97" s="8"/>
      <c r="P97" s="55"/>
      <c r="Q97" s="55"/>
      <c r="R97" s="58" t="str">
        <f t="shared" si="8"/>
        <v/>
      </c>
      <c r="S97" s="58"/>
      <c r="T97" s="59" t="str">
        <f t="shared" si="9"/>
        <v/>
      </c>
      <c r="U97" s="59"/>
    </row>
    <row r="98" spans="2:21" x14ac:dyDescent="0.15">
      <c r="B98" s="19">
        <v>90</v>
      </c>
      <c r="C98" s="54" t="str">
        <f t="shared" si="6"/>
        <v/>
      </c>
      <c r="D98" s="54"/>
      <c r="E98" s="19"/>
      <c r="F98" s="8"/>
      <c r="G98" s="19" t="s">
        <v>3</v>
      </c>
      <c r="H98" s="55"/>
      <c r="I98" s="55"/>
      <c r="J98" s="19"/>
      <c r="K98" s="54" t="str">
        <f t="shared" si="5"/>
        <v/>
      </c>
      <c r="L98" s="54"/>
      <c r="M98" s="6" t="str">
        <f t="shared" si="7"/>
        <v/>
      </c>
      <c r="N98" s="19"/>
      <c r="O98" s="8"/>
      <c r="P98" s="55"/>
      <c r="Q98" s="55"/>
      <c r="R98" s="58" t="str">
        <f t="shared" si="8"/>
        <v/>
      </c>
      <c r="S98" s="58"/>
      <c r="T98" s="59" t="str">
        <f t="shared" si="9"/>
        <v/>
      </c>
      <c r="U98" s="59"/>
    </row>
    <row r="99" spans="2:21" x14ac:dyDescent="0.15">
      <c r="B99" s="19">
        <v>91</v>
      </c>
      <c r="C99" s="54" t="str">
        <f t="shared" si="6"/>
        <v/>
      </c>
      <c r="D99" s="54"/>
      <c r="E99" s="19"/>
      <c r="F99" s="8"/>
      <c r="G99" s="19" t="s">
        <v>4</v>
      </c>
      <c r="H99" s="55"/>
      <c r="I99" s="55"/>
      <c r="J99" s="19"/>
      <c r="K99" s="54" t="str">
        <f t="shared" si="5"/>
        <v/>
      </c>
      <c r="L99" s="54"/>
      <c r="M99" s="6" t="str">
        <f t="shared" si="7"/>
        <v/>
      </c>
      <c r="N99" s="19"/>
      <c r="O99" s="8"/>
      <c r="P99" s="55"/>
      <c r="Q99" s="55"/>
      <c r="R99" s="58" t="str">
        <f t="shared" si="8"/>
        <v/>
      </c>
      <c r="S99" s="58"/>
      <c r="T99" s="59" t="str">
        <f t="shared" si="9"/>
        <v/>
      </c>
      <c r="U99" s="59"/>
    </row>
    <row r="100" spans="2:21" x14ac:dyDescent="0.15">
      <c r="B100" s="19">
        <v>92</v>
      </c>
      <c r="C100" s="54" t="str">
        <f t="shared" si="6"/>
        <v/>
      </c>
      <c r="D100" s="54"/>
      <c r="E100" s="19"/>
      <c r="F100" s="8"/>
      <c r="G100" s="19" t="s">
        <v>4</v>
      </c>
      <c r="H100" s="55"/>
      <c r="I100" s="55"/>
      <c r="J100" s="19"/>
      <c r="K100" s="54" t="str">
        <f t="shared" si="5"/>
        <v/>
      </c>
      <c r="L100" s="54"/>
      <c r="M100" s="6" t="str">
        <f t="shared" si="7"/>
        <v/>
      </c>
      <c r="N100" s="19"/>
      <c r="O100" s="8"/>
      <c r="P100" s="55"/>
      <c r="Q100" s="55"/>
      <c r="R100" s="58" t="str">
        <f t="shared" si="8"/>
        <v/>
      </c>
      <c r="S100" s="58"/>
      <c r="T100" s="59" t="str">
        <f t="shared" si="9"/>
        <v/>
      </c>
      <c r="U100" s="59"/>
    </row>
    <row r="101" spans="2:21" x14ac:dyDescent="0.15">
      <c r="B101" s="19">
        <v>93</v>
      </c>
      <c r="C101" s="54" t="str">
        <f t="shared" si="6"/>
        <v/>
      </c>
      <c r="D101" s="54"/>
      <c r="E101" s="19"/>
      <c r="F101" s="8"/>
      <c r="G101" s="19" t="s">
        <v>3</v>
      </c>
      <c r="H101" s="55"/>
      <c r="I101" s="55"/>
      <c r="J101" s="19"/>
      <c r="K101" s="54" t="str">
        <f t="shared" si="5"/>
        <v/>
      </c>
      <c r="L101" s="54"/>
      <c r="M101" s="6" t="str">
        <f t="shared" si="7"/>
        <v/>
      </c>
      <c r="N101" s="19"/>
      <c r="O101" s="8"/>
      <c r="P101" s="55"/>
      <c r="Q101" s="55"/>
      <c r="R101" s="58" t="str">
        <f t="shared" si="8"/>
        <v/>
      </c>
      <c r="S101" s="58"/>
      <c r="T101" s="59" t="str">
        <f t="shared" si="9"/>
        <v/>
      </c>
      <c r="U101" s="59"/>
    </row>
    <row r="102" spans="2:21" x14ac:dyDescent="0.15">
      <c r="B102" s="19">
        <v>94</v>
      </c>
      <c r="C102" s="54" t="str">
        <f t="shared" si="6"/>
        <v/>
      </c>
      <c r="D102" s="54"/>
      <c r="E102" s="19"/>
      <c r="F102" s="8"/>
      <c r="G102" s="19" t="s">
        <v>3</v>
      </c>
      <c r="H102" s="55"/>
      <c r="I102" s="55"/>
      <c r="J102" s="19"/>
      <c r="K102" s="54" t="str">
        <f t="shared" si="5"/>
        <v/>
      </c>
      <c r="L102" s="54"/>
      <c r="M102" s="6" t="str">
        <f t="shared" si="7"/>
        <v/>
      </c>
      <c r="N102" s="19"/>
      <c r="O102" s="8"/>
      <c r="P102" s="55"/>
      <c r="Q102" s="55"/>
      <c r="R102" s="58" t="str">
        <f t="shared" si="8"/>
        <v/>
      </c>
      <c r="S102" s="58"/>
      <c r="T102" s="59" t="str">
        <f t="shared" si="9"/>
        <v/>
      </c>
      <c r="U102" s="59"/>
    </row>
    <row r="103" spans="2:21" x14ac:dyDescent="0.15">
      <c r="B103" s="19">
        <v>95</v>
      </c>
      <c r="C103" s="54" t="str">
        <f t="shared" si="6"/>
        <v/>
      </c>
      <c r="D103" s="54"/>
      <c r="E103" s="19"/>
      <c r="F103" s="8"/>
      <c r="G103" s="19" t="s">
        <v>3</v>
      </c>
      <c r="H103" s="55"/>
      <c r="I103" s="55"/>
      <c r="J103" s="19"/>
      <c r="K103" s="54" t="str">
        <f t="shared" si="5"/>
        <v/>
      </c>
      <c r="L103" s="54"/>
      <c r="M103" s="6" t="str">
        <f t="shared" si="7"/>
        <v/>
      </c>
      <c r="N103" s="19"/>
      <c r="O103" s="8"/>
      <c r="P103" s="55"/>
      <c r="Q103" s="55"/>
      <c r="R103" s="58" t="str">
        <f t="shared" si="8"/>
        <v/>
      </c>
      <c r="S103" s="58"/>
      <c r="T103" s="59" t="str">
        <f t="shared" si="9"/>
        <v/>
      </c>
      <c r="U103" s="59"/>
    </row>
    <row r="104" spans="2:21" x14ac:dyDescent="0.15">
      <c r="B104" s="19">
        <v>96</v>
      </c>
      <c r="C104" s="54" t="str">
        <f t="shared" si="6"/>
        <v/>
      </c>
      <c r="D104" s="54"/>
      <c r="E104" s="19"/>
      <c r="F104" s="8"/>
      <c r="G104" s="19" t="s">
        <v>4</v>
      </c>
      <c r="H104" s="55"/>
      <c r="I104" s="55"/>
      <c r="J104" s="19"/>
      <c r="K104" s="54" t="str">
        <f t="shared" si="5"/>
        <v/>
      </c>
      <c r="L104" s="54"/>
      <c r="M104" s="6" t="str">
        <f t="shared" si="7"/>
        <v/>
      </c>
      <c r="N104" s="19"/>
      <c r="O104" s="8"/>
      <c r="P104" s="55"/>
      <c r="Q104" s="55"/>
      <c r="R104" s="58" t="str">
        <f t="shared" si="8"/>
        <v/>
      </c>
      <c r="S104" s="58"/>
      <c r="T104" s="59" t="str">
        <f t="shared" si="9"/>
        <v/>
      </c>
      <c r="U104" s="59"/>
    </row>
    <row r="105" spans="2:21" x14ac:dyDescent="0.15">
      <c r="B105" s="19">
        <v>97</v>
      </c>
      <c r="C105" s="54" t="str">
        <f t="shared" si="6"/>
        <v/>
      </c>
      <c r="D105" s="54"/>
      <c r="E105" s="19"/>
      <c r="F105" s="8"/>
      <c r="G105" s="19" t="s">
        <v>3</v>
      </c>
      <c r="H105" s="55"/>
      <c r="I105" s="55"/>
      <c r="J105" s="19"/>
      <c r="K105" s="54" t="str">
        <f t="shared" si="5"/>
        <v/>
      </c>
      <c r="L105" s="54"/>
      <c r="M105" s="6" t="str">
        <f t="shared" si="7"/>
        <v/>
      </c>
      <c r="N105" s="19"/>
      <c r="O105" s="8"/>
      <c r="P105" s="55"/>
      <c r="Q105" s="55"/>
      <c r="R105" s="58" t="str">
        <f t="shared" si="8"/>
        <v/>
      </c>
      <c r="S105" s="58"/>
      <c r="T105" s="59" t="str">
        <f t="shared" si="9"/>
        <v/>
      </c>
      <c r="U105" s="59"/>
    </row>
    <row r="106" spans="2:21" x14ac:dyDescent="0.15">
      <c r="B106" s="19">
        <v>98</v>
      </c>
      <c r="C106" s="54" t="str">
        <f t="shared" si="6"/>
        <v/>
      </c>
      <c r="D106" s="54"/>
      <c r="E106" s="19"/>
      <c r="F106" s="8"/>
      <c r="G106" s="19" t="s">
        <v>4</v>
      </c>
      <c r="H106" s="55"/>
      <c r="I106" s="55"/>
      <c r="J106" s="19"/>
      <c r="K106" s="54" t="str">
        <f t="shared" si="5"/>
        <v/>
      </c>
      <c r="L106" s="54"/>
      <c r="M106" s="6" t="str">
        <f t="shared" si="7"/>
        <v/>
      </c>
      <c r="N106" s="19"/>
      <c r="O106" s="8"/>
      <c r="P106" s="55"/>
      <c r="Q106" s="55"/>
      <c r="R106" s="58" t="str">
        <f t="shared" si="8"/>
        <v/>
      </c>
      <c r="S106" s="58"/>
      <c r="T106" s="59" t="str">
        <f t="shared" si="9"/>
        <v/>
      </c>
      <c r="U106" s="59"/>
    </row>
    <row r="107" spans="2:21" x14ac:dyDescent="0.15">
      <c r="B107" s="19">
        <v>99</v>
      </c>
      <c r="C107" s="54" t="str">
        <f t="shared" si="6"/>
        <v/>
      </c>
      <c r="D107" s="54"/>
      <c r="E107" s="19"/>
      <c r="F107" s="8"/>
      <c r="G107" s="19" t="s">
        <v>4</v>
      </c>
      <c r="H107" s="55"/>
      <c r="I107" s="55"/>
      <c r="J107" s="19"/>
      <c r="K107" s="54" t="str">
        <f t="shared" si="5"/>
        <v/>
      </c>
      <c r="L107" s="54"/>
      <c r="M107" s="6" t="str">
        <f t="shared" si="7"/>
        <v/>
      </c>
      <c r="N107" s="19"/>
      <c r="O107" s="8"/>
      <c r="P107" s="55"/>
      <c r="Q107" s="55"/>
      <c r="R107" s="58" t="str">
        <f t="shared" si="8"/>
        <v/>
      </c>
      <c r="S107" s="58"/>
      <c r="T107" s="59" t="str">
        <f t="shared" si="9"/>
        <v/>
      </c>
      <c r="U107" s="59"/>
    </row>
    <row r="108" spans="2:21" x14ac:dyDescent="0.15">
      <c r="B108" s="19">
        <v>100</v>
      </c>
      <c r="C108" s="54" t="str">
        <f t="shared" si="6"/>
        <v/>
      </c>
      <c r="D108" s="54"/>
      <c r="E108" s="19"/>
      <c r="F108" s="8"/>
      <c r="G108" s="19" t="s">
        <v>3</v>
      </c>
      <c r="H108" s="55"/>
      <c r="I108" s="55"/>
      <c r="J108" s="19"/>
      <c r="K108" s="54" t="str">
        <f t="shared" si="5"/>
        <v/>
      </c>
      <c r="L108" s="54"/>
      <c r="M108" s="6" t="str">
        <f t="shared" si="7"/>
        <v/>
      </c>
      <c r="N108" s="19"/>
      <c r="O108" s="8"/>
      <c r="P108" s="55"/>
      <c r="Q108" s="55"/>
      <c r="R108" s="58" t="str">
        <f t="shared" si="8"/>
        <v/>
      </c>
      <c r="S108" s="58"/>
      <c r="T108" s="59" t="str">
        <f t="shared" si="9"/>
        <v/>
      </c>
      <c r="U108" s="59"/>
    </row>
    <row r="109" spans="2:2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FJ-USER</cp:lastModifiedBy>
  <cp:revision/>
  <cp:lastPrinted>2015-07-15T10:17:15Z</cp:lastPrinted>
  <dcterms:created xsi:type="dcterms:W3CDTF">2013-10-09T23:04:08Z</dcterms:created>
  <dcterms:modified xsi:type="dcterms:W3CDTF">2019-09-21T21:05:27Z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