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90" windowWidth="20730" windowHeight="11640" firstSheet="1" activeTab="5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45621"/>
</workbook>
</file>

<file path=xl/calcChain.xml><?xml version="1.0" encoding="utf-8"?>
<calcChain xmlns="http://schemas.openxmlformats.org/spreadsheetml/2006/main">
  <c r="W138" i="31" l="1"/>
  <c r="V138" i="31"/>
  <c r="T138" i="31"/>
  <c r="R138" i="31"/>
  <c r="M138" i="31"/>
  <c r="K138" i="31"/>
  <c r="V137" i="31"/>
  <c r="T137" i="31"/>
  <c r="W137" i="31" s="1"/>
  <c r="R137" i="31"/>
  <c r="C138" i="31" s="1"/>
  <c r="X138" i="31" s="1"/>
  <c r="Y138" i="31" s="1"/>
  <c r="M137" i="31"/>
  <c r="K137" i="31"/>
  <c r="V136" i="31"/>
  <c r="T136" i="31"/>
  <c r="W136" i="31" s="1"/>
  <c r="R136" i="31"/>
  <c r="C137" i="31" s="1"/>
  <c r="X137" i="31" s="1"/>
  <c r="Y137" i="31" s="1"/>
  <c r="M136" i="31"/>
  <c r="K136" i="31"/>
  <c r="W135" i="31"/>
  <c r="V135" i="31"/>
  <c r="T135" i="31"/>
  <c r="R135" i="31"/>
  <c r="C136" i="31" s="1"/>
  <c r="X136" i="31" s="1"/>
  <c r="Y136" i="31" s="1"/>
  <c r="M135" i="31"/>
  <c r="K135" i="31"/>
  <c r="V134" i="31"/>
  <c r="T134" i="31"/>
  <c r="W134" i="31" s="1"/>
  <c r="R134" i="31"/>
  <c r="C135" i="31" s="1"/>
  <c r="X135" i="31" s="1"/>
  <c r="Y135" i="31" s="1"/>
  <c r="M134" i="31"/>
  <c r="K134" i="31"/>
  <c r="V133" i="31"/>
  <c r="T133" i="31"/>
  <c r="W133" i="31" s="1"/>
  <c r="R133" i="31"/>
  <c r="C134" i="31" s="1"/>
  <c r="X134" i="31" s="1"/>
  <c r="Y134" i="31" s="1"/>
  <c r="M133" i="31"/>
  <c r="K133" i="31"/>
  <c r="V132" i="31"/>
  <c r="T132" i="31"/>
  <c r="V131" i="31"/>
  <c r="T131" i="31"/>
  <c r="V130" i="31"/>
  <c r="T130" i="31"/>
  <c r="V129" i="31"/>
  <c r="T129" i="31"/>
  <c r="V128" i="31"/>
  <c r="T128" i="31"/>
  <c r="W128" i="31" s="1"/>
  <c r="V127" i="31"/>
  <c r="T127" i="31"/>
  <c r="V126" i="31"/>
  <c r="T126" i="31"/>
  <c r="V125" i="31"/>
  <c r="T125" i="31"/>
  <c r="V124" i="31"/>
  <c r="T124" i="31"/>
  <c r="W124" i="31" s="1"/>
  <c r="V123" i="31"/>
  <c r="T123" i="31"/>
  <c r="W123" i="31" s="1"/>
  <c r="V122" i="31"/>
  <c r="T122" i="31"/>
  <c r="V121" i="31"/>
  <c r="T121" i="31"/>
  <c r="V120" i="31"/>
  <c r="T120" i="31"/>
  <c r="W120" i="31" s="1"/>
  <c r="V119" i="31"/>
  <c r="T119" i="31"/>
  <c r="V118" i="31"/>
  <c r="T118" i="31"/>
  <c r="W118" i="31" s="1"/>
  <c r="V117" i="31"/>
  <c r="T117" i="31"/>
  <c r="W117" i="31" s="1"/>
  <c r="V116" i="31"/>
  <c r="T116" i="31"/>
  <c r="W116" i="31" s="1"/>
  <c r="V115" i="31"/>
  <c r="T115" i="31"/>
  <c r="W115" i="31" s="1"/>
  <c r="V114" i="31"/>
  <c r="T114" i="31"/>
  <c r="W114" i="31" s="1"/>
  <c r="V113" i="31"/>
  <c r="T113" i="31"/>
  <c r="V112" i="31"/>
  <c r="T112" i="31"/>
  <c r="V111" i="31"/>
  <c r="T111" i="31"/>
  <c r="V110" i="31"/>
  <c r="T110" i="31"/>
  <c r="V109" i="31"/>
  <c r="T109" i="31"/>
  <c r="W138" i="32"/>
  <c r="V138" i="32"/>
  <c r="T138" i="32"/>
  <c r="R138" i="32"/>
  <c r="M138" i="32"/>
  <c r="K138" i="32"/>
  <c r="V137" i="32"/>
  <c r="T137" i="32"/>
  <c r="W137" i="32" s="1"/>
  <c r="R137" i="32"/>
  <c r="C138" i="32" s="1"/>
  <c r="X138" i="32" s="1"/>
  <c r="Y138" i="32" s="1"/>
  <c r="M137" i="32"/>
  <c r="K137" i="32"/>
  <c r="V136" i="32"/>
  <c r="T136" i="32"/>
  <c r="W136" i="32" s="1"/>
  <c r="R136" i="32"/>
  <c r="C137" i="32" s="1"/>
  <c r="X137" i="32" s="1"/>
  <c r="Y137" i="32" s="1"/>
  <c r="M136" i="32"/>
  <c r="K136" i="32"/>
  <c r="W135" i="32"/>
  <c r="V135" i="32"/>
  <c r="T135" i="32"/>
  <c r="R135" i="32"/>
  <c r="C136" i="32" s="1"/>
  <c r="X136" i="32" s="1"/>
  <c r="Y136" i="32" s="1"/>
  <c r="M135" i="32"/>
  <c r="K135" i="32"/>
  <c r="W134" i="32"/>
  <c r="V134" i="32"/>
  <c r="T134" i="32"/>
  <c r="R134" i="32"/>
  <c r="C135" i="32" s="1"/>
  <c r="X135" i="32" s="1"/>
  <c r="Y135" i="32" s="1"/>
  <c r="M134" i="32"/>
  <c r="K134" i="32"/>
  <c r="V133" i="32"/>
  <c r="T133" i="32"/>
  <c r="W133" i="32" s="1"/>
  <c r="R133" i="32"/>
  <c r="C134" i="32" s="1"/>
  <c r="X134" i="32" s="1"/>
  <c r="Y134" i="32" s="1"/>
  <c r="M133" i="32"/>
  <c r="K133" i="32"/>
  <c r="V132" i="32"/>
  <c r="T132" i="32"/>
  <c r="W131" i="32"/>
  <c r="V131" i="32"/>
  <c r="T131" i="32"/>
  <c r="W130" i="32"/>
  <c r="V130" i="32"/>
  <c r="T130" i="32"/>
  <c r="V129" i="32"/>
  <c r="T129" i="32"/>
  <c r="W129" i="32" s="1"/>
  <c r="V128" i="32"/>
  <c r="T128" i="32"/>
  <c r="W128" i="32" s="1"/>
  <c r="V127" i="32"/>
  <c r="T127" i="32"/>
  <c r="V126" i="32"/>
  <c r="T126" i="32"/>
  <c r="W126" i="32" s="1"/>
  <c r="W127" i="32" s="1"/>
  <c r="V125" i="32"/>
  <c r="T125" i="32"/>
  <c r="V124" i="32"/>
  <c r="T124" i="32"/>
  <c r="V123" i="32"/>
  <c r="T123" i="32"/>
  <c r="W123" i="32" s="1"/>
  <c r="V122" i="32"/>
  <c r="T122" i="32"/>
  <c r="V121" i="32"/>
  <c r="T121" i="32"/>
  <c r="V120" i="32"/>
  <c r="T120" i="32"/>
  <c r="W120" i="32" s="1"/>
  <c r="V119" i="32"/>
  <c r="T119" i="32"/>
  <c r="W118" i="32"/>
  <c r="V118" i="32"/>
  <c r="T118" i="32"/>
  <c r="V117" i="32"/>
  <c r="T117" i="32"/>
  <c r="W117" i="32" s="1"/>
  <c r="V116" i="32"/>
  <c r="T116" i="32"/>
  <c r="W116" i="32" s="1"/>
  <c r="V115" i="32"/>
  <c r="T115" i="32"/>
  <c r="W115" i="32" s="1"/>
  <c r="V114" i="32"/>
  <c r="T114" i="32"/>
  <c r="W114" i="32" s="1"/>
  <c r="V113" i="32"/>
  <c r="T113" i="32"/>
  <c r="V112" i="32"/>
  <c r="T112" i="32"/>
  <c r="V111" i="32"/>
  <c r="T111" i="32"/>
  <c r="V110" i="32"/>
  <c r="T110" i="32"/>
  <c r="V109" i="32"/>
  <c r="T109" i="32"/>
  <c r="V138" i="33"/>
  <c r="T138" i="33"/>
  <c r="W138" i="33" s="1"/>
  <c r="R138" i="33"/>
  <c r="M138" i="33"/>
  <c r="K138" i="33"/>
  <c r="V137" i="33"/>
  <c r="T137" i="33"/>
  <c r="W137" i="33" s="1"/>
  <c r="R137" i="33"/>
  <c r="C138" i="33" s="1"/>
  <c r="X138" i="33" s="1"/>
  <c r="Y138" i="33" s="1"/>
  <c r="M137" i="33"/>
  <c r="K137" i="33"/>
  <c r="W136" i="33"/>
  <c r="V136" i="33"/>
  <c r="T136" i="33"/>
  <c r="R136" i="33"/>
  <c r="C137" i="33" s="1"/>
  <c r="X137" i="33" s="1"/>
  <c r="Y137" i="33" s="1"/>
  <c r="M136" i="33"/>
  <c r="K136" i="33"/>
  <c r="V135" i="33"/>
  <c r="T135" i="33"/>
  <c r="W135" i="33" s="1"/>
  <c r="R135" i="33"/>
  <c r="C136" i="33" s="1"/>
  <c r="X136" i="33" s="1"/>
  <c r="Y136" i="33" s="1"/>
  <c r="M135" i="33"/>
  <c r="K135" i="33"/>
  <c r="V134" i="33"/>
  <c r="T134" i="33"/>
  <c r="W134" i="33" s="1"/>
  <c r="R134" i="33"/>
  <c r="C135" i="33" s="1"/>
  <c r="X135" i="33" s="1"/>
  <c r="Y135" i="33" s="1"/>
  <c r="M134" i="33"/>
  <c r="K134" i="33"/>
  <c r="W133" i="33"/>
  <c r="V133" i="33"/>
  <c r="T133" i="33"/>
  <c r="R133" i="33"/>
  <c r="C134" i="33" s="1"/>
  <c r="X134" i="33" s="1"/>
  <c r="Y134" i="33" s="1"/>
  <c r="M133" i="33"/>
  <c r="K133" i="33"/>
  <c r="V132" i="33"/>
  <c r="T132" i="33"/>
  <c r="V131" i="33"/>
  <c r="T131" i="33"/>
  <c r="W131" i="33" s="1"/>
  <c r="V130" i="33"/>
  <c r="T130" i="33"/>
  <c r="W130" i="33" s="1"/>
  <c r="V129" i="33"/>
  <c r="T129" i="33"/>
  <c r="W129" i="33" s="1"/>
  <c r="V128" i="33"/>
  <c r="T128" i="33"/>
  <c r="W128" i="33" s="1"/>
  <c r="V127" i="33"/>
  <c r="T127" i="33"/>
  <c r="W127" i="33" s="1"/>
  <c r="V126" i="33"/>
  <c r="T126" i="33"/>
  <c r="W126" i="33" s="1"/>
  <c r="V125" i="33"/>
  <c r="T125" i="33"/>
  <c r="V124" i="33"/>
  <c r="T124" i="33"/>
  <c r="V123" i="33"/>
  <c r="T123" i="33"/>
  <c r="V122" i="33"/>
  <c r="T122" i="33"/>
  <c r="V121" i="33"/>
  <c r="T121" i="33"/>
  <c r="V120" i="33"/>
  <c r="T120" i="33"/>
  <c r="W120" i="33" s="1"/>
  <c r="V119" i="33"/>
  <c r="T119" i="33"/>
  <c r="W119" i="33" s="1"/>
  <c r="V118" i="33"/>
  <c r="T118" i="33"/>
  <c r="W118" i="33" s="1"/>
  <c r="V117" i="33"/>
  <c r="T117" i="33"/>
  <c r="V116" i="33"/>
  <c r="T116" i="33"/>
  <c r="W116" i="33" s="1"/>
  <c r="V115" i="33"/>
  <c r="T115" i="33"/>
  <c r="W115" i="33" s="1"/>
  <c r="V114" i="33"/>
  <c r="T114" i="33"/>
  <c r="W114" i="33" s="1"/>
  <c r="V113" i="33"/>
  <c r="T113" i="33"/>
  <c r="V112" i="33"/>
  <c r="T112" i="33"/>
  <c r="V111" i="33"/>
  <c r="T111" i="33"/>
  <c r="V110" i="33"/>
  <c r="T110" i="33"/>
  <c r="V109" i="33"/>
  <c r="T109" i="33"/>
  <c r="V108" i="33"/>
  <c r="T108" i="33"/>
  <c r="V107" i="33"/>
  <c r="T107" i="33"/>
  <c r="V106" i="33"/>
  <c r="T106" i="33"/>
  <c r="V105" i="33"/>
  <c r="T105" i="33"/>
  <c r="W105" i="33" s="1"/>
  <c r="V104" i="33"/>
  <c r="T104" i="33"/>
  <c r="W104" i="33" s="1"/>
  <c r="V103" i="33"/>
  <c r="T103" i="33"/>
  <c r="V102" i="33"/>
  <c r="T102" i="33"/>
  <c r="V101" i="33"/>
  <c r="T101" i="33"/>
  <c r="W101" i="33" s="1"/>
  <c r="V100" i="33"/>
  <c r="T100" i="33"/>
  <c r="W100" i="33" s="1"/>
  <c r="V99" i="33"/>
  <c r="T99" i="33"/>
  <c r="W99" i="33" s="1"/>
  <c r="V98" i="33"/>
  <c r="T98" i="33"/>
  <c r="W98" i="33" s="1"/>
  <c r="V97" i="33"/>
  <c r="T97" i="33"/>
  <c r="W97" i="33" s="1"/>
  <c r="V96" i="33"/>
  <c r="T96" i="33"/>
  <c r="W96" i="33" s="1"/>
  <c r="V95" i="33"/>
  <c r="T95" i="33"/>
  <c r="V94" i="33"/>
  <c r="T94" i="33"/>
  <c r="V93" i="33"/>
  <c r="T93" i="33"/>
  <c r="V92" i="33"/>
  <c r="T92" i="33"/>
  <c r="V91" i="33"/>
  <c r="T91" i="33"/>
  <c r="V90" i="33"/>
  <c r="T90" i="33"/>
  <c r="V89" i="33"/>
  <c r="T89" i="33"/>
  <c r="W89" i="33" s="1"/>
  <c r="V88" i="33"/>
  <c r="T88" i="33"/>
  <c r="W88" i="33" s="1"/>
  <c r="V87" i="33"/>
  <c r="T87" i="33"/>
  <c r="W87" i="33" s="1"/>
  <c r="V86" i="33"/>
  <c r="T86" i="33"/>
  <c r="W86" i="33" s="1"/>
  <c r="V85" i="33"/>
  <c r="T85" i="33"/>
  <c r="V84" i="33"/>
  <c r="T84" i="33"/>
  <c r="W84" i="33" s="1"/>
  <c r="V83" i="33"/>
  <c r="T83" i="33"/>
  <c r="W83" i="33" s="1"/>
  <c r="V82" i="33"/>
  <c r="T82" i="33"/>
  <c r="W82" i="33" s="1"/>
  <c r="V81" i="33"/>
  <c r="T81" i="33"/>
  <c r="W81" i="33" s="1"/>
  <c r="V80" i="33"/>
  <c r="T80" i="33"/>
  <c r="W80" i="33" s="1"/>
  <c r="V79" i="33"/>
  <c r="T79" i="33"/>
  <c r="W79" i="33" s="1"/>
  <c r="V78" i="33"/>
  <c r="T78" i="33"/>
  <c r="W78" i="33" s="1"/>
  <c r="V77" i="33"/>
  <c r="T77" i="33"/>
  <c r="W77" i="33" s="1"/>
  <c r="V76" i="33"/>
  <c r="T76" i="33"/>
  <c r="W76" i="33" s="1"/>
  <c r="V75" i="33"/>
  <c r="T75" i="33"/>
  <c r="W75" i="33" s="1"/>
  <c r="V74" i="33"/>
  <c r="T74" i="33"/>
  <c r="W74" i="33" s="1"/>
  <c r="V73" i="33"/>
  <c r="T73" i="33"/>
  <c r="W73" i="33" s="1"/>
  <c r="V72" i="33"/>
  <c r="T72" i="33"/>
  <c r="W72" i="33" s="1"/>
  <c r="V71" i="33"/>
  <c r="T71" i="33"/>
  <c r="W71" i="33" s="1"/>
  <c r="V70" i="33"/>
  <c r="T70" i="33"/>
  <c r="V69" i="33"/>
  <c r="T69" i="33"/>
  <c r="V68" i="33"/>
  <c r="T68" i="33"/>
  <c r="W68" i="33" s="1"/>
  <c r="V67" i="33"/>
  <c r="T67" i="33"/>
  <c r="W67" i="33" s="1"/>
  <c r="V66" i="33"/>
  <c r="T66" i="33"/>
  <c r="V65" i="33"/>
  <c r="T65" i="33"/>
  <c r="V64" i="33"/>
  <c r="T64" i="33"/>
  <c r="W64" i="33" s="1"/>
  <c r="V63" i="33"/>
  <c r="T63" i="33"/>
  <c r="W63" i="33" s="1"/>
  <c r="V62" i="33"/>
  <c r="T62" i="33"/>
  <c r="W62" i="33" s="1"/>
  <c r="V61" i="33"/>
  <c r="T61" i="33"/>
  <c r="W61" i="33" s="1"/>
  <c r="V60" i="33"/>
  <c r="T60" i="33"/>
  <c r="V59" i="33"/>
  <c r="T59" i="33"/>
  <c r="W59" i="33" s="1"/>
  <c r="V58" i="33"/>
  <c r="T58" i="33"/>
  <c r="W58" i="33" s="1"/>
  <c r="V57" i="33"/>
  <c r="T57" i="33"/>
  <c r="W57" i="33" s="1"/>
  <c r="V56" i="33"/>
  <c r="T56" i="33"/>
  <c r="V55" i="33"/>
  <c r="T55" i="33"/>
  <c r="W55" i="33" s="1"/>
  <c r="V54" i="33"/>
  <c r="T54" i="33"/>
  <c r="V53" i="33"/>
  <c r="T53" i="33"/>
  <c r="W52" i="33"/>
  <c r="V52" i="33"/>
  <c r="T52" i="33"/>
  <c r="V51" i="33"/>
  <c r="T51" i="33"/>
  <c r="W51" i="33" s="1"/>
  <c r="V50" i="33"/>
  <c r="T50" i="33"/>
  <c r="W50" i="33" s="1"/>
  <c r="V49" i="33"/>
  <c r="T49" i="33"/>
  <c r="W49" i="33" s="1"/>
  <c r="V48" i="33"/>
  <c r="T48" i="33"/>
  <c r="W48" i="33" s="1"/>
  <c r="V47" i="33"/>
  <c r="T47" i="33"/>
  <c r="W47" i="33" s="1"/>
  <c r="V46" i="33"/>
  <c r="T46" i="33"/>
  <c r="W46" i="33" s="1"/>
  <c r="V45" i="33"/>
  <c r="T45" i="33"/>
  <c r="W45" i="33" s="1"/>
  <c r="V44" i="33"/>
  <c r="T44" i="33"/>
  <c r="W44" i="33" s="1"/>
  <c r="V43" i="33"/>
  <c r="T43" i="33"/>
  <c r="W43" i="33"/>
  <c r="V42" i="33"/>
  <c r="T42" i="33"/>
  <c r="W42" i="33" s="1"/>
  <c r="V41" i="33"/>
  <c r="T41" i="33"/>
  <c r="W41" i="33" s="1"/>
  <c r="V40" i="33"/>
  <c r="T40" i="33"/>
  <c r="W40" i="33" s="1"/>
  <c r="V39" i="33"/>
  <c r="T39" i="33"/>
  <c r="W39" i="33" s="1"/>
  <c r="V38" i="33"/>
  <c r="T38" i="33"/>
  <c r="V37" i="33"/>
  <c r="T37" i="33"/>
  <c r="W37" i="33" s="1"/>
  <c r="V36" i="33"/>
  <c r="T36" i="33"/>
  <c r="W36" i="33" s="1"/>
  <c r="V35" i="33"/>
  <c r="T35" i="33"/>
  <c r="W35" i="33" s="1"/>
  <c r="V34" i="33"/>
  <c r="T34" i="33"/>
  <c r="W34" i="33" s="1"/>
  <c r="V33" i="33"/>
  <c r="T33" i="33"/>
  <c r="W33" i="33" s="1"/>
  <c r="V32" i="33"/>
  <c r="T32" i="33"/>
  <c r="W32" i="33" s="1"/>
  <c r="V31" i="33"/>
  <c r="T31" i="33"/>
  <c r="W31" i="33" s="1"/>
  <c r="V30" i="33"/>
  <c r="T30" i="33"/>
  <c r="W30" i="33"/>
  <c r="V29" i="33"/>
  <c r="T29" i="33"/>
  <c r="V28" i="33"/>
  <c r="T28" i="33"/>
  <c r="W28" i="33" s="1"/>
  <c r="V27" i="33"/>
  <c r="T27" i="33"/>
  <c r="V26" i="33"/>
  <c r="T26" i="33"/>
  <c r="W26" i="33" s="1"/>
  <c r="V25" i="33"/>
  <c r="T25" i="33"/>
  <c r="V24" i="33"/>
  <c r="T24" i="33"/>
  <c r="V23" i="33"/>
  <c r="T23" i="33"/>
  <c r="T22" i="33"/>
  <c r="T21" i="33"/>
  <c r="T20" i="33"/>
  <c r="V20" i="33" s="1"/>
  <c r="T19" i="33"/>
  <c r="T18" i="33"/>
  <c r="T17" i="33"/>
  <c r="V17" i="33" s="1"/>
  <c r="T16" i="33"/>
  <c r="T15" i="33"/>
  <c r="W15" i="33" s="1"/>
  <c r="T14" i="33"/>
  <c r="T13" i="33"/>
  <c r="W13" i="33" s="1"/>
  <c r="T12" i="33"/>
  <c r="W12" i="33" s="1"/>
  <c r="T11" i="33"/>
  <c r="V11" i="33" s="1"/>
  <c r="T10" i="33"/>
  <c r="W10" i="33" s="1"/>
  <c r="T9" i="33"/>
  <c r="W9" i="33" s="1"/>
  <c r="C9" i="33"/>
  <c r="K9" i="33" s="1"/>
  <c r="M9" i="33" s="1"/>
  <c r="V108" i="32"/>
  <c r="T108" i="32"/>
  <c r="V107" i="32"/>
  <c r="T107" i="32"/>
  <c r="V106" i="32"/>
  <c r="T106" i="32"/>
  <c r="W106" i="32" s="1"/>
  <c r="V105" i="32"/>
  <c r="T105" i="32"/>
  <c r="V104" i="32"/>
  <c r="T104" i="32"/>
  <c r="W104" i="32" s="1"/>
  <c r="V103" i="32"/>
  <c r="T103" i="32"/>
  <c r="V102" i="32"/>
  <c r="T102" i="32"/>
  <c r="W102" i="32" s="1"/>
  <c r="V101" i="32"/>
  <c r="T101" i="32"/>
  <c r="W101" i="32" s="1"/>
  <c r="V100" i="32"/>
  <c r="T100" i="32"/>
  <c r="W100" i="32"/>
  <c r="V99" i="32"/>
  <c r="T99" i="32"/>
  <c r="V98" i="32"/>
  <c r="T98" i="32"/>
  <c r="W98" i="32" s="1"/>
  <c r="V97" i="32"/>
  <c r="T97" i="32"/>
  <c r="W97" i="32" s="1"/>
  <c r="V96" i="32"/>
  <c r="T96" i="32"/>
  <c r="W96" i="32" s="1"/>
  <c r="V95" i="32"/>
  <c r="T95" i="32"/>
  <c r="V94" i="32"/>
  <c r="T94" i="32"/>
  <c r="V93" i="32"/>
  <c r="T93" i="32"/>
  <c r="V92" i="32"/>
  <c r="T92" i="32"/>
  <c r="V91" i="32"/>
  <c r="T91" i="32"/>
  <c r="W91" i="32" s="1"/>
  <c r="V90" i="32"/>
  <c r="T90" i="32"/>
  <c r="W90" i="32" s="1"/>
  <c r="V89" i="32"/>
  <c r="T89" i="32"/>
  <c r="W89" i="32" s="1"/>
  <c r="V88" i="32"/>
  <c r="T88" i="32"/>
  <c r="V87" i="32"/>
  <c r="T87" i="32"/>
  <c r="W87" i="32" s="1"/>
  <c r="V86" i="32"/>
  <c r="T86" i="32"/>
  <c r="W86" i="32" s="1"/>
  <c r="V85" i="32"/>
  <c r="T85" i="32"/>
  <c r="W85" i="32" s="1"/>
  <c r="V84" i="32"/>
  <c r="T84" i="32"/>
  <c r="W84" i="32" s="1"/>
  <c r="V83" i="32"/>
  <c r="T83" i="32"/>
  <c r="V82" i="32"/>
  <c r="T82" i="32"/>
  <c r="W81" i="32"/>
  <c r="V81" i="32"/>
  <c r="T81" i="32"/>
  <c r="V80" i="32"/>
  <c r="T80" i="32"/>
  <c r="W80" i="32" s="1"/>
  <c r="V79" i="32"/>
  <c r="T79" i="32"/>
  <c r="W79" i="32" s="1"/>
  <c r="V78" i="32"/>
  <c r="T78" i="32"/>
  <c r="W78" i="32" s="1"/>
  <c r="V77" i="32"/>
  <c r="T77" i="32"/>
  <c r="W77" i="32" s="1"/>
  <c r="V76" i="32"/>
  <c r="T76" i="32"/>
  <c r="W76" i="32" s="1"/>
  <c r="V75" i="32"/>
  <c r="T75" i="32"/>
  <c r="W75" i="32" s="1"/>
  <c r="V74" i="32"/>
  <c r="T74" i="32"/>
  <c r="W74" i="32" s="1"/>
  <c r="V73" i="32"/>
  <c r="T73" i="32"/>
  <c r="V72" i="32"/>
  <c r="T72" i="32"/>
  <c r="W72" i="32" s="1"/>
  <c r="V71" i="32"/>
  <c r="T71" i="32"/>
  <c r="W71" i="32" s="1"/>
  <c r="V70" i="32"/>
  <c r="T70" i="32"/>
  <c r="W70" i="32" s="1"/>
  <c r="V69" i="32"/>
  <c r="T69" i="32"/>
  <c r="V68" i="32"/>
  <c r="T68" i="32"/>
  <c r="W68" i="32" s="1"/>
  <c r="V67" i="32"/>
  <c r="T67" i="32"/>
  <c r="V66" i="32"/>
  <c r="T66" i="32"/>
  <c r="V65" i="32"/>
  <c r="T65" i="32"/>
  <c r="V64" i="32"/>
  <c r="T64" i="32"/>
  <c r="V63" i="32"/>
  <c r="T63" i="32"/>
  <c r="W63" i="32" s="1"/>
  <c r="V62" i="32"/>
  <c r="T62" i="32"/>
  <c r="W62" i="32" s="1"/>
  <c r="V61" i="32"/>
  <c r="T61" i="32"/>
  <c r="W61" i="32" s="1"/>
  <c r="V60" i="32"/>
  <c r="T60" i="32"/>
  <c r="V59" i="32"/>
  <c r="T59" i="32"/>
  <c r="V58" i="32"/>
  <c r="T58" i="32"/>
  <c r="W58" i="32" s="1"/>
  <c r="V57" i="32"/>
  <c r="T57" i="32"/>
  <c r="W57" i="32" s="1"/>
  <c r="V56" i="32"/>
  <c r="T56" i="32"/>
  <c r="V55" i="32"/>
  <c r="T55" i="32"/>
  <c r="W55" i="32" s="1"/>
  <c r="V54" i="32"/>
  <c r="T54" i="32"/>
  <c r="W54" i="32" s="1"/>
  <c r="V53" i="32"/>
  <c r="T53" i="32"/>
  <c r="V52" i="32"/>
  <c r="T52" i="32"/>
  <c r="V51" i="32"/>
  <c r="T51" i="32"/>
  <c r="W51" i="32" s="1"/>
  <c r="V50" i="32"/>
  <c r="T50" i="32"/>
  <c r="W50" i="32" s="1"/>
  <c r="V49" i="32"/>
  <c r="T49" i="32"/>
  <c r="W49" i="32" s="1"/>
  <c r="V48" i="32"/>
  <c r="T48" i="32"/>
  <c r="V47" i="32"/>
  <c r="T47" i="32"/>
  <c r="W47" i="32" s="1"/>
  <c r="V46" i="32"/>
  <c r="T46" i="32"/>
  <c r="W46" i="32" s="1"/>
  <c r="V45" i="32"/>
  <c r="T45" i="32"/>
  <c r="W45" i="32" s="1"/>
  <c r="V44" i="32"/>
  <c r="T44" i="32"/>
  <c r="W44" i="32" s="1"/>
  <c r="V43" i="32"/>
  <c r="T43" i="32"/>
  <c r="W43" i="32" s="1"/>
  <c r="V42" i="32"/>
  <c r="T42" i="32"/>
  <c r="W42" i="32" s="1"/>
  <c r="V41" i="32"/>
  <c r="T41" i="32"/>
  <c r="W41" i="32" s="1"/>
  <c r="V40" i="32"/>
  <c r="T40" i="32"/>
  <c r="V39" i="32"/>
  <c r="T39" i="32"/>
  <c r="W39" i="32" s="1"/>
  <c r="V38" i="32"/>
  <c r="T38" i="32"/>
  <c r="W38" i="32" s="1"/>
  <c r="V37" i="32"/>
  <c r="T37" i="32"/>
  <c r="W37" i="32" s="1"/>
  <c r="V36" i="32"/>
  <c r="T36" i="32"/>
  <c r="V35" i="32"/>
  <c r="T35" i="32"/>
  <c r="W35" i="32" s="1"/>
  <c r="V34" i="32"/>
  <c r="T34" i="32"/>
  <c r="W34" i="32" s="1"/>
  <c r="V33" i="32"/>
  <c r="T33" i="32"/>
  <c r="W33" i="32" s="1"/>
  <c r="V32" i="32"/>
  <c r="T32" i="32"/>
  <c r="V31" i="32"/>
  <c r="T31" i="32"/>
  <c r="W31" i="32" s="1"/>
  <c r="V30" i="32"/>
  <c r="T30" i="32"/>
  <c r="W30" i="32" s="1"/>
  <c r="V29" i="32"/>
  <c r="T29" i="32"/>
  <c r="V28" i="32"/>
  <c r="T28" i="32"/>
  <c r="W28" i="32" s="1"/>
  <c r="V27" i="32"/>
  <c r="T27" i="32"/>
  <c r="V26" i="32"/>
  <c r="T26" i="32"/>
  <c r="W26" i="32" s="1"/>
  <c r="V25" i="32"/>
  <c r="T25" i="32"/>
  <c r="V24" i="32"/>
  <c r="T24" i="32"/>
  <c r="V23" i="32"/>
  <c r="T23" i="32"/>
  <c r="W23" i="32" s="1"/>
  <c r="T22" i="32"/>
  <c r="W22" i="32" s="1"/>
  <c r="T21" i="32"/>
  <c r="V21" i="32" s="1"/>
  <c r="T20" i="32"/>
  <c r="W20" i="32" s="1"/>
  <c r="T19" i="32"/>
  <c r="W19" i="32" s="1"/>
  <c r="T18" i="32"/>
  <c r="W18" i="32" s="1"/>
  <c r="T17" i="32"/>
  <c r="V17" i="32" s="1"/>
  <c r="T16" i="32"/>
  <c r="T15" i="32"/>
  <c r="T14" i="32"/>
  <c r="T13" i="32"/>
  <c r="W13" i="32" s="1"/>
  <c r="T12" i="32"/>
  <c r="W12" i="32" s="1"/>
  <c r="T11" i="32"/>
  <c r="T10" i="32"/>
  <c r="W10" i="32" s="1"/>
  <c r="T9" i="32"/>
  <c r="W9" i="32" s="1"/>
  <c r="C9" i="32"/>
  <c r="K9" i="32" s="1"/>
  <c r="M9" i="32" s="1"/>
  <c r="V108" i="31"/>
  <c r="T108" i="31"/>
  <c r="V107" i="31"/>
  <c r="T107" i="31"/>
  <c r="V106" i="31"/>
  <c r="T106" i="31"/>
  <c r="V105" i="31"/>
  <c r="T105" i="31"/>
  <c r="W105" i="31" s="1"/>
  <c r="V104" i="31"/>
  <c r="T104" i="31"/>
  <c r="W104" i="31" s="1"/>
  <c r="V103" i="31"/>
  <c r="T103" i="31"/>
  <c r="V102" i="31"/>
  <c r="T102" i="31"/>
  <c r="W102" i="31" s="1"/>
  <c r="V101" i="31"/>
  <c r="T101" i="31"/>
  <c r="W101" i="31" s="1"/>
  <c r="V100" i="31"/>
  <c r="T100" i="31"/>
  <c r="V99" i="31"/>
  <c r="T99" i="31"/>
  <c r="V98" i="31"/>
  <c r="T98" i="31"/>
  <c r="V97" i="31"/>
  <c r="T97" i="31"/>
  <c r="W97" i="31" s="1"/>
  <c r="V96" i="31"/>
  <c r="T96" i="31"/>
  <c r="W96" i="31" s="1"/>
  <c r="V95" i="31"/>
  <c r="T95" i="31"/>
  <c r="V94" i="31"/>
  <c r="T94" i="31"/>
  <c r="V93" i="31"/>
  <c r="T93" i="31"/>
  <c r="V92" i="31"/>
  <c r="T92" i="31"/>
  <c r="V91" i="31"/>
  <c r="T91" i="31"/>
  <c r="V90" i="31"/>
  <c r="T90" i="31"/>
  <c r="V89" i="31"/>
  <c r="T89" i="31"/>
  <c r="W89" i="31" s="1"/>
  <c r="V88" i="31"/>
  <c r="T88" i="31"/>
  <c r="V87" i="31"/>
  <c r="T87" i="31"/>
  <c r="W87" i="31" s="1"/>
  <c r="V86" i="31"/>
  <c r="T86" i="31"/>
  <c r="W86" i="31" s="1"/>
  <c r="V85" i="31"/>
  <c r="T85" i="31"/>
  <c r="V84" i="31"/>
  <c r="T84" i="31"/>
  <c r="W84" i="31" s="1"/>
  <c r="V83" i="31"/>
  <c r="T83" i="31"/>
  <c r="V82" i="31"/>
  <c r="T82" i="31"/>
  <c r="V81" i="31"/>
  <c r="T81" i="31"/>
  <c r="W81" i="31" s="1"/>
  <c r="V80" i="31"/>
  <c r="T80" i="31"/>
  <c r="V79" i="31"/>
  <c r="T79" i="31"/>
  <c r="V78" i="31"/>
  <c r="T78" i="31"/>
  <c r="W78" i="31" s="1"/>
  <c r="V77" i="31"/>
  <c r="T77" i="31"/>
  <c r="V76" i="31"/>
  <c r="T76" i="31"/>
  <c r="W76" i="31" s="1"/>
  <c r="V75" i="31"/>
  <c r="T75" i="31"/>
  <c r="V74" i="31"/>
  <c r="T74" i="31"/>
  <c r="W74" i="31" s="1"/>
  <c r="V73" i="31"/>
  <c r="T73" i="31"/>
  <c r="W73" i="31" s="1"/>
  <c r="V72" i="31"/>
  <c r="T72" i="31"/>
  <c r="W72" i="31" s="1"/>
  <c r="V71" i="31"/>
  <c r="T71" i="31"/>
  <c r="W71" i="31" s="1"/>
  <c r="V70" i="31"/>
  <c r="T70" i="31"/>
  <c r="V69" i="31"/>
  <c r="T69" i="31"/>
  <c r="W69" i="31" s="1"/>
  <c r="V68" i="31"/>
  <c r="T68" i="31"/>
  <c r="W68" i="31" s="1"/>
  <c r="V67" i="31"/>
  <c r="T67" i="31"/>
  <c r="V66" i="31"/>
  <c r="T66" i="31"/>
  <c r="V65" i="31"/>
  <c r="T65" i="31"/>
  <c r="V64" i="31"/>
  <c r="T64" i="31"/>
  <c r="V63" i="31"/>
  <c r="T63" i="31"/>
  <c r="V62" i="31"/>
  <c r="T62" i="31"/>
  <c r="W62" i="31" s="1"/>
  <c r="V61" i="31"/>
  <c r="T61" i="31"/>
  <c r="W61" i="31"/>
  <c r="V60" i="31"/>
  <c r="T60" i="31"/>
  <c r="V59" i="31"/>
  <c r="T59" i="31"/>
  <c r="V58" i="31"/>
  <c r="T58" i="31"/>
  <c r="V57" i="31"/>
  <c r="T57" i="31"/>
  <c r="V56" i="31"/>
  <c r="T56" i="31"/>
  <c r="V55" i="31"/>
  <c r="T55" i="31"/>
  <c r="V54" i="31"/>
  <c r="T54" i="31"/>
  <c r="W54" i="31" s="1"/>
  <c r="V53" i="31"/>
  <c r="T53" i="31"/>
  <c r="V52" i="31"/>
  <c r="T52" i="31"/>
  <c r="W52" i="31" s="1"/>
  <c r="V51" i="31"/>
  <c r="T51" i="31"/>
  <c r="W51" i="31" s="1"/>
  <c r="V50" i="31"/>
  <c r="T50" i="31"/>
  <c r="W50" i="31" s="1"/>
  <c r="V49" i="31"/>
  <c r="T49" i="31"/>
  <c r="W49" i="31" s="1"/>
  <c r="V48" i="31"/>
  <c r="T48" i="31"/>
  <c r="V47" i="31"/>
  <c r="T47" i="31"/>
  <c r="V46" i="31"/>
  <c r="T46" i="31"/>
  <c r="W46" i="31" s="1"/>
  <c r="V45" i="31"/>
  <c r="T45" i="31"/>
  <c r="W45" i="31" s="1"/>
  <c r="V44" i="31"/>
  <c r="T44" i="31"/>
  <c r="W44" i="31" s="1"/>
  <c r="V43" i="31"/>
  <c r="T43" i="31"/>
  <c r="V42" i="31"/>
  <c r="T42" i="31"/>
  <c r="W42" i="31" s="1"/>
  <c r="V41" i="31"/>
  <c r="T41" i="31"/>
  <c r="W41" i="31" s="1"/>
  <c r="V40" i="31"/>
  <c r="T40" i="31"/>
  <c r="V39" i="31"/>
  <c r="T39" i="31"/>
  <c r="W39" i="31" s="1"/>
  <c r="V38" i="31"/>
  <c r="T38" i="31"/>
  <c r="W38" i="31" s="1"/>
  <c r="V37" i="31"/>
  <c r="T37" i="31"/>
  <c r="W37" i="31" s="1"/>
  <c r="V36" i="31"/>
  <c r="T36" i="31"/>
  <c r="V35" i="31"/>
  <c r="T35" i="31"/>
  <c r="V34" i="31"/>
  <c r="T34" i="31"/>
  <c r="V33" i="31"/>
  <c r="T33" i="31"/>
  <c r="W33" i="31" s="1"/>
  <c r="V32" i="31"/>
  <c r="T32" i="31"/>
  <c r="W32" i="31" s="1"/>
  <c r="V31" i="31"/>
  <c r="T31" i="31"/>
  <c r="V30" i="31"/>
  <c r="T30" i="31"/>
  <c r="V29" i="31"/>
  <c r="T29" i="31"/>
  <c r="V28" i="31"/>
  <c r="T28" i="31"/>
  <c r="W28" i="31" s="1"/>
  <c r="V27" i="31"/>
  <c r="T27" i="31"/>
  <c r="V26" i="31"/>
  <c r="T26" i="31"/>
  <c r="V25" i="31"/>
  <c r="T25" i="31"/>
  <c r="V24" i="31"/>
  <c r="T24" i="31"/>
  <c r="V23" i="31"/>
  <c r="T23" i="31"/>
  <c r="T22" i="31"/>
  <c r="T21" i="31"/>
  <c r="W21" i="31" s="1"/>
  <c r="T20" i="31"/>
  <c r="V20" i="31" s="1"/>
  <c r="T19" i="31"/>
  <c r="W19" i="31" s="1"/>
  <c r="T18" i="31"/>
  <c r="W18" i="31" s="1"/>
  <c r="T17" i="31"/>
  <c r="T16" i="31"/>
  <c r="V16" i="31" s="1"/>
  <c r="T15" i="31"/>
  <c r="W15" i="31" s="1"/>
  <c r="T14" i="31"/>
  <c r="T13" i="31"/>
  <c r="T12" i="31"/>
  <c r="T11" i="31"/>
  <c r="V11" i="31" s="1"/>
  <c r="T10" i="31"/>
  <c r="T9" i="31"/>
  <c r="V9" i="31" s="1"/>
  <c r="C9" i="31"/>
  <c r="K9" i="31" s="1"/>
  <c r="M9" i="31" s="1"/>
  <c r="R10" i="17"/>
  <c r="C11" i="17" s="1"/>
  <c r="T10" i="17"/>
  <c r="R11" i="17"/>
  <c r="C12" i="17" s="1"/>
  <c r="T11" i="17"/>
  <c r="R12" i="17"/>
  <c r="C13" i="17" s="1"/>
  <c r="T12" i="17"/>
  <c r="R13" i="17"/>
  <c r="C14" i="17" s="1"/>
  <c r="T13" i="17"/>
  <c r="R14" i="17"/>
  <c r="C15" i="17" s="1"/>
  <c r="T14" i="17"/>
  <c r="R15" i="17"/>
  <c r="T15" i="17"/>
  <c r="R16" i="17"/>
  <c r="C17" i="17"/>
  <c r="T16" i="17"/>
  <c r="R17" i="17"/>
  <c r="T17" i="17"/>
  <c r="R18" i="17"/>
  <c r="T18" i="17"/>
  <c r="R19" i="17"/>
  <c r="C20" i="17" s="1"/>
  <c r="T19" i="17"/>
  <c r="R20" i="17"/>
  <c r="C21" i="17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C27" i="17" s="1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 s="1"/>
  <c r="T32" i="17"/>
  <c r="R33" i="17"/>
  <c r="T33" i="17"/>
  <c r="R34" i="17"/>
  <c r="C35" i="17" s="1"/>
  <c r="T34" i="17"/>
  <c r="R35" i="17"/>
  <c r="T35" i="17"/>
  <c r="R36" i="17"/>
  <c r="C37" i="17" s="1"/>
  <c r="T36" i="17"/>
  <c r="R37" i="17"/>
  <c r="T37" i="17"/>
  <c r="R38" i="17"/>
  <c r="C39" i="17" s="1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 s="1"/>
  <c r="T44" i="17"/>
  <c r="R45" i="17"/>
  <c r="T45" i="17"/>
  <c r="R46" i="17"/>
  <c r="C47" i="17" s="1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 s="1"/>
  <c r="T52" i="17"/>
  <c r="R53" i="17"/>
  <c r="T53" i="17"/>
  <c r="R54" i="17"/>
  <c r="T54" i="17"/>
  <c r="R55" i="17"/>
  <c r="T55" i="17"/>
  <c r="R56" i="17"/>
  <c r="C57" i="17" s="1"/>
  <c r="T56" i="17"/>
  <c r="R57" i="17"/>
  <c r="T57" i="17"/>
  <c r="R58" i="17"/>
  <c r="C59" i="17" s="1"/>
  <c r="T58" i="17"/>
  <c r="R59" i="17"/>
  <c r="T59" i="17"/>
  <c r="R60" i="17"/>
  <c r="C61" i="17"/>
  <c r="T60" i="17"/>
  <c r="R61" i="17"/>
  <c r="T61" i="17"/>
  <c r="R62" i="17"/>
  <c r="T62" i="17"/>
  <c r="R63" i="17"/>
  <c r="C64" i="17" s="1"/>
  <c r="T63" i="17"/>
  <c r="R64" i="17"/>
  <c r="C65" i="17" s="1"/>
  <c r="T64" i="17"/>
  <c r="R65" i="17"/>
  <c r="T65" i="17"/>
  <c r="R66" i="17"/>
  <c r="C67" i="17" s="1"/>
  <c r="T66" i="17"/>
  <c r="R67" i="17"/>
  <c r="T67" i="17"/>
  <c r="R68" i="17"/>
  <c r="C69" i="17" s="1"/>
  <c r="T68" i="17"/>
  <c r="R69" i="17"/>
  <c r="T69" i="17"/>
  <c r="R70" i="17"/>
  <c r="C71" i="17" s="1"/>
  <c r="T70" i="17"/>
  <c r="R71" i="17"/>
  <c r="T71" i="17"/>
  <c r="R72" i="17"/>
  <c r="C73" i="17"/>
  <c r="T72" i="17"/>
  <c r="R73" i="17"/>
  <c r="T73" i="17"/>
  <c r="R74" i="17"/>
  <c r="T74" i="17"/>
  <c r="R75" i="17"/>
  <c r="C76" i="17" s="1"/>
  <c r="T75" i="17"/>
  <c r="R76" i="17"/>
  <c r="C77" i="17"/>
  <c r="T76" i="17"/>
  <c r="R77" i="17"/>
  <c r="T77" i="17"/>
  <c r="R78" i="17"/>
  <c r="T78" i="17"/>
  <c r="R79" i="17"/>
  <c r="C80" i="17" s="1"/>
  <c r="T79" i="17"/>
  <c r="R80" i="17"/>
  <c r="C81" i="17" s="1"/>
  <c r="T80" i="17"/>
  <c r="R81" i="17"/>
  <c r="T81" i="17"/>
  <c r="R82" i="17"/>
  <c r="C83" i="17" s="1"/>
  <c r="T82" i="17"/>
  <c r="R83" i="17"/>
  <c r="C84" i="17"/>
  <c r="T83" i="17"/>
  <c r="R84" i="17"/>
  <c r="C85" i="17" s="1"/>
  <c r="T84" i="17"/>
  <c r="R85" i="17"/>
  <c r="T85" i="17"/>
  <c r="R86" i="17"/>
  <c r="C87" i="17" s="1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 s="1"/>
  <c r="T91" i="17"/>
  <c r="R92" i="17"/>
  <c r="C93" i="17"/>
  <c r="T92" i="17"/>
  <c r="R93" i="17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C99" i="17" s="1"/>
  <c r="T98" i="17"/>
  <c r="R99" i="17"/>
  <c r="C100" i="17" s="1"/>
  <c r="T99" i="17"/>
  <c r="R100" i="17"/>
  <c r="C101" i="17" s="1"/>
  <c r="T100" i="17"/>
  <c r="R101" i="17"/>
  <c r="C102" i="17" s="1"/>
  <c r="T101" i="17"/>
  <c r="R102" i="17"/>
  <c r="C103" i="17" s="1"/>
  <c r="T102" i="17"/>
  <c r="R103" i="17"/>
  <c r="C104" i="17"/>
  <c r="T103" i="17"/>
  <c r="R104" i="17"/>
  <c r="C105" i="17"/>
  <c r="T104" i="17"/>
  <c r="R105" i="17"/>
  <c r="C106" i="17" s="1"/>
  <c r="T105" i="17"/>
  <c r="R106" i="17"/>
  <c r="T106" i="17"/>
  <c r="R107" i="17"/>
  <c r="C108" i="17" s="1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K105" i="17"/>
  <c r="K104" i="17"/>
  <c r="K103" i="17"/>
  <c r="K102" i="17"/>
  <c r="K101" i="17"/>
  <c r="K100" i="17"/>
  <c r="K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K86" i="17"/>
  <c r="C86" i="17"/>
  <c r="K85" i="17"/>
  <c r="K84" i="17"/>
  <c r="K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K70" i="17"/>
  <c r="C70" i="17"/>
  <c r="K69" i="17"/>
  <c r="K68" i="17"/>
  <c r="C68" i="17"/>
  <c r="K67" i="17"/>
  <c r="K66" i="17"/>
  <c r="C66" i="17"/>
  <c r="K65" i="17"/>
  <c r="K64" i="17"/>
  <c r="K63" i="17"/>
  <c r="C63" i="17"/>
  <c r="K62" i="17"/>
  <c r="C62" i="17"/>
  <c r="K61" i="17"/>
  <c r="K60" i="17"/>
  <c r="C60" i="17"/>
  <c r="K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K38" i="17"/>
  <c r="C38" i="17"/>
  <c r="K37" i="17"/>
  <c r="K36" i="17"/>
  <c r="C36" i="17"/>
  <c r="K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K26" i="17"/>
  <c r="C26" i="17"/>
  <c r="K25" i="17"/>
  <c r="K24" i="17"/>
  <c r="C24" i="17"/>
  <c r="K23" i="17"/>
  <c r="C23" i="17"/>
  <c r="K22" i="17"/>
  <c r="C22" i="17"/>
  <c r="K21" i="17"/>
  <c r="K20" i="17"/>
  <c r="K19" i="17"/>
  <c r="C19" i="17"/>
  <c r="K18" i="17"/>
  <c r="C18" i="17"/>
  <c r="K17" i="17"/>
  <c r="K16" i="17"/>
  <c r="C16" i="17"/>
  <c r="K15" i="17"/>
  <c r="K14" i="17"/>
  <c r="K13" i="17"/>
  <c r="K12" i="17"/>
  <c r="K11" i="17"/>
  <c r="K10" i="17"/>
  <c r="K9" i="17"/>
  <c r="M9" i="17"/>
  <c r="R9" i="17" s="1"/>
  <c r="L2" i="17"/>
  <c r="V18" i="32"/>
  <c r="W20" i="31"/>
  <c r="V11" i="32"/>
  <c r="V12" i="32"/>
  <c r="W18" i="33" l="1"/>
  <c r="W88" i="32"/>
  <c r="W92" i="32"/>
  <c r="W24" i="33"/>
  <c r="W25" i="33" s="1"/>
  <c r="W70" i="33"/>
  <c r="W122" i="33"/>
  <c r="W27" i="31"/>
  <c r="W93" i="32"/>
  <c r="W94" i="32" s="1"/>
  <c r="W95" i="32" s="1"/>
  <c r="W38" i="33"/>
  <c r="W35" i="31"/>
  <c r="W36" i="31" s="1"/>
  <c r="W43" i="31"/>
  <c r="W98" i="31"/>
  <c r="W108" i="32"/>
  <c r="W109" i="32" s="1"/>
  <c r="W110" i="32" s="1"/>
  <c r="W111" i="32" s="1"/>
  <c r="W112" i="32" s="1"/>
  <c r="W91" i="33"/>
  <c r="W92" i="33" s="1"/>
  <c r="W93" i="33" s="1"/>
  <c r="W94" i="33" s="1"/>
  <c r="W95" i="33" s="1"/>
  <c r="W59" i="32"/>
  <c r="W60" i="32" s="1"/>
  <c r="V22" i="33"/>
  <c r="W48" i="31"/>
  <c r="W75" i="31"/>
  <c r="W105" i="32"/>
  <c r="W53" i="33"/>
  <c r="W85" i="33"/>
  <c r="W126" i="31"/>
  <c r="W27" i="32"/>
  <c r="W65" i="33"/>
  <c r="W117" i="33"/>
  <c r="W132" i="33"/>
  <c r="W47" i="31"/>
  <c r="W24" i="32"/>
  <c r="W25" i="32" s="1"/>
  <c r="W69" i="32"/>
  <c r="W99" i="32"/>
  <c r="W54" i="33"/>
  <c r="W60" i="33"/>
  <c r="W102" i="33"/>
  <c r="W103" i="33" s="1"/>
  <c r="W127" i="31"/>
  <c r="W40" i="31"/>
  <c r="W99" i="31"/>
  <c r="W103" i="31"/>
  <c r="W107" i="31"/>
  <c r="W36" i="32"/>
  <c r="W40" i="32"/>
  <c r="W48" i="32"/>
  <c r="W103" i="32"/>
  <c r="W16" i="33"/>
  <c r="W17" i="33" s="1"/>
  <c r="V19" i="33"/>
  <c r="W66" i="33"/>
  <c r="W90" i="33"/>
  <c r="W121" i="33"/>
  <c r="W123" i="33"/>
  <c r="W124" i="33" s="1"/>
  <c r="W125" i="33" s="1"/>
  <c r="W60" i="31"/>
  <c r="W70" i="31"/>
  <c r="W88" i="31"/>
  <c r="W52" i="32"/>
  <c r="W53" i="32" s="1"/>
  <c r="W56" i="32"/>
  <c r="W82" i="32"/>
  <c r="W83" i="32" s="1"/>
  <c r="W107" i="32"/>
  <c r="W27" i="33"/>
  <c r="W29" i="33"/>
  <c r="W106" i="33"/>
  <c r="W107" i="33" s="1"/>
  <c r="W108" i="33" s="1"/>
  <c r="W109" i="33" s="1"/>
  <c r="W110" i="33" s="1"/>
  <c r="W111" i="33" s="1"/>
  <c r="W112" i="33" s="1"/>
  <c r="W113" i="33" s="1"/>
  <c r="W125" i="31"/>
  <c r="W113" i="32"/>
  <c r="W56" i="33"/>
  <c r="W69" i="33"/>
  <c r="W121" i="32"/>
  <c r="W122" i="32" s="1"/>
  <c r="W124" i="32"/>
  <c r="W125" i="32" s="1"/>
  <c r="W129" i="31"/>
  <c r="W132" i="32"/>
  <c r="W121" i="31"/>
  <c r="W122" i="31" s="1"/>
  <c r="W130" i="31"/>
  <c r="W131" i="31" s="1"/>
  <c r="W132" i="31" s="1"/>
  <c r="W119" i="32"/>
  <c r="W119" i="31"/>
  <c r="W108" i="31"/>
  <c r="W109" i="31" s="1"/>
  <c r="W110" i="31" s="1"/>
  <c r="W111" i="31" s="1"/>
  <c r="W112" i="31" s="1"/>
  <c r="W113" i="31" s="1"/>
  <c r="W106" i="31"/>
  <c r="W100" i="31"/>
  <c r="W90" i="31"/>
  <c r="W91" i="31" s="1"/>
  <c r="W92" i="31" s="1"/>
  <c r="W93" i="31" s="1"/>
  <c r="W94" i="31" s="1"/>
  <c r="W95" i="31" s="1"/>
  <c r="W85" i="31"/>
  <c r="W83" i="31"/>
  <c r="W82" i="31"/>
  <c r="W79" i="31"/>
  <c r="W80" i="31" s="1"/>
  <c r="W77" i="31"/>
  <c r="W73" i="32"/>
  <c r="W64" i="32"/>
  <c r="W65" i="32" s="1"/>
  <c r="W66" i="32" s="1"/>
  <c r="W67" i="32" s="1"/>
  <c r="W63" i="31"/>
  <c r="W64" i="31" s="1"/>
  <c r="W65" i="31" s="1"/>
  <c r="W66" i="31" s="1"/>
  <c r="W67" i="31" s="1"/>
  <c r="W59" i="31"/>
  <c r="W55" i="31"/>
  <c r="W56" i="31" s="1"/>
  <c r="W57" i="31" s="1"/>
  <c r="W58" i="31" s="1"/>
  <c r="W53" i="31"/>
  <c r="W34" i="31"/>
  <c r="W32" i="32"/>
  <c r="W31" i="31"/>
  <c r="W29" i="31"/>
  <c r="W30" i="31" s="1"/>
  <c r="W29" i="32"/>
  <c r="W26" i="31"/>
  <c r="W23" i="31"/>
  <c r="W24" i="31" s="1"/>
  <c r="W25" i="31" s="1"/>
  <c r="W22" i="31"/>
  <c r="V22" i="31"/>
  <c r="V22" i="32"/>
  <c r="W22" i="33"/>
  <c r="W23" i="33" s="1"/>
  <c r="V21" i="31"/>
  <c r="V21" i="33"/>
  <c r="W20" i="33"/>
  <c r="W19" i="33"/>
  <c r="V17" i="31"/>
  <c r="V18" i="31" s="1"/>
  <c r="V19" i="31" s="1"/>
  <c r="W14" i="32"/>
  <c r="W14" i="31"/>
  <c r="W14" i="33"/>
  <c r="W13" i="31"/>
  <c r="W12" i="31"/>
  <c r="V12" i="31"/>
  <c r="V13" i="31" s="1"/>
  <c r="V14" i="31" s="1"/>
  <c r="V15" i="31" s="1"/>
  <c r="V12" i="33"/>
  <c r="V13" i="33" s="1"/>
  <c r="V14" i="33" s="1"/>
  <c r="V15" i="33" s="1"/>
  <c r="V9" i="32"/>
  <c r="V10" i="32" s="1"/>
  <c r="H4" i="33"/>
  <c r="V10" i="31"/>
  <c r="W9" i="31"/>
  <c r="W10" i="31" s="1"/>
  <c r="W16" i="31"/>
  <c r="W17" i="31" s="1"/>
  <c r="R9" i="31"/>
  <c r="C10" i="31" s="1"/>
  <c r="K10" i="31" s="1"/>
  <c r="M10" i="31" s="1"/>
  <c r="H4" i="31"/>
  <c r="W21" i="32"/>
  <c r="H4" i="32"/>
  <c r="V20" i="32"/>
  <c r="R9" i="32"/>
  <c r="C10" i="32" s="1"/>
  <c r="W11" i="32"/>
  <c r="V19" i="32"/>
  <c r="V16" i="32"/>
  <c r="W15" i="32"/>
  <c r="W16" i="32" s="1"/>
  <c r="W17" i="32" s="1"/>
  <c r="V13" i="32"/>
  <c r="V14" i="32" s="1"/>
  <c r="V15" i="32" s="1"/>
  <c r="V18" i="33"/>
  <c r="V9" i="33"/>
  <c r="V10" i="33" s="1"/>
  <c r="W11" i="33"/>
  <c r="V16" i="33"/>
  <c r="R9" i="33"/>
  <c r="C10" i="33" s="1"/>
  <c r="K10" i="33" s="1"/>
  <c r="M10" i="33" s="1"/>
  <c r="R10" i="33" s="1"/>
  <c r="C11" i="33" s="1"/>
  <c r="C10" i="17"/>
  <c r="T9" i="17"/>
  <c r="H4" i="17" s="1"/>
  <c r="D4" i="17"/>
  <c r="G5" i="17"/>
  <c r="E5" i="17"/>
  <c r="C5" i="17"/>
  <c r="W11" i="31"/>
  <c r="K10" i="32" l="1"/>
  <c r="M10" i="32" s="1"/>
  <c r="R10" i="32" s="1"/>
  <c r="C11" i="32" s="1"/>
  <c r="K11" i="32" s="1"/>
  <c r="M11" i="32" s="1"/>
  <c r="R11" i="32" s="1"/>
  <c r="P5" i="33"/>
  <c r="W21" i="33"/>
  <c r="X10" i="33"/>
  <c r="X11" i="33" s="1"/>
  <c r="Y11" i="33" s="1"/>
  <c r="P5" i="32"/>
  <c r="L5" i="31"/>
  <c r="P5" i="31"/>
  <c r="X10" i="32"/>
  <c r="L5" i="32"/>
  <c r="L5" i="33"/>
  <c r="I5" i="17"/>
  <c r="L4" i="17"/>
  <c r="P4" i="17"/>
  <c r="X10" i="31"/>
  <c r="R10" i="31"/>
  <c r="K11" i="33"/>
  <c r="M11" i="33" s="1"/>
  <c r="R11" i="33" s="1"/>
  <c r="X11" i="32" l="1"/>
  <c r="Y11" i="32" s="1"/>
  <c r="C12" i="32"/>
  <c r="K12" i="32" s="1"/>
  <c r="M12" i="32" s="1"/>
  <c r="R12" i="32" s="1"/>
  <c r="C13" i="32" s="1"/>
  <c r="C12" i="33"/>
  <c r="C11" i="31"/>
  <c r="K11" i="31" s="1"/>
  <c r="M11" i="31" s="1"/>
  <c r="X12" i="33" l="1"/>
  <c r="Y12" i="33" s="1"/>
  <c r="K12" i="33"/>
  <c r="M12" i="33" s="1"/>
  <c r="R12" i="33" s="1"/>
  <c r="K13" i="32"/>
  <c r="M13" i="32" s="1"/>
  <c r="R13" i="32" s="1"/>
  <c r="R11" i="31"/>
  <c r="X11" i="31"/>
  <c r="Y11" i="31" s="1"/>
  <c r="X12" i="32"/>
  <c r="Y12" i="32" s="1"/>
  <c r="C14" i="32" l="1"/>
  <c r="X13" i="32"/>
  <c r="Y13" i="32" s="1"/>
  <c r="C13" i="33"/>
  <c r="C12" i="31"/>
  <c r="K12" i="31" s="1"/>
  <c r="M12" i="31" s="1"/>
  <c r="R12" i="31" s="1"/>
  <c r="C13" i="31" s="1"/>
  <c r="K13" i="31" l="1"/>
  <c r="M13" i="31" s="1"/>
  <c r="R13" i="31" s="1"/>
  <c r="X13" i="33"/>
  <c r="Y13" i="33" s="1"/>
  <c r="K13" i="33"/>
  <c r="M13" i="33" s="1"/>
  <c r="R13" i="33" s="1"/>
  <c r="X14" i="32"/>
  <c r="Y14" i="32" s="1"/>
  <c r="K14" i="32"/>
  <c r="M14" i="32" s="1"/>
  <c r="R14" i="32" s="1"/>
  <c r="X12" i="31"/>
  <c r="Y12" i="31" s="1"/>
  <c r="C15" i="32" l="1"/>
  <c r="C14" i="33"/>
  <c r="C14" i="31"/>
  <c r="X13" i="31"/>
  <c r="Y13" i="31" s="1"/>
  <c r="X14" i="31" l="1"/>
  <c r="Y14" i="31" s="1"/>
  <c r="K14" i="31"/>
  <c r="M14" i="31" s="1"/>
  <c r="R14" i="31" s="1"/>
  <c r="X14" i="33"/>
  <c r="Y14" i="33" s="1"/>
  <c r="K14" i="33"/>
  <c r="M14" i="33" s="1"/>
  <c r="R14" i="33" s="1"/>
  <c r="X15" i="32"/>
  <c r="Y15" i="32" s="1"/>
  <c r="K15" i="32"/>
  <c r="M15" i="32" s="1"/>
  <c r="R15" i="32" s="1"/>
  <c r="C16" i="32" l="1"/>
  <c r="C15" i="33"/>
  <c r="C15" i="31"/>
  <c r="X15" i="31" l="1"/>
  <c r="Y15" i="31" s="1"/>
  <c r="K15" i="31"/>
  <c r="M15" i="31" s="1"/>
  <c r="R15" i="31" s="1"/>
  <c r="X15" i="33"/>
  <c r="Y15" i="33" s="1"/>
  <c r="K15" i="33"/>
  <c r="M15" i="33" s="1"/>
  <c r="R15" i="33" s="1"/>
  <c r="X16" i="32"/>
  <c r="Y16" i="32" s="1"/>
  <c r="K16" i="32"/>
  <c r="M16" i="32" s="1"/>
  <c r="R16" i="32" s="1"/>
  <c r="C16" i="33" l="1"/>
  <c r="C17" i="32"/>
  <c r="C16" i="31"/>
  <c r="X17" i="32" l="1"/>
  <c r="Y17" i="32" s="1"/>
  <c r="K17" i="32"/>
  <c r="M17" i="32" s="1"/>
  <c r="R17" i="32" s="1"/>
  <c r="X16" i="31"/>
  <c r="Y16" i="31" s="1"/>
  <c r="K16" i="31"/>
  <c r="M16" i="31" s="1"/>
  <c r="R16" i="31" s="1"/>
  <c r="X16" i="33"/>
  <c r="Y16" i="33" s="1"/>
  <c r="K16" i="33"/>
  <c r="M16" i="33" s="1"/>
  <c r="R16" i="33" s="1"/>
  <c r="C17" i="33" l="1"/>
  <c r="C17" i="31"/>
  <c r="C18" i="32"/>
  <c r="X17" i="31" l="1"/>
  <c r="Y17" i="31" s="1"/>
  <c r="K17" i="31"/>
  <c r="M17" i="31" s="1"/>
  <c r="R17" i="31" s="1"/>
  <c r="X18" i="32"/>
  <c r="Y18" i="32" s="1"/>
  <c r="K18" i="32"/>
  <c r="M18" i="32" s="1"/>
  <c r="R18" i="32" s="1"/>
  <c r="C19" i="32" s="1"/>
  <c r="X17" i="33"/>
  <c r="Y17" i="33" s="1"/>
  <c r="K17" i="33"/>
  <c r="M17" i="33" s="1"/>
  <c r="R17" i="33" s="1"/>
  <c r="C18" i="33" s="1"/>
  <c r="X19" i="32" l="1"/>
  <c r="Y19" i="32" s="1"/>
  <c r="K19" i="32"/>
  <c r="M19" i="32" s="1"/>
  <c r="R19" i="32" s="1"/>
  <c r="C20" i="32" s="1"/>
  <c r="X18" i="33"/>
  <c r="Y18" i="33" s="1"/>
  <c r="K18" i="33"/>
  <c r="M18" i="33" s="1"/>
  <c r="R18" i="33" s="1"/>
  <c r="C19" i="33" s="1"/>
  <c r="C18" i="31"/>
  <c r="X19" i="33" l="1"/>
  <c r="Y19" i="33" s="1"/>
  <c r="K19" i="33"/>
  <c r="M19" i="33" s="1"/>
  <c r="R19" i="33" s="1"/>
  <c r="C20" i="33" s="1"/>
  <c r="X18" i="31"/>
  <c r="Y18" i="31" s="1"/>
  <c r="K18" i="31"/>
  <c r="M18" i="31" s="1"/>
  <c r="R18" i="31" s="1"/>
  <c r="C19" i="31" s="1"/>
  <c r="X20" i="32"/>
  <c r="Y20" i="32" s="1"/>
  <c r="K20" i="32"/>
  <c r="M20" i="32" s="1"/>
  <c r="R20" i="32" s="1"/>
  <c r="C21" i="32" s="1"/>
  <c r="X21" i="32" l="1"/>
  <c r="Y21" i="32" s="1"/>
  <c r="K21" i="32"/>
  <c r="M21" i="32" s="1"/>
  <c r="R21" i="32" s="1"/>
  <c r="C22" i="32" s="1"/>
  <c r="X20" i="33"/>
  <c r="Y20" i="33" s="1"/>
  <c r="K20" i="33"/>
  <c r="M20" i="33" s="1"/>
  <c r="R20" i="33" s="1"/>
  <c r="C21" i="33" s="1"/>
  <c r="X19" i="31"/>
  <c r="Y19" i="31" s="1"/>
  <c r="K19" i="31"/>
  <c r="M19" i="31" s="1"/>
  <c r="R19" i="31" s="1"/>
  <c r="C20" i="31" s="1"/>
  <c r="X20" i="31" l="1"/>
  <c r="Y20" i="31" s="1"/>
  <c r="K20" i="31"/>
  <c r="M20" i="31" s="1"/>
  <c r="R20" i="31" s="1"/>
  <c r="C21" i="31" s="1"/>
  <c r="X22" i="32"/>
  <c r="Y22" i="32" s="1"/>
  <c r="K22" i="32"/>
  <c r="M22" i="32" s="1"/>
  <c r="R22" i="32" s="1"/>
  <c r="C23" i="32" s="1"/>
  <c r="X21" i="33"/>
  <c r="Y21" i="33" s="1"/>
  <c r="K21" i="33"/>
  <c r="M21" i="33" s="1"/>
  <c r="R21" i="33" s="1"/>
  <c r="C22" i="33" s="1"/>
  <c r="X22" i="33" l="1"/>
  <c r="Y22" i="33" s="1"/>
  <c r="K22" i="33"/>
  <c r="M22" i="33" s="1"/>
  <c r="R22" i="33" s="1"/>
  <c r="C23" i="33" s="1"/>
  <c r="X21" i="31"/>
  <c r="Y21" i="31" s="1"/>
  <c r="K21" i="31"/>
  <c r="M21" i="31" s="1"/>
  <c r="R21" i="31" s="1"/>
  <c r="C22" i="31" s="1"/>
  <c r="X23" i="32"/>
  <c r="Y23" i="32" s="1"/>
  <c r="K23" i="32"/>
  <c r="M23" i="32" s="1"/>
  <c r="R23" i="32" s="1"/>
  <c r="C24" i="32" s="1"/>
  <c r="X22" i="31" l="1"/>
  <c r="Y22" i="31" s="1"/>
  <c r="K22" i="31"/>
  <c r="M22" i="31" s="1"/>
  <c r="R22" i="31" s="1"/>
  <c r="C23" i="31" s="1"/>
  <c r="X23" i="33"/>
  <c r="Y23" i="33" s="1"/>
  <c r="K23" i="33"/>
  <c r="M23" i="33" s="1"/>
  <c r="R23" i="33" s="1"/>
  <c r="C24" i="33" s="1"/>
  <c r="X24" i="32"/>
  <c r="Y24" i="32" s="1"/>
  <c r="K24" i="32"/>
  <c r="M24" i="32" s="1"/>
  <c r="R24" i="32" s="1"/>
  <c r="C25" i="32" s="1"/>
  <c r="X25" i="32" l="1"/>
  <c r="Y25" i="32" s="1"/>
  <c r="K25" i="32"/>
  <c r="M25" i="32" s="1"/>
  <c r="R25" i="32" s="1"/>
  <c r="C26" i="32" s="1"/>
  <c r="X23" i="31"/>
  <c r="Y23" i="31" s="1"/>
  <c r="K23" i="31"/>
  <c r="M23" i="31" s="1"/>
  <c r="R23" i="31" s="1"/>
  <c r="C24" i="31" s="1"/>
  <c r="X24" i="33"/>
  <c r="Y24" i="33" s="1"/>
  <c r="K24" i="33"/>
  <c r="M24" i="33" s="1"/>
  <c r="R24" i="33" s="1"/>
  <c r="C25" i="33" s="1"/>
  <c r="X24" i="31" l="1"/>
  <c r="Y24" i="31" s="1"/>
  <c r="K24" i="31"/>
  <c r="M24" i="31" s="1"/>
  <c r="R24" i="31" s="1"/>
  <c r="C25" i="31" s="1"/>
  <c r="X26" i="32"/>
  <c r="Y26" i="32" s="1"/>
  <c r="K26" i="32"/>
  <c r="M26" i="32" s="1"/>
  <c r="R26" i="32" s="1"/>
  <c r="C27" i="32" s="1"/>
  <c r="X25" i="33"/>
  <c r="Y25" i="33" s="1"/>
  <c r="K25" i="33"/>
  <c r="M25" i="33" s="1"/>
  <c r="R25" i="33" s="1"/>
  <c r="C26" i="33" s="1"/>
  <c r="X26" i="33" l="1"/>
  <c r="Y26" i="33" s="1"/>
  <c r="K26" i="33"/>
  <c r="M26" i="33" s="1"/>
  <c r="R26" i="33" s="1"/>
  <c r="C27" i="33" s="1"/>
  <c r="X25" i="31"/>
  <c r="Y25" i="31" s="1"/>
  <c r="K25" i="31"/>
  <c r="M25" i="31" s="1"/>
  <c r="R25" i="31" s="1"/>
  <c r="C26" i="31" s="1"/>
  <c r="X27" i="32"/>
  <c r="Y27" i="32" s="1"/>
  <c r="K27" i="32"/>
  <c r="M27" i="32" s="1"/>
  <c r="R27" i="32" s="1"/>
  <c r="C28" i="32" s="1"/>
  <c r="X28" i="32" l="1"/>
  <c r="Y28" i="32" s="1"/>
  <c r="K28" i="32"/>
  <c r="M28" i="32" s="1"/>
  <c r="R28" i="32" s="1"/>
  <c r="C29" i="32" s="1"/>
  <c r="X27" i="33"/>
  <c r="Y27" i="33" s="1"/>
  <c r="K27" i="33"/>
  <c r="M27" i="33" s="1"/>
  <c r="R27" i="33" s="1"/>
  <c r="C28" i="33" s="1"/>
  <c r="X26" i="31"/>
  <c r="Y26" i="31" s="1"/>
  <c r="K26" i="31"/>
  <c r="M26" i="31" s="1"/>
  <c r="R26" i="31" s="1"/>
  <c r="C27" i="31" s="1"/>
  <c r="X28" i="33" l="1"/>
  <c r="Y28" i="33" s="1"/>
  <c r="K28" i="33"/>
  <c r="M28" i="33" s="1"/>
  <c r="R28" i="33" s="1"/>
  <c r="C29" i="33" s="1"/>
  <c r="X29" i="32"/>
  <c r="Y29" i="32" s="1"/>
  <c r="K29" i="32"/>
  <c r="M29" i="32" s="1"/>
  <c r="R29" i="32" s="1"/>
  <c r="C30" i="32" s="1"/>
  <c r="X27" i="31"/>
  <c r="Y27" i="31" s="1"/>
  <c r="K27" i="31"/>
  <c r="M27" i="31" s="1"/>
  <c r="R27" i="31" s="1"/>
  <c r="C28" i="31" s="1"/>
  <c r="X30" i="32" l="1"/>
  <c r="Y30" i="32" s="1"/>
  <c r="K30" i="32"/>
  <c r="M30" i="32" s="1"/>
  <c r="R30" i="32" s="1"/>
  <c r="C31" i="32" s="1"/>
  <c r="X29" i="33"/>
  <c r="Y29" i="33" s="1"/>
  <c r="K29" i="33"/>
  <c r="M29" i="33" s="1"/>
  <c r="R29" i="33" s="1"/>
  <c r="C30" i="33" s="1"/>
  <c r="X28" i="31"/>
  <c r="Y28" i="31" s="1"/>
  <c r="K28" i="31"/>
  <c r="M28" i="31" s="1"/>
  <c r="R28" i="31" s="1"/>
  <c r="C29" i="31" s="1"/>
  <c r="X29" i="31" l="1"/>
  <c r="Y29" i="31" s="1"/>
  <c r="K29" i="31"/>
  <c r="M29" i="31" s="1"/>
  <c r="R29" i="31" s="1"/>
  <c r="C30" i="31" s="1"/>
  <c r="X31" i="32"/>
  <c r="Y31" i="32" s="1"/>
  <c r="K31" i="32"/>
  <c r="M31" i="32" s="1"/>
  <c r="R31" i="32" s="1"/>
  <c r="C32" i="32" s="1"/>
  <c r="X30" i="33"/>
  <c r="Y30" i="33" s="1"/>
  <c r="K30" i="33"/>
  <c r="M30" i="33" s="1"/>
  <c r="R30" i="33" s="1"/>
  <c r="C31" i="33" s="1"/>
  <c r="X31" i="33" l="1"/>
  <c r="Y31" i="33" s="1"/>
  <c r="K31" i="33"/>
  <c r="M31" i="33" s="1"/>
  <c r="R31" i="33" s="1"/>
  <c r="C32" i="33" s="1"/>
  <c r="X30" i="31"/>
  <c r="Y30" i="31" s="1"/>
  <c r="K30" i="31"/>
  <c r="M30" i="31" s="1"/>
  <c r="R30" i="31" s="1"/>
  <c r="C31" i="31" s="1"/>
  <c r="X32" i="32"/>
  <c r="Y32" i="32" s="1"/>
  <c r="K32" i="32"/>
  <c r="M32" i="32" s="1"/>
  <c r="R32" i="32" s="1"/>
  <c r="C33" i="32" s="1"/>
  <c r="X33" i="32" l="1"/>
  <c r="Y33" i="32" s="1"/>
  <c r="K33" i="32"/>
  <c r="M33" i="32" s="1"/>
  <c r="R33" i="32" s="1"/>
  <c r="C34" i="32" s="1"/>
  <c r="X32" i="33"/>
  <c r="Y32" i="33" s="1"/>
  <c r="K32" i="33"/>
  <c r="M32" i="33" s="1"/>
  <c r="R32" i="33" s="1"/>
  <c r="C33" i="33" s="1"/>
  <c r="X31" i="31"/>
  <c r="Y31" i="31" s="1"/>
  <c r="K31" i="31"/>
  <c r="M31" i="31" s="1"/>
  <c r="R31" i="31" s="1"/>
  <c r="C32" i="31" s="1"/>
  <c r="X32" i="31" l="1"/>
  <c r="Y32" i="31" s="1"/>
  <c r="K32" i="31"/>
  <c r="M32" i="31" s="1"/>
  <c r="R32" i="31" s="1"/>
  <c r="C33" i="31" s="1"/>
  <c r="X34" i="32"/>
  <c r="Y34" i="32" s="1"/>
  <c r="K34" i="32"/>
  <c r="M34" i="32" s="1"/>
  <c r="R34" i="32" s="1"/>
  <c r="C35" i="32" s="1"/>
  <c r="X33" i="33"/>
  <c r="Y33" i="33" s="1"/>
  <c r="K33" i="33"/>
  <c r="M33" i="33" s="1"/>
  <c r="R33" i="33" s="1"/>
  <c r="C34" i="33" s="1"/>
  <c r="X35" i="32" l="1"/>
  <c r="Y35" i="32" s="1"/>
  <c r="K35" i="32"/>
  <c r="M35" i="32" s="1"/>
  <c r="R35" i="32" s="1"/>
  <c r="C36" i="32" s="1"/>
  <c r="X33" i="31"/>
  <c r="Y33" i="31" s="1"/>
  <c r="K33" i="31"/>
  <c r="M33" i="31" s="1"/>
  <c r="R33" i="31" s="1"/>
  <c r="C34" i="31" s="1"/>
  <c r="X34" i="33"/>
  <c r="Y34" i="33" s="1"/>
  <c r="K34" i="33"/>
  <c r="M34" i="33" s="1"/>
  <c r="R34" i="33" s="1"/>
  <c r="C35" i="33" s="1"/>
  <c r="X35" i="33" l="1"/>
  <c r="Y35" i="33" s="1"/>
  <c r="K35" i="33"/>
  <c r="M35" i="33" s="1"/>
  <c r="R35" i="33" s="1"/>
  <c r="C36" i="33" s="1"/>
  <c r="X36" i="32"/>
  <c r="Y36" i="32" s="1"/>
  <c r="K36" i="32"/>
  <c r="M36" i="32" s="1"/>
  <c r="R36" i="32" s="1"/>
  <c r="C37" i="32" s="1"/>
  <c r="X34" i="31"/>
  <c r="Y34" i="31" s="1"/>
  <c r="K34" i="31"/>
  <c r="M34" i="31" s="1"/>
  <c r="R34" i="31" s="1"/>
  <c r="C35" i="31" s="1"/>
  <c r="X35" i="31" l="1"/>
  <c r="Y35" i="31" s="1"/>
  <c r="K35" i="31"/>
  <c r="M35" i="31" s="1"/>
  <c r="R35" i="31" s="1"/>
  <c r="C36" i="31" s="1"/>
  <c r="X37" i="32"/>
  <c r="Y37" i="32" s="1"/>
  <c r="K37" i="32"/>
  <c r="M37" i="32" s="1"/>
  <c r="R37" i="32" s="1"/>
  <c r="C38" i="32" s="1"/>
  <c r="X36" i="33"/>
  <c r="Y36" i="33" s="1"/>
  <c r="K36" i="33"/>
  <c r="M36" i="33" s="1"/>
  <c r="R36" i="33" s="1"/>
  <c r="C37" i="33" s="1"/>
  <c r="X37" i="33" l="1"/>
  <c r="Y37" i="33" s="1"/>
  <c r="K37" i="33"/>
  <c r="M37" i="33" s="1"/>
  <c r="R37" i="33" s="1"/>
  <c r="C38" i="33" s="1"/>
  <c r="X36" i="31"/>
  <c r="Y36" i="31" s="1"/>
  <c r="K36" i="31"/>
  <c r="M36" i="31" s="1"/>
  <c r="R36" i="31" s="1"/>
  <c r="C37" i="31" s="1"/>
  <c r="X38" i="32"/>
  <c r="Y38" i="32" s="1"/>
  <c r="K38" i="32"/>
  <c r="M38" i="32" s="1"/>
  <c r="R38" i="32" s="1"/>
  <c r="C39" i="32" s="1"/>
  <c r="X39" i="32" l="1"/>
  <c r="Y39" i="32" s="1"/>
  <c r="K39" i="32"/>
  <c r="M39" i="32" s="1"/>
  <c r="R39" i="32" s="1"/>
  <c r="C40" i="32" s="1"/>
  <c r="X38" i="33"/>
  <c r="Y38" i="33" s="1"/>
  <c r="K38" i="33"/>
  <c r="M38" i="33" s="1"/>
  <c r="R38" i="33" s="1"/>
  <c r="C39" i="33" s="1"/>
  <c r="X37" i="31"/>
  <c r="Y37" i="31" s="1"/>
  <c r="K37" i="31"/>
  <c r="M37" i="31" s="1"/>
  <c r="R37" i="31" s="1"/>
  <c r="C38" i="31" s="1"/>
  <c r="X38" i="31" l="1"/>
  <c r="Y38" i="31" s="1"/>
  <c r="K38" i="31"/>
  <c r="M38" i="31" s="1"/>
  <c r="R38" i="31" s="1"/>
  <c r="C39" i="31" s="1"/>
  <c r="X40" i="32"/>
  <c r="Y40" i="32" s="1"/>
  <c r="K40" i="32"/>
  <c r="M40" i="32" s="1"/>
  <c r="R40" i="32" s="1"/>
  <c r="C41" i="32" s="1"/>
  <c r="X39" i="33"/>
  <c r="Y39" i="33" s="1"/>
  <c r="K39" i="33"/>
  <c r="M39" i="33" s="1"/>
  <c r="R39" i="33" s="1"/>
  <c r="C40" i="33" s="1"/>
  <c r="X40" i="33" l="1"/>
  <c r="Y40" i="33" s="1"/>
  <c r="K40" i="33"/>
  <c r="M40" i="33" s="1"/>
  <c r="R40" i="33" s="1"/>
  <c r="C41" i="33" s="1"/>
  <c r="X39" i="31"/>
  <c r="Y39" i="31" s="1"/>
  <c r="K39" i="31"/>
  <c r="M39" i="31" s="1"/>
  <c r="R39" i="31" s="1"/>
  <c r="C40" i="31" s="1"/>
  <c r="X41" i="32"/>
  <c r="Y41" i="32" s="1"/>
  <c r="K41" i="32"/>
  <c r="M41" i="32" s="1"/>
  <c r="R41" i="32" s="1"/>
  <c r="C42" i="32" s="1"/>
  <c r="X42" i="32" l="1"/>
  <c r="Y42" i="32" s="1"/>
  <c r="K42" i="32"/>
  <c r="M42" i="32" s="1"/>
  <c r="R42" i="32" s="1"/>
  <c r="C43" i="32" s="1"/>
  <c r="X41" i="33"/>
  <c r="Y41" i="33" s="1"/>
  <c r="K41" i="33"/>
  <c r="M41" i="33" s="1"/>
  <c r="R41" i="33" s="1"/>
  <c r="C42" i="33" s="1"/>
  <c r="X40" i="31"/>
  <c r="Y40" i="31" s="1"/>
  <c r="K40" i="31"/>
  <c r="M40" i="31" s="1"/>
  <c r="R40" i="31" s="1"/>
  <c r="C41" i="31" s="1"/>
  <c r="X41" i="31" l="1"/>
  <c r="Y41" i="31" s="1"/>
  <c r="K41" i="31"/>
  <c r="M41" i="31" s="1"/>
  <c r="R41" i="31" s="1"/>
  <c r="C42" i="31" s="1"/>
  <c r="X43" i="32"/>
  <c r="Y43" i="32" s="1"/>
  <c r="K43" i="32"/>
  <c r="M43" i="32" s="1"/>
  <c r="R43" i="32" s="1"/>
  <c r="C44" i="32" s="1"/>
  <c r="X42" i="33"/>
  <c r="Y42" i="33" s="1"/>
  <c r="K42" i="33"/>
  <c r="M42" i="33" s="1"/>
  <c r="R42" i="33" s="1"/>
  <c r="C43" i="33" s="1"/>
  <c r="X43" i="33" l="1"/>
  <c r="Y43" i="33" s="1"/>
  <c r="K43" i="33"/>
  <c r="M43" i="33" s="1"/>
  <c r="R43" i="33" s="1"/>
  <c r="C44" i="33" s="1"/>
  <c r="X42" i="31"/>
  <c r="Y42" i="31" s="1"/>
  <c r="K42" i="31"/>
  <c r="M42" i="31" s="1"/>
  <c r="R42" i="31" s="1"/>
  <c r="C43" i="31" s="1"/>
  <c r="X44" i="32"/>
  <c r="Y44" i="32" s="1"/>
  <c r="K44" i="32"/>
  <c r="M44" i="32" s="1"/>
  <c r="R44" i="32" s="1"/>
  <c r="C45" i="32" s="1"/>
  <c r="X45" i="32" l="1"/>
  <c r="Y45" i="32" s="1"/>
  <c r="K45" i="32"/>
  <c r="M45" i="32" s="1"/>
  <c r="R45" i="32" s="1"/>
  <c r="C46" i="32" s="1"/>
  <c r="X44" i="33"/>
  <c r="Y44" i="33" s="1"/>
  <c r="K44" i="33"/>
  <c r="M44" i="33" s="1"/>
  <c r="R44" i="33" s="1"/>
  <c r="C45" i="33" s="1"/>
  <c r="X43" i="31"/>
  <c r="Y43" i="31" s="1"/>
  <c r="K43" i="31"/>
  <c r="M43" i="31" s="1"/>
  <c r="R43" i="31" s="1"/>
  <c r="C44" i="31" s="1"/>
  <c r="X44" i="31" l="1"/>
  <c r="Y44" i="31" s="1"/>
  <c r="K44" i="31"/>
  <c r="M44" i="31" s="1"/>
  <c r="R44" i="31" s="1"/>
  <c r="C45" i="31" s="1"/>
  <c r="X46" i="32"/>
  <c r="Y46" i="32" s="1"/>
  <c r="K46" i="32"/>
  <c r="M46" i="32" s="1"/>
  <c r="R46" i="32" s="1"/>
  <c r="C47" i="32" s="1"/>
  <c r="X45" i="33"/>
  <c r="Y45" i="33" s="1"/>
  <c r="K45" i="33"/>
  <c r="M45" i="33" s="1"/>
  <c r="R45" i="33" s="1"/>
  <c r="C46" i="33" s="1"/>
  <c r="X47" i="32" l="1"/>
  <c r="Y47" i="32" s="1"/>
  <c r="K47" i="32"/>
  <c r="M47" i="32" s="1"/>
  <c r="R47" i="32" s="1"/>
  <c r="C48" i="32" s="1"/>
  <c r="X46" i="33"/>
  <c r="Y46" i="33" s="1"/>
  <c r="K46" i="33"/>
  <c r="M46" i="33" s="1"/>
  <c r="R46" i="33" s="1"/>
  <c r="C47" i="33" s="1"/>
  <c r="X45" i="31"/>
  <c r="Y45" i="31" s="1"/>
  <c r="K45" i="31"/>
  <c r="M45" i="31" s="1"/>
  <c r="R45" i="31" s="1"/>
  <c r="C46" i="31" s="1"/>
  <c r="X46" i="31" l="1"/>
  <c r="Y46" i="31" s="1"/>
  <c r="K46" i="31"/>
  <c r="M46" i="31" s="1"/>
  <c r="R46" i="31" s="1"/>
  <c r="C47" i="31" s="1"/>
  <c r="X48" i="32"/>
  <c r="Y48" i="32" s="1"/>
  <c r="K48" i="32"/>
  <c r="M48" i="32" s="1"/>
  <c r="R48" i="32" s="1"/>
  <c r="C49" i="32" s="1"/>
  <c r="X47" i="33"/>
  <c r="Y47" i="33" s="1"/>
  <c r="K47" i="33"/>
  <c r="M47" i="33" s="1"/>
  <c r="R47" i="33" s="1"/>
  <c r="C48" i="33" s="1"/>
  <c r="X48" i="33" l="1"/>
  <c r="Y48" i="33" s="1"/>
  <c r="K48" i="33"/>
  <c r="M48" i="33" s="1"/>
  <c r="R48" i="33" s="1"/>
  <c r="C49" i="33" s="1"/>
  <c r="X49" i="32"/>
  <c r="Y49" i="32" s="1"/>
  <c r="K49" i="32"/>
  <c r="M49" i="32" s="1"/>
  <c r="R49" i="32" s="1"/>
  <c r="C50" i="32" s="1"/>
  <c r="X47" i="31"/>
  <c r="Y47" i="31" s="1"/>
  <c r="K47" i="31"/>
  <c r="M47" i="31" s="1"/>
  <c r="R47" i="31" s="1"/>
  <c r="C48" i="31" s="1"/>
  <c r="X48" i="31" l="1"/>
  <c r="Y48" i="31" s="1"/>
  <c r="K48" i="31"/>
  <c r="M48" i="31" s="1"/>
  <c r="R48" i="31" s="1"/>
  <c r="C49" i="31" s="1"/>
  <c r="X49" i="33"/>
  <c r="Y49" i="33" s="1"/>
  <c r="K49" i="33"/>
  <c r="M49" i="33" s="1"/>
  <c r="R49" i="33" s="1"/>
  <c r="C50" i="33" s="1"/>
  <c r="X50" i="32"/>
  <c r="Y50" i="32" s="1"/>
  <c r="K50" i="32"/>
  <c r="M50" i="32" s="1"/>
  <c r="R50" i="32" s="1"/>
  <c r="C51" i="32" s="1"/>
  <c r="X50" i="33" l="1"/>
  <c r="Y50" i="33" s="1"/>
  <c r="K50" i="33"/>
  <c r="M50" i="33" s="1"/>
  <c r="R50" i="33" s="1"/>
  <c r="C51" i="33" s="1"/>
  <c r="X49" i="31"/>
  <c r="Y49" i="31" s="1"/>
  <c r="K49" i="31"/>
  <c r="M49" i="31" s="1"/>
  <c r="R49" i="31" s="1"/>
  <c r="C50" i="31" s="1"/>
  <c r="X51" i="32"/>
  <c r="Y51" i="32" s="1"/>
  <c r="K51" i="32"/>
  <c r="M51" i="32" s="1"/>
  <c r="R51" i="32" s="1"/>
  <c r="C52" i="32" s="1"/>
  <c r="X50" i="31" l="1"/>
  <c r="Y50" i="31" s="1"/>
  <c r="K50" i="31"/>
  <c r="M50" i="31" s="1"/>
  <c r="R50" i="31" s="1"/>
  <c r="C51" i="31" s="1"/>
  <c r="X51" i="33"/>
  <c r="Y51" i="33" s="1"/>
  <c r="K51" i="33"/>
  <c r="M51" i="33" s="1"/>
  <c r="R51" i="33" s="1"/>
  <c r="C52" i="33" s="1"/>
  <c r="X52" i="32"/>
  <c r="Y52" i="32" s="1"/>
  <c r="K52" i="32"/>
  <c r="M52" i="32" s="1"/>
  <c r="R52" i="32" s="1"/>
  <c r="C53" i="32" s="1"/>
  <c r="X52" i="33" l="1"/>
  <c r="Y52" i="33" s="1"/>
  <c r="K52" i="33"/>
  <c r="M52" i="33" s="1"/>
  <c r="R52" i="33" s="1"/>
  <c r="C53" i="33" s="1"/>
  <c r="X53" i="32"/>
  <c r="Y53" i="32" s="1"/>
  <c r="K53" i="32"/>
  <c r="M53" i="32" s="1"/>
  <c r="R53" i="32" s="1"/>
  <c r="C54" i="32" s="1"/>
  <c r="X51" i="31"/>
  <c r="Y51" i="31" s="1"/>
  <c r="K51" i="31"/>
  <c r="M51" i="31" s="1"/>
  <c r="R51" i="31" s="1"/>
  <c r="C52" i="31" s="1"/>
  <c r="X52" i="31" l="1"/>
  <c r="Y52" i="31" s="1"/>
  <c r="K52" i="31"/>
  <c r="M52" i="31" s="1"/>
  <c r="R52" i="31" s="1"/>
  <c r="C53" i="31" s="1"/>
  <c r="X53" i="33"/>
  <c r="Y53" i="33" s="1"/>
  <c r="K53" i="33"/>
  <c r="M53" i="33" s="1"/>
  <c r="R53" i="33" s="1"/>
  <c r="C54" i="33" s="1"/>
  <c r="X54" i="32"/>
  <c r="Y54" i="32" s="1"/>
  <c r="K54" i="32"/>
  <c r="M54" i="32" s="1"/>
  <c r="R54" i="32" s="1"/>
  <c r="C55" i="32" s="1"/>
  <c r="X54" i="33" l="1"/>
  <c r="Y54" i="33" s="1"/>
  <c r="K54" i="33"/>
  <c r="M54" i="33" s="1"/>
  <c r="R54" i="33" s="1"/>
  <c r="C55" i="33" s="1"/>
  <c r="X53" i="31"/>
  <c r="Y53" i="31" s="1"/>
  <c r="K53" i="31"/>
  <c r="M53" i="31" s="1"/>
  <c r="R53" i="31" s="1"/>
  <c r="C54" i="31" s="1"/>
  <c r="X55" i="32"/>
  <c r="Y55" i="32" s="1"/>
  <c r="K55" i="32"/>
  <c r="M55" i="32" s="1"/>
  <c r="R55" i="32" s="1"/>
  <c r="C56" i="32" s="1"/>
  <c r="X56" i="32" l="1"/>
  <c r="Y56" i="32" s="1"/>
  <c r="K56" i="32"/>
  <c r="M56" i="32" s="1"/>
  <c r="R56" i="32" s="1"/>
  <c r="C57" i="32" s="1"/>
  <c r="X55" i="33"/>
  <c r="Y55" i="33" s="1"/>
  <c r="K55" i="33"/>
  <c r="M55" i="33" s="1"/>
  <c r="R55" i="33" s="1"/>
  <c r="C56" i="33" s="1"/>
  <c r="X54" i="31"/>
  <c r="Y54" i="31" s="1"/>
  <c r="K54" i="31"/>
  <c r="M54" i="31" s="1"/>
  <c r="R54" i="31" s="1"/>
  <c r="C55" i="31" s="1"/>
  <c r="X56" i="33" l="1"/>
  <c r="Y56" i="33" s="1"/>
  <c r="K56" i="33"/>
  <c r="M56" i="33" s="1"/>
  <c r="R56" i="33" s="1"/>
  <c r="C57" i="33" s="1"/>
  <c r="X57" i="32"/>
  <c r="Y57" i="32" s="1"/>
  <c r="K57" i="32"/>
  <c r="M57" i="32" s="1"/>
  <c r="R57" i="32" s="1"/>
  <c r="C58" i="32" s="1"/>
  <c r="X55" i="31"/>
  <c r="Y55" i="31" s="1"/>
  <c r="K55" i="31"/>
  <c r="M55" i="31" s="1"/>
  <c r="R55" i="31" s="1"/>
  <c r="C56" i="31" s="1"/>
  <c r="X56" i="31" l="1"/>
  <c r="Y56" i="31" s="1"/>
  <c r="K56" i="31"/>
  <c r="M56" i="31" s="1"/>
  <c r="R56" i="31" s="1"/>
  <c r="C57" i="31" s="1"/>
  <c r="X57" i="33"/>
  <c r="Y57" i="33" s="1"/>
  <c r="K57" i="33"/>
  <c r="M57" i="33" s="1"/>
  <c r="R57" i="33" s="1"/>
  <c r="C58" i="33" s="1"/>
  <c r="X58" i="32"/>
  <c r="Y58" i="32" s="1"/>
  <c r="K58" i="32"/>
  <c r="M58" i="32" s="1"/>
  <c r="R58" i="32" s="1"/>
  <c r="C59" i="32" s="1"/>
  <c r="X59" i="32" l="1"/>
  <c r="Y59" i="32" s="1"/>
  <c r="K59" i="32"/>
  <c r="M59" i="32" s="1"/>
  <c r="R59" i="32" s="1"/>
  <c r="C60" i="32" s="1"/>
  <c r="X57" i="31"/>
  <c r="Y57" i="31" s="1"/>
  <c r="K57" i="31"/>
  <c r="M57" i="31" s="1"/>
  <c r="R57" i="31" s="1"/>
  <c r="C58" i="31" s="1"/>
  <c r="X58" i="33"/>
  <c r="Y58" i="33" s="1"/>
  <c r="K58" i="33"/>
  <c r="M58" i="33" s="1"/>
  <c r="R58" i="33" s="1"/>
  <c r="C59" i="33" s="1"/>
  <c r="X59" i="33" l="1"/>
  <c r="Y59" i="33" s="1"/>
  <c r="K59" i="33"/>
  <c r="M59" i="33" s="1"/>
  <c r="R59" i="33" s="1"/>
  <c r="C60" i="33" s="1"/>
  <c r="X60" i="32"/>
  <c r="Y60" i="32" s="1"/>
  <c r="K60" i="32"/>
  <c r="M60" i="32" s="1"/>
  <c r="R60" i="32" s="1"/>
  <c r="C61" i="32" s="1"/>
  <c r="X58" i="31"/>
  <c r="Y58" i="31" s="1"/>
  <c r="K58" i="31"/>
  <c r="M58" i="31" s="1"/>
  <c r="R58" i="31" s="1"/>
  <c r="C59" i="31" s="1"/>
  <c r="X59" i="31" l="1"/>
  <c r="Y59" i="31" s="1"/>
  <c r="K59" i="31"/>
  <c r="M59" i="31" s="1"/>
  <c r="R59" i="31" s="1"/>
  <c r="C60" i="31" s="1"/>
  <c r="X60" i="33"/>
  <c r="Y60" i="33" s="1"/>
  <c r="K60" i="33"/>
  <c r="M60" i="33" s="1"/>
  <c r="R60" i="33" s="1"/>
  <c r="C61" i="33" s="1"/>
  <c r="X61" i="32"/>
  <c r="Y61" i="32" s="1"/>
  <c r="K61" i="32"/>
  <c r="M61" i="32" s="1"/>
  <c r="R61" i="32" s="1"/>
  <c r="C62" i="32" s="1"/>
  <c r="X61" i="33" l="1"/>
  <c r="Y61" i="33" s="1"/>
  <c r="K61" i="33"/>
  <c r="M61" i="33" s="1"/>
  <c r="R61" i="33" s="1"/>
  <c r="C62" i="33" s="1"/>
  <c r="X60" i="31"/>
  <c r="Y60" i="31" s="1"/>
  <c r="K60" i="31"/>
  <c r="M60" i="31" s="1"/>
  <c r="R60" i="31" s="1"/>
  <c r="C61" i="31" s="1"/>
  <c r="X62" i="32"/>
  <c r="Y62" i="32" s="1"/>
  <c r="K62" i="32"/>
  <c r="M62" i="32" s="1"/>
  <c r="R62" i="32" s="1"/>
  <c r="C63" i="32" s="1"/>
  <c r="X63" i="32" l="1"/>
  <c r="Y63" i="32" s="1"/>
  <c r="K63" i="32"/>
  <c r="M63" i="32" s="1"/>
  <c r="R63" i="32" s="1"/>
  <c r="C64" i="32" s="1"/>
  <c r="X62" i="33"/>
  <c r="Y62" i="33" s="1"/>
  <c r="K62" i="33"/>
  <c r="M62" i="33" s="1"/>
  <c r="R62" i="33" s="1"/>
  <c r="C63" i="33" s="1"/>
  <c r="X61" i="31"/>
  <c r="Y61" i="31" s="1"/>
  <c r="K61" i="31"/>
  <c r="M61" i="31" s="1"/>
  <c r="R61" i="31" s="1"/>
  <c r="C62" i="31" s="1"/>
  <c r="X62" i="31" l="1"/>
  <c r="Y62" i="31" s="1"/>
  <c r="K62" i="31"/>
  <c r="M62" i="31" s="1"/>
  <c r="R62" i="31" s="1"/>
  <c r="C63" i="31" s="1"/>
  <c r="X64" i="32"/>
  <c r="Y64" i="32" s="1"/>
  <c r="K64" i="32"/>
  <c r="M64" i="32" s="1"/>
  <c r="R64" i="32" s="1"/>
  <c r="C65" i="32" s="1"/>
  <c r="X63" i="33"/>
  <c r="Y63" i="33" s="1"/>
  <c r="K63" i="33"/>
  <c r="M63" i="33" s="1"/>
  <c r="R63" i="33" s="1"/>
  <c r="C64" i="33" s="1"/>
  <c r="X64" i="33" l="1"/>
  <c r="Y64" i="33" s="1"/>
  <c r="K64" i="33"/>
  <c r="M64" i="33" s="1"/>
  <c r="R64" i="33" s="1"/>
  <c r="C65" i="33" s="1"/>
  <c r="X63" i="31"/>
  <c r="Y63" i="31" s="1"/>
  <c r="K63" i="31"/>
  <c r="M63" i="31" s="1"/>
  <c r="R63" i="31" s="1"/>
  <c r="C64" i="31" s="1"/>
  <c r="X65" i="32"/>
  <c r="Y65" i="32" s="1"/>
  <c r="K65" i="32"/>
  <c r="M65" i="32" s="1"/>
  <c r="R65" i="32" s="1"/>
  <c r="C66" i="32" s="1"/>
  <c r="X66" i="32" l="1"/>
  <c r="Y66" i="32" s="1"/>
  <c r="K66" i="32"/>
  <c r="M66" i="32" s="1"/>
  <c r="R66" i="32" s="1"/>
  <c r="C67" i="32" s="1"/>
  <c r="X65" i="33"/>
  <c r="Y65" i="33" s="1"/>
  <c r="K65" i="33"/>
  <c r="M65" i="33" s="1"/>
  <c r="R65" i="33" s="1"/>
  <c r="C66" i="33" s="1"/>
  <c r="X64" i="31"/>
  <c r="Y64" i="31" s="1"/>
  <c r="K64" i="31"/>
  <c r="M64" i="31" s="1"/>
  <c r="R64" i="31" s="1"/>
  <c r="C65" i="31" s="1"/>
  <c r="X66" i="33" l="1"/>
  <c r="Y66" i="33" s="1"/>
  <c r="K66" i="33"/>
  <c r="M66" i="33" s="1"/>
  <c r="R66" i="33" s="1"/>
  <c r="C67" i="33" s="1"/>
  <c r="X67" i="32"/>
  <c r="Y67" i="32" s="1"/>
  <c r="K67" i="32"/>
  <c r="M67" i="32" s="1"/>
  <c r="R67" i="32" s="1"/>
  <c r="C68" i="32" s="1"/>
  <c r="X65" i="31"/>
  <c r="Y65" i="31" s="1"/>
  <c r="K65" i="31"/>
  <c r="M65" i="31" s="1"/>
  <c r="R65" i="31" s="1"/>
  <c r="C66" i="31" s="1"/>
  <c r="X66" i="31" l="1"/>
  <c r="Y66" i="31" s="1"/>
  <c r="K66" i="31"/>
  <c r="M66" i="31" s="1"/>
  <c r="R66" i="31" s="1"/>
  <c r="C67" i="31" s="1"/>
  <c r="X67" i="33"/>
  <c r="Y67" i="33" s="1"/>
  <c r="K67" i="33"/>
  <c r="M67" i="33" s="1"/>
  <c r="R67" i="33" s="1"/>
  <c r="C68" i="33" s="1"/>
  <c r="X68" i="32"/>
  <c r="Y68" i="32" s="1"/>
  <c r="K68" i="32"/>
  <c r="M68" i="32" s="1"/>
  <c r="R68" i="32" s="1"/>
  <c r="C69" i="32" s="1"/>
  <c r="X68" i="33" l="1"/>
  <c r="Y68" i="33" s="1"/>
  <c r="K68" i="33"/>
  <c r="M68" i="33" s="1"/>
  <c r="R68" i="33" s="1"/>
  <c r="C69" i="33" s="1"/>
  <c r="X67" i="31"/>
  <c r="Y67" i="31" s="1"/>
  <c r="K67" i="31"/>
  <c r="M67" i="31" s="1"/>
  <c r="R67" i="31" s="1"/>
  <c r="C68" i="31" s="1"/>
  <c r="X69" i="32"/>
  <c r="Y69" i="32" s="1"/>
  <c r="K69" i="32"/>
  <c r="M69" i="32" s="1"/>
  <c r="R69" i="32" s="1"/>
  <c r="C70" i="32" s="1"/>
  <c r="X70" i="32" l="1"/>
  <c r="Y70" i="32" s="1"/>
  <c r="K70" i="32"/>
  <c r="M70" i="32" s="1"/>
  <c r="R70" i="32" s="1"/>
  <c r="C71" i="32" s="1"/>
  <c r="X69" i="33"/>
  <c r="Y69" i="33" s="1"/>
  <c r="K69" i="33"/>
  <c r="M69" i="33" s="1"/>
  <c r="R69" i="33" s="1"/>
  <c r="C70" i="33" s="1"/>
  <c r="X68" i="31"/>
  <c r="Y68" i="31" s="1"/>
  <c r="K68" i="31"/>
  <c r="M68" i="31" s="1"/>
  <c r="R68" i="31" s="1"/>
  <c r="C69" i="31" s="1"/>
  <c r="X69" i="31" l="1"/>
  <c r="Y69" i="31" s="1"/>
  <c r="K69" i="31"/>
  <c r="M69" i="31" s="1"/>
  <c r="R69" i="31" s="1"/>
  <c r="C70" i="31" s="1"/>
  <c r="X71" i="32"/>
  <c r="Y71" i="32" s="1"/>
  <c r="K71" i="32"/>
  <c r="M71" i="32" s="1"/>
  <c r="R71" i="32" s="1"/>
  <c r="C72" i="32" s="1"/>
  <c r="X70" i="33"/>
  <c r="Y70" i="33" s="1"/>
  <c r="K70" i="33"/>
  <c r="M70" i="33" s="1"/>
  <c r="R70" i="33" s="1"/>
  <c r="C71" i="33" s="1"/>
  <c r="X71" i="33" l="1"/>
  <c r="Y71" i="33" s="1"/>
  <c r="K71" i="33"/>
  <c r="M71" i="33" s="1"/>
  <c r="R71" i="33" s="1"/>
  <c r="C72" i="33" s="1"/>
  <c r="X70" i="31"/>
  <c r="Y70" i="31" s="1"/>
  <c r="K70" i="31"/>
  <c r="M70" i="31" s="1"/>
  <c r="R70" i="31" s="1"/>
  <c r="C71" i="31" s="1"/>
  <c r="X72" i="32"/>
  <c r="Y72" i="32" s="1"/>
  <c r="K72" i="32"/>
  <c r="M72" i="32" s="1"/>
  <c r="R72" i="32" s="1"/>
  <c r="C73" i="32" s="1"/>
  <c r="X73" i="32" l="1"/>
  <c r="Y73" i="32" s="1"/>
  <c r="K73" i="32"/>
  <c r="M73" i="32" s="1"/>
  <c r="R73" i="32" s="1"/>
  <c r="C74" i="32" s="1"/>
  <c r="X72" i="33"/>
  <c r="Y72" i="33" s="1"/>
  <c r="K72" i="33"/>
  <c r="M72" i="33" s="1"/>
  <c r="R72" i="33" s="1"/>
  <c r="C73" i="33" s="1"/>
  <c r="X71" i="31"/>
  <c r="Y71" i="31" s="1"/>
  <c r="K71" i="31"/>
  <c r="M71" i="31" s="1"/>
  <c r="R71" i="31" s="1"/>
  <c r="C72" i="31" s="1"/>
  <c r="X72" i="31" l="1"/>
  <c r="Y72" i="31" s="1"/>
  <c r="K72" i="31"/>
  <c r="M72" i="31" s="1"/>
  <c r="R72" i="31" s="1"/>
  <c r="C73" i="31" s="1"/>
  <c r="X74" i="32"/>
  <c r="Y74" i="32" s="1"/>
  <c r="K74" i="32"/>
  <c r="M74" i="32" s="1"/>
  <c r="R74" i="32" s="1"/>
  <c r="C75" i="32" s="1"/>
  <c r="X73" i="33"/>
  <c r="Y73" i="33" s="1"/>
  <c r="K73" i="33"/>
  <c r="M73" i="33" s="1"/>
  <c r="R73" i="33" s="1"/>
  <c r="C74" i="33" s="1"/>
  <c r="X74" i="33" l="1"/>
  <c r="Y74" i="33" s="1"/>
  <c r="K74" i="33"/>
  <c r="M74" i="33" s="1"/>
  <c r="R74" i="33" s="1"/>
  <c r="C75" i="33" s="1"/>
  <c r="X73" i="31"/>
  <c r="Y73" i="31" s="1"/>
  <c r="K73" i="31"/>
  <c r="M73" i="31" s="1"/>
  <c r="R73" i="31" s="1"/>
  <c r="C74" i="31" s="1"/>
  <c r="X75" i="32"/>
  <c r="Y75" i="32" s="1"/>
  <c r="K75" i="32"/>
  <c r="M75" i="32" s="1"/>
  <c r="R75" i="32" s="1"/>
  <c r="C76" i="32" s="1"/>
  <c r="X74" i="31" l="1"/>
  <c r="Y74" i="31" s="1"/>
  <c r="K74" i="31"/>
  <c r="M74" i="31" s="1"/>
  <c r="R74" i="31" s="1"/>
  <c r="C75" i="31" s="1"/>
  <c r="X76" i="32"/>
  <c r="Y76" i="32" s="1"/>
  <c r="K76" i="32"/>
  <c r="M76" i="32" s="1"/>
  <c r="R76" i="32" s="1"/>
  <c r="C77" i="32" s="1"/>
  <c r="X75" i="33"/>
  <c r="Y75" i="33" s="1"/>
  <c r="K75" i="33"/>
  <c r="M75" i="33" s="1"/>
  <c r="R75" i="33" s="1"/>
  <c r="C76" i="33" s="1"/>
  <c r="X76" i="33" l="1"/>
  <c r="Y76" i="33" s="1"/>
  <c r="K76" i="33"/>
  <c r="M76" i="33" s="1"/>
  <c r="R76" i="33" s="1"/>
  <c r="C77" i="33" s="1"/>
  <c r="X75" i="31"/>
  <c r="Y75" i="31" s="1"/>
  <c r="K75" i="31"/>
  <c r="M75" i="31" s="1"/>
  <c r="R75" i="31" s="1"/>
  <c r="C76" i="31" s="1"/>
  <c r="X77" i="32"/>
  <c r="Y77" i="32" s="1"/>
  <c r="K77" i="32"/>
  <c r="M77" i="32" s="1"/>
  <c r="R77" i="32" s="1"/>
  <c r="C78" i="32" s="1"/>
  <c r="X76" i="31" l="1"/>
  <c r="Y76" i="31" s="1"/>
  <c r="K76" i="31"/>
  <c r="M76" i="31" s="1"/>
  <c r="R76" i="31" s="1"/>
  <c r="C77" i="31" s="1"/>
  <c r="X77" i="33"/>
  <c r="Y77" i="33" s="1"/>
  <c r="K77" i="33"/>
  <c r="M77" i="33" s="1"/>
  <c r="R77" i="33" s="1"/>
  <c r="C78" i="33" s="1"/>
  <c r="X78" i="32"/>
  <c r="Y78" i="32" s="1"/>
  <c r="K78" i="32"/>
  <c r="M78" i="32" s="1"/>
  <c r="R78" i="32" s="1"/>
  <c r="C79" i="32" s="1"/>
  <c r="X79" i="32" l="1"/>
  <c r="Y79" i="32" s="1"/>
  <c r="K79" i="32"/>
  <c r="M79" i="32" s="1"/>
  <c r="R79" i="32" s="1"/>
  <c r="C80" i="32" s="1"/>
  <c r="X77" i="31"/>
  <c r="Y77" i="31" s="1"/>
  <c r="K77" i="31"/>
  <c r="M77" i="31" s="1"/>
  <c r="R77" i="31" s="1"/>
  <c r="C78" i="31" s="1"/>
  <c r="X78" i="33"/>
  <c r="Y78" i="33" s="1"/>
  <c r="K78" i="33"/>
  <c r="M78" i="33" s="1"/>
  <c r="R78" i="33" s="1"/>
  <c r="C79" i="33" s="1"/>
  <c r="X79" i="33" l="1"/>
  <c r="Y79" i="33" s="1"/>
  <c r="K79" i="33"/>
  <c r="M79" i="33" s="1"/>
  <c r="R79" i="33" s="1"/>
  <c r="C80" i="33" s="1"/>
  <c r="X80" i="32"/>
  <c r="Y80" i="32" s="1"/>
  <c r="K80" i="32"/>
  <c r="M80" i="32" s="1"/>
  <c r="R80" i="32" s="1"/>
  <c r="C81" i="32" s="1"/>
  <c r="X78" i="31"/>
  <c r="Y78" i="31" s="1"/>
  <c r="K78" i="31"/>
  <c r="M78" i="31" s="1"/>
  <c r="R78" i="31" s="1"/>
  <c r="C79" i="31" s="1"/>
  <c r="X79" i="31" l="1"/>
  <c r="Y79" i="31" s="1"/>
  <c r="K79" i="31"/>
  <c r="M79" i="31" s="1"/>
  <c r="R79" i="31" s="1"/>
  <c r="C80" i="31" s="1"/>
  <c r="X80" i="33"/>
  <c r="Y80" i="33" s="1"/>
  <c r="K80" i="33"/>
  <c r="M80" i="33" s="1"/>
  <c r="R80" i="33" s="1"/>
  <c r="C81" i="33" s="1"/>
  <c r="X81" i="32"/>
  <c r="Y81" i="32" s="1"/>
  <c r="K81" i="32"/>
  <c r="M81" i="32" s="1"/>
  <c r="R81" i="32" s="1"/>
  <c r="C82" i="32" s="1"/>
  <c r="X82" i="32" l="1"/>
  <c r="Y82" i="32" s="1"/>
  <c r="K82" i="32"/>
  <c r="M82" i="32" s="1"/>
  <c r="R82" i="32" s="1"/>
  <c r="C83" i="32" s="1"/>
  <c r="X81" i="33"/>
  <c r="Y81" i="33" s="1"/>
  <c r="K81" i="33"/>
  <c r="M81" i="33" s="1"/>
  <c r="R81" i="33" s="1"/>
  <c r="C82" i="33" s="1"/>
  <c r="X80" i="31"/>
  <c r="Y80" i="31" s="1"/>
  <c r="K80" i="31"/>
  <c r="M80" i="31" s="1"/>
  <c r="R80" i="31" s="1"/>
  <c r="C81" i="31" s="1"/>
  <c r="X81" i="31" l="1"/>
  <c r="Y81" i="31" s="1"/>
  <c r="K81" i="31"/>
  <c r="M81" i="31" s="1"/>
  <c r="R81" i="31" s="1"/>
  <c r="C82" i="31" s="1"/>
  <c r="X83" i="32"/>
  <c r="Y83" i="32" s="1"/>
  <c r="K83" i="32"/>
  <c r="M83" i="32" s="1"/>
  <c r="R83" i="32" s="1"/>
  <c r="C84" i="32" s="1"/>
  <c r="X82" i="33"/>
  <c r="Y82" i="33" s="1"/>
  <c r="K82" i="33"/>
  <c r="M82" i="33" s="1"/>
  <c r="R82" i="33" s="1"/>
  <c r="C83" i="33" s="1"/>
  <c r="X84" i="32" l="1"/>
  <c r="Y84" i="32" s="1"/>
  <c r="K84" i="32"/>
  <c r="M84" i="32" s="1"/>
  <c r="R84" i="32" s="1"/>
  <c r="C85" i="32" s="1"/>
  <c r="X82" i="31"/>
  <c r="Y82" i="31" s="1"/>
  <c r="K82" i="31"/>
  <c r="M82" i="31" s="1"/>
  <c r="R82" i="31" s="1"/>
  <c r="C83" i="31" s="1"/>
  <c r="X83" i="33"/>
  <c r="Y83" i="33" s="1"/>
  <c r="K83" i="33"/>
  <c r="M83" i="33" s="1"/>
  <c r="R83" i="33" s="1"/>
  <c r="C84" i="33" s="1"/>
  <c r="X84" i="33" l="1"/>
  <c r="Y84" i="33" s="1"/>
  <c r="K84" i="33"/>
  <c r="M84" i="33" s="1"/>
  <c r="R84" i="33" s="1"/>
  <c r="C85" i="33" s="1"/>
  <c r="X85" i="32"/>
  <c r="Y85" i="32" s="1"/>
  <c r="K85" i="32"/>
  <c r="M85" i="32" s="1"/>
  <c r="R85" i="32" s="1"/>
  <c r="C86" i="32" s="1"/>
  <c r="X83" i="31"/>
  <c r="Y83" i="31" s="1"/>
  <c r="K83" i="31"/>
  <c r="M83" i="31" s="1"/>
  <c r="R83" i="31" s="1"/>
  <c r="C84" i="31" s="1"/>
  <c r="X86" i="32" l="1"/>
  <c r="Y86" i="32" s="1"/>
  <c r="K86" i="32"/>
  <c r="M86" i="32" s="1"/>
  <c r="R86" i="32" s="1"/>
  <c r="C87" i="32" s="1"/>
  <c r="X85" i="33"/>
  <c r="Y85" i="33" s="1"/>
  <c r="K85" i="33"/>
  <c r="M85" i="33" s="1"/>
  <c r="R85" i="33" s="1"/>
  <c r="C86" i="33" s="1"/>
  <c r="X84" i="31"/>
  <c r="Y84" i="31" s="1"/>
  <c r="K84" i="31"/>
  <c r="M84" i="31" s="1"/>
  <c r="R84" i="31" s="1"/>
  <c r="C85" i="31" s="1"/>
  <c r="X85" i="31" l="1"/>
  <c r="Y85" i="31" s="1"/>
  <c r="K85" i="31"/>
  <c r="M85" i="31" s="1"/>
  <c r="R85" i="31" s="1"/>
  <c r="C86" i="31" s="1"/>
  <c r="X87" i="32"/>
  <c r="Y87" i="32" s="1"/>
  <c r="K87" i="32"/>
  <c r="M87" i="32" s="1"/>
  <c r="R87" i="32" s="1"/>
  <c r="C88" i="32" s="1"/>
  <c r="X86" i="33"/>
  <c r="Y86" i="33" s="1"/>
  <c r="K86" i="33"/>
  <c r="M86" i="33" s="1"/>
  <c r="R86" i="33" s="1"/>
  <c r="C87" i="33" s="1"/>
  <c r="X87" i="33" l="1"/>
  <c r="Y87" i="33" s="1"/>
  <c r="K87" i="33"/>
  <c r="M87" i="33" s="1"/>
  <c r="R87" i="33" s="1"/>
  <c r="C88" i="33" s="1"/>
  <c r="X86" i="31"/>
  <c r="Y86" i="31" s="1"/>
  <c r="K86" i="31"/>
  <c r="M86" i="31" s="1"/>
  <c r="R86" i="31" s="1"/>
  <c r="C87" i="31" s="1"/>
  <c r="X88" i="32"/>
  <c r="Y88" i="32" s="1"/>
  <c r="K88" i="32"/>
  <c r="M88" i="32" s="1"/>
  <c r="R88" i="32" s="1"/>
  <c r="C89" i="32" s="1"/>
  <c r="X89" i="32" l="1"/>
  <c r="Y89" i="32" s="1"/>
  <c r="K89" i="32"/>
  <c r="M89" i="32" s="1"/>
  <c r="R89" i="32" s="1"/>
  <c r="C90" i="32" s="1"/>
  <c r="X88" i="33"/>
  <c r="Y88" i="33" s="1"/>
  <c r="K88" i="33"/>
  <c r="M88" i="33" s="1"/>
  <c r="R88" i="33" s="1"/>
  <c r="C89" i="33" s="1"/>
  <c r="X87" i="31"/>
  <c r="Y87" i="31" s="1"/>
  <c r="K87" i="31"/>
  <c r="M87" i="31" s="1"/>
  <c r="R87" i="31" s="1"/>
  <c r="C88" i="31" s="1"/>
  <c r="X88" i="31" l="1"/>
  <c r="Y88" i="31" s="1"/>
  <c r="K88" i="31"/>
  <c r="M88" i="31" s="1"/>
  <c r="R88" i="31" s="1"/>
  <c r="C89" i="31" s="1"/>
  <c r="X90" i="32"/>
  <c r="Y90" i="32" s="1"/>
  <c r="K90" i="32"/>
  <c r="M90" i="32" s="1"/>
  <c r="R90" i="32" s="1"/>
  <c r="C91" i="32" s="1"/>
  <c r="X89" i="33"/>
  <c r="Y89" i="33" s="1"/>
  <c r="K89" i="33"/>
  <c r="M89" i="33" s="1"/>
  <c r="R89" i="33" s="1"/>
  <c r="C90" i="33" s="1"/>
  <c r="X90" i="33" l="1"/>
  <c r="Y90" i="33" s="1"/>
  <c r="K90" i="33"/>
  <c r="M90" i="33" s="1"/>
  <c r="R90" i="33" s="1"/>
  <c r="C91" i="33" s="1"/>
  <c r="X89" i="31"/>
  <c r="Y89" i="31" s="1"/>
  <c r="K89" i="31"/>
  <c r="M89" i="31" s="1"/>
  <c r="R89" i="31" s="1"/>
  <c r="C90" i="31" s="1"/>
  <c r="X91" i="32"/>
  <c r="Y91" i="32" s="1"/>
  <c r="K91" i="32"/>
  <c r="M91" i="32" s="1"/>
  <c r="R91" i="32" s="1"/>
  <c r="C92" i="32" s="1"/>
  <c r="X92" i="32" l="1"/>
  <c r="Y92" i="32" s="1"/>
  <c r="K92" i="32"/>
  <c r="M92" i="32" s="1"/>
  <c r="R92" i="32" s="1"/>
  <c r="C93" i="32" s="1"/>
  <c r="X91" i="33"/>
  <c r="Y91" i="33" s="1"/>
  <c r="K91" i="33"/>
  <c r="M91" i="33" s="1"/>
  <c r="R91" i="33" s="1"/>
  <c r="C92" i="33" s="1"/>
  <c r="X90" i="31"/>
  <c r="Y90" i="31" s="1"/>
  <c r="K90" i="31"/>
  <c r="M90" i="31" s="1"/>
  <c r="R90" i="31" s="1"/>
  <c r="C91" i="31" s="1"/>
  <c r="X91" i="31" l="1"/>
  <c r="Y91" i="31" s="1"/>
  <c r="K91" i="31"/>
  <c r="M91" i="31" s="1"/>
  <c r="R91" i="31" s="1"/>
  <c r="C92" i="31" s="1"/>
  <c r="X93" i="32"/>
  <c r="Y93" i="32" s="1"/>
  <c r="K93" i="32"/>
  <c r="M93" i="32" s="1"/>
  <c r="R93" i="32" s="1"/>
  <c r="C94" i="32" s="1"/>
  <c r="X92" i="33"/>
  <c r="Y92" i="33" s="1"/>
  <c r="K92" i="33"/>
  <c r="M92" i="33" s="1"/>
  <c r="R92" i="33" s="1"/>
  <c r="C93" i="33" s="1"/>
  <c r="X93" i="33" l="1"/>
  <c r="Y93" i="33" s="1"/>
  <c r="K93" i="33"/>
  <c r="M93" i="33" s="1"/>
  <c r="R93" i="33" s="1"/>
  <c r="C94" i="33" s="1"/>
  <c r="X92" i="31"/>
  <c r="Y92" i="31" s="1"/>
  <c r="K92" i="31"/>
  <c r="M92" i="31" s="1"/>
  <c r="R92" i="31" s="1"/>
  <c r="C93" i="31" s="1"/>
  <c r="X94" i="32"/>
  <c r="Y94" i="32" s="1"/>
  <c r="K94" i="32"/>
  <c r="M94" i="32" s="1"/>
  <c r="R94" i="32" s="1"/>
  <c r="C95" i="32" s="1"/>
  <c r="X93" i="31" l="1"/>
  <c r="Y93" i="31" s="1"/>
  <c r="K93" i="31"/>
  <c r="M93" i="31" s="1"/>
  <c r="R93" i="31" s="1"/>
  <c r="C94" i="31" s="1"/>
  <c r="X94" i="33"/>
  <c r="Y94" i="33" s="1"/>
  <c r="K94" i="33"/>
  <c r="M94" i="33" s="1"/>
  <c r="R94" i="33" s="1"/>
  <c r="C95" i="33" s="1"/>
  <c r="X95" i="32"/>
  <c r="Y95" i="32" s="1"/>
  <c r="K95" i="32"/>
  <c r="M95" i="32" s="1"/>
  <c r="R95" i="32" s="1"/>
  <c r="C96" i="32" s="1"/>
  <c r="X96" i="32" l="1"/>
  <c r="Y96" i="32" s="1"/>
  <c r="K96" i="32"/>
  <c r="M96" i="32" s="1"/>
  <c r="R96" i="32" s="1"/>
  <c r="C97" i="32" s="1"/>
  <c r="X94" i="31"/>
  <c r="Y94" i="31" s="1"/>
  <c r="K94" i="31"/>
  <c r="M94" i="31" s="1"/>
  <c r="R94" i="31" s="1"/>
  <c r="C95" i="31" s="1"/>
  <c r="X95" i="33"/>
  <c r="Y95" i="33" s="1"/>
  <c r="K95" i="33"/>
  <c r="M95" i="33" s="1"/>
  <c r="R95" i="33" s="1"/>
  <c r="C96" i="33" s="1"/>
  <c r="X96" i="33" l="1"/>
  <c r="Y96" i="33" s="1"/>
  <c r="K96" i="33"/>
  <c r="M96" i="33" s="1"/>
  <c r="R96" i="33" s="1"/>
  <c r="C97" i="33" s="1"/>
  <c r="X95" i="31"/>
  <c r="Y95" i="31" s="1"/>
  <c r="K95" i="31"/>
  <c r="M95" i="31" s="1"/>
  <c r="R95" i="31" s="1"/>
  <c r="C96" i="31" s="1"/>
  <c r="X97" i="32"/>
  <c r="Y97" i="32" s="1"/>
  <c r="K97" i="32"/>
  <c r="M97" i="32" s="1"/>
  <c r="R97" i="32" s="1"/>
  <c r="C98" i="32" s="1"/>
  <c r="X98" i="32" l="1"/>
  <c r="Y98" i="32" s="1"/>
  <c r="K98" i="32"/>
  <c r="M98" i="32" s="1"/>
  <c r="R98" i="32" s="1"/>
  <c r="C99" i="32" s="1"/>
  <c r="X97" i="33"/>
  <c r="Y97" i="33" s="1"/>
  <c r="K97" i="33"/>
  <c r="M97" i="33" s="1"/>
  <c r="R97" i="33" s="1"/>
  <c r="C98" i="33" s="1"/>
  <c r="X96" i="31"/>
  <c r="Y96" i="31" s="1"/>
  <c r="K96" i="31"/>
  <c r="M96" i="31" s="1"/>
  <c r="R96" i="31" s="1"/>
  <c r="C97" i="31" s="1"/>
  <c r="X98" i="33" l="1"/>
  <c r="Y98" i="33" s="1"/>
  <c r="K98" i="33"/>
  <c r="M98" i="33" s="1"/>
  <c r="R98" i="33" s="1"/>
  <c r="C99" i="33" s="1"/>
  <c r="X99" i="32"/>
  <c r="Y99" i="32" s="1"/>
  <c r="K99" i="32"/>
  <c r="M99" i="32" s="1"/>
  <c r="R99" i="32" s="1"/>
  <c r="C100" i="32" s="1"/>
  <c r="X97" i="31"/>
  <c r="Y97" i="31" s="1"/>
  <c r="K97" i="31"/>
  <c r="M97" i="31" s="1"/>
  <c r="R97" i="31" s="1"/>
  <c r="C98" i="31" s="1"/>
  <c r="X98" i="31" l="1"/>
  <c r="Y98" i="31" s="1"/>
  <c r="K98" i="31"/>
  <c r="M98" i="31" s="1"/>
  <c r="R98" i="31" s="1"/>
  <c r="C99" i="31" s="1"/>
  <c r="X99" i="33"/>
  <c r="Y99" i="33" s="1"/>
  <c r="K99" i="33"/>
  <c r="M99" i="33" s="1"/>
  <c r="R99" i="33" s="1"/>
  <c r="C100" i="33" s="1"/>
  <c r="X100" i="32"/>
  <c r="Y100" i="32" s="1"/>
  <c r="K100" i="32"/>
  <c r="M100" i="32" s="1"/>
  <c r="R100" i="32" s="1"/>
  <c r="C101" i="32" s="1"/>
  <c r="X101" i="32" l="1"/>
  <c r="Y101" i="32" s="1"/>
  <c r="K101" i="32"/>
  <c r="M101" i="32" s="1"/>
  <c r="R101" i="32" s="1"/>
  <c r="C102" i="32" s="1"/>
  <c r="X99" i="31"/>
  <c r="Y99" i="31" s="1"/>
  <c r="K99" i="31"/>
  <c r="M99" i="31" s="1"/>
  <c r="R99" i="31" s="1"/>
  <c r="C100" i="31" s="1"/>
  <c r="X100" i="33"/>
  <c r="Y100" i="33" s="1"/>
  <c r="K100" i="33"/>
  <c r="M100" i="33" s="1"/>
  <c r="R100" i="33" s="1"/>
  <c r="C101" i="33" s="1"/>
  <c r="X100" i="31" l="1"/>
  <c r="Y100" i="31" s="1"/>
  <c r="K100" i="31"/>
  <c r="M100" i="31" s="1"/>
  <c r="R100" i="31" s="1"/>
  <c r="C101" i="31" s="1"/>
  <c r="X102" i="32"/>
  <c r="Y102" i="32" s="1"/>
  <c r="K102" i="32"/>
  <c r="M102" i="32" s="1"/>
  <c r="R102" i="32" s="1"/>
  <c r="C103" i="32" s="1"/>
  <c r="X101" i="33"/>
  <c r="Y101" i="33" s="1"/>
  <c r="K101" i="33"/>
  <c r="M101" i="33" s="1"/>
  <c r="R101" i="33" s="1"/>
  <c r="C102" i="33" s="1"/>
  <c r="X102" i="33" l="1"/>
  <c r="Y102" i="33" s="1"/>
  <c r="K102" i="33"/>
  <c r="M102" i="33" s="1"/>
  <c r="R102" i="33" s="1"/>
  <c r="C103" i="33" s="1"/>
  <c r="X101" i="31"/>
  <c r="Y101" i="31" s="1"/>
  <c r="K101" i="31"/>
  <c r="M101" i="31" s="1"/>
  <c r="R101" i="31" s="1"/>
  <c r="C102" i="31" s="1"/>
  <c r="X103" i="32"/>
  <c r="Y103" i="32" s="1"/>
  <c r="K103" i="32"/>
  <c r="M103" i="32" s="1"/>
  <c r="R103" i="32" s="1"/>
  <c r="C104" i="32" s="1"/>
  <c r="X104" i="32" l="1"/>
  <c r="Y104" i="32" s="1"/>
  <c r="K104" i="32"/>
  <c r="M104" i="32" s="1"/>
  <c r="R104" i="32" s="1"/>
  <c r="C105" i="32" s="1"/>
  <c r="X103" i="33"/>
  <c r="Y103" i="33" s="1"/>
  <c r="K103" i="33"/>
  <c r="M103" i="33" s="1"/>
  <c r="R103" i="33" s="1"/>
  <c r="C104" i="33" s="1"/>
  <c r="X102" i="31"/>
  <c r="Y102" i="31" s="1"/>
  <c r="K102" i="31"/>
  <c r="M102" i="31" s="1"/>
  <c r="R102" i="31" s="1"/>
  <c r="C103" i="31" s="1"/>
  <c r="X103" i="31" l="1"/>
  <c r="Y103" i="31" s="1"/>
  <c r="K103" i="31"/>
  <c r="M103" i="31" s="1"/>
  <c r="R103" i="31" s="1"/>
  <c r="C104" i="31" s="1"/>
  <c r="X105" i="32"/>
  <c r="Y105" i="32" s="1"/>
  <c r="K105" i="32"/>
  <c r="M105" i="32" s="1"/>
  <c r="R105" i="32" s="1"/>
  <c r="C106" i="32" s="1"/>
  <c r="X104" i="33"/>
  <c r="Y104" i="33" s="1"/>
  <c r="K104" i="33"/>
  <c r="M104" i="33" s="1"/>
  <c r="R104" i="33" s="1"/>
  <c r="C105" i="33" s="1"/>
  <c r="X105" i="33" l="1"/>
  <c r="Y105" i="33" s="1"/>
  <c r="K105" i="33"/>
  <c r="M105" i="33" s="1"/>
  <c r="R105" i="33" s="1"/>
  <c r="C106" i="33" s="1"/>
  <c r="X104" i="31"/>
  <c r="Y104" i="31" s="1"/>
  <c r="K104" i="31"/>
  <c r="M104" i="31" s="1"/>
  <c r="R104" i="31" s="1"/>
  <c r="C105" i="31" s="1"/>
  <c r="X106" i="32"/>
  <c r="Y106" i="32" s="1"/>
  <c r="K106" i="32"/>
  <c r="M106" i="32" s="1"/>
  <c r="R106" i="32" s="1"/>
  <c r="C107" i="32" s="1"/>
  <c r="X107" i="32" l="1"/>
  <c r="Y107" i="32" s="1"/>
  <c r="K107" i="32"/>
  <c r="M107" i="32" s="1"/>
  <c r="R107" i="32" s="1"/>
  <c r="C108" i="32" s="1"/>
  <c r="X106" i="33"/>
  <c r="Y106" i="33" s="1"/>
  <c r="K106" i="33"/>
  <c r="M106" i="33" s="1"/>
  <c r="R106" i="33" s="1"/>
  <c r="C107" i="33" s="1"/>
  <c r="X105" i="31"/>
  <c r="Y105" i="31" s="1"/>
  <c r="K105" i="31"/>
  <c r="M105" i="31" s="1"/>
  <c r="R105" i="31" s="1"/>
  <c r="C106" i="31" s="1"/>
  <c r="X106" i="31" l="1"/>
  <c r="Y106" i="31" s="1"/>
  <c r="K106" i="31"/>
  <c r="M106" i="31" s="1"/>
  <c r="R106" i="31" s="1"/>
  <c r="C107" i="31" s="1"/>
  <c r="X108" i="32"/>
  <c r="Y108" i="32" s="1"/>
  <c r="K108" i="32"/>
  <c r="M108" i="32" s="1"/>
  <c r="R108" i="32" s="1"/>
  <c r="C109" i="32" s="1"/>
  <c r="X107" i="33"/>
  <c r="Y107" i="33" s="1"/>
  <c r="K107" i="33"/>
  <c r="M107" i="33" s="1"/>
  <c r="R107" i="33" s="1"/>
  <c r="C108" i="33" s="1"/>
  <c r="X108" i="33" l="1"/>
  <c r="Y108" i="33" s="1"/>
  <c r="K108" i="33"/>
  <c r="M108" i="33" s="1"/>
  <c r="R108" i="33" s="1"/>
  <c r="C109" i="33" s="1"/>
  <c r="X107" i="31"/>
  <c r="Y107" i="31" s="1"/>
  <c r="K107" i="31"/>
  <c r="M107" i="31" s="1"/>
  <c r="R107" i="31" s="1"/>
  <c r="C108" i="31" s="1"/>
  <c r="X109" i="32"/>
  <c r="Y109" i="32" s="1"/>
  <c r="K109" i="32"/>
  <c r="M109" i="32" s="1"/>
  <c r="R109" i="32" s="1"/>
  <c r="C110" i="32" s="1"/>
  <c r="X110" i="32" l="1"/>
  <c r="Y110" i="32" s="1"/>
  <c r="K110" i="32"/>
  <c r="M110" i="32" s="1"/>
  <c r="R110" i="32" s="1"/>
  <c r="C111" i="32" s="1"/>
  <c r="X109" i="33"/>
  <c r="Y109" i="33" s="1"/>
  <c r="K109" i="33"/>
  <c r="M109" i="33" s="1"/>
  <c r="R109" i="33" s="1"/>
  <c r="C110" i="33" s="1"/>
  <c r="X108" i="31"/>
  <c r="Y108" i="31" s="1"/>
  <c r="K108" i="31"/>
  <c r="M108" i="31" s="1"/>
  <c r="R108" i="31" s="1"/>
  <c r="C109" i="31" s="1"/>
  <c r="X110" i="33" l="1"/>
  <c r="Y110" i="33" s="1"/>
  <c r="K110" i="33"/>
  <c r="M110" i="33" s="1"/>
  <c r="R110" i="33" s="1"/>
  <c r="C111" i="33" s="1"/>
  <c r="X111" i="32"/>
  <c r="Y111" i="32" s="1"/>
  <c r="K111" i="32"/>
  <c r="M111" i="32" s="1"/>
  <c r="R111" i="32" s="1"/>
  <c r="C112" i="32" s="1"/>
  <c r="X109" i="31"/>
  <c r="Y109" i="31" s="1"/>
  <c r="K109" i="31"/>
  <c r="M109" i="31" s="1"/>
  <c r="R109" i="31" s="1"/>
  <c r="C110" i="31" s="1"/>
  <c r="X110" i="31" l="1"/>
  <c r="Y110" i="31" s="1"/>
  <c r="K110" i="31"/>
  <c r="M110" i="31" s="1"/>
  <c r="R110" i="31" s="1"/>
  <c r="C111" i="31" s="1"/>
  <c r="X111" i="33"/>
  <c r="Y111" i="33" s="1"/>
  <c r="K111" i="33"/>
  <c r="M111" i="33" s="1"/>
  <c r="R111" i="33" s="1"/>
  <c r="C112" i="33" s="1"/>
  <c r="X112" i="32"/>
  <c r="Y112" i="32" s="1"/>
  <c r="K112" i="32"/>
  <c r="M112" i="32" s="1"/>
  <c r="R112" i="32" s="1"/>
  <c r="C113" i="32" s="1"/>
  <c r="X112" i="33" l="1"/>
  <c r="Y112" i="33" s="1"/>
  <c r="K112" i="33"/>
  <c r="M112" i="33" s="1"/>
  <c r="R112" i="33" s="1"/>
  <c r="C113" i="33" s="1"/>
  <c r="X111" i="31"/>
  <c r="Y111" i="31" s="1"/>
  <c r="K111" i="31"/>
  <c r="M111" i="31" s="1"/>
  <c r="R111" i="31" s="1"/>
  <c r="C112" i="31" s="1"/>
  <c r="X113" i="32"/>
  <c r="Y113" i="32" s="1"/>
  <c r="K113" i="32"/>
  <c r="M113" i="32" s="1"/>
  <c r="R113" i="32" s="1"/>
  <c r="C114" i="32" s="1"/>
  <c r="X114" i="32" l="1"/>
  <c r="Y114" i="32" s="1"/>
  <c r="K114" i="32"/>
  <c r="M114" i="32" s="1"/>
  <c r="R114" i="32" s="1"/>
  <c r="C115" i="32" s="1"/>
  <c r="X113" i="33"/>
  <c r="Y113" i="33" s="1"/>
  <c r="K113" i="33"/>
  <c r="M113" i="33" s="1"/>
  <c r="R113" i="33" s="1"/>
  <c r="C114" i="33" s="1"/>
  <c r="X112" i="31"/>
  <c r="Y112" i="31" s="1"/>
  <c r="K112" i="31"/>
  <c r="M112" i="31" s="1"/>
  <c r="R112" i="31" s="1"/>
  <c r="C113" i="31" s="1"/>
  <c r="X113" i="31" l="1"/>
  <c r="Y113" i="31" s="1"/>
  <c r="K113" i="31"/>
  <c r="M113" i="31" s="1"/>
  <c r="R113" i="31" s="1"/>
  <c r="C114" i="31" s="1"/>
  <c r="X115" i="32"/>
  <c r="Y115" i="32" s="1"/>
  <c r="K115" i="32"/>
  <c r="M115" i="32" s="1"/>
  <c r="R115" i="32" s="1"/>
  <c r="C116" i="32" s="1"/>
  <c r="X114" i="33"/>
  <c r="Y114" i="33" s="1"/>
  <c r="K114" i="33"/>
  <c r="M114" i="33" s="1"/>
  <c r="R114" i="33" s="1"/>
  <c r="C115" i="33" s="1"/>
  <c r="X115" i="33" l="1"/>
  <c r="Y115" i="33" s="1"/>
  <c r="K115" i="33"/>
  <c r="M115" i="33" s="1"/>
  <c r="R115" i="33" s="1"/>
  <c r="C116" i="33" s="1"/>
  <c r="X114" i="31"/>
  <c r="Y114" i="31" s="1"/>
  <c r="K114" i="31"/>
  <c r="M114" i="31" s="1"/>
  <c r="R114" i="31" s="1"/>
  <c r="C115" i="31" s="1"/>
  <c r="X116" i="32"/>
  <c r="Y116" i="32" s="1"/>
  <c r="K116" i="32"/>
  <c r="M116" i="32" s="1"/>
  <c r="R116" i="32" s="1"/>
  <c r="C117" i="32" s="1"/>
  <c r="X117" i="32" l="1"/>
  <c r="Y117" i="32" s="1"/>
  <c r="K117" i="32"/>
  <c r="M117" i="32" s="1"/>
  <c r="R117" i="32" s="1"/>
  <c r="C118" i="32" s="1"/>
  <c r="X116" i="33"/>
  <c r="Y116" i="33" s="1"/>
  <c r="K116" i="33"/>
  <c r="M116" i="33" s="1"/>
  <c r="R116" i="33" s="1"/>
  <c r="C117" i="33" s="1"/>
  <c r="X115" i="31"/>
  <c r="Y115" i="31" s="1"/>
  <c r="K115" i="31"/>
  <c r="M115" i="31" s="1"/>
  <c r="R115" i="31" s="1"/>
  <c r="C116" i="31" s="1"/>
  <c r="X117" i="33" l="1"/>
  <c r="Y117" i="33" s="1"/>
  <c r="K117" i="33"/>
  <c r="M117" i="33" s="1"/>
  <c r="R117" i="33" s="1"/>
  <c r="C118" i="33" s="1"/>
  <c r="X118" i="32"/>
  <c r="Y118" i="32" s="1"/>
  <c r="K118" i="32"/>
  <c r="M118" i="32" s="1"/>
  <c r="R118" i="32" s="1"/>
  <c r="C119" i="32" s="1"/>
  <c r="X116" i="31"/>
  <c r="Y116" i="31" s="1"/>
  <c r="K116" i="31"/>
  <c r="M116" i="31" s="1"/>
  <c r="R116" i="31" s="1"/>
  <c r="C117" i="31" s="1"/>
  <c r="X117" i="31" l="1"/>
  <c r="Y117" i="31" s="1"/>
  <c r="K117" i="31"/>
  <c r="M117" i="31" s="1"/>
  <c r="R117" i="31" s="1"/>
  <c r="C118" i="31" s="1"/>
  <c r="X118" i="33"/>
  <c r="Y118" i="33" s="1"/>
  <c r="K118" i="33"/>
  <c r="M118" i="33" s="1"/>
  <c r="R118" i="33" s="1"/>
  <c r="C119" i="33" s="1"/>
  <c r="X119" i="32"/>
  <c r="Y119" i="32" s="1"/>
  <c r="K119" i="32"/>
  <c r="M119" i="32" s="1"/>
  <c r="R119" i="32" s="1"/>
  <c r="C120" i="32" s="1"/>
  <c r="X119" i="33" l="1"/>
  <c r="Y119" i="33" s="1"/>
  <c r="K119" i="33"/>
  <c r="M119" i="33" s="1"/>
  <c r="R119" i="33" s="1"/>
  <c r="C120" i="33" s="1"/>
  <c r="X118" i="31"/>
  <c r="Y118" i="31" s="1"/>
  <c r="K118" i="31"/>
  <c r="M118" i="31" s="1"/>
  <c r="R118" i="31" s="1"/>
  <c r="C119" i="31" s="1"/>
  <c r="X120" i="32"/>
  <c r="Y120" i="32" s="1"/>
  <c r="K120" i="32"/>
  <c r="M120" i="32" s="1"/>
  <c r="R120" i="32" s="1"/>
  <c r="C121" i="32" s="1"/>
  <c r="X121" i="32" l="1"/>
  <c r="Y121" i="32" s="1"/>
  <c r="K121" i="32"/>
  <c r="M121" i="32" s="1"/>
  <c r="R121" i="32" s="1"/>
  <c r="C122" i="32" s="1"/>
  <c r="X120" i="33"/>
  <c r="Y120" i="33" s="1"/>
  <c r="K120" i="33"/>
  <c r="M120" i="33" s="1"/>
  <c r="R120" i="33" s="1"/>
  <c r="C121" i="33" s="1"/>
  <c r="X119" i="31"/>
  <c r="Y119" i="31" s="1"/>
  <c r="K119" i="31"/>
  <c r="M119" i="31" s="1"/>
  <c r="R119" i="31" s="1"/>
  <c r="C120" i="31" s="1"/>
  <c r="X120" i="31" l="1"/>
  <c r="Y120" i="31" s="1"/>
  <c r="K120" i="31"/>
  <c r="M120" i="31" s="1"/>
  <c r="R120" i="31" s="1"/>
  <c r="C121" i="31" s="1"/>
  <c r="X122" i="32"/>
  <c r="Y122" i="32" s="1"/>
  <c r="K122" i="32"/>
  <c r="M122" i="32" s="1"/>
  <c r="R122" i="32" s="1"/>
  <c r="C123" i="32" s="1"/>
  <c r="X121" i="33"/>
  <c r="Y121" i="33" s="1"/>
  <c r="K121" i="33"/>
  <c r="M121" i="33" s="1"/>
  <c r="R121" i="33" s="1"/>
  <c r="C122" i="33" s="1"/>
  <c r="X122" i="33" l="1"/>
  <c r="Y122" i="33" s="1"/>
  <c r="K122" i="33"/>
  <c r="M122" i="33" s="1"/>
  <c r="R122" i="33" s="1"/>
  <c r="C123" i="33" s="1"/>
  <c r="X121" i="31"/>
  <c r="Y121" i="31" s="1"/>
  <c r="K121" i="31"/>
  <c r="M121" i="31" s="1"/>
  <c r="R121" i="31" s="1"/>
  <c r="C122" i="31" s="1"/>
  <c r="X123" i="32"/>
  <c r="Y123" i="32" s="1"/>
  <c r="K123" i="32"/>
  <c r="M123" i="32" s="1"/>
  <c r="R123" i="32" s="1"/>
  <c r="C124" i="32" s="1"/>
  <c r="X124" i="32" l="1"/>
  <c r="Y124" i="32" s="1"/>
  <c r="K124" i="32"/>
  <c r="M124" i="32" s="1"/>
  <c r="R124" i="32" s="1"/>
  <c r="C125" i="32" s="1"/>
  <c r="X123" i="33"/>
  <c r="Y123" i="33" s="1"/>
  <c r="K123" i="33"/>
  <c r="M123" i="33" s="1"/>
  <c r="R123" i="33" s="1"/>
  <c r="C124" i="33" s="1"/>
  <c r="X122" i="31"/>
  <c r="Y122" i="31" s="1"/>
  <c r="K122" i="31"/>
  <c r="M122" i="31" s="1"/>
  <c r="R122" i="31" s="1"/>
  <c r="C123" i="31" s="1"/>
  <c r="X123" i="31" l="1"/>
  <c r="Y123" i="31" s="1"/>
  <c r="K123" i="31"/>
  <c r="M123" i="31" s="1"/>
  <c r="R123" i="31" s="1"/>
  <c r="C124" i="31" s="1"/>
  <c r="X125" i="32"/>
  <c r="Y125" i="32" s="1"/>
  <c r="K125" i="32"/>
  <c r="M125" i="32" s="1"/>
  <c r="R125" i="32" s="1"/>
  <c r="C126" i="32" s="1"/>
  <c r="X124" i="33"/>
  <c r="Y124" i="33" s="1"/>
  <c r="K124" i="33"/>
  <c r="M124" i="33" s="1"/>
  <c r="R124" i="33" s="1"/>
  <c r="C125" i="33" s="1"/>
  <c r="X126" i="32" l="1"/>
  <c r="Y126" i="32" s="1"/>
  <c r="K126" i="32"/>
  <c r="M126" i="32" s="1"/>
  <c r="R126" i="32" s="1"/>
  <c r="C127" i="32" s="1"/>
  <c r="X125" i="33"/>
  <c r="Y125" i="33" s="1"/>
  <c r="K125" i="33"/>
  <c r="M125" i="33" s="1"/>
  <c r="R125" i="33" s="1"/>
  <c r="C126" i="33" s="1"/>
  <c r="X124" i="31"/>
  <c r="Y124" i="31" s="1"/>
  <c r="K124" i="31"/>
  <c r="M124" i="31" s="1"/>
  <c r="R124" i="31" s="1"/>
  <c r="C125" i="31" s="1"/>
  <c r="X125" i="31" l="1"/>
  <c r="Y125" i="31" s="1"/>
  <c r="K125" i="31"/>
  <c r="M125" i="31" s="1"/>
  <c r="R125" i="31" s="1"/>
  <c r="C126" i="31" s="1"/>
  <c r="X126" i="33"/>
  <c r="Y126" i="33" s="1"/>
  <c r="K126" i="33"/>
  <c r="M126" i="33" s="1"/>
  <c r="R126" i="33" s="1"/>
  <c r="C127" i="33" s="1"/>
  <c r="X127" i="32"/>
  <c r="Y127" i="32" s="1"/>
  <c r="K127" i="32"/>
  <c r="M127" i="32" s="1"/>
  <c r="R127" i="32" s="1"/>
  <c r="C128" i="32" s="1"/>
  <c r="X128" i="32" l="1"/>
  <c r="Y128" i="32" s="1"/>
  <c r="K128" i="32"/>
  <c r="M128" i="32" s="1"/>
  <c r="R128" i="32" s="1"/>
  <c r="C129" i="32" s="1"/>
  <c r="X127" i="33"/>
  <c r="Y127" i="33" s="1"/>
  <c r="K127" i="33"/>
  <c r="M127" i="33" s="1"/>
  <c r="R127" i="33" s="1"/>
  <c r="C128" i="33" s="1"/>
  <c r="X126" i="31"/>
  <c r="Y126" i="31" s="1"/>
  <c r="K126" i="31"/>
  <c r="M126" i="31" s="1"/>
  <c r="R126" i="31" s="1"/>
  <c r="C127" i="31" s="1"/>
  <c r="X127" i="31" l="1"/>
  <c r="Y127" i="31" s="1"/>
  <c r="K127" i="31"/>
  <c r="M127" i="31" s="1"/>
  <c r="R127" i="31" s="1"/>
  <c r="C128" i="31" s="1"/>
  <c r="X129" i="32"/>
  <c r="Y129" i="32" s="1"/>
  <c r="K129" i="32"/>
  <c r="M129" i="32" s="1"/>
  <c r="R129" i="32" s="1"/>
  <c r="C130" i="32" s="1"/>
  <c r="X128" i="33"/>
  <c r="Y128" i="33" s="1"/>
  <c r="K128" i="33"/>
  <c r="M128" i="33" s="1"/>
  <c r="R128" i="33" s="1"/>
  <c r="C129" i="33" s="1"/>
  <c r="X130" i="32" l="1"/>
  <c r="Y130" i="32" s="1"/>
  <c r="K130" i="32"/>
  <c r="M130" i="32" s="1"/>
  <c r="R130" i="32" s="1"/>
  <c r="C131" i="32" s="1"/>
  <c r="X128" i="31"/>
  <c r="Y128" i="31" s="1"/>
  <c r="K128" i="31"/>
  <c r="M128" i="31" s="1"/>
  <c r="R128" i="31" s="1"/>
  <c r="C129" i="31" s="1"/>
  <c r="X129" i="33"/>
  <c r="Y129" i="33" s="1"/>
  <c r="K129" i="33"/>
  <c r="M129" i="33" s="1"/>
  <c r="R129" i="33" s="1"/>
  <c r="C130" i="33" s="1"/>
  <c r="X130" i="33" l="1"/>
  <c r="Y130" i="33" s="1"/>
  <c r="K130" i="33"/>
  <c r="M130" i="33" s="1"/>
  <c r="R130" i="33" s="1"/>
  <c r="C131" i="33" s="1"/>
  <c r="X131" i="32"/>
  <c r="Y131" i="32" s="1"/>
  <c r="K131" i="32"/>
  <c r="M131" i="32" s="1"/>
  <c r="R131" i="32" s="1"/>
  <c r="C132" i="32" s="1"/>
  <c r="X129" i="31"/>
  <c r="Y129" i="31" s="1"/>
  <c r="K129" i="31"/>
  <c r="M129" i="31" s="1"/>
  <c r="R129" i="31" s="1"/>
  <c r="C130" i="31" s="1"/>
  <c r="X130" i="31" l="1"/>
  <c r="Y130" i="31" s="1"/>
  <c r="K130" i="31"/>
  <c r="M130" i="31" s="1"/>
  <c r="R130" i="31" s="1"/>
  <c r="C131" i="31" s="1"/>
  <c r="X131" i="33"/>
  <c r="Y131" i="33" s="1"/>
  <c r="K131" i="33"/>
  <c r="M131" i="33" s="1"/>
  <c r="R131" i="33" s="1"/>
  <c r="C132" i="33" s="1"/>
  <c r="X132" i="32"/>
  <c r="Y132" i="32" s="1"/>
  <c r="K132" i="32"/>
  <c r="M132" i="32" s="1"/>
  <c r="R132" i="32" s="1"/>
  <c r="X132" i="33" l="1"/>
  <c r="Y132" i="33" s="1"/>
  <c r="K132" i="33"/>
  <c r="M132" i="33" s="1"/>
  <c r="R132" i="33" s="1"/>
  <c r="X131" i="31"/>
  <c r="Y131" i="31" s="1"/>
  <c r="K131" i="31"/>
  <c r="M131" i="31" s="1"/>
  <c r="R131" i="31" s="1"/>
  <c r="C132" i="31" s="1"/>
  <c r="C133" i="32"/>
  <c r="G5" i="32"/>
  <c r="C5" i="32"/>
  <c r="E5" i="32"/>
  <c r="D4" i="32"/>
  <c r="P2" i="32" s="1"/>
  <c r="X132" i="31" l="1"/>
  <c r="Y132" i="31" s="1"/>
  <c r="K132" i="31"/>
  <c r="M132" i="31" s="1"/>
  <c r="R132" i="31" s="1"/>
  <c r="I5" i="32"/>
  <c r="C133" i="33"/>
  <c r="D4" i="33"/>
  <c r="P2" i="33" s="1"/>
  <c r="C5" i="33"/>
  <c r="E5" i="33"/>
  <c r="G5" i="33"/>
  <c r="X133" i="32"/>
  <c r="Y133" i="32" s="1"/>
  <c r="P4" i="32" s="1"/>
  <c r="L4" i="32"/>
  <c r="I5" i="33" l="1"/>
  <c r="X133" i="33"/>
  <c r="Y133" i="33" s="1"/>
  <c r="P4" i="33" s="1"/>
  <c r="L4" i="33"/>
  <c r="C133" i="31"/>
  <c r="E5" i="31"/>
  <c r="D4" i="31"/>
  <c r="P2" i="31" s="1"/>
  <c r="C5" i="31"/>
  <c r="I5" i="31" s="1"/>
  <c r="G5" i="31"/>
  <c r="X133" i="31" l="1"/>
  <c r="Y133" i="31" s="1"/>
  <c r="P4" i="31" s="1"/>
  <c r="L4" i="31"/>
</calcChain>
</file>

<file path=xl/sharedStrings.xml><?xml version="1.0" encoding="utf-8"?>
<sst xmlns="http://schemas.openxmlformats.org/spreadsheetml/2006/main" count="684" uniqueCount="88">
  <si>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</si>
  <si>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</si>
  <si>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</si>
  <si>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</si>
  <si>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</si>
  <si>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</si>
  <si>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</si>
  <si>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</si>
  <si>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</si>
  <si>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</si>
  <si>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</si>
  <si>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</si>
  <si>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</si>
  <si>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</si>
  <si>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</si>
  <si>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</si>
  <si>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</si>
  <si>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</si>
  <si>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</si>
  <si>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</si>
  <si>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</si>
  <si>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</si>
  <si>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</si>
  <si>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</si>
  <si>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</si>
  <si>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</si>
  <si>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</si>
  <si>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</si>
  <si>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</si>
  <si>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</si>
  <si>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</si>
  <si>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</si>
  <si>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</si>
  <si>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</si>
  <si>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</si>
  <si>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</si>
  <si>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</si>
  <si>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</si>
  <si>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</si>
  <si>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</si>
  <si>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</si>
  <si>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</si>
  <si>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</si>
  <si>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</si>
  <si>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</si>
  <si>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</si>
  <si>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</si>
  <si>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</si>
  <si>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</si>
  <si>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</si>
  <si>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</si>
  <si>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</si>
  <si>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</si>
  <si>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</si>
  <si>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</si>
  <si>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</si>
  <si>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</si>
  <si>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</si>
  <si>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</si>
  <si>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</si>
  <si>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</si>
  <si>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</si>
  <si>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</si>
  <si>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</si>
  <si>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=MT4|TAB!660414</t>
  </si>
  <si>
    <t>CHFJPY</t>
    <phoneticPr fontId="2"/>
  </si>
  <si>
    <t>４時間足</t>
    <rPh sb="1" eb="3">
      <t>ジカン</t>
    </rPh>
    <rPh sb="3" eb="4">
      <t>アシ</t>
    </rPh>
    <phoneticPr fontId="3"/>
  </si>
  <si>
    <t>ルール</t>
    <phoneticPr fontId="2"/>
  </si>
  <si>
    <t>EB</t>
    <phoneticPr fontId="2"/>
  </si>
  <si>
    <t>EUR/USD</t>
    <phoneticPr fontId="2"/>
  </si>
  <si>
    <t>USD/JPY</t>
    <phoneticPr fontId="2"/>
  </si>
  <si>
    <t>EUR/JPY</t>
    <phoneticPr fontId="2"/>
  </si>
  <si>
    <t>CHF/JPY</t>
    <phoneticPr fontId="2"/>
  </si>
  <si>
    <t>GBP/JPY</t>
    <phoneticPr fontId="2"/>
  </si>
  <si>
    <t>AUD/JPY</t>
    <phoneticPr fontId="2"/>
  </si>
  <si>
    <t>NZD/JPY</t>
    <phoneticPr fontId="2"/>
  </si>
  <si>
    <t>CAD/JPY</t>
    <phoneticPr fontId="2"/>
  </si>
  <si>
    <t>GBP/USD</t>
    <phoneticPr fontId="2"/>
  </si>
  <si>
    <t>AUD/USD</t>
    <phoneticPr fontId="2"/>
  </si>
  <si>
    <t>NZD/USD</t>
    <phoneticPr fontId="2"/>
  </si>
  <si>
    <t>USD/CHF</t>
    <phoneticPr fontId="2"/>
  </si>
  <si>
    <t>EUR/CHF</t>
    <phoneticPr fontId="2"/>
  </si>
  <si>
    <t>GBP/CHF</t>
    <phoneticPr fontId="2"/>
  </si>
  <si>
    <t>ＥＵＲ/ＧＢＰ</t>
    <phoneticPr fontId="2"/>
  </si>
  <si>
    <t>10MA・20MA・50MAの上側にキャンドルがあれば買い方向、下側なら売り方向。MAに触れてEB出現でエントリー待ち、EB高値or安値ブレイクでエントリー。</t>
    <phoneticPr fontId="2"/>
  </si>
  <si>
    <t>SMAからEMAへ変更してもトレード回数は変わりません。勝率は多少向上しています。</t>
    <rPh sb="9" eb="11">
      <t>ヘンコウ</t>
    </rPh>
    <rPh sb="18" eb="20">
      <t>カイスウ</t>
    </rPh>
    <rPh sb="21" eb="22">
      <t>カ</t>
    </rPh>
    <rPh sb="28" eb="30">
      <t>ショウリツ</t>
    </rPh>
    <rPh sb="31" eb="33">
      <t>タショウ</t>
    </rPh>
    <rPh sb="33" eb="35">
      <t>コウジョウ</t>
    </rPh>
    <phoneticPr fontId="2"/>
  </si>
  <si>
    <t>追加ルールを適用して検証を行い、比較したいと思います。</t>
    <rPh sb="0" eb="2">
      <t>ツイカ</t>
    </rPh>
    <rPh sb="6" eb="8">
      <t>テキヨウ</t>
    </rPh>
    <rPh sb="10" eb="12">
      <t>ケンショウ</t>
    </rPh>
    <rPh sb="13" eb="14">
      <t>オコナ</t>
    </rPh>
    <rPh sb="16" eb="18">
      <t>ヒカク</t>
    </rPh>
    <rPh sb="22" eb="23">
      <t>オモ</t>
    </rPh>
    <phoneticPr fontId="2"/>
  </si>
  <si>
    <t>追加ルールをあてはめて検証します。</t>
    <rPh sb="0" eb="2">
      <t>ツイカ</t>
    </rPh>
    <rPh sb="11" eb="13">
      <t>ケンショウ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</si>
</sst>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550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452216</xdr:colOff>
      <xdr:row>27</xdr:row>
      <xdr:rowOff>78207</xdr:rowOff>
    </xdr:to>
    <xdr:pic>
      <xdr:nvPicPr>
        <xdr:cNvPr id="2" name="図 1" descr="2019-08-29_20h38_2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16</xdr:col>
      <xdr:colOff>452216</xdr:colOff>
      <xdr:row>56</xdr:row>
      <xdr:rowOff>78207</xdr:rowOff>
    </xdr:to>
    <xdr:pic>
      <xdr:nvPicPr>
        <xdr:cNvPr id="3" name="図 2" descr="2019-08-29_20h45_5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52482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16</xdr:col>
      <xdr:colOff>452216</xdr:colOff>
      <xdr:row>85</xdr:row>
      <xdr:rowOff>78207</xdr:rowOff>
    </xdr:to>
    <xdr:pic>
      <xdr:nvPicPr>
        <xdr:cNvPr id="4" name="図 3" descr="2019-08-29_20h50_55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049655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16</xdr:col>
      <xdr:colOff>452216</xdr:colOff>
      <xdr:row>114</xdr:row>
      <xdr:rowOff>78207</xdr:rowOff>
    </xdr:to>
    <xdr:pic>
      <xdr:nvPicPr>
        <xdr:cNvPr id="5" name="図 4" descr="2019-08-29_20h57_11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1574482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16</xdr:col>
      <xdr:colOff>452216</xdr:colOff>
      <xdr:row>143</xdr:row>
      <xdr:rowOff>78207</xdr:rowOff>
    </xdr:to>
    <xdr:pic>
      <xdr:nvPicPr>
        <xdr:cNvPr id="6" name="図 5" descr="2019-08-29_21h18_02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099310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16</xdr:col>
      <xdr:colOff>452216</xdr:colOff>
      <xdr:row>172</xdr:row>
      <xdr:rowOff>78207</xdr:rowOff>
    </xdr:to>
    <xdr:pic>
      <xdr:nvPicPr>
        <xdr:cNvPr id="7" name="図 6" descr="2019-08-29_22h23_36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262413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16</xdr:col>
      <xdr:colOff>452216</xdr:colOff>
      <xdr:row>201</xdr:row>
      <xdr:rowOff>78207</xdr:rowOff>
    </xdr:to>
    <xdr:pic>
      <xdr:nvPicPr>
        <xdr:cNvPr id="8" name="図 7" descr="2019-08-30_18h26_45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3148965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16</xdr:col>
      <xdr:colOff>452216</xdr:colOff>
      <xdr:row>230</xdr:row>
      <xdr:rowOff>78207</xdr:rowOff>
    </xdr:to>
    <xdr:pic>
      <xdr:nvPicPr>
        <xdr:cNvPr id="9" name="図 8" descr="2019-08-30_18h30_38.pn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3673792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0</xdr:rowOff>
    </xdr:from>
    <xdr:to>
      <xdr:col>16</xdr:col>
      <xdr:colOff>452216</xdr:colOff>
      <xdr:row>259</xdr:row>
      <xdr:rowOff>78207</xdr:rowOff>
    </xdr:to>
    <xdr:pic>
      <xdr:nvPicPr>
        <xdr:cNvPr id="10" name="図 9" descr="2019-08-30_18h34_19.pn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41986200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16</xdr:col>
      <xdr:colOff>452216</xdr:colOff>
      <xdr:row>288</xdr:row>
      <xdr:rowOff>78207</xdr:rowOff>
    </xdr:to>
    <xdr:pic>
      <xdr:nvPicPr>
        <xdr:cNvPr id="11" name="図 10" descr="2019-08-30_18h45_14.pn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47234475"/>
          <a:ext cx="11234516" cy="49645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16</xdr:col>
      <xdr:colOff>452216</xdr:colOff>
      <xdr:row>317</xdr:row>
      <xdr:rowOff>78207</xdr:rowOff>
    </xdr:to>
    <xdr:pic>
      <xdr:nvPicPr>
        <xdr:cNvPr id="12" name="図 11" descr="2019-08-30_18h52_51.pn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52482750"/>
          <a:ext cx="11234516" cy="4964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45</v>
      </c>
    </row>
    <row r="3" spans="1:2" x14ac:dyDescent="0.15">
      <c r="A3">
        <v>100000</v>
      </c>
    </row>
    <row r="5" spans="1:2" x14ac:dyDescent="0.15">
      <c r="A5" t="s">
        <v>46</v>
      </c>
    </row>
    <row r="6" spans="1:2" x14ac:dyDescent="0.15">
      <c r="A6" t="s">
        <v>53</v>
      </c>
      <c r="B6">
        <v>90</v>
      </c>
    </row>
    <row r="7" spans="1:2" x14ac:dyDescent="0.15">
      <c r="A7" t="s">
        <v>52</v>
      </c>
      <c r="B7">
        <v>90</v>
      </c>
    </row>
    <row r="8" spans="1:2" x14ac:dyDescent="0.15">
      <c r="A8" t="s">
        <v>50</v>
      </c>
      <c r="B8">
        <v>110</v>
      </c>
    </row>
    <row r="9" spans="1:2" x14ac:dyDescent="0.15">
      <c r="A9" t="s">
        <v>48</v>
      </c>
      <c r="B9">
        <v>120</v>
      </c>
    </row>
    <row r="10" spans="1:2" x14ac:dyDescent="0.15">
      <c r="A10" t="s">
        <v>49</v>
      </c>
      <c r="B10">
        <v>150</v>
      </c>
    </row>
    <row r="11" spans="1:2" x14ac:dyDescent="0.15">
      <c r="A11" t="s">
        <v>54</v>
      </c>
      <c r="B11">
        <v>100</v>
      </c>
    </row>
    <row r="12" spans="1:2" x14ac:dyDescent="0.15">
      <c r="A12" t="s">
        <v>51</v>
      </c>
      <c r="B12">
        <v>80</v>
      </c>
    </row>
    <row r="13" spans="1:2" x14ac:dyDescent="0.15">
      <c r="A13" t="s">
        <v>47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8"/>
  <sheetViews>
    <sheetView zoomScale="115" zoomScaleNormal="115" workbookViewId="0">
      <pane ySplit="8" topLeftCell="A9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9" t="s">
        <v>5</v>
      </c>
      <c r="C2" s="79"/>
      <c r="D2" s="90" t="s">
        <v>65</v>
      </c>
      <c r="E2" s="90"/>
      <c r="F2" s="79" t="s">
        <v>6</v>
      </c>
      <c r="G2" s="79"/>
      <c r="H2" s="82" t="s">
        <v>66</v>
      </c>
      <c r="I2" s="82"/>
      <c r="J2" s="79" t="s">
        <v>7</v>
      </c>
      <c r="K2" s="79"/>
      <c r="L2" s="89">
        <v>100000</v>
      </c>
      <c r="M2" s="90"/>
      <c r="N2" s="79" t="s">
        <v>8</v>
      </c>
      <c r="O2" s="79"/>
      <c r="P2" s="84">
        <f>SUM(L2,D4)</f>
        <v>312800.23115302529</v>
      </c>
      <c r="Q2" s="82"/>
      <c r="R2" s="1"/>
      <c r="S2" s="1"/>
      <c r="T2" s="1"/>
    </row>
    <row r="3" spans="2:25" ht="57" customHeight="1" x14ac:dyDescent="0.15">
      <c r="B3" s="79" t="s">
        <v>9</v>
      </c>
      <c r="C3" s="79"/>
      <c r="D3" s="91" t="s">
        <v>84</v>
      </c>
      <c r="E3" s="91"/>
      <c r="F3" s="91"/>
      <c r="G3" s="91"/>
      <c r="H3" s="91"/>
      <c r="I3" s="91"/>
      <c r="J3" s="79" t="s">
        <v>10</v>
      </c>
      <c r="K3" s="79"/>
      <c r="L3" s="91" t="s">
        <v>59</v>
      </c>
      <c r="M3" s="92"/>
      <c r="N3" s="92"/>
      <c r="O3" s="92"/>
      <c r="P3" s="92"/>
      <c r="Q3" s="92"/>
      <c r="R3" s="1"/>
      <c r="S3" s="1"/>
    </row>
    <row r="4" spans="2:25" x14ac:dyDescent="0.15">
      <c r="B4" s="79" t="s">
        <v>11</v>
      </c>
      <c r="C4" s="79"/>
      <c r="D4" s="80">
        <f>SUM($R$9:$S$993)</f>
        <v>212800.23115302526</v>
      </c>
      <c r="E4" s="80"/>
      <c r="F4" s="79" t="s">
        <v>12</v>
      </c>
      <c r="G4" s="79"/>
      <c r="H4" s="81">
        <f>SUM($T$9:$U$108)</f>
        <v>2965.0000000000059</v>
      </c>
      <c r="I4" s="82"/>
      <c r="J4" s="83" t="s">
        <v>57</v>
      </c>
      <c r="K4" s="83"/>
      <c r="L4" s="84">
        <f>MAX($C$9:$D$990)-C9</f>
        <v>233568.36127249355</v>
      </c>
      <c r="M4" s="84"/>
      <c r="N4" s="83" t="s">
        <v>56</v>
      </c>
      <c r="O4" s="83"/>
      <c r="P4" s="85">
        <f>MAX(Y:Y)</f>
        <v>0.20371903203841601</v>
      </c>
      <c r="Q4" s="85"/>
      <c r="R4" s="1"/>
      <c r="S4" s="1"/>
      <c r="T4" s="1"/>
    </row>
    <row r="5" spans="2:25" x14ac:dyDescent="0.15">
      <c r="B5" s="39" t="s">
        <v>15</v>
      </c>
      <c r="C5" s="2">
        <f>COUNTIF($R$9:$R$990,"&gt;0")</f>
        <v>74</v>
      </c>
      <c r="D5" s="38" t="s">
        <v>16</v>
      </c>
      <c r="E5" s="15">
        <f>COUNTIF($R$9:$R$990,"&lt;0")</f>
        <v>50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0.59677419354838712</v>
      </c>
      <c r="J5" s="86" t="s">
        <v>19</v>
      </c>
      <c r="K5" s="79"/>
      <c r="L5" s="87">
        <f>MAX(V9:V993)</f>
        <v>4</v>
      </c>
      <c r="M5" s="88"/>
      <c r="N5" s="17" t="s">
        <v>20</v>
      </c>
      <c r="O5" s="9"/>
      <c r="P5" s="87">
        <f>MAX(W9:W993)</f>
        <v>7</v>
      </c>
      <c r="Q5" s="88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 t="s">
        <v>64</v>
      </c>
      <c r="H6" s="11"/>
      <c r="I6" s="16"/>
      <c r="J6" s="11"/>
      <c r="K6" s="11"/>
      <c r="L6" s="10"/>
      <c r="M6" s="44" t="s">
        <v>62</v>
      </c>
      <c r="N6" s="12"/>
      <c r="O6" s="12"/>
      <c r="P6" s="10"/>
      <c r="Q6" s="7"/>
      <c r="R6" s="1"/>
      <c r="S6" s="1"/>
      <c r="T6" s="1"/>
    </row>
    <row r="7" spans="2:25" x14ac:dyDescent="0.1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 x14ac:dyDescent="0.1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55</v>
      </c>
    </row>
    <row r="9" spans="2:25" x14ac:dyDescent="0.15">
      <c r="B9" s="40">
        <v>1</v>
      </c>
      <c r="C9" s="53">
        <f>L2</f>
        <v>100000</v>
      </c>
      <c r="D9" s="53"/>
      <c r="E9" s="45">
        <v>2013</v>
      </c>
      <c r="F9" s="8">
        <v>43579</v>
      </c>
      <c r="G9" s="45" t="s">
        <v>3</v>
      </c>
      <c r="H9" s="54">
        <v>104.91</v>
      </c>
      <c r="I9" s="54"/>
      <c r="J9" s="45">
        <v>59</v>
      </c>
      <c r="K9" s="53">
        <f>IF(J9="","",C9*0.03)</f>
        <v>3000</v>
      </c>
      <c r="L9" s="53"/>
      <c r="M9" s="6">
        <f>IF(J9="","",(K9/J9)/LOOKUP(RIGHT($D$2,3),定数!$A$6:$A$13,定数!$B$6:$B$13))</f>
        <v>0.50847457627118642</v>
      </c>
      <c r="N9" s="45">
        <v>2013</v>
      </c>
      <c r="O9" s="8">
        <v>43581</v>
      </c>
      <c r="P9" s="54">
        <v>104.17</v>
      </c>
      <c r="Q9" s="54"/>
      <c r="R9" s="57">
        <f>IF(P9="","",T9*M9*LOOKUP(RIGHT($D$2,3),定数!$A$6:$A$13,定数!$B$6:$B$13))</f>
        <v>3762.7118644067536</v>
      </c>
      <c r="S9" s="57"/>
      <c r="T9" s="58">
        <f>IF(P9="","",IF(G9="買",(P9-H9),(H9-P9))*IF(RIGHT($D$2,3)="JPY",100,10000))</f>
        <v>73.999999999999488</v>
      </c>
      <c r="U9" s="58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53">
        <f t="shared" ref="C10:C73" si="0">IF(R9="","",C9+R9)</f>
        <v>103762.71186440675</v>
      </c>
      <c r="D10" s="53"/>
      <c r="E10" s="40">
        <v>2013</v>
      </c>
      <c r="F10" s="8">
        <v>43623</v>
      </c>
      <c r="G10" s="43" t="s">
        <v>3</v>
      </c>
      <c r="H10" s="54">
        <v>103.24</v>
      </c>
      <c r="I10" s="54"/>
      <c r="J10" s="40">
        <v>154</v>
      </c>
      <c r="K10" s="55">
        <f>IF(J10="","",C10*0.03)</f>
        <v>3112.8813559322025</v>
      </c>
      <c r="L10" s="56"/>
      <c r="M10" s="6">
        <f>IF(J10="","",(K10/J10)/LOOKUP(RIGHT($D$2,3),定数!$A$6:$A$13,定数!$B$6:$B$13))</f>
        <v>0.20213515298261053</v>
      </c>
      <c r="N10" s="40">
        <v>2013</v>
      </c>
      <c r="O10" s="8">
        <v>43626</v>
      </c>
      <c r="P10" s="54">
        <v>104.8</v>
      </c>
      <c r="Q10" s="54"/>
      <c r="R10" s="57">
        <f>IF(P10="","",T10*M10*LOOKUP(RIGHT($D$2,3),定数!$A$6:$A$13,定数!$B$6:$B$13))</f>
        <v>-3153.308386528729</v>
      </c>
      <c r="S10" s="57"/>
      <c r="T10" s="58">
        <f>IF(P10="","",IF(G10="買",(P10-H10),(H10-P10))*IF(RIGHT($D$2,3)="JPY",100,10000))</f>
        <v>-156.00000000000023</v>
      </c>
      <c r="U10" s="58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103762.71186440675</v>
      </c>
    </row>
    <row r="11" spans="2:25" x14ac:dyDescent="0.15">
      <c r="B11" s="40">
        <v>3</v>
      </c>
      <c r="C11" s="53">
        <f t="shared" si="0"/>
        <v>100609.40347787802</v>
      </c>
      <c r="D11" s="53"/>
      <c r="E11" s="40">
        <v>2013</v>
      </c>
      <c r="F11" s="8">
        <v>43633</v>
      </c>
      <c r="G11" s="43" t="s">
        <v>3</v>
      </c>
      <c r="H11" s="54">
        <v>102.55</v>
      </c>
      <c r="I11" s="54"/>
      <c r="J11" s="40">
        <v>50</v>
      </c>
      <c r="K11" s="55">
        <f t="shared" ref="K11:K74" si="3">IF(J11="","",C11*0.03)</f>
        <v>3018.2821043363406</v>
      </c>
      <c r="L11" s="56"/>
      <c r="M11" s="6">
        <f>IF(J11="","",(K11/J11)/LOOKUP(RIGHT($D$2,3),定数!$A$6:$A$13,定数!$B$6:$B$13))</f>
        <v>0.60365642086726812</v>
      </c>
      <c r="N11" s="40">
        <v>2013</v>
      </c>
      <c r="O11" s="8">
        <v>43634</v>
      </c>
      <c r="P11" s="54">
        <v>103.06</v>
      </c>
      <c r="Q11" s="54"/>
      <c r="R11" s="57">
        <f>IF(P11="","",T11*M11*LOOKUP(RIGHT($D$2,3),定数!$A$6:$A$13,定数!$B$6:$B$13))</f>
        <v>-3078.6477464230984</v>
      </c>
      <c r="S11" s="57"/>
      <c r="T11" s="58">
        <f>IF(P11="","",IF(G11="買",(P11-H11),(H11-P11))*IF(RIGHT($D$2,3)="JPY",100,10000))</f>
        <v>-51.000000000000512</v>
      </c>
      <c r="U11" s="58"/>
      <c r="V11" s="22">
        <f t="shared" si="1"/>
        <v>0</v>
      </c>
      <c r="W11">
        <f t="shared" si="2"/>
        <v>2</v>
      </c>
      <c r="X11" s="41">
        <f>IF(C11&lt;&gt;"",MAX(X10,C11),"")</f>
        <v>103762.71186440675</v>
      </c>
      <c r="Y11" s="42">
        <f>IF(X11&lt;&gt;"",1-(C11/X11),"")</f>
        <v>3.0389610389610522E-2</v>
      </c>
    </row>
    <row r="12" spans="2:25" x14ac:dyDescent="0.15">
      <c r="B12" s="40">
        <v>4</v>
      </c>
      <c r="C12" s="53">
        <f t="shared" si="0"/>
        <v>97530.755731454919</v>
      </c>
      <c r="D12" s="53"/>
      <c r="E12" s="40">
        <v>2013</v>
      </c>
      <c r="F12" s="8">
        <v>43693</v>
      </c>
      <c r="G12" s="45" t="s">
        <v>4</v>
      </c>
      <c r="H12" s="54">
        <v>105.38</v>
      </c>
      <c r="I12" s="54"/>
      <c r="J12" s="40">
        <v>53</v>
      </c>
      <c r="K12" s="55">
        <f t="shared" si="3"/>
        <v>2925.9226719436474</v>
      </c>
      <c r="L12" s="56"/>
      <c r="M12" s="6">
        <f>IF(J12="","",(K12/J12)/LOOKUP(RIGHT($D$2,3),定数!$A$6:$A$13,定数!$B$6:$B$13))</f>
        <v>0.55206088149880139</v>
      </c>
      <c r="N12" s="40">
        <v>2013</v>
      </c>
      <c r="O12" s="8">
        <v>43697</v>
      </c>
      <c r="P12" s="54">
        <v>106.04</v>
      </c>
      <c r="Q12" s="54"/>
      <c r="R12" s="57">
        <f>IF(P12="","",T12*M12*LOOKUP(RIGHT($D$2,3),定数!$A$6:$A$13,定数!$B$6:$B$13))</f>
        <v>3643.6018178921486</v>
      </c>
      <c r="S12" s="57"/>
      <c r="T12" s="58">
        <f t="shared" ref="T12:T75" si="4">IF(P12="","",IF(G12="買",(P12-H12),(H12-P12))*IF(RIGHT($D$2,3)="JPY",100,10000))</f>
        <v>66.00000000000108</v>
      </c>
      <c r="U12" s="58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103762.71186440675</v>
      </c>
      <c r="Y12" s="42">
        <f t="shared" ref="Y12:Y75" si="6">IF(X12&lt;&gt;"",1-(C12/X12),"")</f>
        <v>6.005968831168873E-2</v>
      </c>
    </row>
    <row r="13" spans="2:25" x14ac:dyDescent="0.15">
      <c r="B13" s="40">
        <v>5</v>
      </c>
      <c r="C13" s="53">
        <f t="shared" si="0"/>
        <v>101174.35754934707</v>
      </c>
      <c r="D13" s="53"/>
      <c r="E13" s="40">
        <v>2013</v>
      </c>
      <c r="F13" s="8">
        <v>43795</v>
      </c>
      <c r="G13" s="45" t="s">
        <v>4</v>
      </c>
      <c r="H13" s="54">
        <v>111.8</v>
      </c>
      <c r="I13" s="54"/>
      <c r="J13" s="40">
        <v>48</v>
      </c>
      <c r="K13" s="55">
        <f t="shared" si="3"/>
        <v>3035.2307264804122</v>
      </c>
      <c r="L13" s="56"/>
      <c r="M13" s="6">
        <f>IF(J13="","",(K13/J13)/LOOKUP(RIGHT($D$2,3),定数!$A$6:$A$13,定数!$B$6:$B$13))</f>
        <v>0.6323397346834192</v>
      </c>
      <c r="N13" s="40">
        <v>2013</v>
      </c>
      <c r="O13" s="8">
        <v>43796</v>
      </c>
      <c r="P13" s="54">
        <v>112.41</v>
      </c>
      <c r="Q13" s="54"/>
      <c r="R13" s="57">
        <f>IF(P13="","",T13*M13*LOOKUP(RIGHT($D$2,3),定数!$A$6:$A$13,定数!$B$6:$B$13))</f>
        <v>3857.2723815688532</v>
      </c>
      <c r="S13" s="57"/>
      <c r="T13" s="58">
        <f t="shared" si="4"/>
        <v>60.999999999999943</v>
      </c>
      <c r="U13" s="58"/>
      <c r="V13" s="22">
        <f t="shared" si="1"/>
        <v>2</v>
      </c>
      <c r="W13">
        <f t="shared" si="2"/>
        <v>0</v>
      </c>
      <c r="X13" s="41">
        <f t="shared" si="5"/>
        <v>103762.71186440675</v>
      </c>
      <c r="Y13" s="42">
        <f t="shared" si="6"/>
        <v>2.4944937044841797E-2</v>
      </c>
    </row>
    <row r="14" spans="2:25" x14ac:dyDescent="0.15">
      <c r="B14" s="40">
        <v>6</v>
      </c>
      <c r="C14" s="53">
        <f t="shared" si="0"/>
        <v>105031.62993091592</v>
      </c>
      <c r="D14" s="53"/>
      <c r="E14" s="40">
        <v>2013</v>
      </c>
      <c r="F14" s="8">
        <v>43796</v>
      </c>
      <c r="G14" s="45" t="s">
        <v>4</v>
      </c>
      <c r="H14" s="54">
        <v>111.76</v>
      </c>
      <c r="I14" s="54"/>
      <c r="J14" s="40">
        <v>36</v>
      </c>
      <c r="K14" s="55">
        <f t="shared" si="3"/>
        <v>3150.9488979274774</v>
      </c>
      <c r="L14" s="56"/>
      <c r="M14" s="6">
        <f>IF(J14="","",(K14/J14)/LOOKUP(RIGHT($D$2,3),定数!$A$6:$A$13,定数!$B$6:$B$13))</f>
        <v>0.87526358275763261</v>
      </c>
      <c r="N14" s="40">
        <v>2013</v>
      </c>
      <c r="O14" s="8">
        <v>43796</v>
      </c>
      <c r="P14" s="54">
        <v>112.21</v>
      </c>
      <c r="Q14" s="54"/>
      <c r="R14" s="57">
        <f>IF(P14="","",T14*M14*LOOKUP(RIGHT($D$2,3),定数!$A$6:$A$13,定数!$B$6:$B$13))</f>
        <v>3938.6861224092472</v>
      </c>
      <c r="S14" s="57"/>
      <c r="T14" s="58">
        <f t="shared" si="4"/>
        <v>44.999999999998863</v>
      </c>
      <c r="U14" s="58"/>
      <c r="V14" s="22">
        <f t="shared" si="1"/>
        <v>3</v>
      </c>
      <c r="W14">
        <f t="shared" si="2"/>
        <v>0</v>
      </c>
      <c r="X14" s="41">
        <f t="shared" si="5"/>
        <v>105031.62993091592</v>
      </c>
      <c r="Y14" s="42">
        <f t="shared" si="6"/>
        <v>0</v>
      </c>
    </row>
    <row r="15" spans="2:25" x14ac:dyDescent="0.15">
      <c r="B15" s="40">
        <v>7</v>
      </c>
      <c r="C15" s="53">
        <f t="shared" si="0"/>
        <v>108970.31605332516</v>
      </c>
      <c r="D15" s="53"/>
      <c r="E15" s="40">
        <v>2013</v>
      </c>
      <c r="F15" s="8">
        <v>43798</v>
      </c>
      <c r="G15" s="45" t="s">
        <v>4</v>
      </c>
      <c r="H15" s="54">
        <v>113.3</v>
      </c>
      <c r="I15" s="54"/>
      <c r="J15" s="40">
        <v>52</v>
      </c>
      <c r="K15" s="55">
        <f t="shared" si="3"/>
        <v>3269.1094815997549</v>
      </c>
      <c r="L15" s="56"/>
      <c r="M15" s="6">
        <f>IF(J15="","",(K15/J15)/LOOKUP(RIGHT($D$2,3),定数!$A$6:$A$13,定数!$B$6:$B$13))</f>
        <v>0.62867490030764517</v>
      </c>
      <c r="N15" s="40">
        <v>2013</v>
      </c>
      <c r="O15" s="8">
        <v>43805</v>
      </c>
      <c r="P15" s="54">
        <v>113.96</v>
      </c>
      <c r="Q15" s="54"/>
      <c r="R15" s="57">
        <f>IF(P15="","",T15*M15*LOOKUP(RIGHT($D$2,3),定数!$A$6:$A$13,定数!$B$6:$B$13))</f>
        <v>4149.2543420304364</v>
      </c>
      <c r="S15" s="57"/>
      <c r="T15" s="58">
        <f t="shared" si="4"/>
        <v>65.999999999999659</v>
      </c>
      <c r="U15" s="58"/>
      <c r="V15" s="22">
        <f t="shared" si="1"/>
        <v>4</v>
      </c>
      <c r="W15">
        <f t="shared" si="2"/>
        <v>0</v>
      </c>
      <c r="X15" s="41">
        <f t="shared" si="5"/>
        <v>108970.31605332516</v>
      </c>
      <c r="Y15" s="42">
        <f t="shared" si="6"/>
        <v>0</v>
      </c>
    </row>
    <row r="16" spans="2:25" x14ac:dyDescent="0.15">
      <c r="B16" s="40">
        <v>8</v>
      </c>
      <c r="C16" s="53">
        <f t="shared" si="0"/>
        <v>113119.57039535561</v>
      </c>
      <c r="D16" s="53"/>
      <c r="E16" s="40">
        <v>2013</v>
      </c>
      <c r="F16" s="8">
        <v>43812</v>
      </c>
      <c r="G16" s="46" t="s">
        <v>4</v>
      </c>
      <c r="H16" s="54">
        <v>116.28</v>
      </c>
      <c r="I16" s="54"/>
      <c r="J16" s="40">
        <v>54</v>
      </c>
      <c r="K16" s="55">
        <f t="shared" si="3"/>
        <v>3393.5871118606683</v>
      </c>
      <c r="L16" s="56"/>
      <c r="M16" s="6">
        <f>IF(J16="","",(K16/J16)/LOOKUP(RIGHT($D$2,3),定数!$A$6:$A$13,定数!$B$6:$B$13))</f>
        <v>0.62844205775197559</v>
      </c>
      <c r="N16" s="40">
        <v>2013</v>
      </c>
      <c r="O16" s="8">
        <v>43815</v>
      </c>
      <c r="P16" s="54">
        <v>115.72</v>
      </c>
      <c r="Q16" s="54"/>
      <c r="R16" s="57">
        <f>IF(P16="","",T16*M16*LOOKUP(RIGHT($D$2,3),定数!$A$6:$A$13,定数!$B$6:$B$13))</f>
        <v>-3519.2755234110778</v>
      </c>
      <c r="S16" s="57"/>
      <c r="T16" s="58">
        <f t="shared" si="4"/>
        <v>-56.000000000000227</v>
      </c>
      <c r="U16" s="58"/>
      <c r="V16" s="22">
        <f t="shared" si="1"/>
        <v>0</v>
      </c>
      <c r="W16">
        <f t="shared" si="2"/>
        <v>1</v>
      </c>
      <c r="X16" s="41">
        <f t="shared" si="5"/>
        <v>113119.57039535561</v>
      </c>
      <c r="Y16" s="42">
        <f t="shared" si="6"/>
        <v>0</v>
      </c>
    </row>
    <row r="17" spans="2:25" x14ac:dyDescent="0.15">
      <c r="B17" s="40">
        <v>9</v>
      </c>
      <c r="C17" s="53">
        <f t="shared" si="0"/>
        <v>109600.29487194453</v>
      </c>
      <c r="D17" s="53"/>
      <c r="E17" s="40">
        <v>2014</v>
      </c>
      <c r="F17" s="8">
        <v>43472</v>
      </c>
      <c r="G17" s="46" t="s">
        <v>3</v>
      </c>
      <c r="H17" s="54">
        <v>114.92</v>
      </c>
      <c r="I17" s="54"/>
      <c r="J17" s="40">
        <v>55</v>
      </c>
      <c r="K17" s="55">
        <f t="shared" si="3"/>
        <v>3288.0088461583355</v>
      </c>
      <c r="L17" s="56"/>
      <c r="M17" s="6">
        <f>IF(J17="","",(K17/J17)/LOOKUP(RIGHT($D$2,3),定数!$A$6:$A$13,定数!$B$6:$B$13))</f>
        <v>0.59781979021060638</v>
      </c>
      <c r="N17" s="40">
        <v>2014</v>
      </c>
      <c r="O17" s="8">
        <v>43473</v>
      </c>
      <c r="P17" s="54">
        <v>115.5</v>
      </c>
      <c r="Q17" s="54"/>
      <c r="R17" s="57">
        <f>IF(P17="","",T17*M17*LOOKUP(RIGHT($D$2,3),定数!$A$6:$A$13,定数!$B$6:$B$13))</f>
        <v>-3467.3547832215072</v>
      </c>
      <c r="S17" s="57"/>
      <c r="T17" s="58">
        <f t="shared" si="4"/>
        <v>-57.999999999999829</v>
      </c>
      <c r="U17" s="58"/>
      <c r="V17" s="22">
        <f t="shared" si="1"/>
        <v>0</v>
      </c>
      <c r="W17">
        <f t="shared" si="2"/>
        <v>2</v>
      </c>
      <c r="X17" s="41">
        <f t="shared" si="5"/>
        <v>113119.57039535561</v>
      </c>
      <c r="Y17" s="42">
        <f t="shared" si="6"/>
        <v>3.1111111111111311E-2</v>
      </c>
    </row>
    <row r="18" spans="2:25" x14ac:dyDescent="0.15">
      <c r="B18" s="40">
        <v>10</v>
      </c>
      <c r="C18" s="53">
        <f t="shared" si="0"/>
        <v>106132.94008872301</v>
      </c>
      <c r="D18" s="53"/>
      <c r="E18" s="40">
        <v>2014</v>
      </c>
      <c r="F18" s="8">
        <v>43495</v>
      </c>
      <c r="G18" s="46" t="s">
        <v>3</v>
      </c>
      <c r="H18" s="54">
        <v>113.54</v>
      </c>
      <c r="I18" s="54"/>
      <c r="J18" s="40">
        <v>79</v>
      </c>
      <c r="K18" s="55">
        <f t="shared" si="3"/>
        <v>3183.9882026616901</v>
      </c>
      <c r="L18" s="56"/>
      <c r="M18" s="6">
        <f>IF(J18="","",(K18/J18)/LOOKUP(RIGHT($D$2,3),定数!$A$6:$A$13,定数!$B$6:$B$13))</f>
        <v>0.40303648134958103</v>
      </c>
      <c r="N18" s="40">
        <v>2014</v>
      </c>
      <c r="O18" s="8">
        <v>43499</v>
      </c>
      <c r="P18" s="54">
        <v>112.55</v>
      </c>
      <c r="Q18" s="54"/>
      <c r="R18" s="57">
        <f>IF(P18="","",T18*M18*LOOKUP(RIGHT($D$2,3),定数!$A$6:$A$13,定数!$B$6:$B$13))</f>
        <v>3990.0611653608889</v>
      </c>
      <c r="S18" s="57"/>
      <c r="T18" s="58">
        <f t="shared" si="4"/>
        <v>99.000000000000909</v>
      </c>
      <c r="U18" s="58"/>
      <c r="V18" s="22">
        <f t="shared" si="1"/>
        <v>1</v>
      </c>
      <c r="W18">
        <f t="shared" si="2"/>
        <v>0</v>
      </c>
      <c r="X18" s="41">
        <f t="shared" si="5"/>
        <v>113119.57039535561</v>
      </c>
      <c r="Y18" s="42">
        <f t="shared" si="6"/>
        <v>6.1763232323232442E-2</v>
      </c>
    </row>
    <row r="19" spans="2:25" x14ac:dyDescent="0.15">
      <c r="B19" s="40">
        <v>11</v>
      </c>
      <c r="C19" s="53">
        <f t="shared" si="0"/>
        <v>110123.00125408391</v>
      </c>
      <c r="D19" s="53"/>
      <c r="E19" s="40">
        <v>2014</v>
      </c>
      <c r="F19" s="8">
        <v>43550</v>
      </c>
      <c r="G19" s="46" t="s">
        <v>3</v>
      </c>
      <c r="H19" s="54">
        <v>115.68</v>
      </c>
      <c r="I19" s="54"/>
      <c r="J19" s="40">
        <v>23</v>
      </c>
      <c r="K19" s="55">
        <f t="shared" si="3"/>
        <v>3303.6900376225171</v>
      </c>
      <c r="L19" s="56"/>
      <c r="M19" s="6">
        <f>IF(J19="","",(K19/J19)/LOOKUP(RIGHT($D$2,3),定数!$A$6:$A$13,定数!$B$6:$B$13))</f>
        <v>1.4363869728793552</v>
      </c>
      <c r="N19" s="40">
        <v>2014</v>
      </c>
      <c r="O19" s="8">
        <v>43550</v>
      </c>
      <c r="P19" s="54">
        <v>115.39</v>
      </c>
      <c r="Q19" s="54"/>
      <c r="R19" s="57">
        <f>IF(P19="","",T19*M19*LOOKUP(RIGHT($D$2,3),定数!$A$6:$A$13,定数!$B$6:$B$13))</f>
        <v>4165.5222213502202</v>
      </c>
      <c r="S19" s="57"/>
      <c r="T19" s="58">
        <f t="shared" si="4"/>
        <v>29.000000000000625</v>
      </c>
      <c r="U19" s="58"/>
      <c r="V19" s="22">
        <f t="shared" si="1"/>
        <v>2</v>
      </c>
      <c r="W19">
        <f t="shared" si="2"/>
        <v>0</v>
      </c>
      <c r="X19" s="41">
        <f t="shared" si="5"/>
        <v>113119.57039535561</v>
      </c>
      <c r="Y19" s="42">
        <f t="shared" si="6"/>
        <v>2.6490280424497858E-2</v>
      </c>
    </row>
    <row r="20" spans="2:25" x14ac:dyDescent="0.15">
      <c r="B20" s="40">
        <v>12</v>
      </c>
      <c r="C20" s="53">
        <f t="shared" si="0"/>
        <v>114288.52347543414</v>
      </c>
      <c r="D20" s="53"/>
      <c r="E20" s="40">
        <v>2014</v>
      </c>
      <c r="F20" s="8">
        <v>43605</v>
      </c>
      <c r="G20" s="46" t="s">
        <v>3</v>
      </c>
      <c r="H20" s="54">
        <v>113.29</v>
      </c>
      <c r="I20" s="54"/>
      <c r="J20" s="40">
        <v>58</v>
      </c>
      <c r="K20" s="55">
        <f t="shared" si="3"/>
        <v>3428.6557042630238</v>
      </c>
      <c r="L20" s="56"/>
      <c r="M20" s="6">
        <f>IF(J20="","",(K20/J20)/LOOKUP(RIGHT($D$2,3),定数!$A$6:$A$13,定数!$B$6:$B$13))</f>
        <v>0.59114753521776275</v>
      </c>
      <c r="N20" s="40">
        <v>2014</v>
      </c>
      <c r="O20" s="8">
        <v>43609</v>
      </c>
      <c r="P20" s="54">
        <v>113.89</v>
      </c>
      <c r="Q20" s="54"/>
      <c r="R20" s="57">
        <f>IF(P20="","",T20*M20*LOOKUP(RIGHT($D$2,3),定数!$A$6:$A$13,定数!$B$6:$B$13))</f>
        <v>-3546.8852113065432</v>
      </c>
      <c r="S20" s="57"/>
      <c r="T20" s="58">
        <f t="shared" si="4"/>
        <v>-59.999999999999432</v>
      </c>
      <c r="U20" s="58"/>
      <c r="V20" s="22">
        <f t="shared" si="1"/>
        <v>0</v>
      </c>
      <c r="W20">
        <f t="shared" si="2"/>
        <v>1</v>
      </c>
      <c r="X20" s="41">
        <f t="shared" si="5"/>
        <v>114288.52347543414</v>
      </c>
      <c r="Y20" s="42">
        <f t="shared" si="6"/>
        <v>0</v>
      </c>
    </row>
    <row r="21" spans="2:25" x14ac:dyDescent="0.15">
      <c r="B21" s="40">
        <v>13</v>
      </c>
      <c r="C21" s="53">
        <f t="shared" si="0"/>
        <v>110741.6382641276</v>
      </c>
      <c r="D21" s="53"/>
      <c r="E21" s="40">
        <v>2014</v>
      </c>
      <c r="F21" s="8">
        <v>43615</v>
      </c>
      <c r="G21" s="47" t="s">
        <v>3</v>
      </c>
      <c r="H21" s="54">
        <v>113.15</v>
      </c>
      <c r="I21" s="54"/>
      <c r="J21" s="40">
        <v>20</v>
      </c>
      <c r="K21" s="55">
        <f t="shared" si="3"/>
        <v>3322.2491479238279</v>
      </c>
      <c r="L21" s="56"/>
      <c r="M21" s="6">
        <f>IF(J21="","",(K21/J21)/LOOKUP(RIGHT($D$2,3),定数!$A$6:$A$13,定数!$B$6:$B$13))</f>
        <v>1.6611245739619138</v>
      </c>
      <c r="N21" s="40">
        <v>2014</v>
      </c>
      <c r="O21" s="8">
        <v>43615</v>
      </c>
      <c r="P21" s="54">
        <v>113.37</v>
      </c>
      <c r="Q21" s="54"/>
      <c r="R21" s="57">
        <f>IF(P21="","",T21*M21*LOOKUP(RIGHT($D$2,3),定数!$A$6:$A$13,定数!$B$6:$B$13))</f>
        <v>-3654.4740627161914</v>
      </c>
      <c r="S21" s="57"/>
      <c r="T21" s="58">
        <f t="shared" si="4"/>
        <v>-21.999999999999886</v>
      </c>
      <c r="U21" s="58"/>
      <c r="V21" s="22">
        <f t="shared" si="1"/>
        <v>0</v>
      </c>
      <c r="W21">
        <f t="shared" si="2"/>
        <v>2</v>
      </c>
      <c r="X21" s="41">
        <f t="shared" si="5"/>
        <v>114288.52347543414</v>
      </c>
      <c r="Y21" s="42">
        <f t="shared" si="6"/>
        <v>3.1034482758620308E-2</v>
      </c>
    </row>
    <row r="22" spans="2:25" x14ac:dyDescent="0.15">
      <c r="B22" s="40">
        <v>14</v>
      </c>
      <c r="C22" s="53">
        <f t="shared" si="0"/>
        <v>107087.1642014114</v>
      </c>
      <c r="D22" s="53"/>
      <c r="E22" s="40">
        <v>2014</v>
      </c>
      <c r="F22" s="8">
        <v>43618</v>
      </c>
      <c r="G22" s="47" t="s">
        <v>4</v>
      </c>
      <c r="H22" s="54">
        <v>114.02</v>
      </c>
      <c r="I22" s="54"/>
      <c r="J22" s="40">
        <v>50</v>
      </c>
      <c r="K22" s="55">
        <f t="shared" si="3"/>
        <v>3212.6149260423422</v>
      </c>
      <c r="L22" s="56"/>
      <c r="M22" s="6">
        <f>IF(J22="","",(K22/J22)/LOOKUP(RIGHT($D$2,3),定数!$A$6:$A$13,定数!$B$6:$B$13))</f>
        <v>0.64252298520846851</v>
      </c>
      <c r="N22" s="40">
        <v>2014</v>
      </c>
      <c r="O22" s="8">
        <v>43620</v>
      </c>
      <c r="P22" s="54">
        <v>114.65</v>
      </c>
      <c r="Q22" s="54"/>
      <c r="R22" s="57">
        <f>IF(P22="","",T22*M22*LOOKUP(RIGHT($D$2,3),定数!$A$6:$A$13,定数!$B$6:$B$13))</f>
        <v>4047.8948068134137</v>
      </c>
      <c r="S22" s="57"/>
      <c r="T22" s="58">
        <f t="shared" si="4"/>
        <v>63.000000000000966</v>
      </c>
      <c r="U22" s="58"/>
      <c r="V22" s="22">
        <f t="shared" si="1"/>
        <v>1</v>
      </c>
      <c r="W22">
        <f t="shared" si="2"/>
        <v>0</v>
      </c>
      <c r="X22" s="41">
        <f t="shared" si="5"/>
        <v>114288.52347543414</v>
      </c>
      <c r="Y22" s="42">
        <f t="shared" si="6"/>
        <v>6.3010344827585718E-2</v>
      </c>
    </row>
    <row r="23" spans="2:25" x14ac:dyDescent="0.15">
      <c r="B23" s="40">
        <v>15</v>
      </c>
      <c r="C23" s="53">
        <f t="shared" si="0"/>
        <v>111135.05900822482</v>
      </c>
      <c r="D23" s="53"/>
      <c r="E23" s="40">
        <v>2014</v>
      </c>
      <c r="F23" s="8">
        <v>43621</v>
      </c>
      <c r="G23" s="47" t="s">
        <v>4</v>
      </c>
      <c r="H23" s="54">
        <v>114.47</v>
      </c>
      <c r="I23" s="54"/>
      <c r="J23" s="40">
        <v>25</v>
      </c>
      <c r="K23" s="55">
        <f t="shared" si="3"/>
        <v>3334.0517702467446</v>
      </c>
      <c r="L23" s="56"/>
      <c r="M23" s="6">
        <f>IF(J23="","",(K23/J23)/LOOKUP(RIGHT($D$2,3),定数!$A$6:$A$13,定数!$B$6:$B$13))</f>
        <v>1.3336207080986977</v>
      </c>
      <c r="N23" s="40">
        <v>2014</v>
      </c>
      <c r="O23" s="8">
        <v>43621</v>
      </c>
      <c r="P23" s="54">
        <v>114.19</v>
      </c>
      <c r="Q23" s="54"/>
      <c r="R23" s="57">
        <f>IF(P23="","",T23*M23*LOOKUP(RIGHT($D$2,3),定数!$A$6:$A$13,定数!$B$6:$B$13))</f>
        <v>-3734.1379826763687</v>
      </c>
      <c r="S23" s="57"/>
      <c r="T23" s="58">
        <f t="shared" si="4"/>
        <v>-28.000000000000114</v>
      </c>
      <c r="U23" s="58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114288.52347543414</v>
      </c>
      <c r="Y23" s="42">
        <f t="shared" si="6"/>
        <v>2.7592135862067879E-2</v>
      </c>
    </row>
    <row r="24" spans="2:25" x14ac:dyDescent="0.15">
      <c r="B24" s="40">
        <v>16</v>
      </c>
      <c r="C24" s="53">
        <f t="shared" si="0"/>
        <v>107400.92102554845</v>
      </c>
      <c r="D24" s="53"/>
      <c r="E24" s="40">
        <v>2014</v>
      </c>
      <c r="F24" s="8">
        <v>43641</v>
      </c>
      <c r="G24" s="47" t="s">
        <v>4</v>
      </c>
      <c r="H24" s="54">
        <v>114.12</v>
      </c>
      <c r="I24" s="54"/>
      <c r="J24" s="40">
        <v>20</v>
      </c>
      <c r="K24" s="55">
        <f t="shared" si="3"/>
        <v>3222.0276307664535</v>
      </c>
      <c r="L24" s="56"/>
      <c r="M24" s="6">
        <f>IF(J24="","",(K24/J24)/LOOKUP(RIGHT($D$2,3),定数!$A$6:$A$13,定数!$B$6:$B$13))</f>
        <v>1.6110138153832267</v>
      </c>
      <c r="N24" s="40">
        <v>2014</v>
      </c>
      <c r="O24" s="8">
        <v>43641</v>
      </c>
      <c r="P24" s="54">
        <v>113.9</v>
      </c>
      <c r="Q24" s="54"/>
      <c r="R24" s="57">
        <f>IF(P24="","",T24*M24*LOOKUP(RIGHT($D$2,3),定数!$A$6:$A$13,定数!$B$6:$B$13))</f>
        <v>-3544.2303938430805</v>
      </c>
      <c r="S24" s="57"/>
      <c r="T24" s="58">
        <f t="shared" si="4"/>
        <v>-21.999999999999886</v>
      </c>
      <c r="U24" s="58"/>
      <c r="V24" t="str">
        <f t="shared" si="7"/>
        <v/>
      </c>
      <c r="W24">
        <f t="shared" si="2"/>
        <v>2</v>
      </c>
      <c r="X24" s="41">
        <f t="shared" si="5"/>
        <v>114288.52347543414</v>
      </c>
      <c r="Y24" s="42">
        <f t="shared" si="6"/>
        <v>6.026504009710254E-2</v>
      </c>
    </row>
    <row r="25" spans="2:25" x14ac:dyDescent="0.15">
      <c r="B25" s="40">
        <v>17</v>
      </c>
      <c r="C25" s="53">
        <f t="shared" si="0"/>
        <v>103856.69063170537</v>
      </c>
      <c r="D25" s="53"/>
      <c r="E25" s="40">
        <v>2014</v>
      </c>
      <c r="F25" s="8">
        <v>43670</v>
      </c>
      <c r="G25" s="47" t="s">
        <v>3</v>
      </c>
      <c r="H25" s="54">
        <v>112.38</v>
      </c>
      <c r="I25" s="54"/>
      <c r="J25" s="40">
        <v>14</v>
      </c>
      <c r="K25" s="55">
        <f t="shared" si="3"/>
        <v>3115.700718951161</v>
      </c>
      <c r="L25" s="56"/>
      <c r="M25" s="6">
        <f>IF(J25="","",(K25/J25)/LOOKUP(RIGHT($D$2,3),定数!$A$6:$A$13,定数!$B$6:$B$13))</f>
        <v>2.2255005135365438</v>
      </c>
      <c r="N25" s="40">
        <v>2014</v>
      </c>
      <c r="O25" s="8">
        <v>43670</v>
      </c>
      <c r="P25" s="54">
        <v>112.54</v>
      </c>
      <c r="Q25" s="54"/>
      <c r="R25" s="57">
        <f>IF(P25="","",T25*M25*LOOKUP(RIGHT($D$2,3),定数!$A$6:$A$13,定数!$B$6:$B$13))</f>
        <v>-3560.80082165871</v>
      </c>
      <c r="S25" s="57"/>
      <c r="T25" s="58">
        <f t="shared" si="4"/>
        <v>-16.00000000000108</v>
      </c>
      <c r="U25" s="58"/>
      <c r="V25" t="str">
        <f t="shared" si="7"/>
        <v/>
      </c>
      <c r="W25">
        <f t="shared" si="2"/>
        <v>3</v>
      </c>
      <c r="X25" s="41">
        <f t="shared" si="5"/>
        <v>114288.52347543414</v>
      </c>
      <c r="Y25" s="42">
        <f t="shared" si="6"/>
        <v>9.127629377389801E-2</v>
      </c>
    </row>
    <row r="26" spans="2:25" x14ac:dyDescent="0.15">
      <c r="B26" s="40">
        <v>18</v>
      </c>
      <c r="C26" s="53">
        <f t="shared" si="0"/>
        <v>100295.88981004666</v>
      </c>
      <c r="D26" s="53"/>
      <c r="E26" s="40">
        <v>2014</v>
      </c>
      <c r="F26" s="8">
        <v>43691</v>
      </c>
      <c r="G26" s="47" t="s">
        <v>4</v>
      </c>
      <c r="H26" s="54">
        <v>113.24</v>
      </c>
      <c r="I26" s="54"/>
      <c r="J26" s="40">
        <v>40</v>
      </c>
      <c r="K26" s="55">
        <f t="shared" si="3"/>
        <v>3008.8766943013998</v>
      </c>
      <c r="L26" s="56"/>
      <c r="M26" s="6">
        <f>IF(J26="","",(K26/J26)/LOOKUP(RIGHT($D$2,3),定数!$A$6:$A$13,定数!$B$6:$B$13))</f>
        <v>0.75221917357534995</v>
      </c>
      <c r="N26" s="40">
        <v>2014</v>
      </c>
      <c r="O26" s="8">
        <v>43698</v>
      </c>
      <c r="P26" s="54">
        <v>113.74</v>
      </c>
      <c r="Q26" s="54"/>
      <c r="R26" s="57">
        <f>IF(P26="","",T26*M26*LOOKUP(RIGHT($D$2,3),定数!$A$6:$A$13,定数!$B$6:$B$13))</f>
        <v>3761.0958678767497</v>
      </c>
      <c r="S26" s="57"/>
      <c r="T26" s="58">
        <f t="shared" si="4"/>
        <v>50</v>
      </c>
      <c r="U26" s="58"/>
      <c r="V26" t="str">
        <f t="shared" si="7"/>
        <v/>
      </c>
      <c r="W26">
        <f t="shared" si="2"/>
        <v>0</v>
      </c>
      <c r="X26" s="41">
        <f t="shared" si="5"/>
        <v>114288.52347543414</v>
      </c>
      <c r="Y26" s="42">
        <f t="shared" si="6"/>
        <v>0.12243253513022356</v>
      </c>
    </row>
    <row r="27" spans="2:25" x14ac:dyDescent="0.15">
      <c r="B27" s="40">
        <v>19</v>
      </c>
      <c r="C27" s="53">
        <f t="shared" si="0"/>
        <v>104056.98567792341</v>
      </c>
      <c r="D27" s="53"/>
      <c r="E27" s="40">
        <v>2014</v>
      </c>
      <c r="F27" s="8">
        <v>43704</v>
      </c>
      <c r="G27" s="47" t="s">
        <v>3</v>
      </c>
      <c r="H27" s="54">
        <v>113.38</v>
      </c>
      <c r="I27" s="54"/>
      <c r="J27" s="40">
        <v>25</v>
      </c>
      <c r="K27" s="55">
        <f t="shared" si="3"/>
        <v>3121.7095703377022</v>
      </c>
      <c r="L27" s="56"/>
      <c r="M27" s="6">
        <f>IF(J27="","",(K27/J27)/LOOKUP(RIGHT($D$2,3),定数!$A$6:$A$13,定数!$B$6:$B$13))</f>
        <v>1.2486838281350809</v>
      </c>
      <c r="N27" s="40">
        <v>2014</v>
      </c>
      <c r="O27" s="8">
        <v>43704</v>
      </c>
      <c r="P27" s="54">
        <v>113.65</v>
      </c>
      <c r="Q27" s="54"/>
      <c r="R27" s="57">
        <f>IF(P27="","",T27*M27*LOOKUP(RIGHT($D$2,3),定数!$A$6:$A$13,定数!$B$6:$B$13))</f>
        <v>-3371.4463359648462</v>
      </c>
      <c r="S27" s="57"/>
      <c r="T27" s="58">
        <f t="shared" si="4"/>
        <v>-27.000000000001023</v>
      </c>
      <c r="U27" s="58"/>
      <c r="V27" t="str">
        <f t="shared" si="7"/>
        <v/>
      </c>
      <c r="W27">
        <f t="shared" si="2"/>
        <v>1</v>
      </c>
      <c r="X27" s="41">
        <f t="shared" si="5"/>
        <v>114288.52347543414</v>
      </c>
      <c r="Y27" s="42">
        <f t="shared" si="6"/>
        <v>8.9523755197607024E-2</v>
      </c>
    </row>
    <row r="28" spans="2:25" x14ac:dyDescent="0.15">
      <c r="B28" s="40">
        <v>20</v>
      </c>
      <c r="C28" s="53">
        <f t="shared" si="0"/>
        <v>100685.53934195856</v>
      </c>
      <c r="D28" s="53"/>
      <c r="E28" s="40">
        <v>2014</v>
      </c>
      <c r="F28" s="8">
        <v>43724</v>
      </c>
      <c r="G28" s="47" t="s">
        <v>4</v>
      </c>
      <c r="H28" s="54">
        <v>114.66</v>
      </c>
      <c r="I28" s="54"/>
      <c r="J28" s="40">
        <v>20</v>
      </c>
      <c r="K28" s="55">
        <f t="shared" si="3"/>
        <v>3020.5661802587565</v>
      </c>
      <c r="L28" s="56"/>
      <c r="M28" s="6">
        <f>IF(J28="","",(K28/J28)/LOOKUP(RIGHT($D$2,3),定数!$A$6:$A$13,定数!$B$6:$B$13))</f>
        <v>1.5102830901293782</v>
      </c>
      <c r="N28" s="40">
        <v>2014</v>
      </c>
      <c r="O28" s="8">
        <v>43725</v>
      </c>
      <c r="P28" s="54">
        <v>114.93</v>
      </c>
      <c r="Q28" s="54"/>
      <c r="R28" s="57">
        <f>IF(P28="","",T28*M28*LOOKUP(RIGHT($D$2,3),定数!$A$6:$A$13,定数!$B$6:$B$13))</f>
        <v>4077.7643433494759</v>
      </c>
      <c r="S28" s="57"/>
      <c r="T28" s="58">
        <f t="shared" si="4"/>
        <v>27.000000000001023</v>
      </c>
      <c r="U28" s="58"/>
      <c r="V28" t="str">
        <f t="shared" si="7"/>
        <v/>
      </c>
      <c r="W28">
        <f t="shared" si="2"/>
        <v>0</v>
      </c>
      <c r="X28" s="41">
        <f t="shared" si="5"/>
        <v>114288.52347543414</v>
      </c>
      <c r="Y28" s="42">
        <f t="shared" si="6"/>
        <v>0.11902318552920566</v>
      </c>
    </row>
    <row r="29" spans="2:25" x14ac:dyDescent="0.15">
      <c r="B29" s="40">
        <v>21</v>
      </c>
      <c r="C29" s="53">
        <f t="shared" si="0"/>
        <v>104763.30368530804</v>
      </c>
      <c r="D29" s="53"/>
      <c r="E29" s="40">
        <v>2014</v>
      </c>
      <c r="F29" s="8">
        <v>43731</v>
      </c>
      <c r="G29" s="47" t="s">
        <v>4</v>
      </c>
      <c r="H29" s="54">
        <v>115.98</v>
      </c>
      <c r="I29" s="54"/>
      <c r="J29" s="40">
        <v>66</v>
      </c>
      <c r="K29" s="55">
        <f t="shared" si="3"/>
        <v>3142.8991105592413</v>
      </c>
      <c r="L29" s="56"/>
      <c r="M29" s="6">
        <f>IF(J29="","",(K29/J29)/LOOKUP(RIGHT($D$2,3),定数!$A$6:$A$13,定数!$B$6:$B$13))</f>
        <v>0.47619683493321835</v>
      </c>
      <c r="N29" s="40">
        <v>2014</v>
      </c>
      <c r="O29" s="8">
        <v>43732</v>
      </c>
      <c r="P29" s="54">
        <v>115.29</v>
      </c>
      <c r="Q29" s="54"/>
      <c r="R29" s="57">
        <f>IF(P29="","",T29*M29*LOOKUP(RIGHT($D$2,3),定数!$A$6:$A$13,定数!$B$6:$B$13))</f>
        <v>-3285.7581610391962</v>
      </c>
      <c r="S29" s="57"/>
      <c r="T29" s="58">
        <f t="shared" si="4"/>
        <v>-68.999999999999773</v>
      </c>
      <c r="U29" s="58"/>
      <c r="V29" t="str">
        <f t="shared" si="7"/>
        <v/>
      </c>
      <c r="W29">
        <f t="shared" si="2"/>
        <v>1</v>
      </c>
      <c r="X29" s="41">
        <f t="shared" si="5"/>
        <v>114288.52347543414</v>
      </c>
      <c r="Y29" s="42">
        <f t="shared" si="6"/>
        <v>8.3343624543137151E-2</v>
      </c>
    </row>
    <row r="30" spans="2:25" x14ac:dyDescent="0.15">
      <c r="B30" s="40">
        <v>22</v>
      </c>
      <c r="C30" s="53">
        <f t="shared" si="0"/>
        <v>101477.54552426885</v>
      </c>
      <c r="D30" s="53"/>
      <c r="E30" s="47">
        <v>2014</v>
      </c>
      <c r="F30" s="8">
        <v>43752</v>
      </c>
      <c r="G30" s="47" t="s">
        <v>3</v>
      </c>
      <c r="H30" s="54">
        <v>112.3</v>
      </c>
      <c r="I30" s="54"/>
      <c r="J30" s="47">
        <v>64</v>
      </c>
      <c r="K30" s="55">
        <f t="shared" si="3"/>
        <v>3044.3263657280654</v>
      </c>
      <c r="L30" s="56"/>
      <c r="M30" s="6">
        <f>IF(J30="","",(K30/J30)/LOOKUP(RIGHT($D$2,3),定数!$A$6:$A$13,定数!$B$6:$B$13))</f>
        <v>0.4756759946450102</v>
      </c>
      <c r="N30" s="47">
        <v>2014</v>
      </c>
      <c r="O30" s="8">
        <v>43754</v>
      </c>
      <c r="P30" s="54">
        <v>111.5</v>
      </c>
      <c r="Q30" s="54"/>
      <c r="R30" s="57">
        <f>IF(P30="","",T30*M30*LOOKUP(RIGHT($D$2,3),定数!$A$6:$A$13,定数!$B$6:$B$13))</f>
        <v>3805.4079571600682</v>
      </c>
      <c r="S30" s="57"/>
      <c r="T30" s="58">
        <f t="shared" si="4"/>
        <v>79.999999999999716</v>
      </c>
      <c r="U30" s="58"/>
      <c r="V30" t="str">
        <f t="shared" si="7"/>
        <v/>
      </c>
      <c r="W30">
        <f t="shared" si="2"/>
        <v>0</v>
      </c>
      <c r="X30" s="41">
        <f t="shared" si="5"/>
        <v>114288.52347543414</v>
      </c>
      <c r="Y30" s="42">
        <f t="shared" si="6"/>
        <v>0.11209330177337495</v>
      </c>
    </row>
    <row r="31" spans="2:25" x14ac:dyDescent="0.15">
      <c r="B31" s="40">
        <v>23</v>
      </c>
      <c r="C31" s="53">
        <f t="shared" si="0"/>
        <v>105282.95348142892</v>
      </c>
      <c r="D31" s="53"/>
      <c r="E31" s="40">
        <v>2014</v>
      </c>
      <c r="F31" s="8">
        <v>43765</v>
      </c>
      <c r="G31" s="47" t="s">
        <v>4</v>
      </c>
      <c r="H31" s="54">
        <v>113.67</v>
      </c>
      <c r="I31" s="54"/>
      <c r="J31" s="40">
        <v>39</v>
      </c>
      <c r="K31" s="55">
        <f t="shared" si="3"/>
        <v>3158.4886044428677</v>
      </c>
      <c r="L31" s="56"/>
      <c r="M31" s="6">
        <f>IF(J31="","",(K31/J31)/LOOKUP(RIGHT($D$2,3),定数!$A$6:$A$13,定数!$B$6:$B$13))</f>
        <v>0.80986887293406862</v>
      </c>
      <c r="N31" s="40">
        <v>2014</v>
      </c>
      <c r="O31" s="8">
        <v>43766</v>
      </c>
      <c r="P31" s="54">
        <v>114.15</v>
      </c>
      <c r="Q31" s="54"/>
      <c r="R31" s="57">
        <f>IF(P31="","",T31*M31*LOOKUP(RIGHT($D$2,3),定数!$A$6:$A$13,定数!$B$6:$B$13))</f>
        <v>3887.3705900835616</v>
      </c>
      <c r="S31" s="57"/>
      <c r="T31" s="58">
        <f t="shared" si="4"/>
        <v>48.000000000000398</v>
      </c>
      <c r="U31" s="58"/>
      <c r="V31" t="str">
        <f t="shared" si="7"/>
        <v/>
      </c>
      <c r="W31">
        <f t="shared" si="2"/>
        <v>0</v>
      </c>
      <c r="X31" s="41">
        <f t="shared" si="5"/>
        <v>114288.52347543414</v>
      </c>
      <c r="Y31" s="42">
        <f t="shared" si="6"/>
        <v>7.8796800589876592E-2</v>
      </c>
    </row>
    <row r="32" spans="2:25" x14ac:dyDescent="0.15">
      <c r="B32" s="40">
        <v>24</v>
      </c>
      <c r="C32" s="53">
        <f t="shared" si="0"/>
        <v>109170.32407151248</v>
      </c>
      <c r="D32" s="53"/>
      <c r="E32" s="40">
        <v>2014</v>
      </c>
      <c r="F32" s="8">
        <v>43767</v>
      </c>
      <c r="G32" s="47" t="s">
        <v>4</v>
      </c>
      <c r="H32" s="54">
        <v>114.27</v>
      </c>
      <c r="I32" s="54"/>
      <c r="J32" s="40">
        <v>31</v>
      </c>
      <c r="K32" s="55">
        <f t="shared" si="3"/>
        <v>3275.1097221453742</v>
      </c>
      <c r="L32" s="56"/>
      <c r="M32" s="6">
        <f>IF(J32="","",(K32/J32)/LOOKUP(RIGHT($D$2,3),定数!$A$6:$A$13,定数!$B$6:$B$13))</f>
        <v>1.0564870071436692</v>
      </c>
      <c r="N32" s="40">
        <v>2014</v>
      </c>
      <c r="O32" s="8">
        <v>43769</v>
      </c>
      <c r="P32" s="54">
        <v>114.66</v>
      </c>
      <c r="Q32" s="54"/>
      <c r="R32" s="57">
        <f>IF(P32="","",T32*M32*LOOKUP(RIGHT($D$2,3),定数!$A$6:$A$13,定数!$B$6:$B$13))</f>
        <v>4120.2993278603162</v>
      </c>
      <c r="S32" s="57"/>
      <c r="T32" s="58">
        <f t="shared" si="4"/>
        <v>39.000000000000057</v>
      </c>
      <c r="U32" s="58"/>
      <c r="V32" t="str">
        <f t="shared" si="7"/>
        <v/>
      </c>
      <c r="W32">
        <f t="shared" si="2"/>
        <v>0</v>
      </c>
      <c r="X32" s="41">
        <f t="shared" si="5"/>
        <v>114288.52347543414</v>
      </c>
      <c r="Y32" s="42">
        <f t="shared" si="6"/>
        <v>4.4783143996271702E-2</v>
      </c>
    </row>
    <row r="33" spans="2:25" x14ac:dyDescent="0.15">
      <c r="B33" s="40">
        <v>25</v>
      </c>
      <c r="C33" s="53">
        <f t="shared" si="0"/>
        <v>113290.62339937279</v>
      </c>
      <c r="D33" s="53"/>
      <c r="E33" s="40">
        <v>2014</v>
      </c>
      <c r="F33" s="8">
        <v>43780</v>
      </c>
      <c r="G33" s="47" t="s">
        <v>4</v>
      </c>
      <c r="H33" s="54">
        <v>119.09</v>
      </c>
      <c r="I33" s="54"/>
      <c r="J33" s="40">
        <v>56</v>
      </c>
      <c r="K33" s="55">
        <f t="shared" si="3"/>
        <v>3398.7187019811836</v>
      </c>
      <c r="L33" s="56"/>
      <c r="M33" s="6">
        <f>IF(J33="","",(K33/J33)/LOOKUP(RIGHT($D$2,3),定数!$A$6:$A$13,定数!$B$6:$B$13))</f>
        <v>0.60691405392521136</v>
      </c>
      <c r="N33" s="40">
        <v>2014</v>
      </c>
      <c r="O33" s="8">
        <v>43780</v>
      </c>
      <c r="P33" s="54">
        <v>119.79</v>
      </c>
      <c r="Q33" s="54"/>
      <c r="R33" s="57">
        <f>IF(P33="","",T33*M33*LOOKUP(RIGHT($D$2,3),定数!$A$6:$A$13,定数!$B$6:$B$13))</f>
        <v>4248.3983774764965</v>
      </c>
      <c r="S33" s="57"/>
      <c r="T33" s="58">
        <f t="shared" si="4"/>
        <v>70.000000000000284</v>
      </c>
      <c r="U33" s="58"/>
      <c r="V33" t="str">
        <f t="shared" si="7"/>
        <v/>
      </c>
      <c r="W33">
        <f t="shared" si="2"/>
        <v>0</v>
      </c>
      <c r="X33" s="41">
        <f t="shared" si="5"/>
        <v>114288.52347543414</v>
      </c>
      <c r="Y33" s="42">
        <f t="shared" si="6"/>
        <v>8.7314110438729831E-3</v>
      </c>
    </row>
    <row r="34" spans="2:25" x14ac:dyDescent="0.15">
      <c r="B34" s="40">
        <v>26</v>
      </c>
      <c r="C34" s="53">
        <f t="shared" si="0"/>
        <v>117539.02177684929</v>
      </c>
      <c r="D34" s="53"/>
      <c r="E34" s="40">
        <v>2015</v>
      </c>
      <c r="F34" s="8">
        <v>43529</v>
      </c>
      <c r="G34" s="47" t="s">
        <v>3</v>
      </c>
      <c r="H34" s="54">
        <v>123.3</v>
      </c>
      <c r="I34" s="54"/>
      <c r="J34" s="40">
        <v>128</v>
      </c>
      <c r="K34" s="55">
        <f t="shared" si="3"/>
        <v>3526.1706533054785</v>
      </c>
      <c r="L34" s="56"/>
      <c r="M34" s="6">
        <f>IF(J34="","",(K34/J34)/LOOKUP(RIGHT($D$2,3),定数!$A$6:$A$13,定数!$B$6:$B$13))</f>
        <v>0.2754820822894905</v>
      </c>
      <c r="N34" s="40">
        <v>2015</v>
      </c>
      <c r="O34" s="8">
        <v>43534</v>
      </c>
      <c r="P34" s="54">
        <v>121.69</v>
      </c>
      <c r="Q34" s="54"/>
      <c r="R34" s="57">
        <f>IF(P34="","",T34*M34*LOOKUP(RIGHT($D$2,3),定数!$A$6:$A$13,定数!$B$6:$B$13))</f>
        <v>4435.2615248607954</v>
      </c>
      <c r="S34" s="57"/>
      <c r="T34" s="58">
        <f t="shared" si="4"/>
        <v>160.99999999999994</v>
      </c>
      <c r="U34" s="58"/>
      <c r="V34" t="str">
        <f t="shared" si="7"/>
        <v/>
      </c>
      <c r="W34">
        <f t="shared" si="2"/>
        <v>0</v>
      </c>
      <c r="X34" s="41">
        <f t="shared" si="5"/>
        <v>117539.02177684929</v>
      </c>
      <c r="Y34" s="42">
        <f t="shared" si="6"/>
        <v>0</v>
      </c>
    </row>
    <row r="35" spans="2:25" x14ac:dyDescent="0.15">
      <c r="B35" s="40">
        <v>27</v>
      </c>
      <c r="C35" s="53">
        <f t="shared" si="0"/>
        <v>121974.28330171008</v>
      </c>
      <c r="D35" s="53"/>
      <c r="E35" s="40">
        <v>2015</v>
      </c>
      <c r="F35" s="8">
        <v>43537</v>
      </c>
      <c r="G35" s="47" t="s">
        <v>3</v>
      </c>
      <c r="H35" s="54">
        <v>120.38</v>
      </c>
      <c r="I35" s="54"/>
      <c r="J35" s="40">
        <v>56</v>
      </c>
      <c r="K35" s="55">
        <f t="shared" si="3"/>
        <v>3659.2284990513022</v>
      </c>
      <c r="L35" s="56"/>
      <c r="M35" s="6">
        <f>IF(J35="","",(K35/J35)/LOOKUP(RIGHT($D$2,3),定数!$A$6:$A$13,定数!$B$6:$B$13))</f>
        <v>0.65343366054487528</v>
      </c>
      <c r="N35" s="40">
        <v>2015</v>
      </c>
      <c r="O35" s="8">
        <v>43541</v>
      </c>
      <c r="P35" s="54">
        <v>120.96</v>
      </c>
      <c r="Q35" s="54"/>
      <c r="R35" s="57">
        <f>IF(P35="","",T35*M35*LOOKUP(RIGHT($D$2,3),定数!$A$6:$A$13,定数!$B$6:$B$13))</f>
        <v>-3789.9152311602656</v>
      </c>
      <c r="S35" s="57"/>
      <c r="T35" s="58">
        <f t="shared" si="4"/>
        <v>-57.999999999999829</v>
      </c>
      <c r="U35" s="58"/>
      <c r="V35" t="str">
        <f t="shared" si="7"/>
        <v/>
      </c>
      <c r="W35">
        <f t="shared" si="2"/>
        <v>1</v>
      </c>
      <c r="X35" s="41">
        <f t="shared" si="5"/>
        <v>121974.28330171008</v>
      </c>
      <c r="Y35" s="42">
        <f t="shared" si="6"/>
        <v>0</v>
      </c>
    </row>
    <row r="36" spans="2:25" x14ac:dyDescent="0.15">
      <c r="B36" s="40">
        <v>28</v>
      </c>
      <c r="C36" s="53">
        <f t="shared" si="0"/>
        <v>118184.36807054981</v>
      </c>
      <c r="D36" s="53"/>
      <c r="E36" s="40">
        <v>2015</v>
      </c>
      <c r="F36" s="8">
        <v>43589</v>
      </c>
      <c r="G36" s="47" t="s">
        <v>4</v>
      </c>
      <c r="H36" s="54">
        <v>128.99</v>
      </c>
      <c r="I36" s="54"/>
      <c r="J36" s="40">
        <v>93</v>
      </c>
      <c r="K36" s="55">
        <f t="shared" si="3"/>
        <v>3545.5310421164941</v>
      </c>
      <c r="L36" s="56"/>
      <c r="M36" s="6">
        <f>IF(J36="","",(K36/J36)/LOOKUP(RIGHT($D$2,3),定数!$A$6:$A$13,定数!$B$6:$B$13))</f>
        <v>0.38123989700177352</v>
      </c>
      <c r="N36" s="40">
        <v>2015</v>
      </c>
      <c r="O36" s="8">
        <v>43590</v>
      </c>
      <c r="P36" s="54">
        <v>128.03</v>
      </c>
      <c r="Q36" s="54"/>
      <c r="R36" s="57">
        <f>IF(P36="","",T36*M36*LOOKUP(RIGHT($D$2,3),定数!$A$6:$A$13,定数!$B$6:$B$13))</f>
        <v>-3659.9030112170558</v>
      </c>
      <c r="S36" s="57"/>
      <c r="T36" s="58">
        <f t="shared" si="4"/>
        <v>-96.000000000000796</v>
      </c>
      <c r="U36" s="58"/>
      <c r="V36" t="str">
        <f t="shared" si="7"/>
        <v/>
      </c>
      <c r="W36">
        <f t="shared" si="2"/>
        <v>2</v>
      </c>
      <c r="X36" s="41">
        <f t="shared" si="5"/>
        <v>121974.28330171008</v>
      </c>
      <c r="Y36" s="42">
        <f t="shared" si="6"/>
        <v>3.1071428571428528E-2</v>
      </c>
    </row>
    <row r="37" spans="2:25" x14ac:dyDescent="0.15">
      <c r="B37" s="40">
        <v>29</v>
      </c>
      <c r="C37" s="53">
        <f t="shared" si="0"/>
        <v>114524.46505933275</v>
      </c>
      <c r="D37" s="53"/>
      <c r="E37" s="40">
        <v>2015</v>
      </c>
      <c r="F37" s="8">
        <v>43590</v>
      </c>
      <c r="G37" s="47" t="s">
        <v>4</v>
      </c>
      <c r="H37" s="54">
        <v>129.47</v>
      </c>
      <c r="I37" s="54"/>
      <c r="J37" s="40">
        <v>167</v>
      </c>
      <c r="K37" s="55">
        <f t="shared" si="3"/>
        <v>3435.7339517799824</v>
      </c>
      <c r="L37" s="56"/>
      <c r="M37" s="6">
        <f>IF(J37="","",(K37/J37)/LOOKUP(RIGHT($D$2,3),定数!$A$6:$A$13,定数!$B$6:$B$13))</f>
        <v>0.2057325719628732</v>
      </c>
      <c r="N37" s="40">
        <v>2015</v>
      </c>
      <c r="O37" s="8">
        <v>43614</v>
      </c>
      <c r="P37" s="54">
        <v>131.59</v>
      </c>
      <c r="Q37" s="54"/>
      <c r="R37" s="57">
        <f>IF(P37="","",T37*M37*LOOKUP(RIGHT($D$2,3),定数!$A$6:$A$13,定数!$B$6:$B$13))</f>
        <v>4361.5305256129213</v>
      </c>
      <c r="S37" s="57"/>
      <c r="T37" s="58">
        <f t="shared" si="4"/>
        <v>212.00000000000045</v>
      </c>
      <c r="U37" s="58"/>
      <c r="V37" t="str">
        <f t="shared" si="7"/>
        <v/>
      </c>
      <c r="W37">
        <f t="shared" si="2"/>
        <v>0</v>
      </c>
      <c r="X37" s="41">
        <f t="shared" si="5"/>
        <v>121974.28330171008</v>
      </c>
      <c r="Y37" s="42">
        <f t="shared" si="6"/>
        <v>6.1076958525345781E-2</v>
      </c>
    </row>
    <row r="38" spans="2:25" x14ac:dyDescent="0.15">
      <c r="B38" s="40">
        <v>30</v>
      </c>
      <c r="C38" s="53">
        <f t="shared" si="0"/>
        <v>118885.99558494567</v>
      </c>
      <c r="D38" s="53"/>
      <c r="E38" s="40">
        <v>2015</v>
      </c>
      <c r="F38" s="8">
        <v>43614</v>
      </c>
      <c r="G38" s="47" t="s">
        <v>4</v>
      </c>
      <c r="H38" s="54">
        <v>131.9</v>
      </c>
      <c r="I38" s="54"/>
      <c r="J38" s="40">
        <v>114</v>
      </c>
      <c r="K38" s="55">
        <f t="shared" si="3"/>
        <v>3566.5798675483702</v>
      </c>
      <c r="L38" s="56"/>
      <c r="M38" s="6">
        <f>IF(J38="","",(K38/J38)/LOOKUP(RIGHT($D$2,3),定数!$A$6:$A$13,定数!$B$6:$B$13))</f>
        <v>0.31285788311827806</v>
      </c>
      <c r="N38" s="40">
        <v>2015</v>
      </c>
      <c r="O38" s="8">
        <v>43620</v>
      </c>
      <c r="P38" s="54">
        <v>133.34</v>
      </c>
      <c r="Q38" s="54"/>
      <c r="R38" s="57">
        <f>IF(P38="","",T38*M38*LOOKUP(RIGHT($D$2,3),定数!$A$6:$A$13,定数!$B$6:$B$13))</f>
        <v>4505.1535169031968</v>
      </c>
      <c r="S38" s="57"/>
      <c r="T38" s="58">
        <f t="shared" si="4"/>
        <v>143.99999999999977</v>
      </c>
      <c r="U38" s="58"/>
      <c r="V38" t="str">
        <f t="shared" si="7"/>
        <v/>
      </c>
      <c r="W38">
        <f t="shared" si="2"/>
        <v>0</v>
      </c>
      <c r="X38" s="41">
        <f t="shared" si="5"/>
        <v>121974.28330171008</v>
      </c>
      <c r="Y38" s="42">
        <f t="shared" si="6"/>
        <v>2.5319170838047467E-2</v>
      </c>
    </row>
    <row r="39" spans="2:25" x14ac:dyDescent="0.15">
      <c r="B39" s="40">
        <v>31</v>
      </c>
      <c r="C39" s="53">
        <f t="shared" si="0"/>
        <v>123391.14910184887</v>
      </c>
      <c r="D39" s="53"/>
      <c r="E39" s="40">
        <v>2015</v>
      </c>
      <c r="F39" s="8">
        <v>43617</v>
      </c>
      <c r="G39" s="47" t="s">
        <v>4</v>
      </c>
      <c r="H39" s="54">
        <v>131.81</v>
      </c>
      <c r="I39" s="54"/>
      <c r="J39" s="40">
        <v>91</v>
      </c>
      <c r="K39" s="55">
        <f t="shared" si="3"/>
        <v>3701.734473055466</v>
      </c>
      <c r="L39" s="56"/>
      <c r="M39" s="6">
        <f>IF(J39="","",(K39/J39)/LOOKUP(RIGHT($D$2,3),定数!$A$6:$A$13,定数!$B$6:$B$13))</f>
        <v>0.40678400802807319</v>
      </c>
      <c r="N39" s="40">
        <v>2015</v>
      </c>
      <c r="O39" s="8">
        <v>43618</v>
      </c>
      <c r="P39" s="54">
        <v>132.96</v>
      </c>
      <c r="Q39" s="54"/>
      <c r="R39" s="57">
        <f>IF(P39="","",T39*M39*LOOKUP(RIGHT($D$2,3),定数!$A$6:$A$13,定数!$B$6:$B$13))</f>
        <v>4678.016092322865</v>
      </c>
      <c r="S39" s="57"/>
      <c r="T39" s="58">
        <f t="shared" si="4"/>
        <v>115.00000000000057</v>
      </c>
      <c r="U39" s="58"/>
      <c r="V39" t="str">
        <f t="shared" si="7"/>
        <v/>
      </c>
      <c r="W39">
        <f t="shared" si="2"/>
        <v>0</v>
      </c>
      <c r="X39" s="41">
        <f t="shared" si="5"/>
        <v>123391.14910184887</v>
      </c>
      <c r="Y39" s="42">
        <f t="shared" si="6"/>
        <v>0</v>
      </c>
    </row>
    <row r="40" spans="2:25" x14ac:dyDescent="0.15">
      <c r="B40" s="40">
        <v>32</v>
      </c>
      <c r="C40" s="53">
        <f t="shared" si="0"/>
        <v>128069.16519417174</v>
      </c>
      <c r="D40" s="53"/>
      <c r="E40" s="40">
        <v>2015</v>
      </c>
      <c r="F40" s="8">
        <v>43619</v>
      </c>
      <c r="G40" s="47" t="s">
        <v>4</v>
      </c>
      <c r="H40" s="54">
        <v>133.26</v>
      </c>
      <c r="I40" s="54"/>
      <c r="J40" s="40">
        <v>105</v>
      </c>
      <c r="K40" s="55">
        <f t="shared" si="3"/>
        <v>3842.0749558251523</v>
      </c>
      <c r="L40" s="56"/>
      <c r="M40" s="6">
        <f>IF(J40="","",(K40/J40)/LOOKUP(RIGHT($D$2,3),定数!$A$6:$A$13,定数!$B$6:$B$13))</f>
        <v>0.3659119005547764</v>
      </c>
      <c r="N40" s="40">
        <v>2015</v>
      </c>
      <c r="O40" s="8">
        <v>43625</v>
      </c>
      <c r="P40" s="54">
        <v>134.59</v>
      </c>
      <c r="Q40" s="54"/>
      <c r="R40" s="57">
        <f>IF(P40="","",T40*M40*LOOKUP(RIGHT($D$2,3),定数!$A$6:$A$13,定数!$B$6:$B$13))</f>
        <v>4866.6282773785715</v>
      </c>
      <c r="S40" s="57"/>
      <c r="T40" s="58">
        <f t="shared" si="4"/>
        <v>133.00000000000125</v>
      </c>
      <c r="U40" s="58"/>
      <c r="V40" t="str">
        <f t="shared" si="7"/>
        <v/>
      </c>
      <c r="W40">
        <f t="shared" si="2"/>
        <v>0</v>
      </c>
      <c r="X40" s="41">
        <f t="shared" si="5"/>
        <v>128069.16519417174</v>
      </c>
      <c r="Y40" s="42">
        <f t="shared" si="6"/>
        <v>0</v>
      </c>
    </row>
    <row r="41" spans="2:25" x14ac:dyDescent="0.15">
      <c r="B41" s="40">
        <v>33</v>
      </c>
      <c r="C41" s="53">
        <f t="shared" si="0"/>
        <v>132935.79347155031</v>
      </c>
      <c r="D41" s="53"/>
      <c r="E41" s="40">
        <v>2015</v>
      </c>
      <c r="F41" s="8">
        <v>43646</v>
      </c>
      <c r="G41" s="47" t="s">
        <v>3</v>
      </c>
      <c r="H41" s="54">
        <v>130.25</v>
      </c>
      <c r="I41" s="54"/>
      <c r="J41" s="40">
        <v>163</v>
      </c>
      <c r="K41" s="55">
        <f t="shared" si="3"/>
        <v>3988.0738041465092</v>
      </c>
      <c r="L41" s="56"/>
      <c r="M41" s="6">
        <f>IF(J41="","",(K41/J41)/LOOKUP(RIGHT($D$2,3),定数!$A$6:$A$13,定数!$B$6:$B$13))</f>
        <v>0.24466710454886559</v>
      </c>
      <c r="N41" s="40">
        <v>2015</v>
      </c>
      <c r="O41" s="8">
        <v>43654</v>
      </c>
      <c r="P41" s="54">
        <v>128.19</v>
      </c>
      <c r="Q41" s="54"/>
      <c r="R41" s="57">
        <f>IF(P41="","",T41*M41*LOOKUP(RIGHT($D$2,3),定数!$A$6:$A$13,定数!$B$6:$B$13))</f>
        <v>5040.1423537066366</v>
      </c>
      <c r="S41" s="57"/>
      <c r="T41" s="58">
        <f t="shared" si="4"/>
        <v>206.00000000000023</v>
      </c>
      <c r="U41" s="58"/>
      <c r="V41" t="str">
        <f t="shared" si="7"/>
        <v/>
      </c>
      <c r="W41">
        <f t="shared" si="2"/>
        <v>0</v>
      </c>
      <c r="X41" s="41">
        <f t="shared" si="5"/>
        <v>132935.79347155031</v>
      </c>
      <c r="Y41" s="42">
        <f t="shared" si="6"/>
        <v>0</v>
      </c>
    </row>
    <row r="42" spans="2:25" x14ac:dyDescent="0.15">
      <c r="B42" s="40">
        <v>34</v>
      </c>
      <c r="C42" s="53">
        <f t="shared" si="0"/>
        <v>137975.93582525695</v>
      </c>
      <c r="D42" s="53"/>
      <c r="E42" s="40">
        <v>2015</v>
      </c>
      <c r="F42" s="8">
        <v>43649</v>
      </c>
      <c r="G42" s="47" t="s">
        <v>3</v>
      </c>
      <c r="H42" s="54">
        <v>130.04</v>
      </c>
      <c r="I42" s="54"/>
      <c r="J42" s="40">
        <v>79</v>
      </c>
      <c r="K42" s="55">
        <f t="shared" si="3"/>
        <v>4139.2780747577081</v>
      </c>
      <c r="L42" s="56"/>
      <c r="M42" s="6">
        <f>IF(J42="","",(K42/J42)/LOOKUP(RIGHT($D$2,3),定数!$A$6:$A$13,定数!$B$6:$B$13))</f>
        <v>0.52395924996933008</v>
      </c>
      <c r="N42" s="40">
        <v>2015</v>
      </c>
      <c r="O42" s="8">
        <v>43653</v>
      </c>
      <c r="P42" s="54">
        <v>129.04</v>
      </c>
      <c r="Q42" s="54"/>
      <c r="R42" s="57">
        <f>IF(P42="","",T42*M42*LOOKUP(RIGHT($D$2,3),定数!$A$6:$A$13,定数!$B$6:$B$13))</f>
        <v>5239.5924996933009</v>
      </c>
      <c r="S42" s="57"/>
      <c r="T42" s="58">
        <f t="shared" si="4"/>
        <v>100</v>
      </c>
      <c r="U42" s="58"/>
      <c r="V42" t="str">
        <f t="shared" si="7"/>
        <v/>
      </c>
      <c r="W42">
        <f t="shared" si="2"/>
        <v>0</v>
      </c>
      <c r="X42" s="41">
        <f t="shared" si="5"/>
        <v>137975.93582525695</v>
      </c>
      <c r="Y42" s="42">
        <f t="shared" si="6"/>
        <v>0</v>
      </c>
    </row>
    <row r="43" spans="2:25" x14ac:dyDescent="0.15">
      <c r="B43" s="40">
        <v>35</v>
      </c>
      <c r="C43" s="53">
        <f t="shared" si="0"/>
        <v>143215.52832495025</v>
      </c>
      <c r="D43" s="53"/>
      <c r="E43" s="40">
        <v>2015</v>
      </c>
      <c r="F43" s="8">
        <v>43670</v>
      </c>
      <c r="G43" s="47" t="s">
        <v>3</v>
      </c>
      <c r="H43" s="54">
        <v>128.5</v>
      </c>
      <c r="I43" s="54"/>
      <c r="J43" s="40">
        <v>63</v>
      </c>
      <c r="K43" s="55">
        <f t="shared" si="3"/>
        <v>4296.465849748507</v>
      </c>
      <c r="L43" s="56"/>
      <c r="M43" s="6">
        <f>IF(J43="","",(K43/J43)/LOOKUP(RIGHT($D$2,3),定数!$A$6:$A$13,定数!$B$6:$B$13))</f>
        <v>0.68197870630928681</v>
      </c>
      <c r="N43" s="40">
        <v>2015</v>
      </c>
      <c r="O43" s="8">
        <v>43673</v>
      </c>
      <c r="P43" s="54">
        <v>129.16</v>
      </c>
      <c r="Q43" s="54"/>
      <c r="R43" s="57">
        <f>IF(P43="","",T43*M43*LOOKUP(RIGHT($D$2,3),定数!$A$6:$A$13,定数!$B$6:$B$13))</f>
        <v>-4501.05946164127</v>
      </c>
      <c r="S43" s="57"/>
      <c r="T43" s="58">
        <f t="shared" si="4"/>
        <v>-65.999999999999659</v>
      </c>
      <c r="U43" s="58"/>
      <c r="V43" t="str">
        <f t="shared" si="7"/>
        <v/>
      </c>
      <c r="W43">
        <f t="shared" si="2"/>
        <v>1</v>
      </c>
      <c r="X43" s="41">
        <f t="shared" si="5"/>
        <v>143215.52832495025</v>
      </c>
      <c r="Y43" s="42">
        <f t="shared" si="6"/>
        <v>0</v>
      </c>
    </row>
    <row r="44" spans="2:25" x14ac:dyDescent="0.15">
      <c r="B44" s="40">
        <v>36</v>
      </c>
      <c r="C44" s="53">
        <f t="shared" si="0"/>
        <v>138714.46886330898</v>
      </c>
      <c r="D44" s="53"/>
      <c r="E44" s="40">
        <v>2015</v>
      </c>
      <c r="F44" s="8">
        <v>43681</v>
      </c>
      <c r="G44" s="47" t="s">
        <v>3</v>
      </c>
      <c r="H44" s="54">
        <v>127.75</v>
      </c>
      <c r="I44" s="54"/>
      <c r="J44" s="40">
        <v>45</v>
      </c>
      <c r="K44" s="55">
        <f t="shared" si="3"/>
        <v>4161.4340658992696</v>
      </c>
      <c r="L44" s="56"/>
      <c r="M44" s="6">
        <f>IF(J44="","",(K44/J44)/LOOKUP(RIGHT($D$2,3),定数!$A$6:$A$13,定数!$B$6:$B$13))</f>
        <v>0.92476312575539321</v>
      </c>
      <c r="N44" s="40">
        <v>2015</v>
      </c>
      <c r="O44" s="8">
        <v>43682</v>
      </c>
      <c r="P44" s="54">
        <v>127.19</v>
      </c>
      <c r="Q44" s="54"/>
      <c r="R44" s="57">
        <f>IF(P44="","",T44*M44*LOOKUP(RIGHT($D$2,3),定数!$A$6:$A$13,定数!$B$6:$B$13))</f>
        <v>5178.6735042302234</v>
      </c>
      <c r="S44" s="57"/>
      <c r="T44" s="58">
        <f t="shared" si="4"/>
        <v>56.000000000000227</v>
      </c>
      <c r="U44" s="58"/>
      <c r="V44" t="str">
        <f t="shared" si="7"/>
        <v/>
      </c>
      <c r="W44">
        <f t="shared" si="2"/>
        <v>0</v>
      </c>
      <c r="X44" s="41">
        <f t="shared" si="5"/>
        <v>143215.52832495025</v>
      </c>
      <c r="Y44" s="42">
        <f t="shared" si="6"/>
        <v>3.142857142857125E-2</v>
      </c>
    </row>
    <row r="45" spans="2:25" x14ac:dyDescent="0.15">
      <c r="B45" s="40">
        <v>37</v>
      </c>
      <c r="C45" s="53">
        <f t="shared" si="0"/>
        <v>143893.1423675392</v>
      </c>
      <c r="D45" s="53"/>
      <c r="E45" s="40">
        <v>2015</v>
      </c>
      <c r="F45" s="8">
        <v>43702</v>
      </c>
      <c r="G45" s="47" t="s">
        <v>3</v>
      </c>
      <c r="H45" s="54">
        <v>126.2</v>
      </c>
      <c r="I45" s="54"/>
      <c r="J45" s="40">
        <v>145</v>
      </c>
      <c r="K45" s="55">
        <f t="shared" si="3"/>
        <v>4316.7942710261759</v>
      </c>
      <c r="L45" s="56"/>
      <c r="M45" s="6">
        <f>IF(J45="","",(K45/J45)/LOOKUP(RIGHT($D$2,3),定数!$A$6:$A$13,定数!$B$6:$B$13))</f>
        <v>0.29770994972594317</v>
      </c>
      <c r="N45" s="40">
        <v>2015</v>
      </c>
      <c r="O45" s="8">
        <v>43709</v>
      </c>
      <c r="P45" s="54">
        <v>124.36</v>
      </c>
      <c r="Q45" s="54"/>
      <c r="R45" s="57">
        <f>IF(P45="","",T45*M45*LOOKUP(RIGHT($D$2,3),定数!$A$6:$A$13,定数!$B$6:$B$13))</f>
        <v>5477.863074957364</v>
      </c>
      <c r="S45" s="57"/>
      <c r="T45" s="58">
        <f t="shared" si="4"/>
        <v>184.00000000000034</v>
      </c>
      <c r="U45" s="58"/>
      <c r="V45" t="str">
        <f t="shared" si="7"/>
        <v/>
      </c>
      <c r="W45">
        <f t="shared" si="2"/>
        <v>0</v>
      </c>
      <c r="X45" s="41">
        <f t="shared" si="5"/>
        <v>143893.1423675392</v>
      </c>
      <c r="Y45" s="42">
        <f t="shared" si="6"/>
        <v>0</v>
      </c>
    </row>
    <row r="46" spans="2:25" x14ac:dyDescent="0.15">
      <c r="B46" s="40">
        <v>38</v>
      </c>
      <c r="C46" s="53">
        <f t="shared" si="0"/>
        <v>149371.00544249656</v>
      </c>
      <c r="D46" s="53"/>
      <c r="E46" s="40">
        <v>2015</v>
      </c>
      <c r="F46" s="8">
        <v>43704</v>
      </c>
      <c r="G46" s="47" t="s">
        <v>3</v>
      </c>
      <c r="H46" s="54">
        <v>125.64</v>
      </c>
      <c r="I46" s="54"/>
      <c r="J46" s="40">
        <v>84</v>
      </c>
      <c r="K46" s="55">
        <f t="shared" si="3"/>
        <v>4481.1301632748964</v>
      </c>
      <c r="L46" s="56"/>
      <c r="M46" s="6">
        <f>IF(J46="","",(K46/J46)/LOOKUP(RIGHT($D$2,3),定数!$A$6:$A$13,定数!$B$6:$B$13))</f>
        <v>0.53346787658034478</v>
      </c>
      <c r="N46" s="40">
        <v>2015</v>
      </c>
      <c r="O46" s="8">
        <v>43709</v>
      </c>
      <c r="P46" s="54">
        <v>124.58</v>
      </c>
      <c r="Q46" s="54"/>
      <c r="R46" s="57">
        <f>IF(P46="","",T46*M46*LOOKUP(RIGHT($D$2,3),定数!$A$6:$A$13,定数!$B$6:$B$13))</f>
        <v>5654.7594917516672</v>
      </c>
      <c r="S46" s="57"/>
      <c r="T46" s="58">
        <f t="shared" si="4"/>
        <v>106.00000000000023</v>
      </c>
      <c r="U46" s="58"/>
      <c r="V46" t="str">
        <f t="shared" si="7"/>
        <v/>
      </c>
      <c r="W46">
        <f t="shared" si="2"/>
        <v>0</v>
      </c>
      <c r="X46" s="41">
        <f t="shared" si="5"/>
        <v>149371.00544249656</v>
      </c>
      <c r="Y46" s="42">
        <f t="shared" si="6"/>
        <v>0</v>
      </c>
    </row>
    <row r="47" spans="2:25" x14ac:dyDescent="0.15">
      <c r="B47" s="40">
        <v>39</v>
      </c>
      <c r="C47" s="53">
        <f t="shared" si="0"/>
        <v>155025.76493424823</v>
      </c>
      <c r="D47" s="53"/>
      <c r="E47" s="40">
        <v>2015</v>
      </c>
      <c r="F47" s="8">
        <v>43709</v>
      </c>
      <c r="G47" s="47" t="s">
        <v>3</v>
      </c>
      <c r="H47" s="54">
        <v>124.43</v>
      </c>
      <c r="I47" s="54"/>
      <c r="J47" s="40">
        <v>131</v>
      </c>
      <c r="K47" s="55">
        <f t="shared" si="3"/>
        <v>4650.7729480274465</v>
      </c>
      <c r="L47" s="56"/>
      <c r="M47" s="6">
        <f>IF(J47="","",(K47/J47)/LOOKUP(RIGHT($D$2,3),定数!$A$6:$A$13,定数!$B$6:$B$13))</f>
        <v>0.35502083572728599</v>
      </c>
      <c r="N47" s="40">
        <v>2015</v>
      </c>
      <c r="O47" s="8">
        <v>43711</v>
      </c>
      <c r="P47" s="54">
        <v>122.78</v>
      </c>
      <c r="Q47" s="54"/>
      <c r="R47" s="57">
        <f>IF(P47="","",T47*M47*LOOKUP(RIGHT($D$2,3),定数!$A$6:$A$13,定数!$B$6:$B$13))</f>
        <v>5857.8437895002389</v>
      </c>
      <c r="S47" s="57"/>
      <c r="T47" s="58">
        <f t="shared" si="4"/>
        <v>165.00000000000057</v>
      </c>
      <c r="U47" s="58"/>
      <c r="V47" t="str">
        <f t="shared" si="7"/>
        <v/>
      </c>
      <c r="W47">
        <f t="shared" si="2"/>
        <v>0</v>
      </c>
      <c r="X47" s="41">
        <f t="shared" si="5"/>
        <v>155025.76493424823</v>
      </c>
      <c r="Y47" s="42">
        <f t="shared" si="6"/>
        <v>0</v>
      </c>
    </row>
    <row r="48" spans="2:25" x14ac:dyDescent="0.15">
      <c r="B48" s="40">
        <v>40</v>
      </c>
      <c r="C48" s="53">
        <f t="shared" si="0"/>
        <v>160883.60872374848</v>
      </c>
      <c r="D48" s="53"/>
      <c r="E48" s="40">
        <v>2015</v>
      </c>
      <c r="F48" s="8">
        <v>43730</v>
      </c>
      <c r="G48" s="47" t="s">
        <v>3</v>
      </c>
      <c r="H48" s="54">
        <v>123.18</v>
      </c>
      <c r="I48" s="54"/>
      <c r="J48" s="40">
        <v>80</v>
      </c>
      <c r="K48" s="55">
        <f t="shared" si="3"/>
        <v>4826.5082617124544</v>
      </c>
      <c r="L48" s="56"/>
      <c r="M48" s="6">
        <f>IF(J48="","",(K48/J48)/LOOKUP(RIGHT($D$2,3),定数!$A$6:$A$13,定数!$B$6:$B$13))</f>
        <v>0.60331353271405685</v>
      </c>
      <c r="N48" s="40">
        <v>2015</v>
      </c>
      <c r="O48" s="8">
        <v>43743</v>
      </c>
      <c r="P48" s="54">
        <v>124</v>
      </c>
      <c r="Q48" s="54"/>
      <c r="R48" s="57">
        <f>IF(P48="","",T48*M48*LOOKUP(RIGHT($D$2,3),定数!$A$6:$A$13,定数!$B$6:$B$13))</f>
        <v>-4947.1709682552255</v>
      </c>
      <c r="S48" s="57"/>
      <c r="T48" s="58">
        <f t="shared" si="4"/>
        <v>-81.999999999999318</v>
      </c>
      <c r="U48" s="58"/>
      <c r="V48" t="str">
        <f t="shared" si="7"/>
        <v/>
      </c>
      <c r="W48">
        <f t="shared" si="2"/>
        <v>1</v>
      </c>
      <c r="X48" s="41">
        <f t="shared" si="5"/>
        <v>160883.60872374848</v>
      </c>
      <c r="Y48" s="42">
        <f t="shared" si="6"/>
        <v>0</v>
      </c>
    </row>
    <row r="49" spans="2:25" x14ac:dyDescent="0.15">
      <c r="B49" s="40">
        <v>41</v>
      </c>
      <c r="C49" s="53">
        <f t="shared" si="0"/>
        <v>155936.43775549324</v>
      </c>
      <c r="D49" s="53"/>
      <c r="E49" s="40">
        <v>2015</v>
      </c>
      <c r="F49" s="8">
        <v>43764</v>
      </c>
      <c r="G49" s="47" t="s">
        <v>3</v>
      </c>
      <c r="H49" s="54">
        <v>123.55</v>
      </c>
      <c r="I49" s="54"/>
      <c r="J49" s="40">
        <v>49</v>
      </c>
      <c r="K49" s="55">
        <f t="shared" si="3"/>
        <v>4678.0931326647969</v>
      </c>
      <c r="L49" s="56"/>
      <c r="M49" s="6">
        <f>IF(J49="","",(K49/J49)/LOOKUP(RIGHT($D$2,3),定数!$A$6:$A$13,定数!$B$6:$B$13))</f>
        <v>0.95471288421730549</v>
      </c>
      <c r="N49" s="40">
        <v>2015</v>
      </c>
      <c r="O49" s="8">
        <v>1031</v>
      </c>
      <c r="P49" s="54">
        <v>122.93</v>
      </c>
      <c r="Q49" s="54"/>
      <c r="R49" s="57">
        <f>IF(P49="","",T49*M49*LOOKUP(RIGHT($D$2,3),定数!$A$6:$A$13,定数!$B$6:$B$13))</f>
        <v>5919.219882147202</v>
      </c>
      <c r="S49" s="57"/>
      <c r="T49" s="58">
        <f t="shared" si="4"/>
        <v>61.999999999999034</v>
      </c>
      <c r="U49" s="58"/>
      <c r="V49" t="str">
        <f t="shared" si="7"/>
        <v/>
      </c>
      <c r="W49">
        <f t="shared" si="2"/>
        <v>0</v>
      </c>
      <c r="X49" s="41">
        <f t="shared" si="5"/>
        <v>160883.60872374848</v>
      </c>
      <c r="Y49" s="42">
        <f t="shared" si="6"/>
        <v>3.0749999999999833E-2</v>
      </c>
    </row>
    <row r="50" spans="2:25" x14ac:dyDescent="0.15">
      <c r="B50" s="40">
        <v>42</v>
      </c>
      <c r="C50" s="53">
        <f t="shared" si="0"/>
        <v>161855.65763764046</v>
      </c>
      <c r="D50" s="53"/>
      <c r="E50" s="47">
        <v>2015</v>
      </c>
      <c r="F50" s="8">
        <v>43789</v>
      </c>
      <c r="G50" s="47" t="s">
        <v>3</v>
      </c>
      <c r="H50" s="54">
        <v>120.43</v>
      </c>
      <c r="I50" s="54"/>
      <c r="J50" s="47">
        <v>74</v>
      </c>
      <c r="K50" s="55">
        <f t="shared" si="3"/>
        <v>4855.6697291292139</v>
      </c>
      <c r="L50" s="56"/>
      <c r="M50" s="6">
        <f>IF(J50="","",(K50/J50)/LOOKUP(RIGHT($D$2,3),定数!$A$6:$A$13,定数!$B$6:$B$13))</f>
        <v>0.65617158501746131</v>
      </c>
      <c r="N50" s="47">
        <v>2015</v>
      </c>
      <c r="O50" s="8">
        <v>43796</v>
      </c>
      <c r="P50" s="54">
        <v>119.49</v>
      </c>
      <c r="Q50" s="54"/>
      <c r="R50" s="57">
        <f>IF(P50="","",T50*M50*LOOKUP(RIGHT($D$2,3),定数!$A$6:$A$13,定数!$B$6:$B$13))</f>
        <v>6168.012899164215</v>
      </c>
      <c r="S50" s="57"/>
      <c r="T50" s="58">
        <f t="shared" si="4"/>
        <v>94.000000000001194</v>
      </c>
      <c r="U50" s="58"/>
      <c r="V50" t="str">
        <f t="shared" si="7"/>
        <v/>
      </c>
      <c r="W50">
        <f t="shared" si="2"/>
        <v>0</v>
      </c>
      <c r="X50" s="41">
        <f t="shared" si="5"/>
        <v>161855.65763764046</v>
      </c>
      <c r="Y50" s="42">
        <f t="shared" si="6"/>
        <v>0</v>
      </c>
    </row>
    <row r="51" spans="2:25" x14ac:dyDescent="0.15">
      <c r="B51" s="40">
        <v>43</v>
      </c>
      <c r="C51" s="53">
        <f t="shared" si="0"/>
        <v>168023.67053680468</v>
      </c>
      <c r="D51" s="53"/>
      <c r="E51" s="40">
        <v>2015</v>
      </c>
      <c r="F51" s="8">
        <v>43792</v>
      </c>
      <c r="G51" s="47" t="s">
        <v>3</v>
      </c>
      <c r="H51" s="54">
        <v>120.44</v>
      </c>
      <c r="I51" s="54"/>
      <c r="J51" s="40">
        <v>51</v>
      </c>
      <c r="K51" s="55">
        <f t="shared" si="3"/>
        <v>5040.7101161041401</v>
      </c>
      <c r="L51" s="56"/>
      <c r="M51" s="6">
        <f>IF(J51="","",(K51/J51)/LOOKUP(RIGHT($D$2,3),定数!$A$6:$A$13,定数!$B$6:$B$13))</f>
        <v>0.98837453256943919</v>
      </c>
      <c r="N51" s="40">
        <v>2015</v>
      </c>
      <c r="O51" s="8">
        <v>43794</v>
      </c>
      <c r="P51" s="54">
        <v>119.8</v>
      </c>
      <c r="Q51" s="54"/>
      <c r="R51" s="57">
        <f>IF(P51="","",T51*M51*LOOKUP(RIGHT($D$2,3),定数!$A$6:$A$13,定数!$B$6:$B$13))</f>
        <v>6325.5970084444161</v>
      </c>
      <c r="S51" s="57"/>
      <c r="T51" s="58">
        <f t="shared" si="4"/>
        <v>64.000000000000057</v>
      </c>
      <c r="U51" s="58"/>
      <c r="V51" t="str">
        <f t="shared" si="7"/>
        <v/>
      </c>
      <c r="W51">
        <f t="shared" si="2"/>
        <v>0</v>
      </c>
      <c r="X51" s="41">
        <f t="shared" si="5"/>
        <v>168023.67053680468</v>
      </c>
      <c r="Y51" s="42">
        <f t="shared" si="6"/>
        <v>0</v>
      </c>
    </row>
    <row r="52" spans="2:25" x14ac:dyDescent="0.15">
      <c r="B52" s="40">
        <v>44</v>
      </c>
      <c r="C52" s="53">
        <f t="shared" si="0"/>
        <v>174349.26754524911</v>
      </c>
      <c r="D52" s="53"/>
      <c r="E52" s="40">
        <v>2015</v>
      </c>
      <c r="F52" s="8">
        <v>43807</v>
      </c>
      <c r="G52" s="47" t="s">
        <v>4</v>
      </c>
      <c r="H52" s="54">
        <v>123.39</v>
      </c>
      <c r="I52" s="54"/>
      <c r="J52" s="40">
        <v>48</v>
      </c>
      <c r="K52" s="55">
        <f t="shared" si="3"/>
        <v>5230.478026357473</v>
      </c>
      <c r="L52" s="56"/>
      <c r="M52" s="6">
        <f>IF(J52="","",(K52/J52)/LOOKUP(RIGHT($D$2,3),定数!$A$6:$A$13,定数!$B$6:$B$13))</f>
        <v>1.0896829221578068</v>
      </c>
      <c r="N52" s="40">
        <v>2015</v>
      </c>
      <c r="O52" s="8">
        <v>43809</v>
      </c>
      <c r="P52" s="54">
        <v>122.88</v>
      </c>
      <c r="Q52" s="54"/>
      <c r="R52" s="57">
        <f>IF(P52="","",T52*M52*LOOKUP(RIGHT($D$2,3),定数!$A$6:$A$13,定数!$B$6:$B$13))</f>
        <v>-5557.382903004871</v>
      </c>
      <c r="S52" s="57"/>
      <c r="T52" s="58">
        <f t="shared" si="4"/>
        <v>-51.000000000000512</v>
      </c>
      <c r="U52" s="58"/>
      <c r="V52" t="str">
        <f t="shared" si="7"/>
        <v/>
      </c>
      <c r="W52">
        <f t="shared" si="2"/>
        <v>1</v>
      </c>
      <c r="X52" s="41">
        <f t="shared" si="5"/>
        <v>174349.26754524911</v>
      </c>
      <c r="Y52" s="42">
        <f t="shared" si="6"/>
        <v>0</v>
      </c>
    </row>
    <row r="53" spans="2:25" x14ac:dyDescent="0.15">
      <c r="B53" s="40">
        <v>45</v>
      </c>
      <c r="C53" s="53">
        <f t="shared" si="0"/>
        <v>168791.88464224423</v>
      </c>
      <c r="D53" s="53"/>
      <c r="E53" s="40">
        <v>2015</v>
      </c>
      <c r="F53" s="8">
        <v>43820</v>
      </c>
      <c r="G53" s="47" t="s">
        <v>3</v>
      </c>
      <c r="H53" s="54">
        <v>121.82</v>
      </c>
      <c r="I53" s="54"/>
      <c r="J53" s="40">
        <v>68</v>
      </c>
      <c r="K53" s="55">
        <f t="shared" si="3"/>
        <v>5063.7565392673268</v>
      </c>
      <c r="L53" s="56"/>
      <c r="M53" s="6">
        <f>IF(J53="","",(K53/J53)/LOOKUP(RIGHT($D$2,3),定数!$A$6:$A$13,定数!$B$6:$B$13))</f>
        <v>0.74467007930401863</v>
      </c>
      <c r="N53" s="40">
        <v>2015</v>
      </c>
      <c r="O53" s="8">
        <v>43821</v>
      </c>
      <c r="P53" s="54">
        <v>122.53</v>
      </c>
      <c r="Q53" s="54"/>
      <c r="R53" s="57">
        <f>IF(P53="","",T53*M53*LOOKUP(RIGHT($D$2,3),定数!$A$6:$A$13,定数!$B$6:$B$13))</f>
        <v>-5287.1575630585912</v>
      </c>
      <c r="S53" s="57"/>
      <c r="T53" s="58">
        <f t="shared" si="4"/>
        <v>-71.000000000000796</v>
      </c>
      <c r="U53" s="58"/>
      <c r="V53" t="str">
        <f t="shared" si="7"/>
        <v/>
      </c>
      <c r="W53">
        <f t="shared" si="2"/>
        <v>2</v>
      </c>
      <c r="X53" s="41">
        <f t="shared" si="5"/>
        <v>174349.26754524911</v>
      </c>
      <c r="Y53" s="42">
        <f t="shared" si="6"/>
        <v>3.187500000000032E-2</v>
      </c>
    </row>
    <row r="54" spans="2:25" x14ac:dyDescent="0.15">
      <c r="B54" s="40">
        <v>46</v>
      </c>
      <c r="C54" s="53">
        <f t="shared" si="0"/>
        <v>163504.72707918563</v>
      </c>
      <c r="D54" s="53"/>
      <c r="E54" s="40">
        <v>2016</v>
      </c>
      <c r="F54" s="8">
        <v>43477</v>
      </c>
      <c r="G54" s="47" t="s">
        <v>3</v>
      </c>
      <c r="H54" s="54">
        <v>117.2</v>
      </c>
      <c r="I54" s="54"/>
      <c r="J54" s="40">
        <v>58</v>
      </c>
      <c r="K54" s="55">
        <f t="shared" si="3"/>
        <v>4905.1418123755684</v>
      </c>
      <c r="L54" s="56"/>
      <c r="M54" s="6">
        <f>IF(J54="","",(K54/J54)/LOOKUP(RIGHT($D$2,3),定数!$A$6:$A$13,定数!$B$6:$B$13))</f>
        <v>0.84571410558199456</v>
      </c>
      <c r="N54" s="40">
        <v>2016</v>
      </c>
      <c r="O54" s="8">
        <v>43483</v>
      </c>
      <c r="P54" s="54">
        <v>116.46</v>
      </c>
      <c r="Q54" s="54"/>
      <c r="R54" s="57">
        <f>IF(P54="","",T54*M54*LOOKUP(RIGHT($D$2,3),定数!$A$6:$A$13,定数!$B$6:$B$13))</f>
        <v>6258.2843813068366</v>
      </c>
      <c r="S54" s="57"/>
      <c r="T54" s="58">
        <f t="shared" si="4"/>
        <v>74.000000000000909</v>
      </c>
      <c r="U54" s="58"/>
      <c r="V54" t="str">
        <f t="shared" si="7"/>
        <v/>
      </c>
      <c r="W54">
        <f t="shared" si="2"/>
        <v>0</v>
      </c>
      <c r="X54" s="41">
        <f t="shared" si="5"/>
        <v>174349.26754524911</v>
      </c>
      <c r="Y54" s="42">
        <f t="shared" si="6"/>
        <v>6.2200091911765454E-2</v>
      </c>
    </row>
    <row r="55" spans="2:25" x14ac:dyDescent="0.15">
      <c r="B55" s="40">
        <v>47</v>
      </c>
      <c r="C55" s="53">
        <f t="shared" si="0"/>
        <v>169763.01146049247</v>
      </c>
      <c r="D55" s="53"/>
      <c r="E55" s="40">
        <v>2016</v>
      </c>
      <c r="F55" s="8">
        <v>43478</v>
      </c>
      <c r="G55" s="47" t="s">
        <v>3</v>
      </c>
      <c r="H55" s="54">
        <v>117.37</v>
      </c>
      <c r="I55" s="54"/>
      <c r="J55" s="40">
        <v>38</v>
      </c>
      <c r="K55" s="55">
        <f t="shared" si="3"/>
        <v>5092.8903438147745</v>
      </c>
      <c r="L55" s="56"/>
      <c r="M55" s="6">
        <f>IF(J55="","",(K55/J55)/LOOKUP(RIGHT($D$2,3),定数!$A$6:$A$13,定数!$B$6:$B$13))</f>
        <v>1.340234301003888</v>
      </c>
      <c r="N55" s="40">
        <v>2016</v>
      </c>
      <c r="O55" s="8">
        <v>43478</v>
      </c>
      <c r="P55" s="54">
        <v>116.9</v>
      </c>
      <c r="Q55" s="54"/>
      <c r="R55" s="57">
        <f>IF(P55="","",T55*M55*LOOKUP(RIGHT($D$2,3),定数!$A$6:$A$13,定数!$B$6:$B$13))</f>
        <v>6299.1012147182582</v>
      </c>
      <c r="S55" s="57"/>
      <c r="T55" s="58">
        <f t="shared" si="4"/>
        <v>46.999999999999886</v>
      </c>
      <c r="U55" s="58"/>
      <c r="V55" t="str">
        <f t="shared" si="7"/>
        <v/>
      </c>
      <c r="W55">
        <f t="shared" si="2"/>
        <v>0</v>
      </c>
      <c r="X55" s="41">
        <f t="shared" si="5"/>
        <v>174349.26754524911</v>
      </c>
      <c r="Y55" s="42">
        <f t="shared" si="6"/>
        <v>2.6304991981491166E-2</v>
      </c>
    </row>
    <row r="56" spans="2:25" x14ac:dyDescent="0.15">
      <c r="B56" s="40">
        <v>48</v>
      </c>
      <c r="C56" s="53">
        <f t="shared" si="0"/>
        <v>176062.11267521072</v>
      </c>
      <c r="D56" s="53"/>
      <c r="E56" s="40">
        <v>2016</v>
      </c>
      <c r="F56" s="8">
        <v>43491</v>
      </c>
      <c r="G56" s="47" t="s">
        <v>3</v>
      </c>
      <c r="H56" s="54">
        <v>116.18</v>
      </c>
      <c r="I56" s="54"/>
      <c r="J56" s="40">
        <v>42</v>
      </c>
      <c r="K56" s="55">
        <f t="shared" si="3"/>
        <v>5281.8633802563218</v>
      </c>
      <c r="L56" s="56"/>
      <c r="M56" s="6">
        <f>IF(J56="","",(K56/J56)/LOOKUP(RIGHT($D$2,3),定数!$A$6:$A$13,定数!$B$6:$B$13))</f>
        <v>1.2575865191086479</v>
      </c>
      <c r="N56" s="40">
        <v>2016</v>
      </c>
      <c r="O56" s="8">
        <v>43492</v>
      </c>
      <c r="P56" s="54">
        <v>116.63</v>
      </c>
      <c r="Q56" s="54"/>
      <c r="R56" s="57">
        <f>IF(P56="","",T56*M56*LOOKUP(RIGHT($D$2,3),定数!$A$6:$A$13,定数!$B$6:$B$13))</f>
        <v>-5659.1393359887725</v>
      </c>
      <c r="S56" s="57"/>
      <c r="T56" s="58">
        <f t="shared" si="4"/>
        <v>-44.999999999998863</v>
      </c>
      <c r="U56" s="58"/>
      <c r="V56" t="str">
        <f t="shared" si="7"/>
        <v/>
      </c>
      <c r="W56">
        <f t="shared" si="2"/>
        <v>1</v>
      </c>
      <c r="X56" s="41">
        <f t="shared" si="5"/>
        <v>176062.11267521072</v>
      </c>
      <c r="Y56" s="42">
        <f t="shared" si="6"/>
        <v>0</v>
      </c>
    </row>
    <row r="57" spans="2:25" x14ac:dyDescent="0.15">
      <c r="B57" s="40">
        <v>49</v>
      </c>
      <c r="C57" s="53">
        <f t="shared" si="0"/>
        <v>170402.97333922196</v>
      </c>
      <c r="D57" s="53"/>
      <c r="E57" s="40">
        <v>2016</v>
      </c>
      <c r="F57" s="8">
        <v>43547</v>
      </c>
      <c r="G57" s="47" t="s">
        <v>4</v>
      </c>
      <c r="H57" s="54">
        <v>115.81</v>
      </c>
      <c r="I57" s="54"/>
      <c r="J57" s="40">
        <v>82</v>
      </c>
      <c r="K57" s="55">
        <f t="shared" si="3"/>
        <v>5112.0892001766588</v>
      </c>
      <c r="L57" s="56"/>
      <c r="M57" s="6">
        <f>IF(J57="","",(K57/J57)/LOOKUP(RIGHT($D$2,3),定数!$A$6:$A$13,定数!$B$6:$B$13))</f>
        <v>0.62342551221666564</v>
      </c>
      <c r="N57" s="40">
        <v>2016</v>
      </c>
      <c r="O57" s="8">
        <v>43554</v>
      </c>
      <c r="P57" s="54">
        <v>116.84</v>
      </c>
      <c r="Q57" s="54"/>
      <c r="R57" s="57">
        <f>IF(P57="","",T57*M57*LOOKUP(RIGHT($D$2,3),定数!$A$6:$A$13,定数!$B$6:$B$13))</f>
        <v>6421.2827758316635</v>
      </c>
      <c r="S57" s="57"/>
      <c r="T57" s="58">
        <f t="shared" si="4"/>
        <v>103.00000000000011</v>
      </c>
      <c r="U57" s="58"/>
      <c r="V57" t="str">
        <f t="shared" si="7"/>
        <v/>
      </c>
      <c r="W57">
        <f t="shared" si="2"/>
        <v>0</v>
      </c>
      <c r="X57" s="41">
        <f t="shared" si="5"/>
        <v>176062.11267521072</v>
      </c>
      <c r="Y57" s="42">
        <f t="shared" si="6"/>
        <v>3.2142857142856252E-2</v>
      </c>
    </row>
    <row r="58" spans="2:25" x14ac:dyDescent="0.15">
      <c r="B58" s="40">
        <v>50</v>
      </c>
      <c r="C58" s="53">
        <f t="shared" si="0"/>
        <v>176824.25611505363</v>
      </c>
      <c r="D58" s="53"/>
      <c r="E58" s="40">
        <v>2016</v>
      </c>
      <c r="F58" s="8">
        <v>43554</v>
      </c>
      <c r="G58" s="47" t="s">
        <v>4</v>
      </c>
      <c r="H58" s="54">
        <v>116.83</v>
      </c>
      <c r="I58" s="54"/>
      <c r="J58" s="40">
        <v>75</v>
      </c>
      <c r="K58" s="55">
        <f t="shared" si="3"/>
        <v>5304.7276834516088</v>
      </c>
      <c r="L58" s="56"/>
      <c r="M58" s="6">
        <f>IF(J58="","",(K58/J58)/LOOKUP(RIGHT($D$2,3),定数!$A$6:$A$13,定数!$B$6:$B$13))</f>
        <v>0.70729702446021447</v>
      </c>
      <c r="N58" s="40">
        <v>2016</v>
      </c>
      <c r="O58" s="8">
        <v>43559</v>
      </c>
      <c r="P58" s="54">
        <v>116.05</v>
      </c>
      <c r="Q58" s="54"/>
      <c r="R58" s="57">
        <f>IF(P58="","",T58*M58*LOOKUP(RIGHT($D$2,3),定数!$A$6:$A$13,定数!$B$6:$B$13))</f>
        <v>-5516.9167907896808</v>
      </c>
      <c r="S58" s="57"/>
      <c r="T58" s="58">
        <f t="shared" si="4"/>
        <v>-78.000000000000114</v>
      </c>
      <c r="U58" s="58"/>
      <c r="V58" t="str">
        <f t="shared" si="7"/>
        <v/>
      </c>
      <c r="W58">
        <f t="shared" si="2"/>
        <v>1</v>
      </c>
      <c r="X58" s="41">
        <f t="shared" si="5"/>
        <v>176824.25611505363</v>
      </c>
      <c r="Y58" s="42">
        <f t="shared" si="6"/>
        <v>0</v>
      </c>
    </row>
    <row r="59" spans="2:25" x14ac:dyDescent="0.15">
      <c r="B59" s="40">
        <v>51</v>
      </c>
      <c r="C59" s="53">
        <f t="shared" si="0"/>
        <v>171307.33932426394</v>
      </c>
      <c r="D59" s="53"/>
      <c r="E59" s="40">
        <v>2016</v>
      </c>
      <c r="F59" s="8">
        <v>43564</v>
      </c>
      <c r="G59" s="47" t="s">
        <v>3</v>
      </c>
      <c r="H59" s="54">
        <v>113.29</v>
      </c>
      <c r="I59" s="54"/>
      <c r="J59" s="40">
        <v>76</v>
      </c>
      <c r="K59" s="55">
        <f t="shared" si="3"/>
        <v>5139.2201797279185</v>
      </c>
      <c r="L59" s="56"/>
      <c r="M59" s="6">
        <f>IF(J59="","",(K59/J59)/LOOKUP(RIGHT($D$2,3),定数!$A$6:$A$13,定数!$B$6:$B$13))</f>
        <v>0.67621318154314725</v>
      </c>
      <c r="N59" s="40">
        <v>2016</v>
      </c>
      <c r="O59" s="8">
        <v>43571</v>
      </c>
      <c r="P59" s="54">
        <v>112.33</v>
      </c>
      <c r="Q59" s="54"/>
      <c r="R59" s="57">
        <f>IF(P59="","",T59*M59*LOOKUP(RIGHT($D$2,3),定数!$A$6:$A$13,定数!$B$6:$B$13))</f>
        <v>6491.6465428142674</v>
      </c>
      <c r="S59" s="57"/>
      <c r="T59" s="58">
        <f t="shared" si="4"/>
        <v>96.000000000000796</v>
      </c>
      <c r="U59" s="58"/>
      <c r="V59" t="str">
        <f t="shared" si="7"/>
        <v/>
      </c>
      <c r="W59">
        <f t="shared" si="2"/>
        <v>0</v>
      </c>
      <c r="X59" s="41">
        <f t="shared" si="5"/>
        <v>176824.25611505363</v>
      </c>
      <c r="Y59" s="42">
        <f t="shared" si="6"/>
        <v>3.1200000000000117E-2</v>
      </c>
    </row>
    <row r="60" spans="2:25" x14ac:dyDescent="0.15">
      <c r="B60" s="40">
        <v>52</v>
      </c>
      <c r="C60" s="53">
        <f t="shared" si="0"/>
        <v>177798.98586707821</v>
      </c>
      <c r="D60" s="53"/>
      <c r="E60" s="40">
        <v>2016</v>
      </c>
      <c r="F60" s="8">
        <v>43582</v>
      </c>
      <c r="G60" s="47" t="s">
        <v>4</v>
      </c>
      <c r="H60" s="54">
        <v>114.49</v>
      </c>
      <c r="I60" s="54"/>
      <c r="J60" s="40">
        <v>45</v>
      </c>
      <c r="K60" s="55">
        <f t="shared" si="3"/>
        <v>5333.9695760123459</v>
      </c>
      <c r="L60" s="56"/>
      <c r="M60" s="6">
        <f>IF(J60="","",(K60/J60)/LOOKUP(RIGHT($D$2,3),定数!$A$6:$A$13,定数!$B$6:$B$13))</f>
        <v>1.185326572447188</v>
      </c>
      <c r="N60" s="40">
        <v>2016</v>
      </c>
      <c r="O60" s="8">
        <v>43583</v>
      </c>
      <c r="P60" s="54">
        <v>114.01</v>
      </c>
      <c r="Q60" s="54"/>
      <c r="R60" s="57">
        <f>IF(P60="","",T60*M60*LOOKUP(RIGHT($D$2,3),定数!$A$6:$A$13,定数!$B$6:$B$13))</f>
        <v>-5689.567547746381</v>
      </c>
      <c r="S60" s="57"/>
      <c r="T60" s="58">
        <f t="shared" si="4"/>
        <v>-47.999999999998977</v>
      </c>
      <c r="U60" s="58"/>
      <c r="V60" t="str">
        <f t="shared" si="7"/>
        <v/>
      </c>
      <c r="W60">
        <f t="shared" si="2"/>
        <v>1</v>
      </c>
      <c r="X60" s="41">
        <f t="shared" si="5"/>
        <v>177798.98586707821</v>
      </c>
      <c r="Y60" s="42">
        <f t="shared" si="6"/>
        <v>0</v>
      </c>
    </row>
    <row r="61" spans="2:25" x14ac:dyDescent="0.15">
      <c r="B61" s="40">
        <v>53</v>
      </c>
      <c r="C61" s="53">
        <f t="shared" si="0"/>
        <v>172109.41831933183</v>
      </c>
      <c r="D61" s="53"/>
      <c r="E61" s="40">
        <v>2016</v>
      </c>
      <c r="F61" s="8">
        <v>43631</v>
      </c>
      <c r="G61" s="47" t="s">
        <v>3</v>
      </c>
      <c r="H61" s="54">
        <v>109.58</v>
      </c>
      <c r="I61" s="54"/>
      <c r="J61" s="40">
        <v>73</v>
      </c>
      <c r="K61" s="55">
        <f t="shared" si="3"/>
        <v>5163.2825495799543</v>
      </c>
      <c r="L61" s="56"/>
      <c r="M61" s="6">
        <f>IF(J61="","",(K61/J61)/LOOKUP(RIGHT($D$2,3),定数!$A$6:$A$13,定数!$B$6:$B$13))</f>
        <v>0.70729897939451436</v>
      </c>
      <c r="N61" s="40">
        <v>2016</v>
      </c>
      <c r="O61" s="8">
        <v>43632</v>
      </c>
      <c r="P61" s="54">
        <v>108.66</v>
      </c>
      <c r="Q61" s="54"/>
      <c r="R61" s="57">
        <f>IF(P61="","",T61*M61*LOOKUP(RIGHT($D$2,3),定数!$A$6:$A$13,定数!$B$6:$B$13))</f>
        <v>6507.150610429544</v>
      </c>
      <c r="S61" s="57"/>
      <c r="T61" s="58">
        <f t="shared" si="4"/>
        <v>92.000000000000171</v>
      </c>
      <c r="U61" s="58"/>
      <c r="V61" t="str">
        <f t="shared" si="7"/>
        <v/>
      </c>
      <c r="W61">
        <f t="shared" si="2"/>
        <v>0</v>
      </c>
      <c r="X61" s="41">
        <f t="shared" si="5"/>
        <v>177798.98586707821</v>
      </c>
      <c r="Y61" s="42">
        <f t="shared" si="6"/>
        <v>3.1999999999999362E-2</v>
      </c>
    </row>
    <row r="62" spans="2:25" x14ac:dyDescent="0.15">
      <c r="B62" s="40">
        <v>54</v>
      </c>
      <c r="C62" s="53">
        <f t="shared" si="0"/>
        <v>178616.56892976139</v>
      </c>
      <c r="D62" s="53"/>
      <c r="E62" s="40">
        <v>2016</v>
      </c>
      <c r="F62" s="8">
        <v>43653</v>
      </c>
      <c r="G62" s="47" t="s">
        <v>3</v>
      </c>
      <c r="H62" s="54">
        <v>103.46</v>
      </c>
      <c r="I62" s="54"/>
      <c r="J62" s="40">
        <v>60</v>
      </c>
      <c r="K62" s="55">
        <f t="shared" si="3"/>
        <v>5358.4970678928412</v>
      </c>
      <c r="L62" s="56"/>
      <c r="M62" s="6">
        <f>IF(J62="","",(K62/J62)/LOOKUP(RIGHT($D$2,3),定数!$A$6:$A$13,定数!$B$6:$B$13))</f>
        <v>0.89308284464880683</v>
      </c>
      <c r="N62" s="40">
        <v>2016</v>
      </c>
      <c r="O62" s="8">
        <v>43654</v>
      </c>
      <c r="P62" s="54">
        <v>102.7</v>
      </c>
      <c r="Q62" s="54"/>
      <c r="R62" s="57">
        <f>IF(P62="","",T62*M62*LOOKUP(RIGHT($D$2,3),定数!$A$6:$A$13,定数!$B$6:$B$13))</f>
        <v>6787.429619330851</v>
      </c>
      <c r="S62" s="57"/>
      <c r="T62" s="58">
        <f t="shared" si="4"/>
        <v>75.999999999999091</v>
      </c>
      <c r="U62" s="58"/>
      <c r="V62" t="str">
        <f t="shared" si="7"/>
        <v/>
      </c>
      <c r="W62">
        <f t="shared" si="2"/>
        <v>0</v>
      </c>
      <c r="X62" s="41">
        <f t="shared" si="5"/>
        <v>178616.56892976139</v>
      </c>
      <c r="Y62" s="42">
        <f t="shared" si="6"/>
        <v>0</v>
      </c>
    </row>
    <row r="63" spans="2:25" x14ac:dyDescent="0.15">
      <c r="B63" s="40">
        <v>55</v>
      </c>
      <c r="C63" s="53">
        <f t="shared" si="0"/>
        <v>185403.99854909224</v>
      </c>
      <c r="D63" s="53"/>
      <c r="E63" s="40">
        <v>2016</v>
      </c>
      <c r="F63" s="8">
        <v>43660</v>
      </c>
      <c r="G63" s="47" t="s">
        <v>4</v>
      </c>
      <c r="H63" s="54">
        <v>106.54</v>
      </c>
      <c r="I63" s="54"/>
      <c r="J63" s="40">
        <v>91</v>
      </c>
      <c r="K63" s="55">
        <f t="shared" si="3"/>
        <v>5562.1199564727667</v>
      </c>
      <c r="L63" s="56"/>
      <c r="M63" s="6">
        <f>IF(J63="","",(K63/J63)/LOOKUP(RIGHT($D$2,3),定数!$A$6:$A$13,定数!$B$6:$B$13))</f>
        <v>0.61122197323876559</v>
      </c>
      <c r="N63" s="40">
        <v>2016</v>
      </c>
      <c r="O63" s="8">
        <v>43660</v>
      </c>
      <c r="P63" s="54">
        <v>107.68</v>
      </c>
      <c r="Q63" s="54"/>
      <c r="R63" s="57">
        <f>IF(P63="","",T63*M63*LOOKUP(RIGHT($D$2,3),定数!$A$6:$A$13,定数!$B$6:$B$13))</f>
        <v>6967.9304949219313</v>
      </c>
      <c r="S63" s="57"/>
      <c r="T63" s="58">
        <f t="shared" si="4"/>
        <v>114.00000000000006</v>
      </c>
      <c r="U63" s="58"/>
      <c r="V63" t="str">
        <f t="shared" si="7"/>
        <v/>
      </c>
      <c r="W63">
        <f t="shared" si="2"/>
        <v>0</v>
      </c>
      <c r="X63" s="41">
        <f t="shared" si="5"/>
        <v>185403.99854909224</v>
      </c>
      <c r="Y63" s="42">
        <f t="shared" si="6"/>
        <v>0</v>
      </c>
    </row>
    <row r="64" spans="2:25" x14ac:dyDescent="0.15">
      <c r="B64" s="40">
        <v>56</v>
      </c>
      <c r="C64" s="53">
        <f t="shared" si="0"/>
        <v>192371.92904401416</v>
      </c>
      <c r="D64" s="53"/>
      <c r="E64" s="40">
        <v>2016</v>
      </c>
      <c r="F64" s="8">
        <v>43679</v>
      </c>
      <c r="G64" s="47" t="s">
        <v>3</v>
      </c>
      <c r="H64" s="54">
        <v>104.98</v>
      </c>
      <c r="I64" s="54"/>
      <c r="J64" s="40">
        <v>120</v>
      </c>
      <c r="K64" s="55">
        <f t="shared" si="3"/>
        <v>5771.1578713204244</v>
      </c>
      <c r="L64" s="56"/>
      <c r="M64" s="6">
        <f>IF(J64="","",(K64/J64)/LOOKUP(RIGHT($D$2,3),定数!$A$6:$A$13,定数!$B$6:$B$13))</f>
        <v>0.48092982261003536</v>
      </c>
      <c r="N64" s="40">
        <v>2016</v>
      </c>
      <c r="O64" s="8">
        <v>43682</v>
      </c>
      <c r="P64" s="54">
        <v>103.47</v>
      </c>
      <c r="Q64" s="54"/>
      <c r="R64" s="57">
        <f>IF(P64="","",T64*M64*LOOKUP(RIGHT($D$2,3),定数!$A$6:$A$13,定数!$B$6:$B$13))</f>
        <v>7262.0403214115586</v>
      </c>
      <c r="S64" s="57"/>
      <c r="T64" s="58">
        <f t="shared" si="4"/>
        <v>151.00000000000051</v>
      </c>
      <c r="U64" s="58"/>
      <c r="V64" t="str">
        <f t="shared" si="7"/>
        <v/>
      </c>
      <c r="W64">
        <f t="shared" si="2"/>
        <v>0</v>
      </c>
      <c r="X64" s="41">
        <f t="shared" si="5"/>
        <v>192371.92904401416</v>
      </c>
      <c r="Y64" s="42">
        <f t="shared" si="6"/>
        <v>0</v>
      </c>
    </row>
    <row r="65" spans="2:25" x14ac:dyDescent="0.15">
      <c r="B65" s="40">
        <v>57</v>
      </c>
      <c r="C65" s="53">
        <f t="shared" si="0"/>
        <v>199633.96936542573</v>
      </c>
      <c r="D65" s="53"/>
      <c r="E65" s="40">
        <v>2016</v>
      </c>
      <c r="F65" s="8">
        <v>43681</v>
      </c>
      <c r="G65" s="47" t="s">
        <v>3</v>
      </c>
      <c r="H65" s="54">
        <v>103.85</v>
      </c>
      <c r="I65" s="54"/>
      <c r="J65" s="40">
        <v>63</v>
      </c>
      <c r="K65" s="55">
        <f t="shared" si="3"/>
        <v>5989.019080962772</v>
      </c>
      <c r="L65" s="56"/>
      <c r="M65" s="6">
        <f>IF(J65="","",(K65/J65)/LOOKUP(RIGHT($D$2,3),定数!$A$6:$A$13,定数!$B$6:$B$13))</f>
        <v>0.95063794935917012</v>
      </c>
      <c r="N65" s="40">
        <v>2016</v>
      </c>
      <c r="O65" s="8">
        <v>43689</v>
      </c>
      <c r="P65" s="54">
        <v>104.5</v>
      </c>
      <c r="Q65" s="54"/>
      <c r="R65" s="57">
        <f>IF(P65="","",T65*M65*LOOKUP(RIGHT($D$2,3),定数!$A$6:$A$13,定数!$B$6:$B$13))</f>
        <v>-6179.1466708346597</v>
      </c>
      <c r="S65" s="57"/>
      <c r="T65" s="58">
        <f t="shared" si="4"/>
        <v>-65.000000000000568</v>
      </c>
      <c r="U65" s="58"/>
      <c r="V65" t="str">
        <f t="shared" si="7"/>
        <v/>
      </c>
      <c r="W65">
        <f t="shared" si="2"/>
        <v>1</v>
      </c>
      <c r="X65" s="41">
        <f t="shared" si="5"/>
        <v>199633.96936542573</v>
      </c>
      <c r="Y65" s="42">
        <f t="shared" si="6"/>
        <v>0</v>
      </c>
    </row>
    <row r="66" spans="2:25" x14ac:dyDescent="0.15">
      <c r="B66" s="40">
        <v>58</v>
      </c>
      <c r="C66" s="53">
        <f t="shared" si="0"/>
        <v>193454.82269459107</v>
      </c>
      <c r="D66" s="53"/>
      <c r="E66" s="40">
        <v>2016</v>
      </c>
      <c r="F66" s="8">
        <v>43686</v>
      </c>
      <c r="G66" s="47" t="s">
        <v>3</v>
      </c>
      <c r="H66" s="54">
        <v>103.69</v>
      </c>
      <c r="I66" s="54"/>
      <c r="J66" s="40">
        <v>54</v>
      </c>
      <c r="K66" s="55">
        <f t="shared" si="3"/>
        <v>5803.6446808377323</v>
      </c>
      <c r="L66" s="56"/>
      <c r="M66" s="6">
        <f>IF(J66="","",(K66/J66)/LOOKUP(RIGHT($D$2,3),定数!$A$6:$A$13,定数!$B$6:$B$13))</f>
        <v>1.0747490149699503</v>
      </c>
      <c r="N66" s="40">
        <v>2016</v>
      </c>
      <c r="O66" s="8">
        <v>43688</v>
      </c>
      <c r="P66" s="54">
        <v>104.26</v>
      </c>
      <c r="Q66" s="54"/>
      <c r="R66" s="57">
        <f>IF(P66="","",T66*M66*LOOKUP(RIGHT($D$2,3),定数!$A$6:$A$13,定数!$B$6:$B$13))</f>
        <v>-6126.0693853287958</v>
      </c>
      <c r="S66" s="57"/>
      <c r="T66" s="58">
        <f t="shared" si="4"/>
        <v>-57.000000000000739</v>
      </c>
      <c r="U66" s="58"/>
      <c r="V66" t="str">
        <f t="shared" si="7"/>
        <v/>
      </c>
      <c r="W66">
        <f t="shared" si="2"/>
        <v>2</v>
      </c>
      <c r="X66" s="41">
        <f t="shared" si="5"/>
        <v>199633.96936542573</v>
      </c>
      <c r="Y66" s="42">
        <f t="shared" si="6"/>
        <v>3.0952380952381175E-2</v>
      </c>
    </row>
    <row r="67" spans="2:25" x14ac:dyDescent="0.15">
      <c r="B67" s="40">
        <v>59</v>
      </c>
      <c r="C67" s="53">
        <f t="shared" si="0"/>
        <v>187328.75330926228</v>
      </c>
      <c r="D67" s="53"/>
      <c r="E67" s="40">
        <v>2016</v>
      </c>
      <c r="F67" s="8">
        <v>43709</v>
      </c>
      <c r="G67" s="47" t="s">
        <v>4</v>
      </c>
      <c r="H67" s="54">
        <v>105.42</v>
      </c>
      <c r="I67" s="54"/>
      <c r="J67" s="40">
        <v>67</v>
      </c>
      <c r="K67" s="55">
        <f t="shared" si="3"/>
        <v>5619.862599277868</v>
      </c>
      <c r="L67" s="56"/>
      <c r="M67" s="6">
        <f>IF(J67="","",(K67/J67)/LOOKUP(RIGHT($D$2,3),定数!$A$6:$A$13,定数!$B$6:$B$13))</f>
        <v>0.83878546257878628</v>
      </c>
      <c r="N67" s="40">
        <v>2016</v>
      </c>
      <c r="O67" s="8">
        <v>43710</v>
      </c>
      <c r="P67" s="54">
        <v>106.26</v>
      </c>
      <c r="Q67" s="54"/>
      <c r="R67" s="57">
        <f>IF(P67="","",T67*M67*LOOKUP(RIGHT($D$2,3),定数!$A$6:$A$13,定数!$B$6:$B$13))</f>
        <v>7045.7978856618338</v>
      </c>
      <c r="S67" s="57"/>
      <c r="T67" s="58">
        <f t="shared" si="4"/>
        <v>84.000000000000341</v>
      </c>
      <c r="U67" s="58"/>
      <c r="V67" t="str">
        <f t="shared" si="7"/>
        <v/>
      </c>
      <c r="W67">
        <f t="shared" si="2"/>
        <v>0</v>
      </c>
      <c r="X67" s="41">
        <f t="shared" si="5"/>
        <v>199633.96936542573</v>
      </c>
      <c r="Y67" s="42">
        <f t="shared" si="6"/>
        <v>6.1638888888889576E-2</v>
      </c>
    </row>
    <row r="68" spans="2:25" x14ac:dyDescent="0.15">
      <c r="B68" s="40">
        <v>60</v>
      </c>
      <c r="C68" s="53">
        <f t="shared" si="0"/>
        <v>194374.5511949241</v>
      </c>
      <c r="D68" s="53"/>
      <c r="E68" s="40">
        <v>2016</v>
      </c>
      <c r="F68" s="8">
        <v>43724</v>
      </c>
      <c r="G68" s="47" t="s">
        <v>3</v>
      </c>
      <c r="H68" s="54">
        <v>104.67</v>
      </c>
      <c r="I68" s="54"/>
      <c r="J68" s="40">
        <v>42</v>
      </c>
      <c r="K68" s="55">
        <f t="shared" si="3"/>
        <v>5831.2365358477227</v>
      </c>
      <c r="L68" s="56"/>
      <c r="M68" s="6">
        <f>IF(J68="","",(K68/J68)/LOOKUP(RIGHT($D$2,3),定数!$A$6:$A$13,定数!$B$6:$B$13))</f>
        <v>1.3883896513923151</v>
      </c>
      <c r="N68" s="40">
        <v>2016</v>
      </c>
      <c r="O68" s="8">
        <v>43727</v>
      </c>
      <c r="P68" s="54">
        <v>104.14</v>
      </c>
      <c r="Q68" s="54"/>
      <c r="R68" s="57">
        <f>IF(P68="","",T68*M68*LOOKUP(RIGHT($D$2,3),定数!$A$6:$A$13,定数!$B$6:$B$13))</f>
        <v>7358.4651523792854</v>
      </c>
      <c r="S68" s="57"/>
      <c r="T68" s="58">
        <f t="shared" si="4"/>
        <v>53.000000000000114</v>
      </c>
      <c r="U68" s="58"/>
      <c r="V68" t="str">
        <f t="shared" si="7"/>
        <v/>
      </c>
      <c r="W68">
        <f t="shared" si="2"/>
        <v>0</v>
      </c>
      <c r="X68" s="41">
        <f t="shared" si="5"/>
        <v>199633.96936542573</v>
      </c>
      <c r="Y68" s="42">
        <f t="shared" si="6"/>
        <v>2.634530679933722E-2</v>
      </c>
    </row>
    <row r="69" spans="2:25" x14ac:dyDescent="0.15">
      <c r="B69" s="40">
        <v>61</v>
      </c>
      <c r="C69" s="53">
        <f t="shared" si="0"/>
        <v>201733.0163473034</v>
      </c>
      <c r="D69" s="53"/>
      <c r="E69" s="40">
        <v>2016</v>
      </c>
      <c r="F69" s="8">
        <v>43742</v>
      </c>
      <c r="G69" s="47" t="s">
        <v>4</v>
      </c>
      <c r="H69" s="54">
        <v>105.34</v>
      </c>
      <c r="I69" s="54"/>
      <c r="J69" s="40">
        <v>101</v>
      </c>
      <c r="K69" s="55">
        <f t="shared" si="3"/>
        <v>6051.9904904191017</v>
      </c>
      <c r="L69" s="56"/>
      <c r="M69" s="6">
        <f>IF(J69="","",(K69/J69)/LOOKUP(RIGHT($D$2,3),定数!$A$6:$A$13,定数!$B$6:$B$13))</f>
        <v>0.59920697924941602</v>
      </c>
      <c r="N69" s="40">
        <v>2016</v>
      </c>
      <c r="O69" s="8">
        <v>43757</v>
      </c>
      <c r="P69" s="54">
        <v>104.31</v>
      </c>
      <c r="Q69" s="54"/>
      <c r="R69" s="57">
        <f>IF(P69="","",T69*M69*LOOKUP(RIGHT($D$2,3),定数!$A$6:$A$13,定数!$B$6:$B$13))</f>
        <v>-6171.8318862689921</v>
      </c>
      <c r="S69" s="57"/>
      <c r="T69" s="58">
        <f t="shared" si="4"/>
        <v>-103.00000000000011</v>
      </c>
      <c r="U69" s="58"/>
      <c r="V69" t="str">
        <f t="shared" si="7"/>
        <v/>
      </c>
      <c r="W69">
        <f t="shared" si="2"/>
        <v>1</v>
      </c>
      <c r="X69" s="41">
        <f t="shared" si="5"/>
        <v>201733.0163473034</v>
      </c>
      <c r="Y69" s="42">
        <f t="shared" si="6"/>
        <v>0</v>
      </c>
    </row>
    <row r="70" spans="2:25" x14ac:dyDescent="0.15">
      <c r="B70" s="40">
        <v>62</v>
      </c>
      <c r="C70" s="53">
        <f t="shared" si="0"/>
        <v>195561.18446103443</v>
      </c>
      <c r="D70" s="53"/>
      <c r="E70" s="40">
        <v>2016</v>
      </c>
      <c r="F70" s="8">
        <v>43759</v>
      </c>
      <c r="G70" s="47" t="s">
        <v>3</v>
      </c>
      <c r="H70" s="54">
        <v>104.56</v>
      </c>
      <c r="I70" s="54"/>
      <c r="J70" s="40">
        <v>35</v>
      </c>
      <c r="K70" s="55">
        <f t="shared" si="3"/>
        <v>5866.835533831033</v>
      </c>
      <c r="L70" s="56"/>
      <c r="M70" s="6">
        <f>IF(J70="","",(K70/J70)/LOOKUP(RIGHT($D$2,3),定数!$A$6:$A$13,定数!$B$6:$B$13))</f>
        <v>1.6762387239517238</v>
      </c>
      <c r="N70" s="40">
        <v>2016</v>
      </c>
      <c r="O70" s="8">
        <v>43759</v>
      </c>
      <c r="P70" s="54">
        <v>104.12</v>
      </c>
      <c r="Q70" s="54"/>
      <c r="R70" s="57">
        <f>IF(P70="","",T70*M70*LOOKUP(RIGHT($D$2,3),定数!$A$6:$A$13,定数!$B$6:$B$13))</f>
        <v>7375.4503853875467</v>
      </c>
      <c r="S70" s="57"/>
      <c r="T70" s="58">
        <f t="shared" si="4"/>
        <v>43.999999999999773</v>
      </c>
      <c r="U70" s="58"/>
      <c r="V70" t="str">
        <f t="shared" si="7"/>
        <v/>
      </c>
      <c r="W70">
        <f t="shared" si="2"/>
        <v>0</v>
      </c>
      <c r="X70" s="41">
        <f t="shared" si="5"/>
        <v>201733.0163473034</v>
      </c>
      <c r="Y70" s="42">
        <f t="shared" si="6"/>
        <v>3.059405940594051E-2</v>
      </c>
    </row>
    <row r="71" spans="2:25" x14ac:dyDescent="0.15">
      <c r="B71" s="40">
        <v>63</v>
      </c>
      <c r="C71" s="53">
        <f t="shared" si="0"/>
        <v>202936.63484642198</v>
      </c>
      <c r="D71" s="53"/>
      <c r="E71" s="40">
        <v>2016</v>
      </c>
      <c r="F71" s="8">
        <v>43765</v>
      </c>
      <c r="G71" s="47" t="s">
        <v>4</v>
      </c>
      <c r="H71" s="54">
        <v>105.54</v>
      </c>
      <c r="I71" s="54"/>
      <c r="J71" s="40">
        <v>61</v>
      </c>
      <c r="K71" s="55">
        <f t="shared" si="3"/>
        <v>6088.0990453926588</v>
      </c>
      <c r="L71" s="56"/>
      <c r="M71" s="6">
        <f>IF(J71="","",(K71/J71)/LOOKUP(RIGHT($D$2,3),定数!$A$6:$A$13,定数!$B$6:$B$13))</f>
        <v>0.99804902383486205</v>
      </c>
      <c r="N71" s="40">
        <v>2016</v>
      </c>
      <c r="O71" s="8">
        <v>43770</v>
      </c>
      <c r="P71" s="54">
        <v>106.3</v>
      </c>
      <c r="Q71" s="54"/>
      <c r="R71" s="57">
        <f>IF(P71="","",T71*M71*LOOKUP(RIGHT($D$2,3),定数!$A$6:$A$13,定数!$B$6:$B$13))</f>
        <v>7585.1725811448605</v>
      </c>
      <c r="S71" s="57"/>
      <c r="T71" s="58">
        <f t="shared" si="4"/>
        <v>75.999999999999091</v>
      </c>
      <c r="U71" s="58"/>
      <c r="V71" t="str">
        <f t="shared" si="7"/>
        <v/>
      </c>
      <c r="W71">
        <f t="shared" si="2"/>
        <v>0</v>
      </c>
      <c r="X71" s="41">
        <f t="shared" si="5"/>
        <v>202936.63484642198</v>
      </c>
      <c r="Y71" s="42">
        <f t="shared" si="6"/>
        <v>0</v>
      </c>
    </row>
    <row r="72" spans="2:25" x14ac:dyDescent="0.15">
      <c r="B72" s="40">
        <v>64</v>
      </c>
      <c r="C72" s="53">
        <f t="shared" si="0"/>
        <v>210521.80742756685</v>
      </c>
      <c r="D72" s="53"/>
      <c r="E72" s="40">
        <v>2016</v>
      </c>
      <c r="F72" s="8">
        <v>43779</v>
      </c>
      <c r="G72" s="47" t="s">
        <v>4</v>
      </c>
      <c r="H72" s="54">
        <v>107.6</v>
      </c>
      <c r="I72" s="54"/>
      <c r="J72" s="40">
        <v>72</v>
      </c>
      <c r="K72" s="55">
        <f t="shared" si="3"/>
        <v>6315.6542228270055</v>
      </c>
      <c r="L72" s="56"/>
      <c r="M72" s="6">
        <f>IF(J72="","",(K72/J72)/LOOKUP(RIGHT($D$2,3),定数!$A$6:$A$13,定数!$B$6:$B$13))</f>
        <v>0.87717419761486182</v>
      </c>
      <c r="N72" s="40">
        <v>2016</v>
      </c>
      <c r="O72" s="8">
        <v>43783</v>
      </c>
      <c r="P72" s="54">
        <v>108.51</v>
      </c>
      <c r="Q72" s="54"/>
      <c r="R72" s="57">
        <f>IF(P72="","",T72*M72*LOOKUP(RIGHT($D$2,3),定数!$A$6:$A$13,定数!$B$6:$B$13))</f>
        <v>7982.2851982953371</v>
      </c>
      <c r="S72" s="57"/>
      <c r="T72" s="58">
        <f t="shared" si="4"/>
        <v>91.00000000000108</v>
      </c>
      <c r="U72" s="58"/>
      <c r="V72" t="str">
        <f t="shared" si="7"/>
        <v/>
      </c>
      <c r="W72">
        <f t="shared" si="2"/>
        <v>0</v>
      </c>
      <c r="X72" s="41">
        <f t="shared" si="5"/>
        <v>210521.80742756685</v>
      </c>
      <c r="Y72" s="42">
        <f t="shared" si="6"/>
        <v>0</v>
      </c>
    </row>
    <row r="73" spans="2:25" x14ac:dyDescent="0.15">
      <c r="B73" s="40">
        <v>65</v>
      </c>
      <c r="C73" s="53">
        <f t="shared" si="0"/>
        <v>218504.09262586219</v>
      </c>
      <c r="D73" s="53"/>
      <c r="E73" s="40">
        <v>2016</v>
      </c>
      <c r="F73" s="8">
        <v>43784</v>
      </c>
      <c r="G73" s="47" t="s">
        <v>4</v>
      </c>
      <c r="H73" s="54">
        <v>108.95</v>
      </c>
      <c r="I73" s="54"/>
      <c r="J73" s="40">
        <v>66</v>
      </c>
      <c r="K73" s="55">
        <f t="shared" si="3"/>
        <v>6555.1227787758653</v>
      </c>
      <c r="L73" s="56"/>
      <c r="M73" s="6">
        <f>IF(J73="","",(K73/J73)/LOOKUP(RIGHT($D$2,3),定数!$A$6:$A$13,定数!$B$6:$B$13))</f>
        <v>0.9932004210266463</v>
      </c>
      <c r="N73" s="40">
        <v>2016</v>
      </c>
      <c r="O73" s="8">
        <v>43787</v>
      </c>
      <c r="P73" s="54">
        <v>109.78</v>
      </c>
      <c r="Q73" s="54"/>
      <c r="R73" s="57">
        <f>IF(P73="","",T73*M73*LOOKUP(RIGHT($D$2,3),定数!$A$6:$A$13,定数!$B$6:$B$13))</f>
        <v>8243.5634945211477</v>
      </c>
      <c r="S73" s="57"/>
      <c r="T73" s="58">
        <f t="shared" si="4"/>
        <v>82.999999999999829</v>
      </c>
      <c r="U73" s="58"/>
      <c r="V73" t="str">
        <f t="shared" si="7"/>
        <v/>
      </c>
      <c r="W73">
        <f t="shared" si="2"/>
        <v>0</v>
      </c>
      <c r="X73" s="41">
        <f t="shared" si="5"/>
        <v>218504.09262586219</v>
      </c>
      <c r="Y73" s="42">
        <f t="shared" si="6"/>
        <v>0</v>
      </c>
    </row>
    <row r="74" spans="2:25" x14ac:dyDescent="0.15">
      <c r="B74" s="40">
        <v>66</v>
      </c>
      <c r="C74" s="53">
        <f t="shared" ref="C74:C108" si="8">IF(R73="","",C73+R73)</f>
        <v>226747.65612038333</v>
      </c>
      <c r="D74" s="53"/>
      <c r="E74" s="47">
        <v>2016</v>
      </c>
      <c r="F74" s="8">
        <v>43787</v>
      </c>
      <c r="G74" s="47" t="s">
        <v>4</v>
      </c>
      <c r="H74" s="54">
        <v>109.39</v>
      </c>
      <c r="I74" s="54"/>
      <c r="J74" s="47">
        <v>52</v>
      </c>
      <c r="K74" s="55">
        <f t="shared" si="3"/>
        <v>6802.4296836115</v>
      </c>
      <c r="L74" s="56"/>
      <c r="M74" s="6">
        <f>IF(J74="","",(K74/J74)/LOOKUP(RIGHT($D$2,3),定数!$A$6:$A$13,定数!$B$6:$B$13))</f>
        <v>1.308159554540673</v>
      </c>
      <c r="N74" s="47">
        <v>2016</v>
      </c>
      <c r="O74" s="8">
        <v>43790</v>
      </c>
      <c r="P74" s="54">
        <v>110.05</v>
      </c>
      <c r="Q74" s="54"/>
      <c r="R74" s="57">
        <f>IF(P74="","",T74*M74*LOOKUP(RIGHT($D$2,3),定数!$A$6:$A$13,定数!$B$6:$B$13))</f>
        <v>8633.8530599683982</v>
      </c>
      <c r="S74" s="57"/>
      <c r="T74" s="58">
        <f t="shared" si="4"/>
        <v>65.999999999999659</v>
      </c>
      <c r="U74" s="58"/>
      <c r="V74" t="str">
        <f t="shared" si="7"/>
        <v/>
      </c>
      <c r="W74">
        <f t="shared" si="7"/>
        <v>0</v>
      </c>
      <c r="X74" s="41">
        <f t="shared" si="5"/>
        <v>226747.65612038333</v>
      </c>
      <c r="Y74" s="42">
        <f t="shared" si="6"/>
        <v>0</v>
      </c>
    </row>
    <row r="75" spans="2:25" x14ac:dyDescent="0.15">
      <c r="B75" s="40">
        <v>67</v>
      </c>
      <c r="C75" s="53">
        <f t="shared" si="8"/>
        <v>235381.50918035171</v>
      </c>
      <c r="D75" s="53"/>
      <c r="E75" s="40">
        <v>2016</v>
      </c>
      <c r="F75" s="8">
        <v>43791</v>
      </c>
      <c r="G75" s="47" t="s">
        <v>4</v>
      </c>
      <c r="H75" s="54">
        <v>110.02</v>
      </c>
      <c r="I75" s="54"/>
      <c r="J75" s="40">
        <v>39</v>
      </c>
      <c r="K75" s="55">
        <f t="shared" ref="K75:K108" si="9">IF(J75="","",C75*0.03)</f>
        <v>7061.4452754105514</v>
      </c>
      <c r="L75" s="56"/>
      <c r="M75" s="6">
        <f>IF(J75="","",(K75/J75)/LOOKUP(RIGHT($D$2,3),定数!$A$6:$A$13,定数!$B$6:$B$13))</f>
        <v>1.8106269936950132</v>
      </c>
      <c r="N75" s="40">
        <v>2016</v>
      </c>
      <c r="O75" s="8">
        <v>43792</v>
      </c>
      <c r="P75" s="54">
        <v>110.51</v>
      </c>
      <c r="Q75" s="54"/>
      <c r="R75" s="57">
        <f>IF(P75="","",T75*M75*LOOKUP(RIGHT($D$2,3),定数!$A$6:$A$13,定数!$B$6:$B$13))</f>
        <v>8872.072269105729</v>
      </c>
      <c r="S75" s="57"/>
      <c r="T75" s="58">
        <f t="shared" si="4"/>
        <v>49.000000000000909</v>
      </c>
      <c r="U75" s="58"/>
      <c r="V75" t="str">
        <f t="shared" ref="V75:W90" si="10">IF(S75&lt;&gt;"",IF(S75&lt;0,1+V74,0),"")</f>
        <v/>
      </c>
      <c r="W75">
        <f t="shared" si="10"/>
        <v>0</v>
      </c>
      <c r="X75" s="41">
        <f t="shared" si="5"/>
        <v>235381.50918035171</v>
      </c>
      <c r="Y75" s="42">
        <f t="shared" si="6"/>
        <v>0</v>
      </c>
    </row>
    <row r="76" spans="2:25" x14ac:dyDescent="0.15">
      <c r="B76" s="40">
        <v>68</v>
      </c>
      <c r="C76" s="53">
        <f t="shared" si="8"/>
        <v>244253.58144945744</v>
      </c>
      <c r="D76" s="53"/>
      <c r="E76" s="40">
        <v>2017</v>
      </c>
      <c r="F76" s="8">
        <v>43476</v>
      </c>
      <c r="G76" s="47" t="s">
        <v>3</v>
      </c>
      <c r="H76" s="54">
        <v>113.75</v>
      </c>
      <c r="I76" s="54"/>
      <c r="J76" s="40">
        <v>54</v>
      </c>
      <c r="K76" s="55">
        <f t="shared" si="9"/>
        <v>7327.6074434837228</v>
      </c>
      <c r="L76" s="56"/>
      <c r="M76" s="6">
        <f>IF(J76="","",(K76/J76)/LOOKUP(RIGHT($D$2,3),定数!$A$6:$A$13,定数!$B$6:$B$13))</f>
        <v>1.3569643413858745</v>
      </c>
      <c r="N76" s="40">
        <v>2017</v>
      </c>
      <c r="O76" s="8">
        <v>43477</v>
      </c>
      <c r="P76" s="54">
        <v>113.07</v>
      </c>
      <c r="Q76" s="54"/>
      <c r="R76" s="57">
        <f>IF(P76="","",T76*M76*LOOKUP(RIGHT($D$2,3),定数!$A$6:$A$13,定数!$B$6:$B$13))</f>
        <v>9227.3575214240391</v>
      </c>
      <c r="S76" s="57"/>
      <c r="T76" s="58">
        <f t="shared" ref="T76:T108" si="11">IF(P76="","",IF(G76="買",(P76-H76),(H76-P76))*IF(RIGHT($D$2,3)="JPY",100,10000))</f>
        <v>68.000000000000682</v>
      </c>
      <c r="U76" s="58"/>
      <c r="V76" t="str">
        <f t="shared" si="10"/>
        <v/>
      </c>
      <c r="W76">
        <f t="shared" si="10"/>
        <v>0</v>
      </c>
      <c r="X76" s="41">
        <f t="shared" ref="X76:X108" si="12">IF(C76&lt;&gt;"",MAX(X75,C76),"")</f>
        <v>244253.58144945744</v>
      </c>
      <c r="Y76" s="42">
        <f t="shared" ref="Y76:Y108" si="13">IF(X76&lt;&gt;"",1-(C76/X76),"")</f>
        <v>0</v>
      </c>
    </row>
    <row r="77" spans="2:25" x14ac:dyDescent="0.15">
      <c r="B77" s="40">
        <v>69</v>
      </c>
      <c r="C77" s="53">
        <f t="shared" si="8"/>
        <v>253480.93897088149</v>
      </c>
      <c r="D77" s="53"/>
      <c r="E77" s="40">
        <v>2017</v>
      </c>
      <c r="F77" s="8">
        <v>43504</v>
      </c>
      <c r="G77" s="47" t="s">
        <v>3</v>
      </c>
      <c r="H77" s="54">
        <v>112.2</v>
      </c>
      <c r="I77" s="54"/>
      <c r="J77" s="40">
        <v>39</v>
      </c>
      <c r="K77" s="55">
        <f t="shared" si="9"/>
        <v>7604.4281691264441</v>
      </c>
      <c r="L77" s="56"/>
      <c r="M77" s="6">
        <f>IF(J77="","",(K77/J77)/LOOKUP(RIGHT($D$2,3),定数!$A$6:$A$13,定数!$B$6:$B$13))</f>
        <v>1.9498533766990882</v>
      </c>
      <c r="N77" s="40">
        <v>2017</v>
      </c>
      <c r="O77" s="8">
        <v>43505</v>
      </c>
      <c r="P77" s="54">
        <v>112.61</v>
      </c>
      <c r="Q77" s="54"/>
      <c r="R77" s="57">
        <f>IF(P77="","",T77*M77*LOOKUP(RIGHT($D$2,3),定数!$A$6:$A$13,定数!$B$6:$B$13))</f>
        <v>-7994.3988444661954</v>
      </c>
      <c r="S77" s="57"/>
      <c r="T77" s="58">
        <f t="shared" si="11"/>
        <v>-40.999999999999659</v>
      </c>
      <c r="U77" s="58"/>
      <c r="V77" t="str">
        <f t="shared" si="10"/>
        <v/>
      </c>
      <c r="W77">
        <f t="shared" si="10"/>
        <v>1</v>
      </c>
      <c r="X77" s="41">
        <f t="shared" si="12"/>
        <v>253480.93897088149</v>
      </c>
      <c r="Y77" s="42">
        <f t="shared" si="13"/>
        <v>0</v>
      </c>
    </row>
    <row r="78" spans="2:25" x14ac:dyDescent="0.15">
      <c r="B78" s="40">
        <v>70</v>
      </c>
      <c r="C78" s="53">
        <f t="shared" si="8"/>
        <v>245486.54012641529</v>
      </c>
      <c r="D78" s="53"/>
      <c r="E78" s="40">
        <v>2017</v>
      </c>
      <c r="F78" s="8">
        <v>43517</v>
      </c>
      <c r="G78" s="47" t="s">
        <v>3</v>
      </c>
      <c r="H78" s="54">
        <v>112.63</v>
      </c>
      <c r="I78" s="54"/>
      <c r="J78" s="40">
        <v>37</v>
      </c>
      <c r="K78" s="55">
        <f t="shared" si="9"/>
        <v>7364.5962037924583</v>
      </c>
      <c r="L78" s="56"/>
      <c r="M78" s="6">
        <f>IF(J78="","",(K78/J78)/LOOKUP(RIGHT($D$2,3),定数!$A$6:$A$13,定数!$B$6:$B$13))</f>
        <v>1.9904314064303941</v>
      </c>
      <c r="N78" s="40">
        <v>2017</v>
      </c>
      <c r="O78" s="8">
        <v>43518</v>
      </c>
      <c r="P78" s="54">
        <v>112.16</v>
      </c>
      <c r="Q78" s="54"/>
      <c r="R78" s="57">
        <f>IF(P78="","",T78*M78*LOOKUP(RIGHT($D$2,3),定数!$A$6:$A$13,定数!$B$6:$B$13))</f>
        <v>9355.027610222829</v>
      </c>
      <c r="S78" s="57"/>
      <c r="T78" s="58">
        <f t="shared" si="11"/>
        <v>46.999999999999886</v>
      </c>
      <c r="U78" s="58"/>
      <c r="V78" t="str">
        <f t="shared" si="10"/>
        <v/>
      </c>
      <c r="W78">
        <f t="shared" si="10"/>
        <v>0</v>
      </c>
      <c r="X78" s="41">
        <f t="shared" si="12"/>
        <v>253480.93897088149</v>
      </c>
      <c r="Y78" s="42">
        <f t="shared" si="13"/>
        <v>3.1538461538461293E-2</v>
      </c>
    </row>
    <row r="79" spans="2:25" x14ac:dyDescent="0.15">
      <c r="B79" s="40">
        <v>71</v>
      </c>
      <c r="C79" s="53">
        <f t="shared" si="8"/>
        <v>254841.56773663813</v>
      </c>
      <c r="D79" s="53"/>
      <c r="E79" s="40">
        <v>2017</v>
      </c>
      <c r="F79" s="8">
        <v>43527</v>
      </c>
      <c r="G79" s="47" t="s">
        <v>4</v>
      </c>
      <c r="H79" s="54">
        <v>113.24</v>
      </c>
      <c r="I79" s="54"/>
      <c r="J79" s="40">
        <v>55</v>
      </c>
      <c r="K79" s="55">
        <f t="shared" si="9"/>
        <v>7645.2470320991433</v>
      </c>
      <c r="L79" s="56"/>
      <c r="M79" s="6">
        <f>IF(J79="","",(K79/J79)/LOOKUP(RIGHT($D$2,3),定数!$A$6:$A$13,定数!$B$6:$B$13))</f>
        <v>1.390044914927117</v>
      </c>
      <c r="N79" s="40">
        <v>2017</v>
      </c>
      <c r="O79" s="8">
        <v>43530</v>
      </c>
      <c r="P79" s="54">
        <v>112.67</v>
      </c>
      <c r="Q79" s="54"/>
      <c r="R79" s="57">
        <f>IF(P79="","",T79*M79*LOOKUP(RIGHT($D$2,3),定数!$A$6:$A$13,定数!$B$6:$B$13))</f>
        <v>-7923.256015084472</v>
      </c>
      <c r="S79" s="57"/>
      <c r="T79" s="58">
        <f t="shared" si="11"/>
        <v>-56.999999999999318</v>
      </c>
      <c r="U79" s="58"/>
      <c r="V79" t="str">
        <f t="shared" si="10"/>
        <v/>
      </c>
      <c r="W79">
        <f t="shared" si="10"/>
        <v>1</v>
      </c>
      <c r="X79" s="41">
        <f t="shared" si="12"/>
        <v>254841.56773663813</v>
      </c>
      <c r="Y79" s="42">
        <f t="shared" si="13"/>
        <v>0</v>
      </c>
    </row>
    <row r="80" spans="2:25" x14ac:dyDescent="0.15">
      <c r="B80" s="40">
        <v>72</v>
      </c>
      <c r="C80" s="53">
        <f t="shared" si="8"/>
        <v>246918.31172155365</v>
      </c>
      <c r="D80" s="53"/>
      <c r="E80" s="40">
        <v>2017</v>
      </c>
      <c r="F80" s="8">
        <v>43533</v>
      </c>
      <c r="G80" s="48" t="s">
        <v>4</v>
      </c>
      <c r="H80" s="54">
        <v>113.27</v>
      </c>
      <c r="I80" s="54"/>
      <c r="J80" s="40">
        <v>61</v>
      </c>
      <c r="K80" s="55">
        <f t="shared" si="9"/>
        <v>7407.5493516466095</v>
      </c>
      <c r="L80" s="56"/>
      <c r="M80" s="6">
        <f>IF(J80="","",(K80/J80)/LOOKUP(RIGHT($D$2,3),定数!$A$6:$A$13,定数!$B$6:$B$13))</f>
        <v>1.2143523527289524</v>
      </c>
      <c r="N80" s="40">
        <v>2017</v>
      </c>
      <c r="O80" s="8">
        <v>43534</v>
      </c>
      <c r="P80" s="54">
        <v>114.03</v>
      </c>
      <c r="Q80" s="54"/>
      <c r="R80" s="57">
        <f>IF(P80="","",T80*M80*LOOKUP(RIGHT($D$2,3),定数!$A$6:$A$13,定数!$B$6:$B$13))</f>
        <v>9229.0778807401002</v>
      </c>
      <c r="S80" s="57"/>
      <c r="T80" s="58">
        <f t="shared" si="11"/>
        <v>76.000000000000512</v>
      </c>
      <c r="U80" s="58"/>
      <c r="V80" t="str">
        <f t="shared" si="10"/>
        <v/>
      </c>
      <c r="W80">
        <f t="shared" si="10"/>
        <v>0</v>
      </c>
      <c r="X80" s="41">
        <f t="shared" si="12"/>
        <v>254841.56773663813</v>
      </c>
      <c r="Y80" s="42">
        <f t="shared" si="13"/>
        <v>3.1090909090908725E-2</v>
      </c>
    </row>
    <row r="81" spans="2:25" x14ac:dyDescent="0.15">
      <c r="B81" s="40">
        <v>73</v>
      </c>
      <c r="C81" s="53">
        <f t="shared" si="8"/>
        <v>256147.38960229376</v>
      </c>
      <c r="D81" s="53"/>
      <c r="E81" s="40">
        <v>2017</v>
      </c>
      <c r="F81" s="8">
        <v>43553</v>
      </c>
      <c r="G81" s="48" t="s">
        <v>3</v>
      </c>
      <c r="H81" s="54">
        <v>111.69</v>
      </c>
      <c r="I81" s="54"/>
      <c r="J81" s="40">
        <v>50</v>
      </c>
      <c r="K81" s="55">
        <f t="shared" si="9"/>
        <v>7684.4216880688127</v>
      </c>
      <c r="L81" s="56"/>
      <c r="M81" s="6">
        <f>IF(J81="","",(K81/J81)/LOOKUP(RIGHT($D$2,3),定数!$A$6:$A$13,定数!$B$6:$B$13))</f>
        <v>1.5368843376137624</v>
      </c>
      <c r="N81" s="40">
        <v>2017</v>
      </c>
      <c r="O81" s="8">
        <v>43553</v>
      </c>
      <c r="P81" s="54">
        <v>111.06</v>
      </c>
      <c r="Q81" s="54"/>
      <c r="R81" s="57">
        <f>IF(P81="","",T81*M81*LOOKUP(RIGHT($D$2,3),定数!$A$6:$A$13,定数!$B$6:$B$13))</f>
        <v>9682.3713269666332</v>
      </c>
      <c r="S81" s="57"/>
      <c r="T81" s="58">
        <f t="shared" si="11"/>
        <v>62.999999999999545</v>
      </c>
      <c r="U81" s="58"/>
      <c r="V81" t="str">
        <f t="shared" si="10"/>
        <v/>
      </c>
      <c r="W81">
        <f t="shared" si="10"/>
        <v>0</v>
      </c>
      <c r="X81" s="41">
        <f t="shared" si="12"/>
        <v>256147.38960229376</v>
      </c>
      <c r="Y81" s="42">
        <f t="shared" si="13"/>
        <v>0</v>
      </c>
    </row>
    <row r="82" spans="2:25" x14ac:dyDescent="0.15">
      <c r="B82" s="40">
        <v>74</v>
      </c>
      <c r="C82" s="53">
        <f t="shared" si="8"/>
        <v>265829.7609292604</v>
      </c>
      <c r="D82" s="53"/>
      <c r="E82" s="40">
        <v>2017</v>
      </c>
      <c r="F82" s="8">
        <v>43560</v>
      </c>
      <c r="G82" s="48" t="s">
        <v>3</v>
      </c>
      <c r="H82" s="54">
        <v>110.31</v>
      </c>
      <c r="I82" s="54"/>
      <c r="J82" s="40">
        <v>37</v>
      </c>
      <c r="K82" s="55">
        <f t="shared" si="9"/>
        <v>7974.8928278778121</v>
      </c>
      <c r="L82" s="56"/>
      <c r="M82" s="6">
        <f>IF(J82="","",(K82/J82)/LOOKUP(RIGHT($D$2,3),定数!$A$6:$A$13,定数!$B$6:$B$13))</f>
        <v>2.1553764399669761</v>
      </c>
      <c r="N82" s="40">
        <v>2017</v>
      </c>
      <c r="O82" s="8">
        <v>43560</v>
      </c>
      <c r="P82" s="54">
        <v>110.71</v>
      </c>
      <c r="Q82" s="54"/>
      <c r="R82" s="57">
        <f>IF(P82="","",T82*M82*LOOKUP(RIGHT($D$2,3),定数!$A$6:$A$13,定数!$B$6:$B$13))</f>
        <v>-8621.5057598677213</v>
      </c>
      <c r="S82" s="57"/>
      <c r="T82" s="58">
        <f t="shared" si="11"/>
        <v>-39.999999999999147</v>
      </c>
      <c r="U82" s="58"/>
      <c r="V82" t="str">
        <f t="shared" si="10"/>
        <v/>
      </c>
      <c r="W82">
        <f t="shared" si="10"/>
        <v>1</v>
      </c>
      <c r="X82" s="41">
        <f t="shared" si="12"/>
        <v>265829.7609292604</v>
      </c>
      <c r="Y82" s="42">
        <f t="shared" si="13"/>
        <v>0</v>
      </c>
    </row>
    <row r="83" spans="2:25" x14ac:dyDescent="0.15">
      <c r="B83" s="40">
        <v>75</v>
      </c>
      <c r="C83" s="53">
        <f t="shared" si="8"/>
        <v>257208.25516939268</v>
      </c>
      <c r="D83" s="53"/>
      <c r="E83" s="40">
        <v>2017</v>
      </c>
      <c r="F83" s="8">
        <v>43569</v>
      </c>
      <c r="G83" s="49" t="s">
        <v>3</v>
      </c>
      <c r="H83" s="54">
        <v>108.21</v>
      </c>
      <c r="I83" s="54"/>
      <c r="J83" s="40">
        <v>47</v>
      </c>
      <c r="K83" s="55">
        <f t="shared" si="9"/>
        <v>7716.2476550817801</v>
      </c>
      <c r="L83" s="56"/>
      <c r="M83" s="6">
        <f>IF(J83="","",(K83/J83)/LOOKUP(RIGHT($D$2,3),定数!$A$6:$A$13,定数!$B$6:$B$13))</f>
        <v>1.6417548202301659</v>
      </c>
      <c r="N83" s="40">
        <v>2017</v>
      </c>
      <c r="O83" s="8">
        <v>43573</v>
      </c>
      <c r="P83" s="54">
        <v>108.71</v>
      </c>
      <c r="Q83" s="54"/>
      <c r="R83" s="57">
        <f>IF(P83="","",T83*M83*LOOKUP(RIGHT($D$2,3),定数!$A$6:$A$13,定数!$B$6:$B$13))</f>
        <v>-8208.7741011508297</v>
      </c>
      <c r="S83" s="57"/>
      <c r="T83" s="58">
        <f t="shared" si="11"/>
        <v>-50</v>
      </c>
      <c r="U83" s="58"/>
      <c r="V83" t="str">
        <f t="shared" si="10"/>
        <v/>
      </c>
      <c r="W83">
        <f t="shared" si="10"/>
        <v>2</v>
      </c>
      <c r="X83" s="41">
        <f t="shared" si="12"/>
        <v>265829.7609292604</v>
      </c>
      <c r="Y83" s="42">
        <f t="shared" si="13"/>
        <v>3.2432432432431768E-2</v>
      </c>
    </row>
    <row r="84" spans="2:25" x14ac:dyDescent="0.15">
      <c r="B84" s="40">
        <v>76</v>
      </c>
      <c r="C84" s="53">
        <f t="shared" si="8"/>
        <v>248999.48106824185</v>
      </c>
      <c r="D84" s="53"/>
      <c r="E84" s="40">
        <v>2017</v>
      </c>
      <c r="F84" s="8">
        <v>43583</v>
      </c>
      <c r="G84" s="49" t="s">
        <v>4</v>
      </c>
      <c r="H84" s="54">
        <v>112.08</v>
      </c>
      <c r="I84" s="54"/>
      <c r="J84" s="40">
        <v>37</v>
      </c>
      <c r="K84" s="55">
        <f t="shared" si="9"/>
        <v>7469.9844320472548</v>
      </c>
      <c r="L84" s="56"/>
      <c r="M84" s="6">
        <f>IF(J84="","",(K84/J84)/LOOKUP(RIGHT($D$2,3),定数!$A$6:$A$13,定数!$B$6:$B$13))</f>
        <v>2.0189147113641228</v>
      </c>
      <c r="N84" s="40">
        <v>2017</v>
      </c>
      <c r="O84" s="8">
        <v>43583</v>
      </c>
      <c r="P84" s="54">
        <v>112.55</v>
      </c>
      <c r="Q84" s="54"/>
      <c r="R84" s="57">
        <f>IF(P84="","",T84*M84*LOOKUP(RIGHT($D$2,3),定数!$A$6:$A$13,定数!$B$6:$B$13))</f>
        <v>9488.8991434113541</v>
      </c>
      <c r="S84" s="57"/>
      <c r="T84" s="58">
        <f t="shared" si="11"/>
        <v>46.999999999999886</v>
      </c>
      <c r="U84" s="58"/>
      <c r="V84" t="str">
        <f t="shared" si="10"/>
        <v/>
      </c>
      <c r="W84">
        <f t="shared" si="10"/>
        <v>0</v>
      </c>
      <c r="X84" s="41">
        <f t="shared" si="12"/>
        <v>265829.7609292604</v>
      </c>
      <c r="Y84" s="42">
        <f t="shared" si="13"/>
        <v>6.3312248418630701E-2</v>
      </c>
    </row>
    <row r="85" spans="2:25" x14ac:dyDescent="0.15">
      <c r="B85" s="40">
        <v>77</v>
      </c>
      <c r="C85" s="53">
        <f t="shared" si="8"/>
        <v>258488.38021165319</v>
      </c>
      <c r="D85" s="53"/>
      <c r="E85" s="40">
        <v>2017</v>
      </c>
      <c r="F85" s="8">
        <v>43614</v>
      </c>
      <c r="G85" s="49" t="s">
        <v>3</v>
      </c>
      <c r="H85" s="54">
        <v>114</v>
      </c>
      <c r="I85" s="54"/>
      <c r="J85" s="40">
        <v>43</v>
      </c>
      <c r="K85" s="55">
        <f t="shared" si="9"/>
        <v>7754.6514063495952</v>
      </c>
      <c r="L85" s="56"/>
      <c r="M85" s="6">
        <f>IF(J85="","",(K85/J85)/LOOKUP(RIGHT($D$2,3),定数!$A$6:$A$13,定数!$B$6:$B$13))</f>
        <v>1.8034073038022314</v>
      </c>
      <c r="N85" s="40">
        <v>2017</v>
      </c>
      <c r="O85" s="8">
        <v>43615</v>
      </c>
      <c r="P85" s="54">
        <v>113.45</v>
      </c>
      <c r="Q85" s="54"/>
      <c r="R85" s="57">
        <f>IF(P85="","",T85*M85*LOOKUP(RIGHT($D$2,3),定数!$A$6:$A$13,定数!$B$6:$B$13))</f>
        <v>9918.7401709122205</v>
      </c>
      <c r="S85" s="57"/>
      <c r="T85" s="58">
        <f t="shared" si="11"/>
        <v>54.999999999999716</v>
      </c>
      <c r="U85" s="58"/>
      <c r="V85" t="str">
        <f t="shared" si="10"/>
        <v/>
      </c>
      <c r="W85">
        <f t="shared" si="10"/>
        <v>0</v>
      </c>
      <c r="X85" s="41">
        <f t="shared" si="12"/>
        <v>265829.7609292604</v>
      </c>
      <c r="Y85" s="42">
        <f t="shared" si="13"/>
        <v>2.7616850317827346E-2</v>
      </c>
    </row>
    <row r="86" spans="2:25" x14ac:dyDescent="0.15">
      <c r="B86" s="40">
        <v>78</v>
      </c>
      <c r="C86" s="53">
        <f t="shared" si="8"/>
        <v>268407.12038256542</v>
      </c>
      <c r="D86" s="53"/>
      <c r="E86" s="40">
        <v>2017</v>
      </c>
      <c r="F86" s="8">
        <v>43639</v>
      </c>
      <c r="G86" s="49" t="s">
        <v>4</v>
      </c>
      <c r="H86" s="54">
        <v>114.96</v>
      </c>
      <c r="I86" s="54"/>
      <c r="J86" s="40">
        <v>53</v>
      </c>
      <c r="K86" s="55">
        <f t="shared" si="9"/>
        <v>8052.2136114769628</v>
      </c>
      <c r="L86" s="56"/>
      <c r="M86" s="6">
        <f>IF(J86="","",(K86/J86)/LOOKUP(RIGHT($D$2,3),定数!$A$6:$A$13,定数!$B$6:$B$13))</f>
        <v>1.519285587071125</v>
      </c>
      <c r="N86" s="40">
        <v>2017</v>
      </c>
      <c r="O86" s="8">
        <v>43643</v>
      </c>
      <c r="P86" s="54">
        <v>115.63</v>
      </c>
      <c r="Q86" s="54"/>
      <c r="R86" s="57">
        <f>IF(P86="","",T86*M86*LOOKUP(RIGHT($D$2,3),定数!$A$6:$A$13,定数!$B$6:$B$13))</f>
        <v>10179.213433376563</v>
      </c>
      <c r="S86" s="57"/>
      <c r="T86" s="58">
        <f t="shared" si="11"/>
        <v>67.000000000000171</v>
      </c>
      <c r="U86" s="58"/>
      <c r="V86" t="str">
        <f t="shared" si="10"/>
        <v/>
      </c>
      <c r="W86">
        <f t="shared" si="10"/>
        <v>0</v>
      </c>
      <c r="X86" s="41">
        <f t="shared" si="12"/>
        <v>268407.12038256542</v>
      </c>
      <c r="Y86" s="42">
        <f t="shared" si="13"/>
        <v>0</v>
      </c>
    </row>
    <row r="87" spans="2:25" x14ac:dyDescent="0.15">
      <c r="B87" s="40">
        <v>79</v>
      </c>
      <c r="C87" s="53">
        <f t="shared" si="8"/>
        <v>278586.33381594199</v>
      </c>
      <c r="D87" s="53"/>
      <c r="E87" s="40">
        <v>2017</v>
      </c>
      <c r="F87" s="8">
        <v>43644</v>
      </c>
      <c r="G87" s="49" t="s">
        <v>4</v>
      </c>
      <c r="H87" s="54">
        <v>117.2</v>
      </c>
      <c r="I87" s="54"/>
      <c r="J87" s="40">
        <v>107</v>
      </c>
      <c r="K87" s="55">
        <f t="shared" si="9"/>
        <v>8357.590014478259</v>
      </c>
      <c r="L87" s="56"/>
      <c r="M87" s="6">
        <f>IF(J87="","",(K87/J87)/LOOKUP(RIGHT($D$2,3),定数!$A$6:$A$13,定数!$B$6:$B$13))</f>
        <v>0.78108317892320178</v>
      </c>
      <c r="N87" s="40">
        <v>2017</v>
      </c>
      <c r="O87" s="8">
        <v>43656</v>
      </c>
      <c r="P87" s="54">
        <v>118.55</v>
      </c>
      <c r="Q87" s="54"/>
      <c r="R87" s="57">
        <f>IF(P87="","",T87*M87*LOOKUP(RIGHT($D$2,3),定数!$A$6:$A$13,定数!$B$6:$B$13))</f>
        <v>10544.62291546318</v>
      </c>
      <c r="S87" s="57"/>
      <c r="T87" s="58">
        <f t="shared" si="11"/>
        <v>134.99999999999943</v>
      </c>
      <c r="U87" s="58"/>
      <c r="V87" t="str">
        <f t="shared" si="10"/>
        <v/>
      </c>
      <c r="W87">
        <f t="shared" si="10"/>
        <v>0</v>
      </c>
      <c r="X87" s="41">
        <f t="shared" si="12"/>
        <v>278586.33381594199</v>
      </c>
      <c r="Y87" s="42">
        <f t="shared" si="13"/>
        <v>0</v>
      </c>
    </row>
    <row r="88" spans="2:25" x14ac:dyDescent="0.15">
      <c r="B88" s="40">
        <v>80</v>
      </c>
      <c r="C88" s="53">
        <f t="shared" si="8"/>
        <v>289130.95673140517</v>
      </c>
      <c r="D88" s="53"/>
      <c r="E88" s="40">
        <v>2017</v>
      </c>
      <c r="F88" s="8">
        <v>43666</v>
      </c>
      <c r="G88" s="49" t="s">
        <v>4</v>
      </c>
      <c r="H88" s="54">
        <v>117.63</v>
      </c>
      <c r="I88" s="54"/>
      <c r="J88" s="40">
        <v>95</v>
      </c>
      <c r="K88" s="55">
        <f t="shared" si="9"/>
        <v>8673.9287019421554</v>
      </c>
      <c r="L88" s="56"/>
      <c r="M88" s="6">
        <f>IF(J88="","",(K88/J88)/LOOKUP(RIGHT($D$2,3),定数!$A$6:$A$13,定数!$B$6:$B$13))</f>
        <v>0.91304512652022696</v>
      </c>
      <c r="N88" s="40">
        <v>2017</v>
      </c>
      <c r="O88" s="8">
        <v>43672</v>
      </c>
      <c r="P88" s="54">
        <v>116.66</v>
      </c>
      <c r="Q88" s="54"/>
      <c r="R88" s="57">
        <f>IF(P88="","",T88*M88*LOOKUP(RIGHT($D$2,3),定数!$A$6:$A$13,定数!$B$6:$B$13))</f>
        <v>-8856.5377272461919</v>
      </c>
      <c r="S88" s="57"/>
      <c r="T88" s="58">
        <f t="shared" si="11"/>
        <v>-96.999999999999886</v>
      </c>
      <c r="U88" s="58"/>
      <c r="V88" t="str">
        <f t="shared" si="10"/>
        <v/>
      </c>
      <c r="W88">
        <f t="shared" si="10"/>
        <v>1</v>
      </c>
      <c r="X88" s="41">
        <f t="shared" si="12"/>
        <v>289130.95673140517</v>
      </c>
      <c r="Y88" s="42">
        <f t="shared" si="13"/>
        <v>0</v>
      </c>
    </row>
    <row r="89" spans="2:25" x14ac:dyDescent="0.15">
      <c r="B89" s="40">
        <v>81</v>
      </c>
      <c r="C89" s="53">
        <f t="shared" si="8"/>
        <v>280274.41900415899</v>
      </c>
      <c r="D89" s="53"/>
      <c r="E89" s="40">
        <v>2017</v>
      </c>
      <c r="F89" s="8">
        <v>43680</v>
      </c>
      <c r="G89" s="49" t="s">
        <v>3</v>
      </c>
      <c r="H89" s="54">
        <v>113.75</v>
      </c>
      <c r="I89" s="54"/>
      <c r="J89" s="40">
        <v>52</v>
      </c>
      <c r="K89" s="55">
        <f t="shared" si="9"/>
        <v>8408.2325701247701</v>
      </c>
      <c r="L89" s="56"/>
      <c r="M89" s="6">
        <f>IF(J89="","",(K89/J89)/LOOKUP(RIGHT($D$2,3),定数!$A$6:$A$13,定数!$B$6:$B$13))</f>
        <v>1.6169678019470712</v>
      </c>
      <c r="N89" s="40">
        <v>2017</v>
      </c>
      <c r="O89" s="8">
        <v>43686</v>
      </c>
      <c r="P89" s="54">
        <v>113.09</v>
      </c>
      <c r="Q89" s="54"/>
      <c r="R89" s="57">
        <f>IF(P89="","",T89*M89*LOOKUP(RIGHT($D$2,3),定数!$A$6:$A$13,定数!$B$6:$B$13))</f>
        <v>10671.987492850614</v>
      </c>
      <c r="S89" s="57"/>
      <c r="T89" s="58">
        <f t="shared" si="11"/>
        <v>65.999999999999659</v>
      </c>
      <c r="U89" s="58"/>
      <c r="V89" t="str">
        <f t="shared" si="10"/>
        <v/>
      </c>
      <c r="W89">
        <f t="shared" si="10"/>
        <v>0</v>
      </c>
      <c r="X89" s="41">
        <f t="shared" si="12"/>
        <v>289130.95673140517</v>
      </c>
      <c r="Y89" s="42">
        <f t="shared" si="13"/>
        <v>3.0631578947368343E-2</v>
      </c>
    </row>
    <row r="90" spans="2:25" x14ac:dyDescent="0.15">
      <c r="B90" s="40">
        <v>82</v>
      </c>
      <c r="C90" s="53">
        <f t="shared" si="8"/>
        <v>290946.40649700962</v>
      </c>
      <c r="D90" s="53"/>
      <c r="E90" s="40">
        <v>2017</v>
      </c>
      <c r="F90" s="8">
        <v>43684</v>
      </c>
      <c r="G90" s="50" t="s">
        <v>3</v>
      </c>
      <c r="H90" s="54">
        <v>113.7</v>
      </c>
      <c r="I90" s="54"/>
      <c r="J90" s="40">
        <v>29</v>
      </c>
      <c r="K90" s="55">
        <f t="shared" si="9"/>
        <v>8728.3921949102878</v>
      </c>
      <c r="L90" s="56"/>
      <c r="M90" s="6">
        <f>IF(J90="","",(K90/J90)/LOOKUP(RIGHT($D$2,3),定数!$A$6:$A$13,定数!$B$6:$B$13))</f>
        <v>3.0097904120380305</v>
      </c>
      <c r="N90" s="40">
        <v>2017</v>
      </c>
      <c r="O90" s="8">
        <v>43685</v>
      </c>
      <c r="P90" s="54">
        <v>113.34</v>
      </c>
      <c r="Q90" s="54"/>
      <c r="R90" s="57">
        <f>IF(P90="","",T90*M90*LOOKUP(RIGHT($D$2,3),定数!$A$6:$A$13,定数!$B$6:$B$13))</f>
        <v>10835.245483336892</v>
      </c>
      <c r="S90" s="57"/>
      <c r="T90" s="58">
        <f t="shared" si="11"/>
        <v>35.999999999999943</v>
      </c>
      <c r="U90" s="58"/>
      <c r="V90" t="str">
        <f t="shared" si="10"/>
        <v/>
      </c>
      <c r="W90">
        <f t="shared" si="10"/>
        <v>0</v>
      </c>
      <c r="X90" s="41">
        <f t="shared" si="12"/>
        <v>290946.40649700962</v>
      </c>
      <c r="Y90" s="42">
        <f t="shared" si="13"/>
        <v>0</v>
      </c>
    </row>
    <row r="91" spans="2:25" x14ac:dyDescent="0.15">
      <c r="B91" s="40">
        <v>83</v>
      </c>
      <c r="C91" s="53">
        <f t="shared" si="8"/>
        <v>301781.65198034653</v>
      </c>
      <c r="D91" s="53"/>
      <c r="E91" s="40">
        <v>2017</v>
      </c>
      <c r="F91" s="8">
        <v>43694</v>
      </c>
      <c r="G91" s="50" t="s">
        <v>4</v>
      </c>
      <c r="H91" s="54">
        <v>114.15</v>
      </c>
      <c r="I91" s="54"/>
      <c r="J91" s="40">
        <v>45</v>
      </c>
      <c r="K91" s="55">
        <f t="shared" si="9"/>
        <v>9053.4495594103955</v>
      </c>
      <c r="L91" s="56"/>
      <c r="M91" s="6">
        <f>IF(J91="","",(K91/J91)/LOOKUP(RIGHT($D$2,3),定数!$A$6:$A$13,定数!$B$6:$B$13))</f>
        <v>2.0118776798689768</v>
      </c>
      <c r="N91" s="40">
        <v>2017</v>
      </c>
      <c r="O91" s="8">
        <v>43695</v>
      </c>
      <c r="P91" s="54">
        <v>113.67</v>
      </c>
      <c r="Q91" s="54"/>
      <c r="R91" s="57">
        <f>IF(P91="","",T91*M91*LOOKUP(RIGHT($D$2,3),定数!$A$6:$A$13,定数!$B$6:$B$13))</f>
        <v>-9657.0128633711684</v>
      </c>
      <c r="S91" s="57"/>
      <c r="T91" s="58">
        <f t="shared" si="11"/>
        <v>-48.000000000000398</v>
      </c>
      <c r="U91" s="58"/>
      <c r="V91" t="str">
        <f t="shared" ref="V91:W106" si="14">IF(S91&lt;&gt;"",IF(S91&lt;0,1+V90,0),"")</f>
        <v/>
      </c>
      <c r="W91">
        <f t="shared" si="14"/>
        <v>1</v>
      </c>
      <c r="X91" s="41">
        <f t="shared" si="12"/>
        <v>301781.65198034653</v>
      </c>
      <c r="Y91" s="42">
        <f t="shared" si="13"/>
        <v>0</v>
      </c>
    </row>
    <row r="92" spans="2:25" x14ac:dyDescent="0.15">
      <c r="B92" s="40">
        <v>84</v>
      </c>
      <c r="C92" s="53">
        <f t="shared" si="8"/>
        <v>292124.63911697536</v>
      </c>
      <c r="D92" s="53"/>
      <c r="E92" s="40">
        <v>2017</v>
      </c>
      <c r="F92" s="8">
        <v>43700</v>
      </c>
      <c r="G92" s="50" t="s">
        <v>3</v>
      </c>
      <c r="H92" s="54">
        <v>112.97</v>
      </c>
      <c r="I92" s="54"/>
      <c r="J92" s="40">
        <v>34</v>
      </c>
      <c r="K92" s="55">
        <f t="shared" si="9"/>
        <v>8763.7391735092606</v>
      </c>
      <c r="L92" s="56"/>
      <c r="M92" s="6">
        <f>IF(J92="","",(K92/J92)/LOOKUP(RIGHT($D$2,3),定数!$A$6:$A$13,定数!$B$6:$B$13))</f>
        <v>2.5775703451497827</v>
      </c>
      <c r="N92" s="40">
        <v>2017</v>
      </c>
      <c r="O92" s="8">
        <v>43701</v>
      </c>
      <c r="P92" s="54">
        <v>113.33</v>
      </c>
      <c r="Q92" s="54"/>
      <c r="R92" s="57">
        <f>IF(P92="","",T92*M92*LOOKUP(RIGHT($D$2,3),定数!$A$6:$A$13,定数!$B$6:$B$13))</f>
        <v>-9279.2532425392019</v>
      </c>
      <c r="S92" s="57"/>
      <c r="T92" s="58">
        <f t="shared" si="11"/>
        <v>-35.999999999999943</v>
      </c>
      <c r="U92" s="58"/>
      <c r="V92" t="str">
        <f t="shared" si="14"/>
        <v/>
      </c>
      <c r="W92">
        <f t="shared" si="14"/>
        <v>2</v>
      </c>
      <c r="X92" s="41">
        <f t="shared" si="12"/>
        <v>301781.65198034653</v>
      </c>
      <c r="Y92" s="42">
        <f t="shared" si="13"/>
        <v>3.200000000000025E-2</v>
      </c>
    </row>
    <row r="93" spans="2:25" x14ac:dyDescent="0.15">
      <c r="B93" s="40">
        <v>85</v>
      </c>
      <c r="C93" s="53">
        <f t="shared" si="8"/>
        <v>282845.38587443618</v>
      </c>
      <c r="D93" s="53"/>
      <c r="E93" s="40">
        <v>2017</v>
      </c>
      <c r="F93" s="8">
        <v>43719</v>
      </c>
      <c r="G93" s="50" t="s">
        <v>4</v>
      </c>
      <c r="H93" s="54">
        <v>114.67</v>
      </c>
      <c r="I93" s="54"/>
      <c r="J93" s="40">
        <v>57</v>
      </c>
      <c r="K93" s="55">
        <f t="shared" si="9"/>
        <v>8485.3615762330846</v>
      </c>
      <c r="L93" s="56"/>
      <c r="M93" s="6">
        <f>IF(J93="","",(K93/J93)/LOOKUP(RIGHT($D$2,3),定数!$A$6:$A$13,定数!$B$6:$B$13))</f>
        <v>1.4886599256549271</v>
      </c>
      <c r="N93" s="40">
        <v>2017</v>
      </c>
      <c r="O93" s="8">
        <v>43722</v>
      </c>
      <c r="P93" s="54">
        <v>114.08</v>
      </c>
      <c r="Q93" s="54"/>
      <c r="R93" s="57">
        <f>IF(P93="","",T93*M93*LOOKUP(RIGHT($D$2,3),定数!$A$6:$A$13,定数!$B$6:$B$13))</f>
        <v>-8783.0935613641195</v>
      </c>
      <c r="S93" s="57"/>
      <c r="T93" s="58">
        <f t="shared" si="11"/>
        <v>-59.000000000000341</v>
      </c>
      <c r="U93" s="58"/>
      <c r="V93" t="str">
        <f t="shared" si="14"/>
        <v/>
      </c>
      <c r="W93">
        <f t="shared" si="14"/>
        <v>3</v>
      </c>
      <c r="X93" s="41">
        <f t="shared" si="12"/>
        <v>301781.65198034653</v>
      </c>
      <c r="Y93" s="42">
        <f t="shared" si="13"/>
        <v>6.2748235294117771E-2</v>
      </c>
    </row>
    <row r="94" spans="2:25" x14ac:dyDescent="0.15">
      <c r="B94" s="40">
        <v>86</v>
      </c>
      <c r="C94" s="53">
        <f t="shared" si="8"/>
        <v>274062.29231307207</v>
      </c>
      <c r="D94" s="53"/>
      <c r="E94" s="40">
        <v>2017</v>
      </c>
      <c r="F94" s="8">
        <v>43737</v>
      </c>
      <c r="G94" s="50" t="s">
        <v>4</v>
      </c>
      <c r="H94" s="54">
        <v>116.37</v>
      </c>
      <c r="I94" s="54"/>
      <c r="J94" s="40">
        <v>59</v>
      </c>
      <c r="K94" s="55">
        <f t="shared" si="9"/>
        <v>8221.868769392162</v>
      </c>
      <c r="L94" s="56"/>
      <c r="M94" s="6">
        <f>IF(J94="","",(K94/J94)/LOOKUP(RIGHT($D$2,3),定数!$A$6:$A$13,定数!$B$6:$B$13))</f>
        <v>1.3935370795579936</v>
      </c>
      <c r="N94" s="40">
        <v>2017</v>
      </c>
      <c r="O94" s="8">
        <v>43740</v>
      </c>
      <c r="P94" s="54">
        <v>115.75</v>
      </c>
      <c r="Q94" s="54"/>
      <c r="R94" s="57">
        <f>IF(P94="","",T94*M94*LOOKUP(RIGHT($D$2,3),定数!$A$6:$A$13,定数!$B$6:$B$13))</f>
        <v>-8639.929893259623</v>
      </c>
      <c r="S94" s="57"/>
      <c r="T94" s="58">
        <f t="shared" si="11"/>
        <v>-62.000000000000455</v>
      </c>
      <c r="U94" s="58"/>
      <c r="V94" t="str">
        <f t="shared" si="14"/>
        <v/>
      </c>
      <c r="W94">
        <f t="shared" si="14"/>
        <v>4</v>
      </c>
      <c r="X94" s="41">
        <f t="shared" si="12"/>
        <v>301781.65198034653</v>
      </c>
      <c r="Y94" s="42">
        <f t="shared" si="13"/>
        <v>9.1852369040247961E-2</v>
      </c>
    </row>
    <row r="95" spans="2:25" x14ac:dyDescent="0.15">
      <c r="B95" s="40">
        <v>87</v>
      </c>
      <c r="C95" s="53">
        <f t="shared" si="8"/>
        <v>265422.36241981247</v>
      </c>
      <c r="D95" s="53"/>
      <c r="E95" s="40">
        <v>2017</v>
      </c>
      <c r="F95" s="8">
        <v>43748</v>
      </c>
      <c r="G95" s="50" t="s">
        <v>3</v>
      </c>
      <c r="H95" s="54">
        <v>114.91</v>
      </c>
      <c r="I95" s="54"/>
      <c r="J95" s="40">
        <v>32</v>
      </c>
      <c r="K95" s="55">
        <f t="shared" si="9"/>
        <v>7962.6708725943736</v>
      </c>
      <c r="L95" s="56"/>
      <c r="M95" s="6">
        <f>IF(J95="","",(K95/J95)/LOOKUP(RIGHT($D$2,3),定数!$A$6:$A$13,定数!$B$6:$B$13))</f>
        <v>2.4883346476857415</v>
      </c>
      <c r="N95" s="40">
        <v>2017</v>
      </c>
      <c r="O95" s="8">
        <v>43749</v>
      </c>
      <c r="P95" s="54">
        <v>115.25</v>
      </c>
      <c r="Q95" s="54"/>
      <c r="R95" s="57">
        <f>IF(P95="","",T95*M95*LOOKUP(RIGHT($D$2,3),定数!$A$6:$A$13,定数!$B$6:$B$13))</f>
        <v>-8460.3378021316057</v>
      </c>
      <c r="S95" s="57"/>
      <c r="T95" s="58">
        <f t="shared" si="11"/>
        <v>-34.000000000000341</v>
      </c>
      <c r="U95" s="58"/>
      <c r="V95" t="str">
        <f t="shared" si="14"/>
        <v/>
      </c>
      <c r="W95">
        <f t="shared" si="14"/>
        <v>5</v>
      </c>
      <c r="X95" s="41">
        <f t="shared" si="12"/>
        <v>301781.65198034653</v>
      </c>
      <c r="Y95" s="42">
        <f t="shared" si="13"/>
        <v>0.12048210791457248</v>
      </c>
    </row>
    <row r="96" spans="2:25" x14ac:dyDescent="0.15">
      <c r="B96" s="40">
        <v>88</v>
      </c>
      <c r="C96" s="53">
        <f t="shared" si="8"/>
        <v>256962.02461768087</v>
      </c>
      <c r="D96" s="53"/>
      <c r="E96" s="40">
        <v>2017</v>
      </c>
      <c r="F96" s="8">
        <v>43764</v>
      </c>
      <c r="G96" s="50" t="s">
        <v>3</v>
      </c>
      <c r="H96" s="54">
        <v>114.38</v>
      </c>
      <c r="I96" s="54"/>
      <c r="J96" s="40">
        <v>57</v>
      </c>
      <c r="K96" s="55">
        <f t="shared" si="9"/>
        <v>7708.8607385304258</v>
      </c>
      <c r="L96" s="56"/>
      <c r="M96" s="6">
        <f>IF(J96="","",(K96/J96)/LOOKUP(RIGHT($D$2,3),定数!$A$6:$A$13,定数!$B$6:$B$13))</f>
        <v>1.3524317085141098</v>
      </c>
      <c r="N96" s="40">
        <v>2017</v>
      </c>
      <c r="O96" s="8">
        <v>43768</v>
      </c>
      <c r="P96" s="54">
        <v>113.66</v>
      </c>
      <c r="Q96" s="54"/>
      <c r="R96" s="57">
        <f>IF(P96="","",T96*M96*LOOKUP(RIGHT($D$2,3),定数!$A$6:$A$13,定数!$B$6:$B$13))</f>
        <v>9737.5083013015756</v>
      </c>
      <c r="S96" s="57"/>
      <c r="T96" s="58">
        <f t="shared" si="11"/>
        <v>71.999999999999886</v>
      </c>
      <c r="U96" s="58"/>
      <c r="V96" t="str">
        <f t="shared" si="14"/>
        <v/>
      </c>
      <c r="W96">
        <f t="shared" si="14"/>
        <v>0</v>
      </c>
      <c r="X96" s="41">
        <f t="shared" si="12"/>
        <v>301781.65198034653</v>
      </c>
      <c r="Y96" s="42">
        <f t="shared" si="13"/>
        <v>0.1485167407247957</v>
      </c>
    </row>
    <row r="97" spans="2:25" x14ac:dyDescent="0.15">
      <c r="B97" s="40">
        <v>89</v>
      </c>
      <c r="C97" s="53">
        <f t="shared" si="8"/>
        <v>266699.53291898244</v>
      </c>
      <c r="D97" s="53"/>
      <c r="E97" s="40">
        <v>2017</v>
      </c>
      <c r="F97" s="8">
        <v>43777</v>
      </c>
      <c r="G97" s="50" t="s">
        <v>3</v>
      </c>
      <c r="H97" s="54">
        <v>113.79</v>
      </c>
      <c r="I97" s="54"/>
      <c r="J97" s="40">
        <v>16</v>
      </c>
      <c r="K97" s="55">
        <f t="shared" si="9"/>
        <v>8000.9859875694729</v>
      </c>
      <c r="L97" s="56"/>
      <c r="M97" s="6">
        <f>IF(J97="","",(K97/J97)/LOOKUP(RIGHT($D$2,3),定数!$A$6:$A$13,定数!$B$6:$B$13))</f>
        <v>5.0006162422309206</v>
      </c>
      <c r="N97" s="40">
        <v>2017</v>
      </c>
      <c r="O97" s="8">
        <v>43777</v>
      </c>
      <c r="P97" s="54">
        <v>113.57</v>
      </c>
      <c r="Q97" s="54"/>
      <c r="R97" s="57">
        <f>IF(P97="","",T97*M97*LOOKUP(RIGHT($D$2,3),定数!$A$6:$A$13,定数!$B$6:$B$13))</f>
        <v>11001.35573290868</v>
      </c>
      <c r="S97" s="57"/>
      <c r="T97" s="58">
        <f t="shared" si="11"/>
        <v>22.000000000001307</v>
      </c>
      <c r="U97" s="58"/>
      <c r="V97" t="str">
        <f t="shared" si="14"/>
        <v/>
      </c>
      <c r="W97">
        <f t="shared" si="14"/>
        <v>0</v>
      </c>
      <c r="X97" s="41">
        <f t="shared" si="12"/>
        <v>301781.65198034653</v>
      </c>
      <c r="Y97" s="42">
        <f t="shared" si="13"/>
        <v>0.1162500066891039</v>
      </c>
    </row>
    <row r="98" spans="2:25" x14ac:dyDescent="0.15">
      <c r="B98" s="40">
        <v>90</v>
      </c>
      <c r="C98" s="53">
        <f t="shared" si="8"/>
        <v>277700.88865189115</v>
      </c>
      <c r="D98" s="53"/>
      <c r="E98" s="40">
        <v>2017</v>
      </c>
      <c r="F98" s="8">
        <v>43799</v>
      </c>
      <c r="G98" s="50" t="s">
        <v>4</v>
      </c>
      <c r="H98" s="54">
        <v>114.31</v>
      </c>
      <c r="I98" s="54"/>
      <c r="J98" s="40">
        <v>63</v>
      </c>
      <c r="K98" s="55">
        <f t="shared" si="9"/>
        <v>8331.0266595567336</v>
      </c>
      <c r="L98" s="56"/>
      <c r="M98" s="6">
        <f>IF(J98="","",(K98/J98)/LOOKUP(RIGHT($D$2,3),定数!$A$6:$A$13,定数!$B$6:$B$13))</f>
        <v>1.3223851840566243</v>
      </c>
      <c r="N98" s="40">
        <v>2017</v>
      </c>
      <c r="O98" s="8">
        <v>43803</v>
      </c>
      <c r="P98" s="54">
        <v>115.1</v>
      </c>
      <c r="Q98" s="54"/>
      <c r="R98" s="57">
        <f>IF(P98="","",T98*M98*LOOKUP(RIGHT($D$2,3),定数!$A$6:$A$13,定数!$B$6:$B$13))</f>
        <v>10446.842954047228</v>
      </c>
      <c r="S98" s="57"/>
      <c r="T98" s="58">
        <f t="shared" si="11"/>
        <v>78.999999999999204</v>
      </c>
      <c r="U98" s="58"/>
      <c r="V98" t="str">
        <f t="shared" si="14"/>
        <v/>
      </c>
      <c r="W98">
        <f t="shared" si="14"/>
        <v>0</v>
      </c>
      <c r="X98" s="41">
        <f t="shared" si="12"/>
        <v>301781.65198034653</v>
      </c>
      <c r="Y98" s="42">
        <f t="shared" si="13"/>
        <v>7.9795319465027159E-2</v>
      </c>
    </row>
    <row r="99" spans="2:25" x14ac:dyDescent="0.15">
      <c r="B99" s="40">
        <v>91</v>
      </c>
      <c r="C99" s="53">
        <f t="shared" si="8"/>
        <v>288147.7316059384</v>
      </c>
      <c r="D99" s="53"/>
      <c r="E99" s="40">
        <v>2017</v>
      </c>
      <c r="F99" s="8">
        <v>43819</v>
      </c>
      <c r="G99" s="50" t="s">
        <v>4</v>
      </c>
      <c r="H99" s="54">
        <v>115.15</v>
      </c>
      <c r="I99" s="54"/>
      <c r="J99" s="40">
        <v>68</v>
      </c>
      <c r="K99" s="55">
        <f t="shared" si="9"/>
        <v>8644.4319481781513</v>
      </c>
      <c r="L99" s="56"/>
      <c r="M99" s="6">
        <f>IF(J99="","",(K99/J99)/LOOKUP(RIGHT($D$2,3),定数!$A$6:$A$13,定数!$B$6:$B$13))</f>
        <v>1.27123999237914</v>
      </c>
      <c r="N99" s="40">
        <v>2017</v>
      </c>
      <c r="O99" s="8">
        <v>43821</v>
      </c>
      <c r="P99" s="54">
        <v>114.45</v>
      </c>
      <c r="Q99" s="54"/>
      <c r="R99" s="57">
        <f>IF(P99="","",T99*M99*LOOKUP(RIGHT($D$2,3),定数!$A$6:$A$13,定数!$B$6:$B$13))</f>
        <v>-8898.679946654016</v>
      </c>
      <c r="S99" s="57"/>
      <c r="T99" s="58">
        <f t="shared" si="11"/>
        <v>-70.000000000000284</v>
      </c>
      <c r="U99" s="58"/>
      <c r="V99" t="str">
        <f t="shared" si="14"/>
        <v/>
      </c>
      <c r="W99">
        <f t="shared" si="14"/>
        <v>1</v>
      </c>
      <c r="X99" s="41">
        <f t="shared" si="12"/>
        <v>301781.65198034653</v>
      </c>
      <c r="Y99" s="42">
        <f t="shared" si="13"/>
        <v>4.517809576871179E-2</v>
      </c>
    </row>
    <row r="100" spans="2:25" x14ac:dyDescent="0.15">
      <c r="B100" s="40">
        <v>92</v>
      </c>
      <c r="C100" s="53">
        <f t="shared" si="8"/>
        <v>279249.05165928439</v>
      </c>
      <c r="D100" s="53"/>
      <c r="E100" s="40">
        <v>2018</v>
      </c>
      <c r="F100" s="8">
        <v>43505</v>
      </c>
      <c r="G100" s="50" t="s">
        <v>3</v>
      </c>
      <c r="H100" s="54">
        <v>115.14</v>
      </c>
      <c r="I100" s="54"/>
      <c r="J100" s="40">
        <v>147</v>
      </c>
      <c r="K100" s="55">
        <f t="shared" si="9"/>
        <v>8377.471549778531</v>
      </c>
      <c r="L100" s="56"/>
      <c r="M100" s="6">
        <f>IF(J100="","",(K100/J100)/LOOKUP(RIGHT($D$2,3),定数!$A$6:$A$13,定数!$B$6:$B$13))</f>
        <v>0.56989602379445792</v>
      </c>
      <c r="N100" s="40">
        <v>2018</v>
      </c>
      <c r="O100" s="8">
        <v>43524</v>
      </c>
      <c r="P100" s="54">
        <v>113.28</v>
      </c>
      <c r="Q100" s="54"/>
      <c r="R100" s="57">
        <f>IF(P100="","",T100*M100*LOOKUP(RIGHT($D$2,3),定数!$A$6:$A$13,定数!$B$6:$B$13))</f>
        <v>10600.066042576915</v>
      </c>
      <c r="S100" s="57"/>
      <c r="T100" s="58">
        <f t="shared" si="11"/>
        <v>185.99999999999994</v>
      </c>
      <c r="U100" s="58"/>
      <c r="V100" t="str">
        <f t="shared" si="14"/>
        <v/>
      </c>
      <c r="W100">
        <f t="shared" si="14"/>
        <v>0</v>
      </c>
      <c r="X100" s="41">
        <f t="shared" si="12"/>
        <v>301781.65198034653</v>
      </c>
      <c r="Y100" s="42">
        <f t="shared" si="13"/>
        <v>7.4665242811148724E-2</v>
      </c>
    </row>
    <row r="101" spans="2:25" x14ac:dyDescent="0.15">
      <c r="B101" s="40">
        <v>93</v>
      </c>
      <c r="C101" s="53">
        <f t="shared" si="8"/>
        <v>289849.11770186131</v>
      </c>
      <c r="D101" s="53"/>
      <c r="E101" s="40">
        <v>2018</v>
      </c>
      <c r="F101" s="8">
        <v>43509</v>
      </c>
      <c r="G101" s="50" t="s">
        <v>3</v>
      </c>
      <c r="H101" s="54">
        <v>115.4</v>
      </c>
      <c r="I101" s="54"/>
      <c r="J101" s="40">
        <v>43</v>
      </c>
      <c r="K101" s="55">
        <f t="shared" si="9"/>
        <v>8695.473531055839</v>
      </c>
      <c r="L101" s="56"/>
      <c r="M101" s="6">
        <f>IF(J101="","",(K101/J101)/LOOKUP(RIGHT($D$2,3),定数!$A$6:$A$13,定数!$B$6:$B$13))</f>
        <v>2.0222031467571719</v>
      </c>
      <c r="N101" s="40">
        <v>2018</v>
      </c>
      <c r="O101" s="8">
        <v>43510</v>
      </c>
      <c r="P101" s="54">
        <v>114.86</v>
      </c>
      <c r="Q101" s="54"/>
      <c r="R101" s="57">
        <f>IF(P101="","",T101*M101*LOOKUP(RIGHT($D$2,3),定数!$A$6:$A$13,定数!$B$6:$B$13))</f>
        <v>10919.896992488855</v>
      </c>
      <c r="S101" s="57"/>
      <c r="T101" s="58">
        <f t="shared" si="11"/>
        <v>54.000000000000625</v>
      </c>
      <c r="U101" s="58"/>
      <c r="V101" t="str">
        <f t="shared" si="14"/>
        <v/>
      </c>
      <c r="W101">
        <f t="shared" si="14"/>
        <v>0</v>
      </c>
      <c r="X101" s="41">
        <f t="shared" si="12"/>
        <v>301781.65198034653</v>
      </c>
      <c r="Y101" s="42">
        <f t="shared" si="13"/>
        <v>3.9540290803571909E-2</v>
      </c>
    </row>
    <row r="102" spans="2:25" x14ac:dyDescent="0.15">
      <c r="B102" s="40">
        <v>94</v>
      </c>
      <c r="C102" s="53">
        <f t="shared" si="8"/>
        <v>300769.01469435019</v>
      </c>
      <c r="D102" s="53"/>
      <c r="E102" s="40">
        <v>2018</v>
      </c>
      <c r="F102" s="8">
        <v>43519</v>
      </c>
      <c r="G102" s="50" t="s">
        <v>3</v>
      </c>
      <c r="H102" s="54">
        <v>114.02</v>
      </c>
      <c r="I102" s="54"/>
      <c r="J102" s="40">
        <v>47</v>
      </c>
      <c r="K102" s="55">
        <f t="shared" si="9"/>
        <v>9023.0704408305046</v>
      </c>
      <c r="L102" s="56"/>
      <c r="M102" s="6">
        <f>IF(J102="","",(K102/J102)/LOOKUP(RIGHT($D$2,3),定数!$A$6:$A$13,定数!$B$6:$B$13))</f>
        <v>1.9198022214532988</v>
      </c>
      <c r="N102" s="40">
        <v>2018</v>
      </c>
      <c r="O102" s="8">
        <v>43524</v>
      </c>
      <c r="P102" s="54">
        <v>113.43</v>
      </c>
      <c r="Q102" s="54"/>
      <c r="R102" s="57">
        <f>IF(P102="","",T102*M102*LOOKUP(RIGHT($D$2,3),定数!$A$6:$A$13,定数!$B$6:$B$13))</f>
        <v>11326.833106574255</v>
      </c>
      <c r="S102" s="57"/>
      <c r="T102" s="58">
        <f t="shared" si="11"/>
        <v>58.99999999999892</v>
      </c>
      <c r="U102" s="58"/>
      <c r="V102" t="str">
        <f t="shared" si="14"/>
        <v/>
      </c>
      <c r="W102">
        <f t="shared" si="14"/>
        <v>0</v>
      </c>
      <c r="X102" s="41">
        <f t="shared" si="12"/>
        <v>301781.65198034653</v>
      </c>
      <c r="Y102" s="42">
        <f t="shared" si="13"/>
        <v>3.3555296664036227E-3</v>
      </c>
    </row>
    <row r="103" spans="2:25" x14ac:dyDescent="0.15">
      <c r="B103" s="40">
        <v>95</v>
      </c>
      <c r="C103" s="53">
        <f t="shared" si="8"/>
        <v>312095.84780092444</v>
      </c>
      <c r="D103" s="53"/>
      <c r="E103" s="40">
        <v>2018</v>
      </c>
      <c r="F103" s="8">
        <v>43565</v>
      </c>
      <c r="G103" s="50" t="s">
        <v>4</v>
      </c>
      <c r="H103" s="54">
        <v>112</v>
      </c>
      <c r="I103" s="54"/>
      <c r="J103" s="40">
        <v>45</v>
      </c>
      <c r="K103" s="55">
        <f t="shared" si="9"/>
        <v>9362.8754340277337</v>
      </c>
      <c r="L103" s="56"/>
      <c r="M103" s="6">
        <f>IF(J103="","",(K103/J103)/LOOKUP(RIGHT($D$2,3),定数!$A$6:$A$13,定数!$B$6:$B$13))</f>
        <v>2.0806389853394962</v>
      </c>
      <c r="N103" s="40">
        <v>2018</v>
      </c>
      <c r="O103" s="8">
        <v>43566</v>
      </c>
      <c r="P103" s="54">
        <v>111.53</v>
      </c>
      <c r="Q103" s="54"/>
      <c r="R103" s="57">
        <f>IF(P103="","",T103*M103*LOOKUP(RIGHT($D$2,3),定数!$A$6:$A$13,定数!$B$6:$B$13))</f>
        <v>-9779.0032310956085</v>
      </c>
      <c r="S103" s="57"/>
      <c r="T103" s="58">
        <f t="shared" si="11"/>
        <v>-46.999999999999886</v>
      </c>
      <c r="U103" s="58"/>
      <c r="V103" t="str">
        <f t="shared" si="14"/>
        <v/>
      </c>
      <c r="W103">
        <f t="shared" si="14"/>
        <v>1</v>
      </c>
      <c r="X103" s="41">
        <f t="shared" si="12"/>
        <v>312095.84780092444</v>
      </c>
      <c r="Y103" s="42">
        <f t="shared" si="13"/>
        <v>0</v>
      </c>
    </row>
    <row r="104" spans="2:25" x14ac:dyDescent="0.15">
      <c r="B104" s="40">
        <v>96</v>
      </c>
      <c r="C104" s="53">
        <f t="shared" si="8"/>
        <v>302316.84456982883</v>
      </c>
      <c r="D104" s="53"/>
      <c r="E104" s="40">
        <v>2018</v>
      </c>
      <c r="F104" s="8">
        <v>43572</v>
      </c>
      <c r="G104" s="50" t="s">
        <v>3</v>
      </c>
      <c r="H104" s="54">
        <v>111.37</v>
      </c>
      <c r="I104" s="54"/>
      <c r="J104" s="40">
        <v>23</v>
      </c>
      <c r="K104" s="55">
        <f t="shared" si="9"/>
        <v>9069.5053370948644</v>
      </c>
      <c r="L104" s="56"/>
      <c r="M104" s="6">
        <f>IF(J104="","",(K104/J104)/LOOKUP(RIGHT($D$2,3),定数!$A$6:$A$13,定数!$B$6:$B$13))</f>
        <v>3.9432631900412449</v>
      </c>
      <c r="N104" s="40">
        <v>2018</v>
      </c>
      <c r="O104" s="8">
        <v>43572</v>
      </c>
      <c r="P104" s="54">
        <v>111.08</v>
      </c>
      <c r="Q104" s="54"/>
      <c r="R104" s="57">
        <f>IF(P104="","",T104*M104*LOOKUP(RIGHT($D$2,3),定数!$A$6:$A$13,定数!$B$6:$B$13))</f>
        <v>11435.463251119858</v>
      </c>
      <c r="S104" s="57"/>
      <c r="T104" s="58">
        <f t="shared" si="11"/>
        <v>29.000000000000625</v>
      </c>
      <c r="U104" s="58"/>
      <c r="V104" t="str">
        <f t="shared" si="14"/>
        <v/>
      </c>
      <c r="W104">
        <f t="shared" si="14"/>
        <v>0</v>
      </c>
      <c r="X104" s="41">
        <f t="shared" si="12"/>
        <v>312095.84780092444</v>
      </c>
      <c r="Y104" s="42">
        <f t="shared" si="13"/>
        <v>3.1333333333333324E-2</v>
      </c>
    </row>
    <row r="105" spans="2:25" x14ac:dyDescent="0.15">
      <c r="B105" s="40">
        <v>97</v>
      </c>
      <c r="C105" s="53">
        <f t="shared" si="8"/>
        <v>313752.30782094866</v>
      </c>
      <c r="D105" s="53"/>
      <c r="E105" s="40">
        <v>2018</v>
      </c>
      <c r="F105" s="8">
        <v>43574</v>
      </c>
      <c r="G105" s="50" t="s">
        <v>3</v>
      </c>
      <c r="H105" s="54">
        <v>110.47</v>
      </c>
      <c r="I105" s="54"/>
      <c r="J105" s="40">
        <v>61</v>
      </c>
      <c r="K105" s="55">
        <f t="shared" si="9"/>
        <v>9412.5692346284595</v>
      </c>
      <c r="L105" s="56"/>
      <c r="M105" s="6">
        <f>IF(J105="","",(K105/J105)/LOOKUP(RIGHT($D$2,3),定数!$A$6:$A$13,定数!$B$6:$B$13))</f>
        <v>1.5430441368243377</v>
      </c>
      <c r="N105" s="40">
        <v>2018</v>
      </c>
      <c r="O105" s="8">
        <v>43578</v>
      </c>
      <c r="P105" s="54">
        <v>111.1</v>
      </c>
      <c r="Q105" s="54"/>
      <c r="R105" s="57">
        <f>IF(P105="","",T105*M105*LOOKUP(RIGHT($D$2,3),定数!$A$6:$A$13,定数!$B$6:$B$13))</f>
        <v>-9721.1780619932561</v>
      </c>
      <c r="S105" s="57"/>
      <c r="T105" s="58">
        <f t="shared" si="11"/>
        <v>-62.999999999999545</v>
      </c>
      <c r="U105" s="58"/>
      <c r="V105" t="str">
        <f t="shared" si="14"/>
        <v/>
      </c>
      <c r="W105">
        <f t="shared" si="14"/>
        <v>1</v>
      </c>
      <c r="X105" s="41">
        <f t="shared" si="12"/>
        <v>313752.30782094866</v>
      </c>
      <c r="Y105" s="42">
        <f t="shared" si="13"/>
        <v>0</v>
      </c>
    </row>
    <row r="106" spans="2:25" x14ac:dyDescent="0.15">
      <c r="B106" s="40">
        <v>98</v>
      </c>
      <c r="C106" s="53">
        <f t="shared" si="8"/>
        <v>304031.12975895539</v>
      </c>
      <c r="D106" s="53"/>
      <c r="E106" s="40">
        <v>2018</v>
      </c>
      <c r="F106" s="8">
        <v>43585</v>
      </c>
      <c r="G106" s="50" t="s">
        <v>3</v>
      </c>
      <c r="H106" s="54">
        <v>110.21</v>
      </c>
      <c r="I106" s="54"/>
      <c r="J106" s="40">
        <v>37</v>
      </c>
      <c r="K106" s="55">
        <f t="shared" si="9"/>
        <v>9120.9338927686604</v>
      </c>
      <c r="L106" s="56"/>
      <c r="M106" s="6">
        <f>IF(J106="","",(K106/J106)/LOOKUP(RIGHT($D$2,3),定数!$A$6:$A$13,定数!$B$6:$B$13))</f>
        <v>2.4651172683158542</v>
      </c>
      <c r="N106" s="40">
        <v>2018</v>
      </c>
      <c r="O106" s="8">
        <v>43588</v>
      </c>
      <c r="P106" s="54">
        <v>109.75</v>
      </c>
      <c r="Q106" s="54"/>
      <c r="R106" s="57">
        <f>IF(P106="","",T106*M106*LOOKUP(RIGHT($D$2,3),定数!$A$6:$A$13,定数!$B$6:$B$13))</f>
        <v>11339.539434252774</v>
      </c>
      <c r="S106" s="57"/>
      <c r="T106" s="58">
        <f t="shared" si="11"/>
        <v>45.999999999999375</v>
      </c>
      <c r="U106" s="58"/>
      <c r="V106" t="str">
        <f t="shared" si="14"/>
        <v/>
      </c>
      <c r="W106">
        <f t="shared" si="14"/>
        <v>0</v>
      </c>
      <c r="X106" s="41">
        <f t="shared" si="12"/>
        <v>313752.30782094866</v>
      </c>
      <c r="Y106" s="42">
        <f t="shared" si="13"/>
        <v>3.0983606557376864E-2</v>
      </c>
    </row>
    <row r="107" spans="2:25" x14ac:dyDescent="0.15">
      <c r="B107" s="40">
        <v>99</v>
      </c>
      <c r="C107" s="53">
        <f t="shared" si="8"/>
        <v>315370.66919320816</v>
      </c>
      <c r="D107" s="53"/>
      <c r="E107" s="40">
        <v>2018</v>
      </c>
      <c r="F107" s="8">
        <v>43586</v>
      </c>
      <c r="G107" s="50" t="s">
        <v>3</v>
      </c>
      <c r="H107" s="54">
        <v>110.11</v>
      </c>
      <c r="I107" s="54"/>
      <c r="J107" s="40">
        <v>34</v>
      </c>
      <c r="K107" s="55">
        <f t="shared" si="9"/>
        <v>9461.1200757962451</v>
      </c>
      <c r="L107" s="56"/>
      <c r="M107" s="6">
        <f>IF(J107="","",(K107/J107)/LOOKUP(RIGHT($D$2,3),定数!$A$6:$A$13,定数!$B$6:$B$13))</f>
        <v>2.7826823752341898</v>
      </c>
      <c r="N107" s="40">
        <v>2018</v>
      </c>
      <c r="O107" s="8">
        <v>43587</v>
      </c>
      <c r="P107" s="54">
        <v>110.48</v>
      </c>
      <c r="Q107" s="54"/>
      <c r="R107" s="57">
        <f>IF(P107="","",T107*M107*LOOKUP(RIGHT($D$2,3),定数!$A$6:$A$13,定数!$B$6:$B$13))</f>
        <v>-10295.924788366628</v>
      </c>
      <c r="S107" s="57"/>
      <c r="T107" s="58">
        <f t="shared" si="11"/>
        <v>-37.000000000000455</v>
      </c>
      <c r="U107" s="58"/>
      <c r="V107" t="str">
        <f>IF(S107&lt;&gt;"",IF(S107&lt;0,1+V106,0),"")</f>
        <v/>
      </c>
      <c r="W107">
        <f>IF(T107&lt;&gt;"",IF(T107&lt;0,1+W106,0),"")</f>
        <v>1</v>
      </c>
      <c r="X107" s="41">
        <f t="shared" si="12"/>
        <v>315370.66919320816</v>
      </c>
      <c r="Y107" s="42">
        <f t="shared" si="13"/>
        <v>0</v>
      </c>
    </row>
    <row r="108" spans="2:25" x14ac:dyDescent="0.15">
      <c r="B108" s="40">
        <v>100</v>
      </c>
      <c r="C108" s="53">
        <f t="shared" si="8"/>
        <v>305074.74440484151</v>
      </c>
      <c r="D108" s="53"/>
      <c r="E108" s="40">
        <v>2018</v>
      </c>
      <c r="F108" s="8">
        <v>43592</v>
      </c>
      <c r="G108" s="50" t="s">
        <v>3</v>
      </c>
      <c r="H108" s="54">
        <v>108.83</v>
      </c>
      <c r="I108" s="54"/>
      <c r="J108" s="40">
        <v>31</v>
      </c>
      <c r="K108" s="55">
        <f t="shared" si="9"/>
        <v>9152.2423321452443</v>
      </c>
      <c r="L108" s="56"/>
      <c r="M108" s="6">
        <f>IF(J108="","",(K108/J108)/LOOKUP(RIGHT($D$2,3),定数!$A$6:$A$13,定数!$B$6:$B$13))</f>
        <v>2.9523362361758854</v>
      </c>
      <c r="N108" s="40">
        <v>2018</v>
      </c>
      <c r="O108" s="8">
        <v>43594</v>
      </c>
      <c r="P108" s="54">
        <v>109.17</v>
      </c>
      <c r="Q108" s="54"/>
      <c r="R108" s="57">
        <f>IF(P108="","",T108*M108*LOOKUP(RIGHT($D$2,3),定数!$A$6:$A$13,定数!$B$6:$B$13))</f>
        <v>-10037.943202998111</v>
      </c>
      <c r="S108" s="57"/>
      <c r="T108" s="58">
        <f t="shared" si="11"/>
        <v>-34.000000000000341</v>
      </c>
      <c r="U108" s="58"/>
      <c r="V108" t="str">
        <f>IF(S108&lt;&gt;"",IF(S108&lt;0,1+V107,0),"")</f>
        <v/>
      </c>
      <c r="W108">
        <f>IF(T108&lt;&gt;"",IF(T108&lt;0,1+W107,0),"")</f>
        <v>2</v>
      </c>
      <c r="X108" s="41">
        <f t="shared" si="12"/>
        <v>315370.66919320816</v>
      </c>
      <c r="Y108" s="42">
        <f t="shared" si="13"/>
        <v>3.2647058823529918E-2</v>
      </c>
    </row>
    <row r="109" spans="2:25" x14ac:dyDescent="0.15">
      <c r="B109" s="50">
        <v>101</v>
      </c>
      <c r="C109" s="53">
        <f t="shared" ref="C109:C138" si="15">IF(R108="","",C108+R108)</f>
        <v>295036.80120184342</v>
      </c>
      <c r="D109" s="53"/>
      <c r="E109" s="50">
        <v>2018</v>
      </c>
      <c r="F109" s="8">
        <v>43609</v>
      </c>
      <c r="G109" s="50" t="s">
        <v>3</v>
      </c>
      <c r="H109" s="54">
        <v>109.9</v>
      </c>
      <c r="I109" s="54"/>
      <c r="J109" s="50">
        <v>86</v>
      </c>
      <c r="K109" s="55">
        <f t="shared" ref="K109:K138" si="16">IF(J109="","",C109*0.03)</f>
        <v>8851.1040360553015</v>
      </c>
      <c r="L109" s="56"/>
      <c r="M109" s="6">
        <f>IF(J109="","",(K109/J109)/LOOKUP(RIGHT($D$2,3),定数!$A$6:$A$13,定数!$B$6:$B$13))</f>
        <v>1.0291981437273607</v>
      </c>
      <c r="N109" s="50">
        <v>2018</v>
      </c>
      <c r="O109" s="8">
        <v>43617</v>
      </c>
      <c r="P109" s="54">
        <v>110.79</v>
      </c>
      <c r="Q109" s="54"/>
      <c r="R109" s="57">
        <f>IF(P109="","",T109*M109*LOOKUP(RIGHT($D$2,3),定数!$A$6:$A$13,定数!$B$6:$B$13))</f>
        <v>-9159.8634791735167</v>
      </c>
      <c r="S109" s="57"/>
      <c r="T109" s="58">
        <f t="shared" ref="T109:T138" si="17">IF(P109="","",IF(G109="買",(P109-H109),(H109-P109))*IF(RIGHT($D$2,3)="JPY",100,10000))</f>
        <v>-89.000000000000057</v>
      </c>
      <c r="U109" s="58"/>
      <c r="V109" t="str">
        <f t="shared" ref="V109:V138" si="18">IF(S109&lt;&gt;"",IF(S109&lt;0,1+V108,0),"")</f>
        <v/>
      </c>
      <c r="W109">
        <f t="shared" ref="W109:W138" si="19">IF(T109&lt;&gt;"",IF(T109&lt;0,1+W108,0),"")</f>
        <v>3</v>
      </c>
      <c r="X109" s="41">
        <f t="shared" ref="X109:X138" si="20">IF(C109&lt;&gt;"",MAX(X108,C109),"")</f>
        <v>315370.66919320816</v>
      </c>
      <c r="Y109" s="42">
        <f t="shared" ref="Y109:Y138" si="21">IF(X109&lt;&gt;"",1-(C109/X109),"")</f>
        <v>6.4476091081594578E-2</v>
      </c>
    </row>
    <row r="110" spans="2:25" x14ac:dyDescent="0.15">
      <c r="B110" s="50">
        <v>102</v>
      </c>
      <c r="C110" s="53">
        <f t="shared" si="15"/>
        <v>285876.93772266991</v>
      </c>
      <c r="D110" s="53"/>
      <c r="E110" s="50">
        <v>2018</v>
      </c>
      <c r="F110" s="8">
        <v>43610</v>
      </c>
      <c r="G110" s="51" t="s">
        <v>3</v>
      </c>
      <c r="H110" s="54">
        <v>110.17</v>
      </c>
      <c r="I110" s="54"/>
      <c r="J110" s="50">
        <v>35</v>
      </c>
      <c r="K110" s="55">
        <f t="shared" si="16"/>
        <v>8576.3081316800963</v>
      </c>
      <c r="L110" s="56"/>
      <c r="M110" s="6">
        <f>IF(J110="","",(K110/J110)/LOOKUP(RIGHT($D$2,3),定数!$A$6:$A$13,定数!$B$6:$B$13))</f>
        <v>2.4503737519085989</v>
      </c>
      <c r="N110" s="50">
        <v>2018</v>
      </c>
      <c r="O110" s="8">
        <v>43611</v>
      </c>
      <c r="P110" s="54">
        <v>110.54</v>
      </c>
      <c r="Q110" s="54"/>
      <c r="R110" s="57">
        <f>IF(P110="","",T110*M110*LOOKUP(RIGHT($D$2,3),定数!$A$6:$A$13,定数!$B$6:$B$13))</f>
        <v>-9066.3828820619274</v>
      </c>
      <c r="S110" s="57"/>
      <c r="T110" s="58">
        <f t="shared" si="17"/>
        <v>-37.000000000000455</v>
      </c>
      <c r="U110" s="58"/>
      <c r="V110" t="str">
        <f t="shared" si="18"/>
        <v/>
      </c>
      <c r="W110">
        <f t="shared" si="19"/>
        <v>4</v>
      </c>
      <c r="X110" s="41">
        <f t="shared" si="20"/>
        <v>315370.66919320816</v>
      </c>
      <c r="Y110" s="42">
        <f t="shared" si="21"/>
        <v>9.3520844998014829E-2</v>
      </c>
    </row>
    <row r="111" spans="2:25" x14ac:dyDescent="0.15">
      <c r="B111" s="50">
        <v>103</v>
      </c>
      <c r="C111" s="53">
        <f t="shared" si="15"/>
        <v>276810.55484060798</v>
      </c>
      <c r="D111" s="53"/>
      <c r="E111" s="50">
        <v>2018</v>
      </c>
      <c r="F111" s="8">
        <v>43623</v>
      </c>
      <c r="G111" s="51" t="s">
        <v>4</v>
      </c>
      <c r="H111" s="54">
        <v>112</v>
      </c>
      <c r="I111" s="54"/>
      <c r="J111" s="50">
        <v>53</v>
      </c>
      <c r="K111" s="55">
        <f t="shared" si="16"/>
        <v>8304.3166452182395</v>
      </c>
      <c r="L111" s="56"/>
      <c r="M111" s="6">
        <f>IF(J111="","",(K111/J111)/LOOKUP(RIGHT($D$2,3),定数!$A$6:$A$13,定数!$B$6:$B$13))</f>
        <v>1.5668521972109886</v>
      </c>
      <c r="N111" s="50">
        <v>2018</v>
      </c>
      <c r="O111" s="8">
        <v>43624</v>
      </c>
      <c r="P111" s="54">
        <v>111.44</v>
      </c>
      <c r="Q111" s="54"/>
      <c r="R111" s="57">
        <f>IF(P111="","",T111*M111*LOOKUP(RIGHT($D$2,3),定数!$A$6:$A$13,定数!$B$6:$B$13))</f>
        <v>-8774.3723043815717</v>
      </c>
      <c r="S111" s="57"/>
      <c r="T111" s="58">
        <f t="shared" si="17"/>
        <v>-56.000000000000227</v>
      </c>
      <c r="U111" s="58"/>
      <c r="V111" t="str">
        <f t="shared" si="18"/>
        <v/>
      </c>
      <c r="W111">
        <f t="shared" si="19"/>
        <v>5</v>
      </c>
      <c r="X111" s="41">
        <f t="shared" si="20"/>
        <v>315370.66919320816</v>
      </c>
      <c r="Y111" s="42">
        <f t="shared" si="21"/>
        <v>0.12226918391379249</v>
      </c>
    </row>
    <row r="112" spans="2:25" x14ac:dyDescent="0.15">
      <c r="B112" s="50">
        <v>104</v>
      </c>
      <c r="C112" s="53">
        <f t="shared" si="15"/>
        <v>268036.18253622641</v>
      </c>
      <c r="D112" s="53"/>
      <c r="E112" s="50">
        <v>2018</v>
      </c>
      <c r="F112" s="8">
        <v>43629</v>
      </c>
      <c r="G112" s="51" t="s">
        <v>4</v>
      </c>
      <c r="H112" s="54">
        <v>112.14</v>
      </c>
      <c r="I112" s="54"/>
      <c r="J112" s="50">
        <v>33</v>
      </c>
      <c r="K112" s="55">
        <f t="shared" si="16"/>
        <v>8041.0854760867915</v>
      </c>
      <c r="L112" s="56"/>
      <c r="M112" s="6">
        <f>IF(J112="","",(K112/J112)/LOOKUP(RIGHT($D$2,3),定数!$A$6:$A$13,定数!$B$6:$B$13))</f>
        <v>2.4366925685111487</v>
      </c>
      <c r="N112" s="50">
        <v>2018</v>
      </c>
      <c r="O112" s="8">
        <v>43630</v>
      </c>
      <c r="P112" s="54">
        <v>111.79</v>
      </c>
      <c r="Q112" s="54"/>
      <c r="R112" s="57">
        <f>IF(P112="","",T112*M112*LOOKUP(RIGHT($D$2,3),定数!$A$6:$A$13,定数!$B$6:$B$13))</f>
        <v>-8528.423989788882</v>
      </c>
      <c r="S112" s="57"/>
      <c r="T112" s="58">
        <f t="shared" si="17"/>
        <v>-34.999999999999432</v>
      </c>
      <c r="U112" s="58"/>
      <c r="V112" t="str">
        <f t="shared" si="18"/>
        <v/>
      </c>
      <c r="W112">
        <f t="shared" si="19"/>
        <v>6</v>
      </c>
      <c r="X112" s="41">
        <f t="shared" si="20"/>
        <v>315370.66919320816</v>
      </c>
      <c r="Y112" s="42">
        <f t="shared" si="21"/>
        <v>0.15009159468784594</v>
      </c>
    </row>
    <row r="113" spans="2:25" x14ac:dyDescent="0.15">
      <c r="B113" s="50">
        <v>105</v>
      </c>
      <c r="C113" s="53">
        <f t="shared" si="15"/>
        <v>259507.75854643752</v>
      </c>
      <c r="D113" s="53"/>
      <c r="E113" s="50">
        <v>2018</v>
      </c>
      <c r="F113" s="8">
        <v>43636</v>
      </c>
      <c r="G113" s="51" t="s">
        <v>3</v>
      </c>
      <c r="H113" s="54">
        <v>110.35</v>
      </c>
      <c r="I113" s="54"/>
      <c r="J113" s="50">
        <v>39</v>
      </c>
      <c r="K113" s="55">
        <f t="shared" si="16"/>
        <v>7785.2327563931249</v>
      </c>
      <c r="L113" s="56"/>
      <c r="M113" s="6">
        <f>IF(J113="","",(K113/J113)/LOOKUP(RIGHT($D$2,3),定数!$A$6:$A$13,定数!$B$6:$B$13))</f>
        <v>1.9962135272802886</v>
      </c>
      <c r="N113" s="50">
        <v>2018</v>
      </c>
      <c r="O113" s="8">
        <v>43636</v>
      </c>
      <c r="P113" s="54">
        <v>110.77</v>
      </c>
      <c r="Q113" s="54"/>
      <c r="R113" s="57">
        <f>IF(P113="","",T113*M113*LOOKUP(RIGHT($D$2,3),定数!$A$6:$A$13,定数!$B$6:$B$13))</f>
        <v>-8384.0968145772458</v>
      </c>
      <c r="S113" s="57"/>
      <c r="T113" s="58">
        <f t="shared" si="17"/>
        <v>-42.000000000000171</v>
      </c>
      <c r="U113" s="58"/>
      <c r="V113" t="str">
        <f t="shared" si="18"/>
        <v/>
      </c>
      <c r="W113">
        <f t="shared" si="19"/>
        <v>7</v>
      </c>
      <c r="X113" s="41">
        <f t="shared" si="20"/>
        <v>315370.66919320816</v>
      </c>
      <c r="Y113" s="42">
        <f t="shared" si="21"/>
        <v>0.17713413485686869</v>
      </c>
    </row>
    <row r="114" spans="2:25" x14ac:dyDescent="0.15">
      <c r="B114" s="50">
        <v>106</v>
      </c>
      <c r="C114" s="53">
        <f t="shared" si="15"/>
        <v>251123.66173186028</v>
      </c>
      <c r="D114" s="53"/>
      <c r="E114" s="50">
        <v>2018</v>
      </c>
      <c r="F114" s="8">
        <v>43706</v>
      </c>
      <c r="G114" s="51" t="s">
        <v>4</v>
      </c>
      <c r="H114" s="54">
        <v>114.18</v>
      </c>
      <c r="I114" s="54"/>
      <c r="J114" s="50">
        <v>44</v>
      </c>
      <c r="K114" s="55">
        <f t="shared" si="16"/>
        <v>7533.7098519558085</v>
      </c>
      <c r="L114" s="56"/>
      <c r="M114" s="6">
        <f>IF(J114="","",(K114/J114)/LOOKUP(RIGHT($D$2,3),定数!$A$6:$A$13,定数!$B$6:$B$13))</f>
        <v>1.712206784535411</v>
      </c>
      <c r="N114" s="50">
        <v>2018</v>
      </c>
      <c r="O114" s="8">
        <v>43706</v>
      </c>
      <c r="P114" s="54">
        <v>114.73</v>
      </c>
      <c r="Q114" s="54"/>
      <c r="R114" s="57">
        <f>IF(P114="","",T114*M114*LOOKUP(RIGHT($D$2,3),定数!$A$6:$A$13,定数!$B$6:$B$13))</f>
        <v>9417.1373149447118</v>
      </c>
      <c r="S114" s="57"/>
      <c r="T114" s="58">
        <f t="shared" si="17"/>
        <v>54.999999999999716</v>
      </c>
      <c r="U114" s="58"/>
      <c r="V114" t="str">
        <f t="shared" si="18"/>
        <v/>
      </c>
      <c r="W114">
        <f t="shared" si="19"/>
        <v>0</v>
      </c>
      <c r="X114" s="41">
        <f t="shared" si="20"/>
        <v>315370.66919320816</v>
      </c>
      <c r="Y114" s="42">
        <f t="shared" si="21"/>
        <v>0.20371903203841601</v>
      </c>
    </row>
    <row r="115" spans="2:25" x14ac:dyDescent="0.15">
      <c r="B115" s="50">
        <v>107</v>
      </c>
      <c r="C115" s="53">
        <f t="shared" si="15"/>
        <v>260540.79904680498</v>
      </c>
      <c r="D115" s="53"/>
      <c r="E115" s="50">
        <v>2018</v>
      </c>
      <c r="F115" s="8">
        <v>43725</v>
      </c>
      <c r="G115" s="51" t="s">
        <v>4</v>
      </c>
      <c r="H115" s="54">
        <v>116.11</v>
      </c>
      <c r="I115" s="54"/>
      <c r="J115" s="50">
        <v>39</v>
      </c>
      <c r="K115" s="55">
        <f t="shared" si="16"/>
        <v>7816.2239714041489</v>
      </c>
      <c r="L115" s="56"/>
      <c r="M115" s="6">
        <f>IF(J115="","",(K115/J115)/LOOKUP(RIGHT($D$2,3),定数!$A$6:$A$13,定数!$B$6:$B$13))</f>
        <v>2.0041599926677303</v>
      </c>
      <c r="N115" s="50">
        <v>2018</v>
      </c>
      <c r="O115" s="8">
        <v>43726</v>
      </c>
      <c r="P115" s="54">
        <v>116.6</v>
      </c>
      <c r="Q115" s="54"/>
      <c r="R115" s="57">
        <f>IF(P115="","",T115*M115*LOOKUP(RIGHT($D$2,3),定数!$A$6:$A$13,定数!$B$6:$B$13))</f>
        <v>9820.3839640717761</v>
      </c>
      <c r="S115" s="57"/>
      <c r="T115" s="58">
        <f t="shared" si="17"/>
        <v>48.999999999999488</v>
      </c>
      <c r="U115" s="58"/>
      <c r="V115" t="str">
        <f t="shared" si="18"/>
        <v/>
      </c>
      <c r="W115">
        <f t="shared" si="19"/>
        <v>0</v>
      </c>
      <c r="X115" s="41">
        <f t="shared" si="20"/>
        <v>315370.66919320816</v>
      </c>
      <c r="Y115" s="42">
        <f t="shared" si="21"/>
        <v>0.17385849573985679</v>
      </c>
    </row>
    <row r="116" spans="2:25" x14ac:dyDescent="0.15">
      <c r="B116" s="50">
        <v>108</v>
      </c>
      <c r="C116" s="53">
        <f t="shared" si="15"/>
        <v>270361.18301087676</v>
      </c>
      <c r="D116" s="53"/>
      <c r="E116" s="50">
        <v>2018</v>
      </c>
      <c r="F116" s="8">
        <v>43737</v>
      </c>
      <c r="G116" s="51" t="s">
        <v>3</v>
      </c>
      <c r="H116" s="54">
        <v>115.69</v>
      </c>
      <c r="I116" s="54"/>
      <c r="J116" s="50">
        <v>68</v>
      </c>
      <c r="K116" s="55">
        <f t="shared" si="16"/>
        <v>8110.8354903263025</v>
      </c>
      <c r="L116" s="56"/>
      <c r="M116" s="6">
        <f>IF(J116="","",(K116/J116)/LOOKUP(RIGHT($D$2,3),定数!$A$6:$A$13,定数!$B$6:$B$13))</f>
        <v>1.1927699250479857</v>
      </c>
      <c r="N116" s="50">
        <v>2018</v>
      </c>
      <c r="O116" s="8">
        <v>43742</v>
      </c>
      <c r="P116" s="54">
        <v>114.83</v>
      </c>
      <c r="Q116" s="54"/>
      <c r="R116" s="57">
        <f>IF(P116="","",T116*M116*LOOKUP(RIGHT($D$2,3),定数!$A$6:$A$13,定数!$B$6:$B$13))</f>
        <v>10257.821355412671</v>
      </c>
      <c r="S116" s="57"/>
      <c r="T116" s="58">
        <f t="shared" si="17"/>
        <v>85.999999999999943</v>
      </c>
      <c r="U116" s="58"/>
      <c r="V116" t="str">
        <f t="shared" si="18"/>
        <v/>
      </c>
      <c r="W116">
        <f t="shared" si="19"/>
        <v>0</v>
      </c>
      <c r="X116" s="41">
        <f t="shared" si="20"/>
        <v>315370.66919320816</v>
      </c>
      <c r="Y116" s="42">
        <f t="shared" si="21"/>
        <v>0.14271931596389786</v>
      </c>
    </row>
    <row r="117" spans="2:25" x14ac:dyDescent="0.15">
      <c r="B117" s="50">
        <v>109</v>
      </c>
      <c r="C117" s="53">
        <f t="shared" si="15"/>
        <v>280619.00436628942</v>
      </c>
      <c r="D117" s="53"/>
      <c r="E117" s="50">
        <v>2018</v>
      </c>
      <c r="F117" s="8">
        <v>43742</v>
      </c>
      <c r="G117" s="51" t="s">
        <v>3</v>
      </c>
      <c r="H117" s="54">
        <v>114.92</v>
      </c>
      <c r="I117" s="54"/>
      <c r="J117" s="50">
        <v>49</v>
      </c>
      <c r="K117" s="55">
        <f t="shared" si="16"/>
        <v>8418.5701309886826</v>
      </c>
      <c r="L117" s="56"/>
      <c r="M117" s="6">
        <f>IF(J117="","",(K117/J117)/LOOKUP(RIGHT($D$2,3),定数!$A$6:$A$13,定数!$B$6:$B$13))</f>
        <v>1.7180755369364658</v>
      </c>
      <c r="N117" s="50">
        <v>2018</v>
      </c>
      <c r="O117" s="8">
        <v>43746</v>
      </c>
      <c r="P117" s="54">
        <v>114.3</v>
      </c>
      <c r="Q117" s="54"/>
      <c r="R117" s="57">
        <f>IF(P117="","",T117*M117*LOOKUP(RIGHT($D$2,3),定数!$A$6:$A$13,定数!$B$6:$B$13))</f>
        <v>10652.068329006166</v>
      </c>
      <c r="S117" s="57"/>
      <c r="T117" s="58">
        <f t="shared" si="17"/>
        <v>62.000000000000455</v>
      </c>
      <c r="U117" s="58"/>
      <c r="V117" t="str">
        <f t="shared" si="18"/>
        <v/>
      </c>
      <c r="W117">
        <f t="shared" si="19"/>
        <v>0</v>
      </c>
      <c r="X117" s="41">
        <f t="shared" si="20"/>
        <v>315370.66919320816</v>
      </c>
      <c r="Y117" s="42">
        <f t="shared" si="21"/>
        <v>0.11019307824605762</v>
      </c>
    </row>
    <row r="118" spans="2:25" x14ac:dyDescent="0.15">
      <c r="B118" s="50">
        <v>110</v>
      </c>
      <c r="C118" s="53">
        <f t="shared" si="15"/>
        <v>291271.07269529556</v>
      </c>
      <c r="D118" s="53"/>
      <c r="E118" s="50">
        <v>2018</v>
      </c>
      <c r="F118" s="8">
        <v>43746</v>
      </c>
      <c r="G118" s="51" t="s">
        <v>3</v>
      </c>
      <c r="H118" s="54">
        <v>114.14</v>
      </c>
      <c r="I118" s="54"/>
      <c r="J118" s="50">
        <v>69</v>
      </c>
      <c r="K118" s="55">
        <f t="shared" si="16"/>
        <v>8738.1321808588673</v>
      </c>
      <c r="L118" s="56"/>
      <c r="M118" s="6">
        <f>IF(J118="","",(K118/J118)/LOOKUP(RIGHT($D$2,3),定数!$A$6:$A$13,定数!$B$6:$B$13))</f>
        <v>1.2663959682404156</v>
      </c>
      <c r="N118" s="50">
        <v>2018</v>
      </c>
      <c r="O118" s="8">
        <v>43749</v>
      </c>
      <c r="P118" s="54">
        <v>113.27</v>
      </c>
      <c r="Q118" s="54"/>
      <c r="R118" s="57">
        <f>IF(P118="","",T118*M118*LOOKUP(RIGHT($D$2,3),定数!$A$6:$A$13,定数!$B$6:$B$13))</f>
        <v>11017.644923691672</v>
      </c>
      <c r="S118" s="57"/>
      <c r="T118" s="58">
        <f t="shared" si="17"/>
        <v>87.000000000000455</v>
      </c>
      <c r="U118" s="58"/>
      <c r="V118" t="str">
        <f t="shared" si="18"/>
        <v/>
      </c>
      <c r="W118">
        <f t="shared" si="19"/>
        <v>0</v>
      </c>
      <c r="X118" s="41">
        <f t="shared" si="20"/>
        <v>315370.66919320816</v>
      </c>
      <c r="Y118" s="42">
        <f t="shared" si="21"/>
        <v>7.6416733869275166E-2</v>
      </c>
    </row>
    <row r="119" spans="2:25" x14ac:dyDescent="0.15">
      <c r="B119" s="50">
        <v>111</v>
      </c>
      <c r="C119" s="53">
        <f t="shared" si="15"/>
        <v>302288.71761898726</v>
      </c>
      <c r="D119" s="53"/>
      <c r="E119" s="50">
        <v>2018</v>
      </c>
      <c r="F119" s="8">
        <v>43748</v>
      </c>
      <c r="G119" s="51" t="s">
        <v>3</v>
      </c>
      <c r="H119" s="54">
        <v>113.61</v>
      </c>
      <c r="I119" s="54"/>
      <c r="J119" s="50">
        <v>57</v>
      </c>
      <c r="K119" s="55">
        <f t="shared" si="16"/>
        <v>9068.6615285696171</v>
      </c>
      <c r="L119" s="56"/>
      <c r="M119" s="6">
        <f>IF(J119="","",(K119/J119)/LOOKUP(RIGHT($D$2,3),定数!$A$6:$A$13,定数!$B$6:$B$13))</f>
        <v>1.5909932506262487</v>
      </c>
      <c r="N119" s="50">
        <v>2018</v>
      </c>
      <c r="O119" s="8">
        <v>43753</v>
      </c>
      <c r="P119" s="54">
        <v>112.89</v>
      </c>
      <c r="Q119" s="54"/>
      <c r="R119" s="57">
        <f>IF(P119="","",T119*M119*LOOKUP(RIGHT($D$2,3),定数!$A$6:$A$13,定数!$B$6:$B$13))</f>
        <v>11455.151404508973</v>
      </c>
      <c r="S119" s="57"/>
      <c r="T119" s="58">
        <f t="shared" si="17"/>
        <v>71.999999999999886</v>
      </c>
      <c r="U119" s="58"/>
      <c r="V119" t="str">
        <f t="shared" si="18"/>
        <v/>
      </c>
      <c r="W119">
        <f t="shared" si="19"/>
        <v>0</v>
      </c>
      <c r="X119" s="41">
        <f t="shared" si="20"/>
        <v>315370.66919320816</v>
      </c>
      <c r="Y119" s="42">
        <f t="shared" si="21"/>
        <v>4.1481192933025768E-2</v>
      </c>
    </row>
    <row r="120" spans="2:25" x14ac:dyDescent="0.15">
      <c r="B120" s="50">
        <v>112</v>
      </c>
      <c r="C120" s="53">
        <f t="shared" si="15"/>
        <v>313743.86902349623</v>
      </c>
      <c r="D120" s="53"/>
      <c r="E120" s="50">
        <v>2018</v>
      </c>
      <c r="F120" s="8">
        <v>43749</v>
      </c>
      <c r="G120" s="51" t="s">
        <v>3</v>
      </c>
      <c r="H120" s="54">
        <v>113.12</v>
      </c>
      <c r="I120" s="54"/>
      <c r="J120" s="50">
        <v>68</v>
      </c>
      <c r="K120" s="55">
        <f t="shared" si="16"/>
        <v>9412.3160707048864</v>
      </c>
      <c r="L120" s="56"/>
      <c r="M120" s="6">
        <f>IF(J120="","",(K120/J120)/LOOKUP(RIGHT($D$2,3),定数!$A$6:$A$13,定数!$B$6:$B$13))</f>
        <v>1.3841641280448362</v>
      </c>
      <c r="N120" s="50">
        <v>2018</v>
      </c>
      <c r="O120" s="8">
        <v>43763</v>
      </c>
      <c r="P120" s="54">
        <v>112.26</v>
      </c>
      <c r="Q120" s="54"/>
      <c r="R120" s="57">
        <f>IF(P120="","",T120*M120*LOOKUP(RIGHT($D$2,3),定数!$A$6:$A$13,定数!$B$6:$B$13))</f>
        <v>11903.811501185584</v>
      </c>
      <c r="S120" s="57"/>
      <c r="T120" s="58">
        <f t="shared" si="17"/>
        <v>85.999999999999943</v>
      </c>
      <c r="U120" s="58"/>
      <c r="V120" t="str">
        <f t="shared" si="18"/>
        <v/>
      </c>
      <c r="W120">
        <f t="shared" si="19"/>
        <v>0</v>
      </c>
      <c r="X120" s="41">
        <f t="shared" si="20"/>
        <v>315370.66919320816</v>
      </c>
      <c r="Y120" s="42">
        <f t="shared" si="21"/>
        <v>5.1583749810141244E-3</v>
      </c>
    </row>
    <row r="121" spans="2:25" x14ac:dyDescent="0.15">
      <c r="B121" s="50">
        <v>113</v>
      </c>
      <c r="C121" s="53">
        <f t="shared" si="15"/>
        <v>325647.68052468181</v>
      </c>
      <c r="D121" s="53"/>
      <c r="E121" s="50">
        <v>2018</v>
      </c>
      <c r="F121" s="8">
        <v>43753</v>
      </c>
      <c r="G121" s="51" t="s">
        <v>3</v>
      </c>
      <c r="H121" s="54">
        <v>113.12</v>
      </c>
      <c r="I121" s="54"/>
      <c r="J121" s="50">
        <v>35</v>
      </c>
      <c r="K121" s="55">
        <f t="shared" si="16"/>
        <v>9769.4304157404531</v>
      </c>
      <c r="L121" s="56"/>
      <c r="M121" s="6">
        <f>IF(J121="","",(K121/J121)/LOOKUP(RIGHT($D$2,3),定数!$A$6:$A$13,定数!$B$6:$B$13))</f>
        <v>2.7912658330687008</v>
      </c>
      <c r="N121" s="50">
        <v>2018</v>
      </c>
      <c r="O121" s="8">
        <v>43754</v>
      </c>
      <c r="P121" s="54">
        <v>113.5</v>
      </c>
      <c r="Q121" s="54"/>
      <c r="R121" s="57">
        <f>IF(P121="","",T121*M121*LOOKUP(RIGHT($D$2,3),定数!$A$6:$A$13,定数!$B$6:$B$13))</f>
        <v>-10606.810165660936</v>
      </c>
      <c r="S121" s="57"/>
      <c r="T121" s="58">
        <f t="shared" si="17"/>
        <v>-37.999999999999545</v>
      </c>
      <c r="U121" s="58"/>
      <c r="V121" t="str">
        <f t="shared" si="18"/>
        <v/>
      </c>
      <c r="W121">
        <f t="shared" si="19"/>
        <v>1</v>
      </c>
      <c r="X121" s="41">
        <f t="shared" si="20"/>
        <v>325647.68052468181</v>
      </c>
      <c r="Y121" s="42">
        <f t="shared" si="21"/>
        <v>0</v>
      </c>
    </row>
    <row r="122" spans="2:25" x14ac:dyDescent="0.15">
      <c r="B122" s="50">
        <v>114</v>
      </c>
      <c r="C122" s="53">
        <f t="shared" si="15"/>
        <v>315040.87035902089</v>
      </c>
      <c r="D122" s="53"/>
      <c r="E122" s="50">
        <v>2018</v>
      </c>
      <c r="F122" s="8">
        <v>43756</v>
      </c>
      <c r="G122" s="51" t="s">
        <v>3</v>
      </c>
      <c r="H122" s="54">
        <v>113.04</v>
      </c>
      <c r="I122" s="54"/>
      <c r="J122" s="50">
        <v>22</v>
      </c>
      <c r="K122" s="55">
        <f t="shared" si="16"/>
        <v>9451.2261107706272</v>
      </c>
      <c r="L122" s="56"/>
      <c r="M122" s="6">
        <f>IF(J122="","",(K122/J122)/LOOKUP(RIGHT($D$2,3),定数!$A$6:$A$13,定数!$B$6:$B$13))</f>
        <v>4.2960118685321032</v>
      </c>
      <c r="N122" s="50">
        <v>2018</v>
      </c>
      <c r="O122" s="8">
        <v>43756</v>
      </c>
      <c r="P122" s="54">
        <v>113.29</v>
      </c>
      <c r="Q122" s="54"/>
      <c r="R122" s="57">
        <f>IF(P122="","",T122*M122*LOOKUP(RIGHT($D$2,3),定数!$A$6:$A$13,定数!$B$6:$B$13))</f>
        <v>-10740.029671330258</v>
      </c>
      <c r="S122" s="57"/>
      <c r="T122" s="58">
        <f t="shared" si="17"/>
        <v>-25</v>
      </c>
      <c r="U122" s="58"/>
      <c r="V122" t="str">
        <f t="shared" si="18"/>
        <v/>
      </c>
      <c r="W122">
        <f t="shared" si="19"/>
        <v>2</v>
      </c>
      <c r="X122" s="41">
        <f t="shared" si="20"/>
        <v>325647.68052468181</v>
      </c>
      <c r="Y122" s="42">
        <f t="shared" si="21"/>
        <v>3.257142857142814E-2</v>
      </c>
    </row>
    <row r="123" spans="2:25" x14ac:dyDescent="0.15">
      <c r="B123" s="50">
        <v>115</v>
      </c>
      <c r="C123" s="53">
        <f t="shared" si="15"/>
        <v>304300.84068769065</v>
      </c>
      <c r="D123" s="53"/>
      <c r="E123" s="50">
        <v>2018</v>
      </c>
      <c r="F123" s="8">
        <v>43762</v>
      </c>
      <c r="G123" s="51" t="s">
        <v>3</v>
      </c>
      <c r="H123" s="54">
        <v>112.66</v>
      </c>
      <c r="I123" s="54"/>
      <c r="J123" s="50">
        <v>31</v>
      </c>
      <c r="K123" s="55">
        <f t="shared" si="16"/>
        <v>9129.0252206307196</v>
      </c>
      <c r="L123" s="56"/>
      <c r="M123" s="6">
        <f>IF(J123="","",(K123/J123)/LOOKUP(RIGHT($D$2,3),定数!$A$6:$A$13,定数!$B$6:$B$13))</f>
        <v>2.9448468453647485</v>
      </c>
      <c r="N123" s="50">
        <v>2018</v>
      </c>
      <c r="O123" s="8">
        <v>43763</v>
      </c>
      <c r="P123" s="54">
        <v>112.27</v>
      </c>
      <c r="Q123" s="54"/>
      <c r="R123" s="57">
        <f>IF(P123="","",T123*M123*LOOKUP(RIGHT($D$2,3),定数!$A$6:$A$13,定数!$B$6:$B$13))</f>
        <v>11484.902696922536</v>
      </c>
      <c r="S123" s="57"/>
      <c r="T123" s="58">
        <f t="shared" si="17"/>
        <v>39.000000000000057</v>
      </c>
      <c r="U123" s="58"/>
      <c r="V123" t="str">
        <f t="shared" si="18"/>
        <v/>
      </c>
      <c r="W123">
        <f t="shared" si="19"/>
        <v>0</v>
      </c>
      <c r="X123" s="41">
        <f t="shared" si="20"/>
        <v>325647.68052468181</v>
      </c>
      <c r="Y123" s="42">
        <f t="shared" si="21"/>
        <v>6.5551948051947528E-2</v>
      </c>
    </row>
    <row r="124" spans="2:25" x14ac:dyDescent="0.15">
      <c r="B124" s="50">
        <v>116</v>
      </c>
      <c r="C124" s="53">
        <f t="shared" si="15"/>
        <v>315785.74338461319</v>
      </c>
      <c r="D124" s="53"/>
      <c r="E124" s="50">
        <v>2018</v>
      </c>
      <c r="F124" s="8">
        <v>43825</v>
      </c>
      <c r="G124" s="51" t="s">
        <v>3</v>
      </c>
      <c r="H124" s="54">
        <v>111.69</v>
      </c>
      <c r="I124" s="54"/>
      <c r="J124" s="50">
        <v>33</v>
      </c>
      <c r="K124" s="55">
        <f t="shared" si="16"/>
        <v>9473.5723015383955</v>
      </c>
      <c r="L124" s="56"/>
      <c r="M124" s="6">
        <f>IF(J124="","",(K124/J124)/LOOKUP(RIGHT($D$2,3),定数!$A$6:$A$13,定数!$B$6:$B$13))</f>
        <v>2.8707794853146651</v>
      </c>
      <c r="N124" s="50">
        <v>2018</v>
      </c>
      <c r="O124" s="8">
        <v>43826</v>
      </c>
      <c r="P124" s="54">
        <v>112.04</v>
      </c>
      <c r="Q124" s="54"/>
      <c r="R124" s="57">
        <f>IF(P124="","",T124*M124*LOOKUP(RIGHT($D$2,3),定数!$A$6:$A$13,定数!$B$6:$B$13))</f>
        <v>-10047.728198601573</v>
      </c>
      <c r="S124" s="57"/>
      <c r="T124" s="58">
        <f t="shared" si="17"/>
        <v>-35.000000000000853</v>
      </c>
      <c r="U124" s="58"/>
      <c r="V124" t="str">
        <f t="shared" si="18"/>
        <v/>
      </c>
      <c r="W124">
        <f t="shared" si="19"/>
        <v>1</v>
      </c>
      <c r="X124" s="41">
        <f t="shared" si="20"/>
        <v>325647.68052468181</v>
      </c>
      <c r="Y124" s="42">
        <f t="shared" si="21"/>
        <v>3.0284069962295157E-2</v>
      </c>
    </row>
    <row r="125" spans="2:25" x14ac:dyDescent="0.15">
      <c r="B125" s="50">
        <v>117</v>
      </c>
      <c r="C125" s="53">
        <f t="shared" si="15"/>
        <v>305738.01518601162</v>
      </c>
      <c r="D125" s="53"/>
      <c r="E125" s="50">
        <v>2019</v>
      </c>
      <c r="F125" s="8">
        <v>43503</v>
      </c>
      <c r="G125" s="51" t="s">
        <v>3</v>
      </c>
      <c r="H125" s="54">
        <v>109.47</v>
      </c>
      <c r="I125" s="54"/>
      <c r="J125" s="50">
        <v>31</v>
      </c>
      <c r="K125" s="55">
        <f t="shared" si="16"/>
        <v>9172.1404555803474</v>
      </c>
      <c r="L125" s="56"/>
      <c r="M125" s="6">
        <f>IF(J125="","",(K125/J125)/LOOKUP(RIGHT($D$2,3),定数!$A$6:$A$13,定数!$B$6:$B$13))</f>
        <v>2.9587549856710798</v>
      </c>
      <c r="N125" s="50">
        <v>2019</v>
      </c>
      <c r="O125" s="8">
        <v>43505</v>
      </c>
      <c r="P125" s="54">
        <v>109.8</v>
      </c>
      <c r="Q125" s="54"/>
      <c r="R125" s="57">
        <f>IF(P125="","",T125*M125*LOOKUP(RIGHT($D$2,3),定数!$A$6:$A$13,定数!$B$6:$B$13))</f>
        <v>-9763.8914527145134</v>
      </c>
      <c r="S125" s="57"/>
      <c r="T125" s="58">
        <f t="shared" si="17"/>
        <v>-32.999999999999829</v>
      </c>
      <c r="U125" s="58"/>
      <c r="V125" t="str">
        <f t="shared" si="18"/>
        <v/>
      </c>
      <c r="W125">
        <f t="shared" si="19"/>
        <v>2</v>
      </c>
      <c r="X125" s="41">
        <f t="shared" si="20"/>
        <v>325647.68052468181</v>
      </c>
      <c r="Y125" s="42">
        <f t="shared" si="21"/>
        <v>6.1138667736222896E-2</v>
      </c>
    </row>
    <row r="126" spans="2:25" x14ac:dyDescent="0.15">
      <c r="B126" s="50">
        <v>118</v>
      </c>
      <c r="C126" s="53">
        <f t="shared" si="15"/>
        <v>295974.12373329711</v>
      </c>
      <c r="D126" s="53"/>
      <c r="E126" s="50">
        <v>2019</v>
      </c>
      <c r="F126" s="8">
        <v>43515</v>
      </c>
      <c r="G126" s="51" t="s">
        <v>4</v>
      </c>
      <c r="H126" s="54">
        <v>110.55</v>
      </c>
      <c r="I126" s="54"/>
      <c r="J126" s="50">
        <v>45</v>
      </c>
      <c r="K126" s="55">
        <f t="shared" si="16"/>
        <v>8879.2237119989131</v>
      </c>
      <c r="L126" s="56"/>
      <c r="M126" s="6">
        <f>IF(J126="","",(K126/J126)/LOOKUP(RIGHT($D$2,3),定数!$A$6:$A$13,定数!$B$6:$B$13))</f>
        <v>1.9731608248886474</v>
      </c>
      <c r="N126" s="50">
        <v>2019</v>
      </c>
      <c r="O126" s="8">
        <v>43524</v>
      </c>
      <c r="P126" s="54">
        <v>111.13</v>
      </c>
      <c r="Q126" s="54"/>
      <c r="R126" s="57">
        <f>IF(P126="","",T126*M126*LOOKUP(RIGHT($D$2,3),定数!$A$6:$A$13,定数!$B$6:$B$13))</f>
        <v>11444.332784354121</v>
      </c>
      <c r="S126" s="57"/>
      <c r="T126" s="58">
        <f t="shared" si="17"/>
        <v>57.999999999999829</v>
      </c>
      <c r="U126" s="58"/>
      <c r="V126" t="str">
        <f t="shared" si="18"/>
        <v/>
      </c>
      <c r="W126">
        <f t="shared" si="19"/>
        <v>0</v>
      </c>
      <c r="X126" s="41">
        <f t="shared" si="20"/>
        <v>325647.68052468181</v>
      </c>
      <c r="Y126" s="42">
        <f t="shared" si="21"/>
        <v>9.1121658669807926E-2</v>
      </c>
    </row>
    <row r="127" spans="2:25" x14ac:dyDescent="0.15">
      <c r="B127" s="50">
        <v>119</v>
      </c>
      <c r="C127" s="53">
        <f t="shared" si="15"/>
        <v>307418.45651765121</v>
      </c>
      <c r="D127" s="53"/>
      <c r="E127" s="50">
        <v>2019</v>
      </c>
      <c r="F127" s="8">
        <v>43535</v>
      </c>
      <c r="G127" s="51" t="s">
        <v>3</v>
      </c>
      <c r="H127" s="54">
        <v>109.99</v>
      </c>
      <c r="I127" s="54"/>
      <c r="J127" s="50">
        <v>39</v>
      </c>
      <c r="K127" s="55">
        <f t="shared" si="16"/>
        <v>9222.5536955295356</v>
      </c>
      <c r="L127" s="56"/>
      <c r="M127" s="6">
        <f>IF(J127="","",(K127/J127)/LOOKUP(RIGHT($D$2,3),定数!$A$6:$A$13,定数!$B$6:$B$13))</f>
        <v>2.3647573578280863</v>
      </c>
      <c r="N127" s="50">
        <v>2019</v>
      </c>
      <c r="O127" s="8">
        <v>43536</v>
      </c>
      <c r="P127" s="54">
        <v>110.4</v>
      </c>
      <c r="Q127" s="54"/>
      <c r="R127" s="57">
        <f>IF(P127="","",T127*M127*LOOKUP(RIGHT($D$2,3),定数!$A$6:$A$13,定数!$B$6:$B$13))</f>
        <v>-9695.505167095409</v>
      </c>
      <c r="S127" s="57"/>
      <c r="T127" s="58">
        <f t="shared" si="17"/>
        <v>-41.00000000000108</v>
      </c>
      <c r="U127" s="58"/>
      <c r="V127" t="str">
        <f t="shared" si="18"/>
        <v/>
      </c>
      <c r="W127">
        <f t="shared" si="19"/>
        <v>1</v>
      </c>
      <c r="X127" s="41">
        <f t="shared" si="20"/>
        <v>325647.68052468181</v>
      </c>
      <c r="Y127" s="42">
        <f t="shared" si="21"/>
        <v>5.5978362805040649E-2</v>
      </c>
    </row>
    <row r="128" spans="2:25" x14ac:dyDescent="0.15">
      <c r="B128" s="50">
        <v>120</v>
      </c>
      <c r="C128" s="53">
        <f t="shared" si="15"/>
        <v>297722.95135055581</v>
      </c>
      <c r="D128" s="53"/>
      <c r="E128" s="50">
        <v>2019</v>
      </c>
      <c r="F128" s="8">
        <v>43543</v>
      </c>
      <c r="G128" s="51" t="s">
        <v>4</v>
      </c>
      <c r="H128" s="54">
        <v>111.28</v>
      </c>
      <c r="I128" s="54"/>
      <c r="J128" s="50">
        <v>19</v>
      </c>
      <c r="K128" s="55">
        <f t="shared" si="16"/>
        <v>8931.688540516674</v>
      </c>
      <c r="L128" s="56"/>
      <c r="M128" s="6">
        <f>IF(J128="","",(K128/J128)/LOOKUP(RIGHT($D$2,3),定数!$A$6:$A$13,定数!$B$6:$B$13))</f>
        <v>4.7008887055350916</v>
      </c>
      <c r="N128" s="50">
        <v>2019</v>
      </c>
      <c r="O128" s="8">
        <v>43544</v>
      </c>
      <c r="P128" s="54">
        <v>111.54</v>
      </c>
      <c r="Q128" s="54"/>
      <c r="R128" s="57">
        <f>IF(P128="","",T128*M128*LOOKUP(RIGHT($D$2,3),定数!$A$6:$A$13,定数!$B$6:$B$13))</f>
        <v>12222.310634391479</v>
      </c>
      <c r="S128" s="57"/>
      <c r="T128" s="58">
        <f t="shared" si="17"/>
        <v>26.000000000000512</v>
      </c>
      <c r="U128" s="58"/>
      <c r="V128" t="str">
        <f t="shared" si="18"/>
        <v/>
      </c>
      <c r="W128">
        <f t="shared" si="19"/>
        <v>0</v>
      </c>
      <c r="X128" s="41">
        <f t="shared" si="20"/>
        <v>325647.68052468181</v>
      </c>
      <c r="Y128" s="42">
        <f t="shared" si="21"/>
        <v>8.575135290119007E-2</v>
      </c>
    </row>
    <row r="129" spans="2:25" x14ac:dyDescent="0.15">
      <c r="B129" s="50">
        <v>121</v>
      </c>
      <c r="C129" s="53">
        <f t="shared" si="15"/>
        <v>309945.26198494731</v>
      </c>
      <c r="D129" s="53"/>
      <c r="E129" s="50">
        <v>2019</v>
      </c>
      <c r="F129" s="8">
        <v>43564</v>
      </c>
      <c r="G129" s="51" t="s">
        <v>3</v>
      </c>
      <c r="H129" s="54">
        <v>111.15</v>
      </c>
      <c r="I129" s="54"/>
      <c r="J129" s="50">
        <v>38</v>
      </c>
      <c r="K129" s="55">
        <f t="shared" si="16"/>
        <v>9298.3578595484196</v>
      </c>
      <c r="L129" s="56"/>
      <c r="M129" s="6">
        <f>IF(J129="","",(K129/J129)/LOOKUP(RIGHT($D$2,3),定数!$A$6:$A$13,定数!$B$6:$B$13))</f>
        <v>2.4469362788285314</v>
      </c>
      <c r="N129" s="50">
        <v>2019</v>
      </c>
      <c r="O129" s="8">
        <v>43565</v>
      </c>
      <c r="P129" s="54">
        <v>110.67</v>
      </c>
      <c r="Q129" s="54"/>
      <c r="R129" s="57">
        <f>IF(P129="","",T129*M129*LOOKUP(RIGHT($D$2,3),定数!$A$6:$A$13,定数!$B$6:$B$13))</f>
        <v>11745.294138377049</v>
      </c>
      <c r="S129" s="57"/>
      <c r="T129" s="58">
        <f t="shared" si="17"/>
        <v>48.000000000000398</v>
      </c>
      <c r="U129" s="58"/>
      <c r="V129" t="str">
        <f t="shared" si="18"/>
        <v/>
      </c>
      <c r="W129">
        <f t="shared" si="19"/>
        <v>0</v>
      </c>
      <c r="X129" s="41">
        <f t="shared" si="20"/>
        <v>325647.68052468181</v>
      </c>
      <c r="Y129" s="42">
        <f t="shared" si="21"/>
        <v>4.821904002029076E-2</v>
      </c>
    </row>
    <row r="130" spans="2:25" x14ac:dyDescent="0.15">
      <c r="B130" s="50">
        <v>122</v>
      </c>
      <c r="C130" s="53">
        <f t="shared" si="15"/>
        <v>321690.55612332438</v>
      </c>
      <c r="D130" s="53"/>
      <c r="E130" s="50">
        <v>2019</v>
      </c>
      <c r="F130" s="8">
        <v>43605</v>
      </c>
      <c r="G130" s="52" t="s">
        <v>4</v>
      </c>
      <c r="H130" s="54">
        <v>109.08</v>
      </c>
      <c r="I130" s="54"/>
      <c r="J130" s="50">
        <v>26</v>
      </c>
      <c r="K130" s="55">
        <f t="shared" si="16"/>
        <v>9650.7166836997312</v>
      </c>
      <c r="L130" s="56"/>
      <c r="M130" s="6">
        <f>IF(J130="","",(K130/J130)/LOOKUP(RIGHT($D$2,3),定数!$A$6:$A$13,定数!$B$6:$B$13))</f>
        <v>3.7118141091152812</v>
      </c>
      <c r="N130" s="50">
        <v>2019</v>
      </c>
      <c r="O130" s="8">
        <v>43606</v>
      </c>
      <c r="P130" s="54">
        <v>109.4</v>
      </c>
      <c r="Q130" s="54"/>
      <c r="R130" s="57">
        <f>IF(P130="","",T130*M130*LOOKUP(RIGHT($D$2,3),定数!$A$6:$A$13,定数!$B$6:$B$13))</f>
        <v>11877.805149169175</v>
      </c>
      <c r="S130" s="57"/>
      <c r="T130" s="58">
        <f t="shared" si="17"/>
        <v>32.000000000000739</v>
      </c>
      <c r="U130" s="58"/>
      <c r="V130" t="str">
        <f t="shared" si="18"/>
        <v/>
      </c>
      <c r="W130">
        <f t="shared" si="19"/>
        <v>0</v>
      </c>
      <c r="X130" s="41">
        <f t="shared" si="20"/>
        <v>325647.68052468181</v>
      </c>
      <c r="Y130" s="42">
        <f t="shared" si="21"/>
        <v>1.2151551010533002E-2</v>
      </c>
    </row>
    <row r="131" spans="2:25" x14ac:dyDescent="0.15">
      <c r="B131" s="50">
        <v>123</v>
      </c>
      <c r="C131" s="53">
        <f t="shared" si="15"/>
        <v>333568.36127249355</v>
      </c>
      <c r="D131" s="53"/>
      <c r="E131" s="50">
        <v>2019</v>
      </c>
      <c r="F131" s="8">
        <v>43606</v>
      </c>
      <c r="G131" s="52" t="s">
        <v>4</v>
      </c>
      <c r="H131" s="54">
        <v>109.35</v>
      </c>
      <c r="I131" s="54"/>
      <c r="J131" s="50">
        <v>46</v>
      </c>
      <c r="K131" s="55">
        <f t="shared" si="16"/>
        <v>10007.050838174806</v>
      </c>
      <c r="L131" s="56"/>
      <c r="M131" s="6">
        <f>IF(J131="","",(K131/J131)/LOOKUP(RIGHT($D$2,3),定数!$A$6:$A$13,定数!$B$6:$B$13))</f>
        <v>2.1754458343858274</v>
      </c>
      <c r="N131" s="50">
        <v>2019</v>
      </c>
      <c r="O131" s="8">
        <v>43612</v>
      </c>
      <c r="P131" s="54">
        <v>108.86</v>
      </c>
      <c r="Q131" s="54"/>
      <c r="R131" s="57">
        <f>IF(P131="","",T131*M131*LOOKUP(RIGHT($D$2,3),定数!$A$6:$A$13,定数!$B$6:$B$13))</f>
        <v>-10659.684588490443</v>
      </c>
      <c r="S131" s="57"/>
      <c r="T131" s="58">
        <f t="shared" si="17"/>
        <v>-48.999999999999488</v>
      </c>
      <c r="U131" s="58"/>
      <c r="V131" t="str">
        <f t="shared" si="18"/>
        <v/>
      </c>
      <c r="W131">
        <f t="shared" si="19"/>
        <v>1</v>
      </c>
      <c r="X131" s="41">
        <f t="shared" si="20"/>
        <v>333568.36127249355</v>
      </c>
      <c r="Y131" s="42">
        <f t="shared" si="21"/>
        <v>0</v>
      </c>
    </row>
    <row r="132" spans="2:25" x14ac:dyDescent="0.15">
      <c r="B132" s="50">
        <v>124</v>
      </c>
      <c r="C132" s="53">
        <f t="shared" si="15"/>
        <v>322908.67668400309</v>
      </c>
      <c r="D132" s="53"/>
      <c r="E132" s="50">
        <v>2019</v>
      </c>
      <c r="F132" s="8">
        <v>43686</v>
      </c>
      <c r="G132" s="52" t="s">
        <v>3</v>
      </c>
      <c r="H132" s="54">
        <v>108.35</v>
      </c>
      <c r="I132" s="54"/>
      <c r="J132" s="50">
        <v>46</v>
      </c>
      <c r="K132" s="55">
        <f t="shared" si="16"/>
        <v>9687.2603005200926</v>
      </c>
      <c r="L132" s="56"/>
      <c r="M132" s="6">
        <f>IF(J132="","",(K132/J132)/LOOKUP(RIGHT($D$2,3),定数!$A$6:$A$13,定数!$B$6:$B$13))</f>
        <v>2.1059261522869765</v>
      </c>
      <c r="N132" s="50">
        <v>2019</v>
      </c>
      <c r="O132" s="8">
        <v>43690</v>
      </c>
      <c r="P132" s="54">
        <v>108.83</v>
      </c>
      <c r="Q132" s="54"/>
      <c r="R132" s="57">
        <f>IF(P132="","",T132*M132*LOOKUP(RIGHT($D$2,3),定数!$A$6:$A$13,定数!$B$6:$B$13))</f>
        <v>-10108.445530977571</v>
      </c>
      <c r="S132" s="57"/>
      <c r="T132" s="58">
        <f t="shared" si="17"/>
        <v>-48.000000000000398</v>
      </c>
      <c r="U132" s="58"/>
      <c r="V132" t="str">
        <f t="shared" si="18"/>
        <v/>
      </c>
      <c r="W132">
        <f t="shared" si="19"/>
        <v>2</v>
      </c>
      <c r="X132" s="41">
        <f t="shared" si="20"/>
        <v>333568.36127249355</v>
      </c>
      <c r="Y132" s="42">
        <f t="shared" si="21"/>
        <v>3.1956521739130106E-2</v>
      </c>
    </row>
    <row r="133" spans="2:25" x14ac:dyDescent="0.15">
      <c r="B133" s="50">
        <v>125</v>
      </c>
      <c r="C133" s="53">
        <f t="shared" si="15"/>
        <v>312800.23115302552</v>
      </c>
      <c r="D133" s="53"/>
      <c r="E133" s="50"/>
      <c r="F133" s="8"/>
      <c r="G133" s="50"/>
      <c r="H133" s="54"/>
      <c r="I133" s="54"/>
      <c r="J133" s="50"/>
      <c r="K133" s="55" t="str">
        <f t="shared" si="16"/>
        <v/>
      </c>
      <c r="L133" s="56"/>
      <c r="M133" s="6" t="str">
        <f>IF(J133="","",(K133/J133)/LOOKUP(RIGHT($D$2,3),定数!$A$6:$A$13,定数!$B$6:$B$13))</f>
        <v/>
      </c>
      <c r="N133" s="50"/>
      <c r="O133" s="8"/>
      <c r="P133" s="54"/>
      <c r="Q133" s="54"/>
      <c r="R133" s="57" t="str">
        <f>IF(P133="","",T133*M133*LOOKUP(RIGHT($D$2,3),定数!$A$6:$A$13,定数!$B$6:$B$13))</f>
        <v/>
      </c>
      <c r="S133" s="57"/>
      <c r="T133" s="58" t="str">
        <f t="shared" si="17"/>
        <v/>
      </c>
      <c r="U133" s="58"/>
      <c r="V133" t="str">
        <f t="shared" si="18"/>
        <v/>
      </c>
      <c r="W133" t="str">
        <f t="shared" si="19"/>
        <v/>
      </c>
      <c r="X133" s="41">
        <f t="shared" si="20"/>
        <v>333568.36127249355</v>
      </c>
      <c r="Y133" s="42">
        <f t="shared" si="21"/>
        <v>6.2260491493383752E-2</v>
      </c>
    </row>
    <row r="134" spans="2:25" x14ac:dyDescent="0.15">
      <c r="B134" s="50">
        <v>126</v>
      </c>
      <c r="C134" s="53" t="str">
        <f t="shared" si="15"/>
        <v/>
      </c>
      <c r="D134" s="53"/>
      <c r="E134" s="50"/>
      <c r="F134" s="8"/>
      <c r="G134" s="50"/>
      <c r="H134" s="54"/>
      <c r="I134" s="54"/>
      <c r="J134" s="50"/>
      <c r="K134" s="55" t="str">
        <f t="shared" si="16"/>
        <v/>
      </c>
      <c r="L134" s="56"/>
      <c r="M134" s="6" t="str">
        <f>IF(J134="","",(K134/J134)/LOOKUP(RIGHT($D$2,3),定数!$A$6:$A$13,定数!$B$6:$B$13))</f>
        <v/>
      </c>
      <c r="N134" s="50"/>
      <c r="O134" s="8"/>
      <c r="P134" s="54"/>
      <c r="Q134" s="54"/>
      <c r="R134" s="57" t="str">
        <f>IF(P134="","",T134*M134*LOOKUP(RIGHT($D$2,3),定数!$A$6:$A$13,定数!$B$6:$B$13))</f>
        <v/>
      </c>
      <c r="S134" s="57"/>
      <c r="T134" s="58" t="str">
        <f t="shared" si="17"/>
        <v/>
      </c>
      <c r="U134" s="58"/>
      <c r="V134" t="str">
        <f t="shared" si="18"/>
        <v/>
      </c>
      <c r="W134" t="str">
        <f t="shared" si="19"/>
        <v/>
      </c>
      <c r="X134" s="41" t="str">
        <f t="shared" si="20"/>
        <v/>
      </c>
      <c r="Y134" s="42" t="str">
        <f t="shared" si="21"/>
        <v/>
      </c>
    </row>
    <row r="135" spans="2:25" x14ac:dyDescent="0.15">
      <c r="B135" s="50">
        <v>127</v>
      </c>
      <c r="C135" s="53" t="str">
        <f t="shared" si="15"/>
        <v/>
      </c>
      <c r="D135" s="53"/>
      <c r="E135" s="50"/>
      <c r="F135" s="8"/>
      <c r="G135" s="50"/>
      <c r="H135" s="54"/>
      <c r="I135" s="54"/>
      <c r="J135" s="50"/>
      <c r="K135" s="55" t="str">
        <f t="shared" si="16"/>
        <v/>
      </c>
      <c r="L135" s="56"/>
      <c r="M135" s="6" t="str">
        <f>IF(J135="","",(K135/J135)/LOOKUP(RIGHT($D$2,3),定数!$A$6:$A$13,定数!$B$6:$B$13))</f>
        <v/>
      </c>
      <c r="N135" s="50"/>
      <c r="O135" s="8"/>
      <c r="P135" s="54"/>
      <c r="Q135" s="54"/>
      <c r="R135" s="57" t="str">
        <f>IF(P135="","",T135*M135*LOOKUP(RIGHT($D$2,3),定数!$A$6:$A$13,定数!$B$6:$B$13))</f>
        <v/>
      </c>
      <c r="S135" s="57"/>
      <c r="T135" s="58" t="str">
        <f t="shared" si="17"/>
        <v/>
      </c>
      <c r="U135" s="58"/>
      <c r="V135" t="str">
        <f t="shared" si="18"/>
        <v/>
      </c>
      <c r="W135" t="str">
        <f t="shared" si="19"/>
        <v/>
      </c>
      <c r="X135" s="41" t="str">
        <f t="shared" si="20"/>
        <v/>
      </c>
      <c r="Y135" s="42" t="str">
        <f t="shared" si="21"/>
        <v/>
      </c>
    </row>
    <row r="136" spans="2:25" x14ac:dyDescent="0.15">
      <c r="B136" s="50">
        <v>128</v>
      </c>
      <c r="C136" s="53" t="str">
        <f t="shared" si="15"/>
        <v/>
      </c>
      <c r="D136" s="53"/>
      <c r="E136" s="50"/>
      <c r="F136" s="8"/>
      <c r="G136" s="50"/>
      <c r="H136" s="54"/>
      <c r="I136" s="54"/>
      <c r="J136" s="50"/>
      <c r="K136" s="55" t="str">
        <f t="shared" si="16"/>
        <v/>
      </c>
      <c r="L136" s="56"/>
      <c r="M136" s="6" t="str">
        <f>IF(J136="","",(K136/J136)/LOOKUP(RIGHT($D$2,3),定数!$A$6:$A$13,定数!$B$6:$B$13))</f>
        <v/>
      </c>
      <c r="N136" s="50"/>
      <c r="O136" s="8"/>
      <c r="P136" s="54"/>
      <c r="Q136" s="54"/>
      <c r="R136" s="57" t="str">
        <f>IF(P136="","",T136*M136*LOOKUP(RIGHT($D$2,3),定数!$A$6:$A$13,定数!$B$6:$B$13))</f>
        <v/>
      </c>
      <c r="S136" s="57"/>
      <c r="T136" s="58" t="str">
        <f t="shared" si="17"/>
        <v/>
      </c>
      <c r="U136" s="58"/>
      <c r="V136" t="str">
        <f t="shared" si="18"/>
        <v/>
      </c>
      <c r="W136" t="str">
        <f t="shared" si="19"/>
        <v/>
      </c>
      <c r="X136" s="41" t="str">
        <f t="shared" si="20"/>
        <v/>
      </c>
      <c r="Y136" s="42" t="str">
        <f t="shared" si="21"/>
        <v/>
      </c>
    </row>
    <row r="137" spans="2:25" x14ac:dyDescent="0.15">
      <c r="B137" s="50">
        <v>129</v>
      </c>
      <c r="C137" s="53" t="str">
        <f t="shared" si="15"/>
        <v/>
      </c>
      <c r="D137" s="53"/>
      <c r="E137" s="50"/>
      <c r="F137" s="8"/>
      <c r="G137" s="50"/>
      <c r="H137" s="54"/>
      <c r="I137" s="54"/>
      <c r="J137" s="50"/>
      <c r="K137" s="55" t="str">
        <f t="shared" si="16"/>
        <v/>
      </c>
      <c r="L137" s="56"/>
      <c r="M137" s="6" t="str">
        <f>IF(J137="","",(K137/J137)/LOOKUP(RIGHT($D$2,3),定数!$A$6:$A$13,定数!$B$6:$B$13))</f>
        <v/>
      </c>
      <c r="N137" s="50"/>
      <c r="O137" s="8"/>
      <c r="P137" s="54"/>
      <c r="Q137" s="54"/>
      <c r="R137" s="57" t="str">
        <f>IF(P137="","",T137*M137*LOOKUP(RIGHT($D$2,3),定数!$A$6:$A$13,定数!$B$6:$B$13))</f>
        <v/>
      </c>
      <c r="S137" s="57"/>
      <c r="T137" s="58" t="str">
        <f t="shared" si="17"/>
        <v/>
      </c>
      <c r="U137" s="58"/>
      <c r="V137" t="str">
        <f t="shared" si="18"/>
        <v/>
      </c>
      <c r="W137" t="str">
        <f t="shared" si="19"/>
        <v/>
      </c>
      <c r="X137" s="41" t="str">
        <f t="shared" si="20"/>
        <v/>
      </c>
      <c r="Y137" s="42" t="str">
        <f t="shared" si="21"/>
        <v/>
      </c>
    </row>
    <row r="138" spans="2:25" x14ac:dyDescent="0.15">
      <c r="B138" s="50">
        <v>130</v>
      </c>
      <c r="C138" s="53" t="str">
        <f t="shared" si="15"/>
        <v/>
      </c>
      <c r="D138" s="53"/>
      <c r="E138" s="50"/>
      <c r="F138" s="8"/>
      <c r="G138" s="50"/>
      <c r="H138" s="54"/>
      <c r="I138" s="54"/>
      <c r="J138" s="50"/>
      <c r="K138" s="55" t="str">
        <f t="shared" si="16"/>
        <v/>
      </c>
      <c r="L138" s="56"/>
      <c r="M138" s="6" t="str">
        <f>IF(J138="","",(K138/J138)/LOOKUP(RIGHT($D$2,3),定数!$A$6:$A$13,定数!$B$6:$B$13))</f>
        <v/>
      </c>
      <c r="N138" s="50"/>
      <c r="O138" s="8"/>
      <c r="P138" s="54"/>
      <c r="Q138" s="54"/>
      <c r="R138" s="57" t="str">
        <f>IF(P138="","",T138*M138*LOOKUP(RIGHT($D$2,3),定数!$A$6:$A$13,定数!$B$6:$B$13))</f>
        <v/>
      </c>
      <c r="S138" s="57"/>
      <c r="T138" s="58" t="str">
        <f t="shared" si="17"/>
        <v/>
      </c>
      <c r="U138" s="58"/>
      <c r="V138" t="str">
        <f t="shared" si="18"/>
        <v/>
      </c>
      <c r="W138" t="str">
        <f t="shared" si="19"/>
        <v/>
      </c>
      <c r="X138" s="41" t="str">
        <f t="shared" si="20"/>
        <v/>
      </c>
      <c r="Y138" s="42" t="str">
        <f t="shared" si="21"/>
        <v/>
      </c>
    </row>
  </sheetData>
  <mergeCells count="81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  <mergeCell ref="C110:D110"/>
    <mergeCell ref="H110:I110"/>
    <mergeCell ref="K110:L110"/>
    <mergeCell ref="P110:Q110"/>
    <mergeCell ref="R110:S110"/>
    <mergeCell ref="T110:U110"/>
    <mergeCell ref="C111:D111"/>
    <mergeCell ref="H111:I111"/>
    <mergeCell ref="K111:L111"/>
    <mergeCell ref="P111:Q111"/>
    <mergeCell ref="R111:S111"/>
    <mergeCell ref="T111:U111"/>
    <mergeCell ref="C112:D112"/>
    <mergeCell ref="H112:I112"/>
    <mergeCell ref="K112:L112"/>
    <mergeCell ref="P112:Q112"/>
    <mergeCell ref="R112:S112"/>
    <mergeCell ref="T112:U112"/>
    <mergeCell ref="C113:D113"/>
    <mergeCell ref="H113:I113"/>
    <mergeCell ref="K113:L113"/>
    <mergeCell ref="P113:Q113"/>
    <mergeCell ref="R113:S113"/>
    <mergeCell ref="T113:U113"/>
    <mergeCell ref="C114:D114"/>
    <mergeCell ref="H114:I114"/>
    <mergeCell ref="K114:L114"/>
    <mergeCell ref="P114:Q114"/>
    <mergeCell ref="R114:S114"/>
    <mergeCell ref="T114:U114"/>
    <mergeCell ref="C115:D115"/>
    <mergeCell ref="H115:I115"/>
    <mergeCell ref="K115:L115"/>
    <mergeCell ref="P115:Q115"/>
    <mergeCell ref="R115:S115"/>
    <mergeCell ref="T115:U115"/>
    <mergeCell ref="C116:D116"/>
    <mergeCell ref="H116:I116"/>
    <mergeCell ref="K116:L116"/>
    <mergeCell ref="P116:Q116"/>
    <mergeCell ref="R116:S116"/>
    <mergeCell ref="T116:U116"/>
    <mergeCell ref="C117:D117"/>
    <mergeCell ref="H117:I117"/>
    <mergeCell ref="K117:L117"/>
    <mergeCell ref="P117:Q117"/>
    <mergeCell ref="R117:S117"/>
    <mergeCell ref="T117:U117"/>
    <mergeCell ref="C118:D118"/>
    <mergeCell ref="H118:I118"/>
    <mergeCell ref="K118:L118"/>
    <mergeCell ref="P118:Q118"/>
    <mergeCell ref="R118:S118"/>
    <mergeCell ref="T118:U118"/>
    <mergeCell ref="C119:D119"/>
    <mergeCell ref="H119:I119"/>
    <mergeCell ref="K119:L119"/>
    <mergeCell ref="P119:Q119"/>
    <mergeCell ref="R119:S119"/>
    <mergeCell ref="T119:U119"/>
    <mergeCell ref="C120:D120"/>
    <mergeCell ref="H120:I120"/>
    <mergeCell ref="K120:L120"/>
    <mergeCell ref="P120:Q120"/>
    <mergeCell ref="R120:S120"/>
    <mergeCell ref="T120:U120"/>
    <mergeCell ref="C121:D121"/>
    <mergeCell ref="H121:I121"/>
    <mergeCell ref="K121:L121"/>
    <mergeCell ref="P121:Q121"/>
    <mergeCell ref="R121:S121"/>
    <mergeCell ref="T121:U121"/>
    <mergeCell ref="C122:D122"/>
    <mergeCell ref="H122:I122"/>
    <mergeCell ref="K122:L122"/>
    <mergeCell ref="P122:Q122"/>
    <mergeCell ref="R122:S122"/>
    <mergeCell ref="T122:U122"/>
    <mergeCell ref="C123:D123"/>
    <mergeCell ref="H123:I123"/>
    <mergeCell ref="K123:L123"/>
    <mergeCell ref="P123:Q123"/>
    <mergeCell ref="R123:S123"/>
    <mergeCell ref="T123:U123"/>
    <mergeCell ref="C124:D124"/>
    <mergeCell ref="H124:I124"/>
    <mergeCell ref="K124:L124"/>
    <mergeCell ref="P124:Q124"/>
    <mergeCell ref="R124:S124"/>
    <mergeCell ref="T124:U124"/>
    <mergeCell ref="C125:D125"/>
    <mergeCell ref="H125:I125"/>
    <mergeCell ref="K125:L125"/>
    <mergeCell ref="P125:Q125"/>
    <mergeCell ref="R125:S125"/>
    <mergeCell ref="T125:U125"/>
    <mergeCell ref="C126:D126"/>
    <mergeCell ref="H126:I126"/>
    <mergeCell ref="K126:L126"/>
    <mergeCell ref="P126:Q126"/>
    <mergeCell ref="R126:S126"/>
    <mergeCell ref="T126:U126"/>
    <mergeCell ref="C127:D127"/>
    <mergeCell ref="H127:I127"/>
    <mergeCell ref="K127:L127"/>
    <mergeCell ref="P127:Q127"/>
    <mergeCell ref="R127:S127"/>
    <mergeCell ref="T127:U127"/>
    <mergeCell ref="C128:D128"/>
    <mergeCell ref="H128:I128"/>
    <mergeCell ref="K128:L128"/>
    <mergeCell ref="P128:Q128"/>
    <mergeCell ref="R128:S128"/>
    <mergeCell ref="T128:U128"/>
    <mergeCell ref="C129:D129"/>
    <mergeCell ref="H129:I129"/>
    <mergeCell ref="K129:L129"/>
    <mergeCell ref="P129:Q129"/>
    <mergeCell ref="R129:S129"/>
    <mergeCell ref="T129:U129"/>
    <mergeCell ref="C130:D130"/>
    <mergeCell ref="H130:I130"/>
    <mergeCell ref="K130:L130"/>
    <mergeCell ref="P130:Q130"/>
    <mergeCell ref="R130:S130"/>
    <mergeCell ref="T130:U130"/>
    <mergeCell ref="C131:D131"/>
    <mergeCell ref="H131:I131"/>
    <mergeCell ref="K131:L131"/>
    <mergeCell ref="P131:Q131"/>
    <mergeCell ref="R131:S131"/>
    <mergeCell ref="T131:U131"/>
    <mergeCell ref="C132:D132"/>
    <mergeCell ref="H132:I132"/>
    <mergeCell ref="K132:L132"/>
    <mergeCell ref="P132:Q132"/>
    <mergeCell ref="R132:S132"/>
    <mergeCell ref="T132:U132"/>
    <mergeCell ref="C133:D133"/>
    <mergeCell ref="H133:I133"/>
    <mergeCell ref="K133:L133"/>
    <mergeCell ref="P133:Q133"/>
    <mergeCell ref="R133:S133"/>
    <mergeCell ref="T133:U133"/>
    <mergeCell ref="C134:D134"/>
    <mergeCell ref="H134:I134"/>
    <mergeCell ref="K134:L134"/>
    <mergeCell ref="P134:Q134"/>
    <mergeCell ref="R134:S134"/>
    <mergeCell ref="T134:U134"/>
    <mergeCell ref="C135:D135"/>
    <mergeCell ref="H135:I135"/>
    <mergeCell ref="K135:L135"/>
    <mergeCell ref="P135:Q135"/>
    <mergeCell ref="R135:S135"/>
    <mergeCell ref="T135:U135"/>
    <mergeCell ref="C136:D136"/>
    <mergeCell ref="H136:I136"/>
    <mergeCell ref="K136:L136"/>
    <mergeCell ref="P136:Q136"/>
    <mergeCell ref="R136:S136"/>
    <mergeCell ref="T136:U136"/>
    <mergeCell ref="C137:D137"/>
    <mergeCell ref="H137:I137"/>
    <mergeCell ref="K137:L137"/>
    <mergeCell ref="P137:Q137"/>
    <mergeCell ref="R137:S137"/>
    <mergeCell ref="T137:U137"/>
    <mergeCell ref="C138:D138"/>
    <mergeCell ref="H138:I138"/>
    <mergeCell ref="K138:L138"/>
    <mergeCell ref="P138:Q138"/>
    <mergeCell ref="R138:S138"/>
    <mergeCell ref="T138:U138"/>
  </mergeCells>
  <phoneticPr fontId="2"/>
  <conditionalFormatting sqref="G46">
    <cfRule type="cellIs" dxfId="549" priority="17" stopIfTrue="1" operator="equal">
      <formula>"買"</formula>
    </cfRule>
    <cfRule type="cellIs" dxfId="548" priority="18" stopIfTrue="1" operator="equal">
      <formula>"売"</formula>
    </cfRule>
  </conditionalFormatting>
  <conditionalFormatting sqref="G9:G11 G14:G45 G47:G108">
    <cfRule type="cellIs" dxfId="547" priority="19" stopIfTrue="1" operator="equal">
      <formula>"買"</formula>
    </cfRule>
    <cfRule type="cellIs" dxfId="546" priority="20" stopIfTrue="1" operator="equal">
      <formula>"売"</formula>
    </cfRule>
  </conditionalFormatting>
  <conditionalFormatting sqref="G12">
    <cfRule type="cellIs" dxfId="545" priority="15" stopIfTrue="1" operator="equal">
      <formula>"買"</formula>
    </cfRule>
    <cfRule type="cellIs" dxfId="544" priority="16" stopIfTrue="1" operator="equal">
      <formula>"売"</formula>
    </cfRule>
  </conditionalFormatting>
  <conditionalFormatting sqref="G13">
    <cfRule type="cellIs" dxfId="543" priority="13" stopIfTrue="1" operator="equal">
      <formula>"買"</formula>
    </cfRule>
    <cfRule type="cellIs" dxfId="542" priority="14" stopIfTrue="1" operator="equal">
      <formula>"売"</formula>
    </cfRule>
  </conditionalFormatting>
  <conditionalFormatting sqref="G9">
    <cfRule type="cellIs" dxfId="541" priority="11" stopIfTrue="1" operator="equal">
      <formula>"買"</formula>
    </cfRule>
    <cfRule type="cellIs" dxfId="540" priority="12" stopIfTrue="1" operator="equal">
      <formula>"売"</formula>
    </cfRule>
  </conditionalFormatting>
  <conditionalFormatting sqref="G9">
    <cfRule type="cellIs" dxfId="539" priority="9" stopIfTrue="1" operator="equal">
      <formula>"買"</formula>
    </cfRule>
    <cfRule type="cellIs" dxfId="538" priority="10" stopIfTrue="1" operator="equal">
      <formula>"売"</formula>
    </cfRule>
  </conditionalFormatting>
  <conditionalFormatting sqref="G30">
    <cfRule type="cellIs" dxfId="537" priority="7" stopIfTrue="1" operator="equal">
      <formula>"買"</formula>
    </cfRule>
    <cfRule type="cellIs" dxfId="536" priority="8" stopIfTrue="1" operator="equal">
      <formula>"売"</formula>
    </cfRule>
  </conditionalFormatting>
  <conditionalFormatting sqref="G50">
    <cfRule type="cellIs" dxfId="535" priority="5" stopIfTrue="1" operator="equal">
      <formula>"買"</formula>
    </cfRule>
    <cfRule type="cellIs" dxfId="534" priority="6" stopIfTrue="1" operator="equal">
      <formula>"売"</formula>
    </cfRule>
  </conditionalFormatting>
  <conditionalFormatting sqref="G74">
    <cfRule type="cellIs" dxfId="533" priority="3" stopIfTrue="1" operator="equal">
      <formula>"買"</formula>
    </cfRule>
    <cfRule type="cellIs" dxfId="532" priority="4" stopIfTrue="1" operator="equal">
      <formula>"売"</formula>
    </cfRule>
  </conditionalFormatting>
  <conditionalFormatting sqref="G109:G138">
    <cfRule type="cellIs" dxfId="531" priority="1" stopIfTrue="1" operator="equal">
      <formula>"買"</formula>
    </cfRule>
    <cfRule type="cellIs" dxfId="530" priority="2" stopIfTrue="1" operator="equal">
      <formula>"売"</formula>
    </cfRule>
  </conditionalFormatting>
  <dataValidations count="1">
    <dataValidation type="list" allowBlank="1" showInputMessage="1" showErrorMessage="1" sqref="G9:G13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8"/>
  <sheetViews>
    <sheetView zoomScale="115" zoomScaleNormal="115" workbookViewId="0">
      <pane ySplit="8" topLeftCell="A126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9" t="s">
        <v>5</v>
      </c>
      <c r="C2" s="79"/>
      <c r="D2" s="90" t="s">
        <v>65</v>
      </c>
      <c r="E2" s="90"/>
      <c r="F2" s="79" t="s">
        <v>6</v>
      </c>
      <c r="G2" s="79"/>
      <c r="H2" s="82" t="s">
        <v>66</v>
      </c>
      <c r="I2" s="82"/>
      <c r="J2" s="79" t="s">
        <v>7</v>
      </c>
      <c r="K2" s="79"/>
      <c r="L2" s="89">
        <v>100000</v>
      </c>
      <c r="M2" s="90"/>
      <c r="N2" s="79" t="s">
        <v>8</v>
      </c>
      <c r="O2" s="79"/>
      <c r="P2" s="84">
        <f>SUM(L2,D4)</f>
        <v>349366.26147268672</v>
      </c>
      <c r="Q2" s="82"/>
      <c r="R2" s="1"/>
      <c r="S2" s="1"/>
      <c r="T2" s="1"/>
    </row>
    <row r="3" spans="2:25" ht="57" customHeight="1" x14ac:dyDescent="0.15">
      <c r="B3" s="79" t="s">
        <v>9</v>
      </c>
      <c r="C3" s="79"/>
      <c r="D3" s="91" t="s">
        <v>84</v>
      </c>
      <c r="E3" s="91"/>
      <c r="F3" s="91"/>
      <c r="G3" s="91"/>
      <c r="H3" s="91"/>
      <c r="I3" s="91"/>
      <c r="J3" s="79" t="s">
        <v>10</v>
      </c>
      <c r="K3" s="79"/>
      <c r="L3" s="91" t="s">
        <v>58</v>
      </c>
      <c r="M3" s="92"/>
      <c r="N3" s="92"/>
      <c r="O3" s="92"/>
      <c r="P3" s="92"/>
      <c r="Q3" s="92"/>
      <c r="R3" s="1"/>
      <c r="S3" s="1"/>
    </row>
    <row r="4" spans="2:25" x14ac:dyDescent="0.15">
      <c r="B4" s="79" t="s">
        <v>11</v>
      </c>
      <c r="C4" s="79"/>
      <c r="D4" s="80">
        <f>SUM($R$9:$S$993)</f>
        <v>249366.26147268672</v>
      </c>
      <c r="E4" s="80"/>
      <c r="F4" s="79" t="s">
        <v>12</v>
      </c>
      <c r="G4" s="79"/>
      <c r="H4" s="81">
        <f>SUM($T$9:$U$108)</f>
        <v>2735.9999999999995</v>
      </c>
      <c r="I4" s="82"/>
      <c r="J4" s="83" t="s">
        <v>57</v>
      </c>
      <c r="K4" s="83"/>
      <c r="L4" s="84">
        <f>MAX($C$9:$D$990)-C9</f>
        <v>272562.16497592686</v>
      </c>
      <c r="M4" s="84"/>
      <c r="N4" s="83" t="s">
        <v>56</v>
      </c>
      <c r="O4" s="83"/>
      <c r="P4" s="85">
        <f>MAX(Y:Y)</f>
        <v>0.2037190320384159</v>
      </c>
      <c r="Q4" s="85"/>
      <c r="R4" s="1"/>
      <c r="S4" s="1"/>
      <c r="T4" s="1"/>
    </row>
    <row r="5" spans="2:25" x14ac:dyDescent="0.15">
      <c r="B5" s="39" t="s">
        <v>15</v>
      </c>
      <c r="C5" s="2">
        <f>COUNTIF($R$9:$R$990,"&gt;0")</f>
        <v>69</v>
      </c>
      <c r="D5" s="38" t="s">
        <v>16</v>
      </c>
      <c r="E5" s="15">
        <f>COUNTIF($R$9:$R$990,"&lt;0")</f>
        <v>55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0.55645161290322576</v>
      </c>
      <c r="J5" s="86" t="s">
        <v>19</v>
      </c>
      <c r="K5" s="79"/>
      <c r="L5" s="87">
        <f>MAX(V9:V993)</f>
        <v>4</v>
      </c>
      <c r="M5" s="88"/>
      <c r="N5" s="17" t="s">
        <v>20</v>
      </c>
      <c r="O5" s="9"/>
      <c r="P5" s="87">
        <f>MAX(W9:W993)</f>
        <v>7</v>
      </c>
      <c r="Q5" s="88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 x14ac:dyDescent="0.1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/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 x14ac:dyDescent="0.1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55</v>
      </c>
    </row>
    <row r="9" spans="2:25" x14ac:dyDescent="0.15">
      <c r="B9" s="40">
        <v>1</v>
      </c>
      <c r="C9" s="53">
        <f>L2</f>
        <v>100000</v>
      </c>
      <c r="D9" s="53"/>
      <c r="E9" s="45">
        <v>2013</v>
      </c>
      <c r="F9" s="8">
        <v>43579</v>
      </c>
      <c r="G9" s="45" t="s">
        <v>3</v>
      </c>
      <c r="H9" s="54">
        <v>104.91</v>
      </c>
      <c r="I9" s="54"/>
      <c r="J9" s="45">
        <v>59</v>
      </c>
      <c r="K9" s="53">
        <f>IF(J9="","",C9*0.03)</f>
        <v>3000</v>
      </c>
      <c r="L9" s="53"/>
      <c r="M9" s="6">
        <f>IF(J9="","",(K9/J9)/LOOKUP(RIGHT($D$2,3),定数!$A$6:$A$13,定数!$B$6:$B$13))</f>
        <v>0.50847457627118642</v>
      </c>
      <c r="N9" s="45">
        <v>2013</v>
      </c>
      <c r="O9" s="8">
        <v>43581</v>
      </c>
      <c r="P9" s="54">
        <v>104.03</v>
      </c>
      <c r="Q9" s="54"/>
      <c r="R9" s="57">
        <f>IF(P9="","",T9*M9*LOOKUP(RIGHT($D$2,3),定数!$A$6:$A$13,定数!$B$6:$B$13))</f>
        <v>4474.5762711864172</v>
      </c>
      <c r="S9" s="57"/>
      <c r="T9" s="58">
        <f>IF(P9="","",IF(G9="買",(P9-H9),(H9-P9))*IF(RIGHT($D$2,3)="JPY",100,10000))</f>
        <v>87.999999999999545</v>
      </c>
      <c r="U9" s="58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40">
        <v>2</v>
      </c>
      <c r="C10" s="53">
        <f t="shared" ref="C10:C73" si="0">IF(R9="","",C9+R9)</f>
        <v>104474.57627118642</v>
      </c>
      <c r="D10" s="53"/>
      <c r="E10" s="45">
        <v>2013</v>
      </c>
      <c r="F10" s="8">
        <v>43623</v>
      </c>
      <c r="G10" s="45" t="s">
        <v>3</v>
      </c>
      <c r="H10" s="54">
        <v>103.24</v>
      </c>
      <c r="I10" s="54"/>
      <c r="J10" s="45">
        <v>154</v>
      </c>
      <c r="K10" s="55">
        <f>IF(J10="","",C10*0.03)</f>
        <v>3134.2372881355927</v>
      </c>
      <c r="L10" s="56"/>
      <c r="M10" s="6">
        <f>IF(J10="","",(K10/J10)/LOOKUP(RIGHT($D$2,3),定数!$A$6:$A$13,定数!$B$6:$B$13))</f>
        <v>0.20352190182698654</v>
      </c>
      <c r="N10" s="45">
        <v>2013</v>
      </c>
      <c r="O10" s="8">
        <v>43626</v>
      </c>
      <c r="P10" s="54">
        <v>104.8</v>
      </c>
      <c r="Q10" s="54"/>
      <c r="R10" s="57">
        <f>IF(P10="","",T10*M10*LOOKUP(RIGHT($D$2,3),定数!$A$6:$A$13,定数!$B$6:$B$13))</f>
        <v>-3174.9416685009946</v>
      </c>
      <c r="S10" s="57"/>
      <c r="T10" s="58">
        <f>IF(P10="","",IF(G10="買",(P10-H10),(H10-P10))*IF(RIGHT($D$2,3)="JPY",100,10000))</f>
        <v>-156.00000000000023</v>
      </c>
      <c r="U10" s="58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104474.57627118642</v>
      </c>
    </row>
    <row r="11" spans="2:25" x14ac:dyDescent="0.15">
      <c r="B11" s="40">
        <v>3</v>
      </c>
      <c r="C11" s="53">
        <f t="shared" si="0"/>
        <v>101299.63460268543</v>
      </c>
      <c r="D11" s="53"/>
      <c r="E11" s="45">
        <v>2013</v>
      </c>
      <c r="F11" s="8">
        <v>43633</v>
      </c>
      <c r="G11" s="45" t="s">
        <v>3</v>
      </c>
      <c r="H11" s="54">
        <v>102.55</v>
      </c>
      <c r="I11" s="54"/>
      <c r="J11" s="45">
        <v>50</v>
      </c>
      <c r="K11" s="55">
        <f t="shared" ref="K11:K49" si="3">IF(J11="","",C11*0.03)</f>
        <v>3038.9890380805628</v>
      </c>
      <c r="L11" s="56"/>
      <c r="M11" s="6">
        <f>IF(J11="","",(K11/J11)/LOOKUP(RIGHT($D$2,3),定数!$A$6:$A$13,定数!$B$6:$B$13))</f>
        <v>0.60779780761611257</v>
      </c>
      <c r="N11" s="45">
        <v>2013</v>
      </c>
      <c r="O11" s="8">
        <v>43634</v>
      </c>
      <c r="P11" s="54">
        <v>103.06</v>
      </c>
      <c r="Q11" s="54"/>
      <c r="R11" s="57">
        <f>IF(P11="","",T11*M11*LOOKUP(RIGHT($D$2,3),定数!$A$6:$A$13,定数!$B$6:$B$13))</f>
        <v>-3099.7688188422053</v>
      </c>
      <c r="S11" s="57"/>
      <c r="T11" s="58">
        <f>IF(P11="","",IF(G11="買",(P11-H11),(H11-P11))*IF(RIGHT($D$2,3)="JPY",100,10000))</f>
        <v>-51.000000000000512</v>
      </c>
      <c r="U11" s="58"/>
      <c r="V11" s="22">
        <f t="shared" si="1"/>
        <v>0</v>
      </c>
      <c r="W11">
        <f t="shared" si="2"/>
        <v>2</v>
      </c>
      <c r="X11" s="41">
        <f>IF(C11&lt;&gt;"",MAX(X10,C11),"")</f>
        <v>104474.57627118642</v>
      </c>
      <c r="Y11" s="42">
        <f>IF(X11&lt;&gt;"",1-(C11/X11),"")</f>
        <v>3.0389610389610411E-2</v>
      </c>
    </row>
    <row r="12" spans="2:25" x14ac:dyDescent="0.15">
      <c r="B12" s="40">
        <v>4</v>
      </c>
      <c r="C12" s="53">
        <f t="shared" si="0"/>
        <v>98199.865783843226</v>
      </c>
      <c r="D12" s="53"/>
      <c r="E12" s="45">
        <v>2013</v>
      </c>
      <c r="F12" s="8">
        <v>43693</v>
      </c>
      <c r="G12" s="45" t="s">
        <v>4</v>
      </c>
      <c r="H12" s="54">
        <v>105.38</v>
      </c>
      <c r="I12" s="54"/>
      <c r="J12" s="45">
        <v>53</v>
      </c>
      <c r="K12" s="55">
        <f t="shared" si="3"/>
        <v>2945.9959735152966</v>
      </c>
      <c r="L12" s="56"/>
      <c r="M12" s="6">
        <f>IF(J12="","",(K12/J12)/LOOKUP(RIGHT($D$2,3),定数!$A$6:$A$13,定数!$B$6:$B$13))</f>
        <v>0.55584829688967863</v>
      </c>
      <c r="N12" s="45">
        <v>2013</v>
      </c>
      <c r="O12" s="8">
        <v>43697</v>
      </c>
      <c r="P12" s="54">
        <v>106.16</v>
      </c>
      <c r="Q12" s="54"/>
      <c r="R12" s="57">
        <f>IF(P12="","",T12*M12*LOOKUP(RIGHT($D$2,3),定数!$A$6:$A$13,定数!$B$6:$B$13))</f>
        <v>4335.6167157395003</v>
      </c>
      <c r="S12" s="57"/>
      <c r="T12" s="58">
        <f t="shared" ref="T12:T75" si="4">IF(P12="","",IF(G12="買",(P12-H12),(H12-P12))*IF(RIGHT($D$2,3)="JPY",100,10000))</f>
        <v>78.000000000000114</v>
      </c>
      <c r="U12" s="58"/>
      <c r="V12" s="22">
        <f t="shared" si="1"/>
        <v>1</v>
      </c>
      <c r="W12">
        <f t="shared" si="2"/>
        <v>0</v>
      </c>
      <c r="X12" s="41">
        <f t="shared" ref="X12:X75" si="5">IF(C12&lt;&gt;"",MAX(X11,C12),"")</f>
        <v>104474.57627118642</v>
      </c>
      <c r="Y12" s="42">
        <f t="shared" ref="Y12:Y75" si="6">IF(X12&lt;&gt;"",1-(C12/X12),"")</f>
        <v>6.0059688311688619E-2</v>
      </c>
    </row>
    <row r="13" spans="2:25" x14ac:dyDescent="0.15">
      <c r="B13" s="40">
        <v>5</v>
      </c>
      <c r="C13" s="53">
        <f t="shared" si="0"/>
        <v>102535.48249958272</v>
      </c>
      <c r="D13" s="53"/>
      <c r="E13" s="45">
        <v>2013</v>
      </c>
      <c r="F13" s="8">
        <v>43795</v>
      </c>
      <c r="G13" s="45" t="s">
        <v>4</v>
      </c>
      <c r="H13" s="54">
        <v>111.8</v>
      </c>
      <c r="I13" s="54"/>
      <c r="J13" s="45">
        <v>48</v>
      </c>
      <c r="K13" s="55">
        <f t="shared" si="3"/>
        <v>3076.0644749874814</v>
      </c>
      <c r="L13" s="56"/>
      <c r="M13" s="6">
        <f>IF(J13="","",(K13/J13)/LOOKUP(RIGHT($D$2,3),定数!$A$6:$A$13,定数!$B$6:$B$13))</f>
        <v>0.64084676562239196</v>
      </c>
      <c r="N13" s="45">
        <v>2013</v>
      </c>
      <c r="O13" s="8">
        <v>43796</v>
      </c>
      <c r="P13" s="54">
        <v>112.52</v>
      </c>
      <c r="Q13" s="54"/>
      <c r="R13" s="57">
        <f>IF(P13="","",T13*M13*LOOKUP(RIGHT($D$2,3),定数!$A$6:$A$13,定数!$B$6:$B$13))</f>
        <v>4614.096712481215</v>
      </c>
      <c r="S13" s="57"/>
      <c r="T13" s="58">
        <f t="shared" si="4"/>
        <v>71.999999999999886</v>
      </c>
      <c r="U13" s="58"/>
      <c r="V13" s="22">
        <f t="shared" si="1"/>
        <v>2</v>
      </c>
      <c r="W13">
        <f t="shared" si="2"/>
        <v>0</v>
      </c>
      <c r="X13" s="41">
        <f t="shared" si="5"/>
        <v>104474.57627118642</v>
      </c>
      <c r="Y13" s="42">
        <f t="shared" si="6"/>
        <v>1.8560436814506587E-2</v>
      </c>
    </row>
    <row r="14" spans="2:25" x14ac:dyDescent="0.15">
      <c r="B14" s="40">
        <v>6</v>
      </c>
      <c r="C14" s="53">
        <f t="shared" si="0"/>
        <v>107149.57921206394</v>
      </c>
      <c r="D14" s="53"/>
      <c r="E14" s="45">
        <v>2013</v>
      </c>
      <c r="F14" s="8">
        <v>43796</v>
      </c>
      <c r="G14" s="45" t="s">
        <v>4</v>
      </c>
      <c r="H14" s="54">
        <v>111.76</v>
      </c>
      <c r="I14" s="54"/>
      <c r="J14" s="45">
        <v>36</v>
      </c>
      <c r="K14" s="55">
        <f t="shared" si="3"/>
        <v>3214.487376361918</v>
      </c>
      <c r="L14" s="56"/>
      <c r="M14" s="6">
        <f>IF(J14="","",(K14/J14)/LOOKUP(RIGHT($D$2,3),定数!$A$6:$A$13,定数!$B$6:$B$13))</f>
        <v>0.89291316010053279</v>
      </c>
      <c r="N14" s="45">
        <v>2013</v>
      </c>
      <c r="O14" s="8">
        <v>43796</v>
      </c>
      <c r="P14" s="54">
        <v>112.29</v>
      </c>
      <c r="Q14" s="54"/>
      <c r="R14" s="57">
        <f>IF(P14="","",T14*M14*LOOKUP(RIGHT($D$2,3),定数!$A$6:$A$13,定数!$B$6:$B$13))</f>
        <v>4732.4397485328336</v>
      </c>
      <c r="S14" s="57"/>
      <c r="T14" s="58">
        <f t="shared" si="4"/>
        <v>53.000000000000114</v>
      </c>
      <c r="U14" s="58"/>
      <c r="V14" s="22">
        <f t="shared" si="1"/>
        <v>3</v>
      </c>
      <c r="W14">
        <f t="shared" si="2"/>
        <v>0</v>
      </c>
      <c r="X14" s="41">
        <f t="shared" si="5"/>
        <v>107149.57921206394</v>
      </c>
      <c r="Y14" s="42">
        <f t="shared" si="6"/>
        <v>0</v>
      </c>
    </row>
    <row r="15" spans="2:25" x14ac:dyDescent="0.15">
      <c r="B15" s="40">
        <v>7</v>
      </c>
      <c r="C15" s="53">
        <f t="shared" si="0"/>
        <v>111882.01896059678</v>
      </c>
      <c r="D15" s="53"/>
      <c r="E15" s="46">
        <v>2013</v>
      </c>
      <c r="F15" s="8">
        <v>43798</v>
      </c>
      <c r="G15" s="46" t="s">
        <v>4</v>
      </c>
      <c r="H15" s="54">
        <v>113.3</v>
      </c>
      <c r="I15" s="54"/>
      <c r="J15" s="46">
        <v>52</v>
      </c>
      <c r="K15" s="55">
        <f t="shared" si="3"/>
        <v>3356.4605688179031</v>
      </c>
      <c r="L15" s="56"/>
      <c r="M15" s="6">
        <f>IF(J15="","",(K15/J15)/LOOKUP(RIGHT($D$2,3),定数!$A$6:$A$13,定数!$B$6:$B$13))</f>
        <v>0.64547318631113526</v>
      </c>
      <c r="N15" s="46">
        <v>2013</v>
      </c>
      <c r="O15" s="8">
        <v>43805</v>
      </c>
      <c r="P15" s="54">
        <v>114.09</v>
      </c>
      <c r="Q15" s="54"/>
      <c r="R15" s="57">
        <f>IF(P15="","",T15*M15*LOOKUP(RIGHT($D$2,3),定数!$A$6:$A$13,定数!$B$6:$B$13))</f>
        <v>5099.2381718580091</v>
      </c>
      <c r="S15" s="57"/>
      <c r="T15" s="58">
        <f t="shared" si="4"/>
        <v>79.000000000000625</v>
      </c>
      <c r="U15" s="58"/>
      <c r="V15" s="22">
        <f t="shared" si="1"/>
        <v>4</v>
      </c>
      <c r="W15">
        <f t="shared" si="2"/>
        <v>0</v>
      </c>
      <c r="X15" s="41">
        <f t="shared" si="5"/>
        <v>111882.01896059678</v>
      </c>
      <c r="Y15" s="42">
        <f t="shared" si="6"/>
        <v>0</v>
      </c>
    </row>
    <row r="16" spans="2:25" x14ac:dyDescent="0.15">
      <c r="B16" s="40">
        <v>8</v>
      </c>
      <c r="C16" s="53">
        <f t="shared" si="0"/>
        <v>116981.25713245479</v>
      </c>
      <c r="D16" s="53"/>
      <c r="E16" s="46">
        <v>2013</v>
      </c>
      <c r="F16" s="8">
        <v>43812</v>
      </c>
      <c r="G16" s="46" t="s">
        <v>4</v>
      </c>
      <c r="H16" s="54">
        <v>116.28</v>
      </c>
      <c r="I16" s="54"/>
      <c r="J16" s="46">
        <v>54</v>
      </c>
      <c r="K16" s="55">
        <f t="shared" si="3"/>
        <v>3509.4377139736434</v>
      </c>
      <c r="L16" s="56"/>
      <c r="M16" s="6">
        <f>IF(J16="","",(K16/J16)/LOOKUP(RIGHT($D$2,3),定数!$A$6:$A$13,定数!$B$6:$B$13))</f>
        <v>0.64989587295808204</v>
      </c>
      <c r="N16" s="46">
        <v>2013</v>
      </c>
      <c r="O16" s="8">
        <v>43815</v>
      </c>
      <c r="P16" s="54">
        <v>115.72</v>
      </c>
      <c r="Q16" s="54"/>
      <c r="R16" s="57">
        <f>IF(P16="","",T16*M16*LOOKUP(RIGHT($D$2,3),定数!$A$6:$A$13,定数!$B$6:$B$13))</f>
        <v>-3639.4168885652739</v>
      </c>
      <c r="S16" s="57"/>
      <c r="T16" s="58">
        <f t="shared" si="4"/>
        <v>-56.000000000000227</v>
      </c>
      <c r="U16" s="58"/>
      <c r="V16" s="22">
        <f t="shared" si="1"/>
        <v>0</v>
      </c>
      <c r="W16">
        <f t="shared" si="2"/>
        <v>1</v>
      </c>
      <c r="X16" s="41">
        <f t="shared" si="5"/>
        <v>116981.25713245479</v>
      </c>
      <c r="Y16" s="42">
        <f t="shared" si="6"/>
        <v>0</v>
      </c>
    </row>
    <row r="17" spans="2:25" x14ac:dyDescent="0.15">
      <c r="B17" s="40">
        <v>9</v>
      </c>
      <c r="C17" s="53">
        <f t="shared" si="0"/>
        <v>113341.84024388951</v>
      </c>
      <c r="D17" s="53"/>
      <c r="E17" s="46">
        <v>2014</v>
      </c>
      <c r="F17" s="8">
        <v>43472</v>
      </c>
      <c r="G17" s="46" t="s">
        <v>3</v>
      </c>
      <c r="H17" s="54">
        <v>114.92</v>
      </c>
      <c r="I17" s="54"/>
      <c r="J17" s="46">
        <v>55</v>
      </c>
      <c r="K17" s="55">
        <f t="shared" si="3"/>
        <v>3400.2552073166853</v>
      </c>
      <c r="L17" s="56"/>
      <c r="M17" s="6">
        <f>IF(J17="","",(K17/J17)/LOOKUP(RIGHT($D$2,3),定数!$A$6:$A$13,定数!$B$6:$B$13))</f>
        <v>0.61822821951212459</v>
      </c>
      <c r="N17" s="46">
        <v>2014</v>
      </c>
      <c r="O17" s="8">
        <v>43473</v>
      </c>
      <c r="P17" s="54">
        <v>115.5</v>
      </c>
      <c r="Q17" s="54"/>
      <c r="R17" s="57">
        <f>IF(P17="","",T17*M17*LOOKUP(RIGHT($D$2,3),定数!$A$6:$A$13,定数!$B$6:$B$13))</f>
        <v>-3585.7236731703119</v>
      </c>
      <c r="S17" s="57"/>
      <c r="T17" s="58">
        <f t="shared" si="4"/>
        <v>-57.999999999999829</v>
      </c>
      <c r="U17" s="58"/>
      <c r="V17" s="22">
        <f t="shared" si="1"/>
        <v>0</v>
      </c>
      <c r="W17">
        <f t="shared" si="2"/>
        <v>2</v>
      </c>
      <c r="X17" s="41">
        <f t="shared" si="5"/>
        <v>116981.25713245479</v>
      </c>
      <c r="Y17" s="42">
        <f t="shared" si="6"/>
        <v>3.11111111111112E-2</v>
      </c>
    </row>
    <row r="18" spans="2:25" x14ac:dyDescent="0.15">
      <c r="B18" s="40">
        <v>10</v>
      </c>
      <c r="C18" s="53">
        <f t="shared" si="0"/>
        <v>109756.1165707192</v>
      </c>
      <c r="D18" s="53"/>
      <c r="E18" s="46">
        <v>2014</v>
      </c>
      <c r="F18" s="8">
        <v>43495</v>
      </c>
      <c r="G18" s="46" t="s">
        <v>3</v>
      </c>
      <c r="H18" s="54">
        <v>113.54</v>
      </c>
      <c r="I18" s="54"/>
      <c r="J18" s="46">
        <v>79</v>
      </c>
      <c r="K18" s="55">
        <f t="shared" si="3"/>
        <v>3292.6834971215758</v>
      </c>
      <c r="L18" s="56"/>
      <c r="M18" s="6">
        <f>IF(J18="","",(K18/J18)/LOOKUP(RIGHT($D$2,3),定数!$A$6:$A$13,定数!$B$6:$B$13))</f>
        <v>0.41679537938247796</v>
      </c>
      <c r="N18" s="46">
        <v>2014</v>
      </c>
      <c r="O18" s="8">
        <v>43499</v>
      </c>
      <c r="P18" s="54">
        <v>112.37</v>
      </c>
      <c r="Q18" s="54"/>
      <c r="R18" s="57">
        <f>IF(P18="","",T18*M18*LOOKUP(RIGHT($D$2,3),定数!$A$6:$A$13,定数!$B$6:$B$13))</f>
        <v>4876.5059387749989</v>
      </c>
      <c r="S18" s="57"/>
      <c r="T18" s="58">
        <f t="shared" si="4"/>
        <v>117.00000000000017</v>
      </c>
      <c r="U18" s="58"/>
      <c r="V18" s="22">
        <f t="shared" si="1"/>
        <v>1</v>
      </c>
      <c r="W18">
        <f t="shared" si="2"/>
        <v>0</v>
      </c>
      <c r="X18" s="41">
        <f t="shared" si="5"/>
        <v>116981.25713245479</v>
      </c>
      <c r="Y18" s="42">
        <f t="shared" si="6"/>
        <v>6.1763232323232442E-2</v>
      </c>
    </row>
    <row r="19" spans="2:25" x14ac:dyDescent="0.15">
      <c r="B19" s="40">
        <v>11</v>
      </c>
      <c r="C19" s="53">
        <f t="shared" si="0"/>
        <v>114632.62250949419</v>
      </c>
      <c r="D19" s="53"/>
      <c r="E19" s="46">
        <v>2014</v>
      </c>
      <c r="F19" s="8">
        <v>43550</v>
      </c>
      <c r="G19" s="46" t="s">
        <v>3</v>
      </c>
      <c r="H19" s="54">
        <v>115.68</v>
      </c>
      <c r="I19" s="54"/>
      <c r="J19" s="46">
        <v>23</v>
      </c>
      <c r="K19" s="55">
        <f t="shared" si="3"/>
        <v>3438.9786752848254</v>
      </c>
      <c r="L19" s="56"/>
      <c r="M19" s="6">
        <f>IF(J19="","",(K19/J19)/LOOKUP(RIGHT($D$2,3),定数!$A$6:$A$13,定数!$B$6:$B$13))</f>
        <v>1.4952081196890545</v>
      </c>
      <c r="N19" s="46">
        <v>2014</v>
      </c>
      <c r="O19" s="8">
        <v>43550</v>
      </c>
      <c r="P19" s="54">
        <v>115.34</v>
      </c>
      <c r="Q19" s="54"/>
      <c r="R19" s="57">
        <f>IF(P19="","",T19*M19*LOOKUP(RIGHT($D$2,3),定数!$A$6:$A$13,定数!$B$6:$B$13))</f>
        <v>5083.7076069428367</v>
      </c>
      <c r="S19" s="57"/>
      <c r="T19" s="58">
        <f t="shared" si="4"/>
        <v>34.000000000000341</v>
      </c>
      <c r="U19" s="58"/>
      <c r="V19" s="22">
        <f t="shared" si="1"/>
        <v>2</v>
      </c>
      <c r="W19">
        <f t="shared" si="2"/>
        <v>0</v>
      </c>
      <c r="X19" s="41">
        <f t="shared" si="5"/>
        <v>116981.25713245479</v>
      </c>
      <c r="Y19" s="42">
        <f t="shared" si="6"/>
        <v>2.0077016442910156E-2</v>
      </c>
    </row>
    <row r="20" spans="2:25" x14ac:dyDescent="0.15">
      <c r="B20" s="40">
        <v>12</v>
      </c>
      <c r="C20" s="53">
        <f t="shared" si="0"/>
        <v>119716.33011643702</v>
      </c>
      <c r="D20" s="53"/>
      <c r="E20" s="47">
        <v>2014</v>
      </c>
      <c r="F20" s="8">
        <v>43605</v>
      </c>
      <c r="G20" s="47" t="s">
        <v>3</v>
      </c>
      <c r="H20" s="54">
        <v>113.29</v>
      </c>
      <c r="I20" s="54"/>
      <c r="J20" s="47">
        <v>58</v>
      </c>
      <c r="K20" s="55">
        <f t="shared" si="3"/>
        <v>3591.4899034931104</v>
      </c>
      <c r="L20" s="56"/>
      <c r="M20" s="6">
        <f>IF(J20="","",(K20/J20)/LOOKUP(RIGHT($D$2,3),定数!$A$6:$A$13,定数!$B$6:$B$13))</f>
        <v>0.61922239715398453</v>
      </c>
      <c r="N20" s="47">
        <v>2014</v>
      </c>
      <c r="O20" s="8">
        <v>43609</v>
      </c>
      <c r="P20" s="54">
        <v>113.89</v>
      </c>
      <c r="Q20" s="54"/>
      <c r="R20" s="57">
        <f>IF(P20="","",T20*M20*LOOKUP(RIGHT($D$2,3),定数!$A$6:$A$13,定数!$B$6:$B$13))</f>
        <v>-3715.334382923872</v>
      </c>
      <c r="S20" s="57"/>
      <c r="T20" s="58">
        <f t="shared" si="4"/>
        <v>-59.999999999999432</v>
      </c>
      <c r="U20" s="58"/>
      <c r="V20" s="22">
        <f t="shared" si="1"/>
        <v>0</v>
      </c>
      <c r="W20">
        <f t="shared" si="2"/>
        <v>1</v>
      </c>
      <c r="X20" s="41">
        <f t="shared" si="5"/>
        <v>119716.33011643702</v>
      </c>
      <c r="Y20" s="42">
        <f t="shared" si="6"/>
        <v>0</v>
      </c>
    </row>
    <row r="21" spans="2:25" x14ac:dyDescent="0.15">
      <c r="B21" s="40">
        <v>13</v>
      </c>
      <c r="C21" s="53">
        <f t="shared" si="0"/>
        <v>116000.99573351315</v>
      </c>
      <c r="D21" s="53"/>
      <c r="E21" s="47">
        <v>2014</v>
      </c>
      <c r="F21" s="8">
        <v>43615</v>
      </c>
      <c r="G21" s="47" t="s">
        <v>3</v>
      </c>
      <c r="H21" s="54">
        <v>113.15</v>
      </c>
      <c r="I21" s="54"/>
      <c r="J21" s="47">
        <v>20</v>
      </c>
      <c r="K21" s="55">
        <f t="shared" si="3"/>
        <v>3480.0298720053943</v>
      </c>
      <c r="L21" s="56"/>
      <c r="M21" s="6">
        <f>IF(J21="","",(K21/J21)/LOOKUP(RIGHT($D$2,3),定数!$A$6:$A$13,定数!$B$6:$B$13))</f>
        <v>1.7400149360026973</v>
      </c>
      <c r="N21" s="47">
        <v>2014</v>
      </c>
      <c r="O21" s="8">
        <v>43615</v>
      </c>
      <c r="P21" s="54">
        <v>113.37</v>
      </c>
      <c r="Q21" s="54"/>
      <c r="R21" s="57">
        <f>IF(P21="","",T21*M21*LOOKUP(RIGHT($D$2,3),定数!$A$6:$A$13,定数!$B$6:$B$13))</f>
        <v>-3828.0328592059141</v>
      </c>
      <c r="S21" s="57"/>
      <c r="T21" s="58">
        <f t="shared" si="4"/>
        <v>-21.999999999999886</v>
      </c>
      <c r="U21" s="58"/>
      <c r="V21" s="22">
        <f t="shared" si="1"/>
        <v>0</v>
      </c>
      <c r="W21">
        <f t="shared" si="2"/>
        <v>2</v>
      </c>
      <c r="X21" s="41">
        <f t="shared" si="5"/>
        <v>119716.33011643702</v>
      </c>
      <c r="Y21" s="42">
        <f t="shared" si="6"/>
        <v>3.1034482758620419E-2</v>
      </c>
    </row>
    <row r="22" spans="2:25" x14ac:dyDescent="0.15">
      <c r="B22" s="40">
        <v>14</v>
      </c>
      <c r="C22" s="53">
        <f t="shared" si="0"/>
        <v>112172.96287430724</v>
      </c>
      <c r="D22" s="53"/>
      <c r="E22" s="47">
        <v>2014</v>
      </c>
      <c r="F22" s="8">
        <v>43618</v>
      </c>
      <c r="G22" s="47" t="s">
        <v>4</v>
      </c>
      <c r="H22" s="54">
        <v>114.02</v>
      </c>
      <c r="I22" s="54"/>
      <c r="J22" s="47">
        <v>50</v>
      </c>
      <c r="K22" s="55">
        <f t="shared" si="3"/>
        <v>3365.1888862292171</v>
      </c>
      <c r="L22" s="56"/>
      <c r="M22" s="6">
        <f>IF(J22="","",(K22/J22)/LOOKUP(RIGHT($D$2,3),定数!$A$6:$A$13,定数!$B$6:$B$13))</f>
        <v>0.67303777724584335</v>
      </c>
      <c r="N22" s="47">
        <v>2014</v>
      </c>
      <c r="O22" s="8">
        <v>43621</v>
      </c>
      <c r="P22" s="54">
        <v>114.76</v>
      </c>
      <c r="Q22" s="54"/>
      <c r="R22" s="57">
        <f>IF(P22="","",T22*M22*LOOKUP(RIGHT($D$2,3),定数!$A$6:$A$13,定数!$B$6:$B$13))</f>
        <v>4980.4795516193017</v>
      </c>
      <c r="S22" s="57"/>
      <c r="T22" s="58">
        <f t="shared" si="4"/>
        <v>74.000000000000909</v>
      </c>
      <c r="U22" s="58"/>
      <c r="V22" s="22">
        <f t="shared" si="1"/>
        <v>1</v>
      </c>
      <c r="W22">
        <f t="shared" si="2"/>
        <v>0</v>
      </c>
      <c r="X22" s="41">
        <f t="shared" si="5"/>
        <v>119716.33011643702</v>
      </c>
      <c r="Y22" s="42">
        <f t="shared" si="6"/>
        <v>6.3010344827585718E-2</v>
      </c>
    </row>
    <row r="23" spans="2:25" x14ac:dyDescent="0.15">
      <c r="B23" s="40">
        <v>15</v>
      </c>
      <c r="C23" s="53">
        <f t="shared" si="0"/>
        <v>117153.44242592654</v>
      </c>
      <c r="D23" s="53"/>
      <c r="E23" s="47">
        <v>2014</v>
      </c>
      <c r="F23" s="8">
        <v>43621</v>
      </c>
      <c r="G23" s="47" t="s">
        <v>4</v>
      </c>
      <c r="H23" s="54">
        <v>114.47</v>
      </c>
      <c r="I23" s="54"/>
      <c r="J23" s="47">
        <v>25</v>
      </c>
      <c r="K23" s="55">
        <f t="shared" si="3"/>
        <v>3514.6032727777961</v>
      </c>
      <c r="L23" s="56"/>
      <c r="M23" s="6">
        <f>IF(J23="","",(K23/J23)/LOOKUP(RIGHT($D$2,3),定数!$A$6:$A$13,定数!$B$6:$B$13))</f>
        <v>1.4058413091111186</v>
      </c>
      <c r="N23" s="47">
        <v>2014</v>
      </c>
      <c r="O23" s="8">
        <v>43621</v>
      </c>
      <c r="P23" s="54">
        <v>114.19</v>
      </c>
      <c r="Q23" s="54"/>
      <c r="R23" s="57">
        <f>IF(P23="","",T23*M23*LOOKUP(RIGHT($D$2,3),定数!$A$6:$A$13,定数!$B$6:$B$13))</f>
        <v>-3936.3556655111479</v>
      </c>
      <c r="S23" s="57"/>
      <c r="T23" s="58">
        <f t="shared" si="4"/>
        <v>-28.000000000000114</v>
      </c>
      <c r="U23" s="58"/>
      <c r="V23" t="str">
        <f t="shared" ref="V23:W74" si="7">IF(S23&lt;&gt;"",IF(S23&lt;0,1+V22,0),"")</f>
        <v/>
      </c>
      <c r="W23">
        <f t="shared" si="2"/>
        <v>1</v>
      </c>
      <c r="X23" s="41">
        <f t="shared" si="5"/>
        <v>119716.33011643702</v>
      </c>
      <c r="Y23" s="42">
        <f t="shared" si="6"/>
        <v>2.1408004137930092E-2</v>
      </c>
    </row>
    <row r="24" spans="2:25" x14ac:dyDescent="0.15">
      <c r="B24" s="40">
        <v>16</v>
      </c>
      <c r="C24" s="53">
        <f t="shared" si="0"/>
        <v>113217.08676041539</v>
      </c>
      <c r="D24" s="53"/>
      <c r="E24" s="47">
        <v>2014</v>
      </c>
      <c r="F24" s="8">
        <v>43641</v>
      </c>
      <c r="G24" s="47" t="s">
        <v>4</v>
      </c>
      <c r="H24" s="54">
        <v>114.12</v>
      </c>
      <c r="I24" s="54"/>
      <c r="J24" s="47">
        <v>20</v>
      </c>
      <c r="K24" s="55">
        <f t="shared" si="3"/>
        <v>3396.5126028124614</v>
      </c>
      <c r="L24" s="56"/>
      <c r="M24" s="6">
        <f>IF(J24="","",(K24/J24)/LOOKUP(RIGHT($D$2,3),定数!$A$6:$A$13,定数!$B$6:$B$13))</f>
        <v>1.6982563014062309</v>
      </c>
      <c r="N24" s="47">
        <v>2014</v>
      </c>
      <c r="O24" s="8">
        <v>43641</v>
      </c>
      <c r="P24" s="54">
        <v>113.9</v>
      </c>
      <c r="Q24" s="54"/>
      <c r="R24" s="57">
        <f>IF(P24="","",T24*M24*LOOKUP(RIGHT($D$2,3),定数!$A$6:$A$13,定数!$B$6:$B$13))</f>
        <v>-3736.1638630936886</v>
      </c>
      <c r="S24" s="57"/>
      <c r="T24" s="58">
        <f t="shared" si="4"/>
        <v>-21.999999999999886</v>
      </c>
      <c r="U24" s="58"/>
      <c r="V24" t="str">
        <f t="shared" si="7"/>
        <v/>
      </c>
      <c r="W24">
        <f t="shared" si="2"/>
        <v>2</v>
      </c>
      <c r="X24" s="41">
        <f t="shared" si="5"/>
        <v>119716.33011643702</v>
      </c>
      <c r="Y24" s="42">
        <f t="shared" si="6"/>
        <v>5.4288695198895676E-2</v>
      </c>
    </row>
    <row r="25" spans="2:25" x14ac:dyDescent="0.15">
      <c r="B25" s="40">
        <v>17</v>
      </c>
      <c r="C25" s="53">
        <f t="shared" si="0"/>
        <v>109480.9228973217</v>
      </c>
      <c r="D25" s="53"/>
      <c r="E25" s="47">
        <v>2014</v>
      </c>
      <c r="F25" s="8">
        <v>43670</v>
      </c>
      <c r="G25" s="47" t="s">
        <v>3</v>
      </c>
      <c r="H25" s="54">
        <v>112.38</v>
      </c>
      <c r="I25" s="54"/>
      <c r="J25" s="47">
        <v>14</v>
      </c>
      <c r="K25" s="55">
        <f t="shared" si="3"/>
        <v>3284.4276869196506</v>
      </c>
      <c r="L25" s="56"/>
      <c r="M25" s="6">
        <f>IF(J25="","",(K25/J25)/LOOKUP(RIGHT($D$2,3),定数!$A$6:$A$13,定数!$B$6:$B$13))</f>
        <v>2.346019776371179</v>
      </c>
      <c r="N25" s="47">
        <v>2014</v>
      </c>
      <c r="O25" s="8">
        <v>43670</v>
      </c>
      <c r="P25" s="54">
        <v>112.54</v>
      </c>
      <c r="Q25" s="54"/>
      <c r="R25" s="57">
        <f>IF(P25="","",T25*M25*LOOKUP(RIGHT($D$2,3),定数!$A$6:$A$13,定数!$B$6:$B$13))</f>
        <v>-3753.6316421941401</v>
      </c>
      <c r="S25" s="57"/>
      <c r="T25" s="58">
        <f t="shared" si="4"/>
        <v>-16.00000000000108</v>
      </c>
      <c r="U25" s="58"/>
      <c r="V25" t="str">
        <f t="shared" si="7"/>
        <v/>
      </c>
      <c r="W25">
        <f t="shared" si="2"/>
        <v>3</v>
      </c>
      <c r="X25" s="41">
        <f t="shared" si="5"/>
        <v>119716.33011643702</v>
      </c>
      <c r="Y25" s="42">
        <f t="shared" si="6"/>
        <v>8.5497168257332001E-2</v>
      </c>
    </row>
    <row r="26" spans="2:25" x14ac:dyDescent="0.15">
      <c r="B26" s="40">
        <v>18</v>
      </c>
      <c r="C26" s="53">
        <f t="shared" si="0"/>
        <v>105727.29125512755</v>
      </c>
      <c r="D26" s="53"/>
      <c r="E26" s="47">
        <v>2014</v>
      </c>
      <c r="F26" s="8">
        <v>43691</v>
      </c>
      <c r="G26" s="47" t="s">
        <v>4</v>
      </c>
      <c r="H26" s="54">
        <v>113.24</v>
      </c>
      <c r="I26" s="54"/>
      <c r="J26" s="47">
        <v>40</v>
      </c>
      <c r="K26" s="55">
        <f t="shared" si="3"/>
        <v>3171.8187376538262</v>
      </c>
      <c r="L26" s="56"/>
      <c r="M26" s="6">
        <f>IF(J26="","",(K26/J26)/LOOKUP(RIGHT($D$2,3),定数!$A$6:$A$13,定数!$B$6:$B$13))</f>
        <v>0.79295468441345662</v>
      </c>
      <c r="N26" s="47">
        <v>2014</v>
      </c>
      <c r="O26" s="8">
        <v>43698</v>
      </c>
      <c r="P26" s="54">
        <v>113.84</v>
      </c>
      <c r="Q26" s="54"/>
      <c r="R26" s="57">
        <f>IF(P26="","",T26*M26*LOOKUP(RIGHT($D$2,3),定数!$A$6:$A$13,定数!$B$6:$B$13))</f>
        <v>4757.7281064808076</v>
      </c>
      <c r="S26" s="57"/>
      <c r="T26" s="58">
        <f t="shared" si="4"/>
        <v>60.000000000000853</v>
      </c>
      <c r="U26" s="58"/>
      <c r="V26" t="str">
        <f t="shared" si="7"/>
        <v/>
      </c>
      <c r="W26">
        <f t="shared" si="2"/>
        <v>0</v>
      </c>
      <c r="X26" s="41">
        <f t="shared" si="5"/>
        <v>119716.33011643702</v>
      </c>
      <c r="Y26" s="42">
        <f t="shared" si="6"/>
        <v>0.11685155105993994</v>
      </c>
    </row>
    <row r="27" spans="2:25" x14ac:dyDescent="0.15">
      <c r="B27" s="40">
        <v>19</v>
      </c>
      <c r="C27" s="53">
        <f t="shared" si="0"/>
        <v>110485.01936160836</v>
      </c>
      <c r="D27" s="53"/>
      <c r="E27" s="47">
        <v>2014</v>
      </c>
      <c r="F27" s="8">
        <v>43704</v>
      </c>
      <c r="G27" s="47" t="s">
        <v>3</v>
      </c>
      <c r="H27" s="54">
        <v>113.38</v>
      </c>
      <c r="I27" s="54"/>
      <c r="J27" s="47">
        <v>25</v>
      </c>
      <c r="K27" s="55">
        <f t="shared" si="3"/>
        <v>3314.5505808482508</v>
      </c>
      <c r="L27" s="56"/>
      <c r="M27" s="6">
        <f>IF(J27="","",(K27/J27)/LOOKUP(RIGHT($D$2,3),定数!$A$6:$A$13,定数!$B$6:$B$13))</f>
        <v>1.3258202323393005</v>
      </c>
      <c r="N27" s="47">
        <v>2014</v>
      </c>
      <c r="O27" s="8">
        <v>43704</v>
      </c>
      <c r="P27" s="54">
        <v>113.65</v>
      </c>
      <c r="Q27" s="54"/>
      <c r="R27" s="57">
        <f>IF(P27="","",T27*M27*LOOKUP(RIGHT($D$2,3),定数!$A$6:$A$13,定数!$B$6:$B$13))</f>
        <v>-3579.7146273162471</v>
      </c>
      <c r="S27" s="57"/>
      <c r="T27" s="58">
        <f t="shared" si="4"/>
        <v>-27.000000000001023</v>
      </c>
      <c r="U27" s="58"/>
      <c r="V27" t="str">
        <f t="shared" si="7"/>
        <v/>
      </c>
      <c r="W27">
        <f t="shared" si="2"/>
        <v>1</v>
      </c>
      <c r="X27" s="41">
        <f t="shared" si="5"/>
        <v>119716.33011643702</v>
      </c>
      <c r="Y27" s="42">
        <f t="shared" si="6"/>
        <v>7.7109870857636764E-2</v>
      </c>
    </row>
    <row r="28" spans="2:25" x14ac:dyDescent="0.15">
      <c r="B28" s="40">
        <v>20</v>
      </c>
      <c r="C28" s="53">
        <f t="shared" si="0"/>
        <v>106905.30473429211</v>
      </c>
      <c r="D28" s="53"/>
      <c r="E28" s="47">
        <v>2014</v>
      </c>
      <c r="F28" s="8">
        <v>43724</v>
      </c>
      <c r="G28" s="47" t="s">
        <v>4</v>
      </c>
      <c r="H28" s="54">
        <v>114.66</v>
      </c>
      <c r="I28" s="54"/>
      <c r="J28" s="47">
        <v>20</v>
      </c>
      <c r="K28" s="55">
        <f t="shared" si="3"/>
        <v>3207.1591420287632</v>
      </c>
      <c r="L28" s="56"/>
      <c r="M28" s="6">
        <f>IF(J28="","",(K28/J28)/LOOKUP(RIGHT($D$2,3),定数!$A$6:$A$13,定数!$B$6:$B$13))</f>
        <v>1.6035795710143816</v>
      </c>
      <c r="N28" s="47">
        <v>2014</v>
      </c>
      <c r="O28" s="8">
        <v>43725</v>
      </c>
      <c r="P28" s="54">
        <v>114.98</v>
      </c>
      <c r="Q28" s="54"/>
      <c r="R28" s="57">
        <f>IF(P28="","",T28*M28*LOOKUP(RIGHT($D$2,3),定数!$A$6:$A$13,定数!$B$6:$B$13))</f>
        <v>5131.4546272461403</v>
      </c>
      <c r="S28" s="57"/>
      <c r="T28" s="58">
        <f t="shared" si="4"/>
        <v>32.000000000000739</v>
      </c>
      <c r="U28" s="58"/>
      <c r="V28" t="str">
        <f t="shared" si="7"/>
        <v/>
      </c>
      <c r="W28">
        <f t="shared" si="2"/>
        <v>0</v>
      </c>
      <c r="X28" s="41">
        <f t="shared" si="5"/>
        <v>119716.33011643702</v>
      </c>
      <c r="Y28" s="42">
        <f t="shared" si="6"/>
        <v>0.10701151104185047</v>
      </c>
    </row>
    <row r="29" spans="2:25" x14ac:dyDescent="0.15">
      <c r="B29" s="40">
        <v>21</v>
      </c>
      <c r="C29" s="53">
        <f t="shared" si="0"/>
        <v>112036.75936153825</v>
      </c>
      <c r="D29" s="53"/>
      <c r="E29" s="47">
        <v>2014</v>
      </c>
      <c r="F29" s="8">
        <v>43731</v>
      </c>
      <c r="G29" s="47" t="s">
        <v>4</v>
      </c>
      <c r="H29" s="54">
        <v>115.98</v>
      </c>
      <c r="I29" s="54"/>
      <c r="J29" s="47">
        <v>66</v>
      </c>
      <c r="K29" s="55">
        <f t="shared" si="3"/>
        <v>3361.1027808461472</v>
      </c>
      <c r="L29" s="56"/>
      <c r="M29" s="6">
        <f>IF(J29="","",(K29/J29)/LOOKUP(RIGHT($D$2,3),定数!$A$6:$A$13,定数!$B$6:$B$13))</f>
        <v>0.50925799709790109</v>
      </c>
      <c r="N29" s="47">
        <v>2014</v>
      </c>
      <c r="O29" s="8">
        <v>43732</v>
      </c>
      <c r="P29" s="54">
        <v>115.29</v>
      </c>
      <c r="Q29" s="54"/>
      <c r="R29" s="57">
        <f>IF(P29="","",T29*M29*LOOKUP(RIGHT($D$2,3),定数!$A$6:$A$13,定数!$B$6:$B$13))</f>
        <v>-3513.8801799755056</v>
      </c>
      <c r="S29" s="57"/>
      <c r="T29" s="58">
        <f t="shared" si="4"/>
        <v>-68.999999999999773</v>
      </c>
      <c r="U29" s="58"/>
      <c r="V29" t="str">
        <f t="shared" si="7"/>
        <v/>
      </c>
      <c r="W29">
        <f t="shared" si="2"/>
        <v>1</v>
      </c>
      <c r="X29" s="41">
        <f t="shared" si="5"/>
        <v>119716.33011643702</v>
      </c>
      <c r="Y29" s="42">
        <f t="shared" si="6"/>
        <v>6.4148063571858205E-2</v>
      </c>
    </row>
    <row r="30" spans="2:25" x14ac:dyDescent="0.15">
      <c r="B30" s="40">
        <v>22</v>
      </c>
      <c r="C30" s="53">
        <f t="shared" si="0"/>
        <v>108522.87918156275</v>
      </c>
      <c r="D30" s="53"/>
      <c r="E30" s="47">
        <v>2014</v>
      </c>
      <c r="F30" s="8">
        <v>43752</v>
      </c>
      <c r="G30" s="47" t="s">
        <v>3</v>
      </c>
      <c r="H30" s="54">
        <v>112.3</v>
      </c>
      <c r="I30" s="54"/>
      <c r="J30" s="47">
        <v>64</v>
      </c>
      <c r="K30" s="55">
        <f t="shared" si="3"/>
        <v>3255.6863754468823</v>
      </c>
      <c r="L30" s="56"/>
      <c r="M30" s="6">
        <f>IF(J30="","",(K30/J30)/LOOKUP(RIGHT($D$2,3),定数!$A$6:$A$13,定数!$B$6:$B$13))</f>
        <v>0.50870099616357534</v>
      </c>
      <c r="N30" s="47">
        <v>2014</v>
      </c>
      <c r="O30" s="8">
        <v>43754</v>
      </c>
      <c r="P30" s="54">
        <v>111.35</v>
      </c>
      <c r="Q30" s="54"/>
      <c r="R30" s="57">
        <f>IF(P30="","",T30*M30*LOOKUP(RIGHT($D$2,3),定数!$A$6:$A$13,定数!$B$6:$B$13))</f>
        <v>4832.6594635539795</v>
      </c>
      <c r="S30" s="57"/>
      <c r="T30" s="58">
        <f t="shared" si="4"/>
        <v>95.000000000000284</v>
      </c>
      <c r="U30" s="58"/>
      <c r="V30" t="str">
        <f t="shared" si="7"/>
        <v/>
      </c>
      <c r="W30">
        <f t="shared" si="2"/>
        <v>0</v>
      </c>
      <c r="X30" s="41">
        <f t="shared" si="5"/>
        <v>119716.33011643702</v>
      </c>
      <c r="Y30" s="42">
        <f t="shared" si="6"/>
        <v>9.3499783396195246E-2</v>
      </c>
    </row>
    <row r="31" spans="2:25" x14ac:dyDescent="0.15">
      <c r="B31" s="40">
        <v>23</v>
      </c>
      <c r="C31" s="53">
        <f t="shared" si="0"/>
        <v>113355.53864511673</v>
      </c>
      <c r="D31" s="53"/>
      <c r="E31" s="47">
        <v>2014</v>
      </c>
      <c r="F31" s="8">
        <v>43765</v>
      </c>
      <c r="G31" s="47" t="s">
        <v>4</v>
      </c>
      <c r="H31" s="54">
        <v>113.67</v>
      </c>
      <c r="I31" s="54"/>
      <c r="J31" s="47">
        <v>39</v>
      </c>
      <c r="K31" s="55">
        <f t="shared" si="3"/>
        <v>3400.6661593535018</v>
      </c>
      <c r="L31" s="56"/>
      <c r="M31" s="6">
        <f>IF(J31="","",(K31/J31)/LOOKUP(RIGHT($D$2,3),定数!$A$6:$A$13,定数!$B$6:$B$13))</f>
        <v>0.87196568188551327</v>
      </c>
      <c r="N31" s="47">
        <v>2014</v>
      </c>
      <c r="O31" s="8">
        <v>43767</v>
      </c>
      <c r="P31" s="54">
        <v>114.24</v>
      </c>
      <c r="Q31" s="54"/>
      <c r="R31" s="57">
        <f>IF(P31="","",T31*M31*LOOKUP(RIGHT($D$2,3),定数!$A$6:$A$13,定数!$B$6:$B$13))</f>
        <v>4970.2043867473658</v>
      </c>
      <c r="S31" s="57"/>
      <c r="T31" s="58">
        <f t="shared" si="4"/>
        <v>56.999999999999318</v>
      </c>
      <c r="U31" s="58"/>
      <c r="V31" t="str">
        <f t="shared" si="7"/>
        <v/>
      </c>
      <c r="W31">
        <f t="shared" si="2"/>
        <v>0</v>
      </c>
      <c r="X31" s="41">
        <f t="shared" si="5"/>
        <v>119716.33011643702</v>
      </c>
      <c r="Y31" s="42">
        <f t="shared" si="6"/>
        <v>5.3132195625557044E-2</v>
      </c>
    </row>
    <row r="32" spans="2:25" x14ac:dyDescent="0.15">
      <c r="B32" s="40">
        <v>24</v>
      </c>
      <c r="C32" s="53">
        <f t="shared" si="0"/>
        <v>118325.7430318641</v>
      </c>
      <c r="D32" s="53"/>
      <c r="E32" s="47">
        <v>2014</v>
      </c>
      <c r="F32" s="8">
        <v>43767</v>
      </c>
      <c r="G32" s="47" t="s">
        <v>4</v>
      </c>
      <c r="H32" s="54">
        <v>114.27</v>
      </c>
      <c r="I32" s="54"/>
      <c r="J32" s="47">
        <v>31</v>
      </c>
      <c r="K32" s="55">
        <f t="shared" si="3"/>
        <v>3549.7722909559229</v>
      </c>
      <c r="L32" s="56"/>
      <c r="M32" s="6">
        <f>IF(J32="","",(K32/J32)/LOOKUP(RIGHT($D$2,3),定数!$A$6:$A$13,定数!$B$6:$B$13))</f>
        <v>1.1450878357922332</v>
      </c>
      <c r="N32" s="47">
        <v>2014</v>
      </c>
      <c r="O32" s="8">
        <v>43769</v>
      </c>
      <c r="P32" s="54">
        <v>114.73</v>
      </c>
      <c r="Q32" s="54"/>
      <c r="R32" s="57">
        <f>IF(P32="","",T32*M32*LOOKUP(RIGHT($D$2,3),定数!$A$6:$A$13,定数!$B$6:$B$13))</f>
        <v>5267.4040446443632</v>
      </c>
      <c r="S32" s="57"/>
      <c r="T32" s="58">
        <f t="shared" si="4"/>
        <v>46.000000000000796</v>
      </c>
      <c r="U32" s="58"/>
      <c r="V32" t="str">
        <f t="shared" si="7"/>
        <v/>
      </c>
      <c r="W32">
        <f t="shared" si="2"/>
        <v>0</v>
      </c>
      <c r="X32" s="41">
        <f t="shared" si="5"/>
        <v>119716.33011643702</v>
      </c>
      <c r="Y32" s="42">
        <f t="shared" si="6"/>
        <v>1.1615684202985754E-2</v>
      </c>
    </row>
    <row r="33" spans="2:25" x14ac:dyDescent="0.15">
      <c r="B33" s="40">
        <v>25</v>
      </c>
      <c r="C33" s="53">
        <f t="shared" si="0"/>
        <v>123593.14707650847</v>
      </c>
      <c r="D33" s="53"/>
      <c r="E33" s="47">
        <v>2014</v>
      </c>
      <c r="F33" s="8">
        <v>43780</v>
      </c>
      <c r="G33" s="47" t="s">
        <v>4</v>
      </c>
      <c r="H33" s="54">
        <v>119.09</v>
      </c>
      <c r="I33" s="54"/>
      <c r="J33" s="47">
        <v>56</v>
      </c>
      <c r="K33" s="55">
        <f t="shared" si="3"/>
        <v>3707.794412295254</v>
      </c>
      <c r="L33" s="56"/>
      <c r="M33" s="6">
        <f>IF(J33="","",(K33/J33)/LOOKUP(RIGHT($D$2,3),定数!$A$6:$A$13,定数!$B$6:$B$13))</f>
        <v>0.66210614505272392</v>
      </c>
      <c r="N33" s="47">
        <v>2014</v>
      </c>
      <c r="O33" s="8">
        <v>43781</v>
      </c>
      <c r="P33" s="54">
        <v>119.92</v>
      </c>
      <c r="Q33" s="54"/>
      <c r="R33" s="57">
        <f>IF(P33="","",T33*M33*LOOKUP(RIGHT($D$2,3),定数!$A$6:$A$13,定数!$B$6:$B$13))</f>
        <v>5495.4810039375971</v>
      </c>
      <c r="S33" s="57"/>
      <c r="T33" s="58">
        <f t="shared" si="4"/>
        <v>82.999999999999829</v>
      </c>
      <c r="U33" s="58"/>
      <c r="V33" t="str">
        <f t="shared" si="7"/>
        <v/>
      </c>
      <c r="W33">
        <f t="shared" si="2"/>
        <v>0</v>
      </c>
      <c r="X33" s="41">
        <f t="shared" si="5"/>
        <v>123593.14707650847</v>
      </c>
      <c r="Y33" s="42">
        <f t="shared" si="6"/>
        <v>0</v>
      </c>
    </row>
    <row r="34" spans="2:25" x14ac:dyDescent="0.15">
      <c r="B34" s="40">
        <v>26</v>
      </c>
      <c r="C34" s="53">
        <f t="shared" si="0"/>
        <v>129088.62808044607</v>
      </c>
      <c r="D34" s="53"/>
      <c r="E34" s="47">
        <v>2015</v>
      </c>
      <c r="F34" s="8">
        <v>43529</v>
      </c>
      <c r="G34" s="47" t="s">
        <v>3</v>
      </c>
      <c r="H34" s="54">
        <v>123.3</v>
      </c>
      <c r="I34" s="54"/>
      <c r="J34" s="47">
        <v>128</v>
      </c>
      <c r="K34" s="55">
        <f t="shared" si="3"/>
        <v>3872.658842413382</v>
      </c>
      <c r="L34" s="56"/>
      <c r="M34" s="6">
        <f>IF(J34="","",(K34/J34)/LOOKUP(RIGHT($D$2,3),定数!$A$6:$A$13,定数!$B$6:$B$13))</f>
        <v>0.30255147206354549</v>
      </c>
      <c r="N34" s="47">
        <v>2015</v>
      </c>
      <c r="O34" s="8">
        <v>43534</v>
      </c>
      <c r="P34" s="54">
        <v>121.39</v>
      </c>
      <c r="Q34" s="54"/>
      <c r="R34" s="57">
        <f>IF(P34="","",T34*M34*LOOKUP(RIGHT($D$2,3),定数!$A$6:$A$13,定数!$B$6:$B$13))</f>
        <v>5778.7331164137086</v>
      </c>
      <c r="S34" s="57"/>
      <c r="T34" s="58">
        <f t="shared" si="4"/>
        <v>190.99999999999966</v>
      </c>
      <c r="U34" s="58"/>
      <c r="V34" t="str">
        <f t="shared" si="7"/>
        <v/>
      </c>
      <c r="W34">
        <f t="shared" si="2"/>
        <v>0</v>
      </c>
      <c r="X34" s="41">
        <f t="shared" si="5"/>
        <v>129088.62808044607</v>
      </c>
      <c r="Y34" s="42">
        <f t="shared" si="6"/>
        <v>0</v>
      </c>
    </row>
    <row r="35" spans="2:25" x14ac:dyDescent="0.15">
      <c r="B35" s="40">
        <v>27</v>
      </c>
      <c r="C35" s="53">
        <f t="shared" si="0"/>
        <v>134867.36119685977</v>
      </c>
      <c r="D35" s="53"/>
      <c r="E35" s="47">
        <v>2015</v>
      </c>
      <c r="F35" s="8">
        <v>43537</v>
      </c>
      <c r="G35" s="47" t="s">
        <v>3</v>
      </c>
      <c r="H35" s="54">
        <v>120.38</v>
      </c>
      <c r="I35" s="54"/>
      <c r="J35" s="47">
        <v>56</v>
      </c>
      <c r="K35" s="55">
        <f t="shared" si="3"/>
        <v>4046.0208359057929</v>
      </c>
      <c r="L35" s="56"/>
      <c r="M35" s="6">
        <f>IF(J35="","",(K35/J35)/LOOKUP(RIGHT($D$2,3),定数!$A$6:$A$13,定数!$B$6:$B$13))</f>
        <v>0.72250372069746305</v>
      </c>
      <c r="N35" s="47">
        <v>2015</v>
      </c>
      <c r="O35" s="8">
        <v>43541</v>
      </c>
      <c r="P35" s="54">
        <v>120.96</v>
      </c>
      <c r="Q35" s="54"/>
      <c r="R35" s="57">
        <f>IF(P35="","",T35*M35*LOOKUP(RIGHT($D$2,3),定数!$A$6:$A$13,定数!$B$6:$B$13))</f>
        <v>-4190.5215800452734</v>
      </c>
      <c r="S35" s="57"/>
      <c r="T35" s="58">
        <f t="shared" si="4"/>
        <v>-57.999999999999829</v>
      </c>
      <c r="U35" s="58"/>
      <c r="V35" t="str">
        <f t="shared" si="7"/>
        <v/>
      </c>
      <c r="W35">
        <f t="shared" si="2"/>
        <v>1</v>
      </c>
      <c r="X35" s="41">
        <f t="shared" si="5"/>
        <v>134867.36119685977</v>
      </c>
      <c r="Y35" s="42">
        <f t="shared" si="6"/>
        <v>0</v>
      </c>
    </row>
    <row r="36" spans="2:25" x14ac:dyDescent="0.15">
      <c r="B36" s="40">
        <v>28</v>
      </c>
      <c r="C36" s="53">
        <f t="shared" si="0"/>
        <v>130676.8396168145</v>
      </c>
      <c r="D36" s="53"/>
      <c r="E36" s="47">
        <v>2015</v>
      </c>
      <c r="F36" s="8">
        <v>43589</v>
      </c>
      <c r="G36" s="47" t="s">
        <v>4</v>
      </c>
      <c r="H36" s="54">
        <v>128.99</v>
      </c>
      <c r="I36" s="54"/>
      <c r="J36" s="47">
        <v>93</v>
      </c>
      <c r="K36" s="55">
        <f t="shared" si="3"/>
        <v>3920.3051885044347</v>
      </c>
      <c r="L36" s="56"/>
      <c r="M36" s="6">
        <f>IF(J36="","",(K36/J36)/LOOKUP(RIGHT($D$2,3),定数!$A$6:$A$13,定数!$B$6:$B$13))</f>
        <v>0.42153819231230477</v>
      </c>
      <c r="N36" s="47">
        <v>2015</v>
      </c>
      <c r="O36" s="8">
        <v>43590</v>
      </c>
      <c r="P36" s="54">
        <v>128.03</v>
      </c>
      <c r="Q36" s="54"/>
      <c r="R36" s="57">
        <f>IF(P36="","",T36*M36*LOOKUP(RIGHT($D$2,3),定数!$A$6:$A$13,定数!$B$6:$B$13))</f>
        <v>-4046.7666461981594</v>
      </c>
      <c r="S36" s="57"/>
      <c r="T36" s="58">
        <f t="shared" si="4"/>
        <v>-96.000000000000796</v>
      </c>
      <c r="U36" s="58"/>
      <c r="V36" t="str">
        <f t="shared" si="7"/>
        <v/>
      </c>
      <c r="W36">
        <f t="shared" si="2"/>
        <v>2</v>
      </c>
      <c r="X36" s="41">
        <f t="shared" si="5"/>
        <v>134867.36119685977</v>
      </c>
      <c r="Y36" s="42">
        <f t="shared" si="6"/>
        <v>3.1071428571428417E-2</v>
      </c>
    </row>
    <row r="37" spans="2:25" x14ac:dyDescent="0.15">
      <c r="B37" s="40">
        <v>29</v>
      </c>
      <c r="C37" s="53">
        <f t="shared" si="0"/>
        <v>126630.07297061634</v>
      </c>
      <c r="D37" s="53"/>
      <c r="E37" s="47">
        <v>2015</v>
      </c>
      <c r="F37" s="8">
        <v>43590</v>
      </c>
      <c r="G37" s="47" t="s">
        <v>4</v>
      </c>
      <c r="H37" s="54">
        <v>129.47</v>
      </c>
      <c r="I37" s="54"/>
      <c r="J37" s="47">
        <v>167</v>
      </c>
      <c r="K37" s="55">
        <f t="shared" si="3"/>
        <v>3798.9021891184902</v>
      </c>
      <c r="L37" s="56"/>
      <c r="M37" s="6">
        <f>IF(J37="","",(K37/J37)/LOOKUP(RIGHT($D$2,3),定数!$A$6:$A$13,定数!$B$6:$B$13))</f>
        <v>0.2274791730011072</v>
      </c>
      <c r="N37" s="47">
        <v>2015</v>
      </c>
      <c r="O37" s="8">
        <v>43614</v>
      </c>
      <c r="P37" s="54">
        <v>131.97999999999999</v>
      </c>
      <c r="Q37" s="54"/>
      <c r="R37" s="57">
        <f>IF(P37="","",T37*M37*LOOKUP(RIGHT($D$2,3),定数!$A$6:$A$13,定数!$B$6:$B$13))</f>
        <v>5709.72724232777</v>
      </c>
      <c r="S37" s="57"/>
      <c r="T37" s="58">
        <f t="shared" si="4"/>
        <v>250.99999999999909</v>
      </c>
      <c r="U37" s="58"/>
      <c r="V37" t="str">
        <f t="shared" si="7"/>
        <v/>
      </c>
      <c r="W37">
        <f t="shared" si="2"/>
        <v>0</v>
      </c>
      <c r="X37" s="41">
        <f t="shared" si="5"/>
        <v>134867.36119685977</v>
      </c>
      <c r="Y37" s="42">
        <f t="shared" si="6"/>
        <v>6.1076958525345781E-2</v>
      </c>
    </row>
    <row r="38" spans="2:25" x14ac:dyDescent="0.15">
      <c r="B38" s="40">
        <v>30</v>
      </c>
      <c r="C38" s="53">
        <f t="shared" si="0"/>
        <v>132339.8002129441</v>
      </c>
      <c r="D38" s="53"/>
      <c r="E38" s="47">
        <v>2015</v>
      </c>
      <c r="F38" s="8">
        <v>43614</v>
      </c>
      <c r="G38" s="47" t="s">
        <v>4</v>
      </c>
      <c r="H38" s="54">
        <v>131.9</v>
      </c>
      <c r="I38" s="54"/>
      <c r="J38" s="47">
        <v>114</v>
      </c>
      <c r="K38" s="55">
        <f t="shared" si="3"/>
        <v>3970.194006388323</v>
      </c>
      <c r="L38" s="56"/>
      <c r="M38" s="6">
        <f>IF(J38="","",(K38/J38)/LOOKUP(RIGHT($D$2,3),定数!$A$6:$A$13,定数!$B$6:$B$13))</f>
        <v>0.34826263213932657</v>
      </c>
      <c r="N38" s="47">
        <v>2015</v>
      </c>
      <c r="O38" s="8">
        <v>43620</v>
      </c>
      <c r="P38" s="54">
        <v>133.6</v>
      </c>
      <c r="Q38" s="54"/>
      <c r="R38" s="57">
        <f>IF(P38="","",T38*M38*LOOKUP(RIGHT($D$2,3),定数!$A$6:$A$13,定数!$B$6:$B$13))</f>
        <v>5920.4647463685124</v>
      </c>
      <c r="S38" s="57"/>
      <c r="T38" s="58">
        <f t="shared" si="4"/>
        <v>169.99999999999886</v>
      </c>
      <c r="U38" s="58"/>
      <c r="V38" t="str">
        <f t="shared" si="7"/>
        <v/>
      </c>
      <c r="W38">
        <f t="shared" si="2"/>
        <v>0</v>
      </c>
      <c r="X38" s="41">
        <f t="shared" si="5"/>
        <v>134867.36119685977</v>
      </c>
      <c r="Y38" s="42">
        <f t="shared" si="6"/>
        <v>1.8741087254063649E-2</v>
      </c>
    </row>
    <row r="39" spans="2:25" x14ac:dyDescent="0.15">
      <c r="B39" s="40">
        <v>31</v>
      </c>
      <c r="C39" s="53">
        <f t="shared" si="0"/>
        <v>138260.26495931263</v>
      </c>
      <c r="D39" s="53"/>
      <c r="E39" s="47">
        <v>2015</v>
      </c>
      <c r="F39" s="8">
        <v>43617</v>
      </c>
      <c r="G39" s="47" t="s">
        <v>4</v>
      </c>
      <c r="H39" s="54">
        <v>131.81</v>
      </c>
      <c r="I39" s="54"/>
      <c r="J39" s="47">
        <v>91</v>
      </c>
      <c r="K39" s="55">
        <f t="shared" si="3"/>
        <v>4147.8079487793784</v>
      </c>
      <c r="L39" s="56"/>
      <c r="M39" s="6">
        <f>IF(J39="","",(K39/J39)/LOOKUP(RIGHT($D$2,3),定数!$A$6:$A$13,定数!$B$6:$B$13))</f>
        <v>0.4558030712944372</v>
      </c>
      <c r="N39" s="47">
        <v>2015</v>
      </c>
      <c r="O39" s="8">
        <v>43618</v>
      </c>
      <c r="P39" s="54">
        <v>133.16999999999999</v>
      </c>
      <c r="Q39" s="54"/>
      <c r="R39" s="57">
        <f>IF(P39="","",T39*M39*LOOKUP(RIGHT($D$2,3),定数!$A$6:$A$13,定数!$B$6:$B$13))</f>
        <v>6198.9217696042788</v>
      </c>
      <c r="S39" s="57"/>
      <c r="T39" s="58">
        <f t="shared" si="4"/>
        <v>135.99999999999852</v>
      </c>
      <c r="U39" s="58"/>
      <c r="V39" t="str">
        <f t="shared" si="7"/>
        <v/>
      </c>
      <c r="W39">
        <f t="shared" si="2"/>
        <v>0</v>
      </c>
      <c r="X39" s="41">
        <f t="shared" si="5"/>
        <v>138260.26495931263</v>
      </c>
      <c r="Y39" s="42">
        <f t="shared" si="6"/>
        <v>0</v>
      </c>
    </row>
    <row r="40" spans="2:25" x14ac:dyDescent="0.15">
      <c r="B40" s="40">
        <v>32</v>
      </c>
      <c r="C40" s="53">
        <f t="shared" si="0"/>
        <v>144459.18672891692</v>
      </c>
      <c r="D40" s="53"/>
      <c r="E40" s="47">
        <v>2015</v>
      </c>
      <c r="F40" s="8">
        <v>43619</v>
      </c>
      <c r="G40" s="47" t="s">
        <v>4</v>
      </c>
      <c r="H40" s="54">
        <v>133.26</v>
      </c>
      <c r="I40" s="54"/>
      <c r="J40" s="47">
        <v>105</v>
      </c>
      <c r="K40" s="55">
        <f t="shared" si="3"/>
        <v>4333.7756018675072</v>
      </c>
      <c r="L40" s="56"/>
      <c r="M40" s="6">
        <f>IF(J40="","",(K40/J40)/LOOKUP(RIGHT($D$2,3),定数!$A$6:$A$13,定数!$B$6:$B$13))</f>
        <v>0.41274053351119117</v>
      </c>
      <c r="N40" s="47">
        <v>2015</v>
      </c>
      <c r="O40" s="8">
        <v>43626</v>
      </c>
      <c r="P40" s="54">
        <v>132.18</v>
      </c>
      <c r="Q40" s="54"/>
      <c r="R40" s="57">
        <f>IF(P40="","",T40*M40*LOOKUP(RIGHT($D$2,3),定数!$A$6:$A$13,定数!$B$6:$B$13))</f>
        <v>-4457.5977619207988</v>
      </c>
      <c r="S40" s="57"/>
      <c r="T40" s="58">
        <f t="shared" si="4"/>
        <v>-107.99999999999841</v>
      </c>
      <c r="U40" s="58"/>
      <c r="V40" t="str">
        <f t="shared" si="7"/>
        <v/>
      </c>
      <c r="W40">
        <f t="shared" si="2"/>
        <v>1</v>
      </c>
      <c r="X40" s="41">
        <f t="shared" si="5"/>
        <v>144459.18672891692</v>
      </c>
      <c r="Y40" s="42">
        <f t="shared" si="6"/>
        <v>0</v>
      </c>
    </row>
    <row r="41" spans="2:25" x14ac:dyDescent="0.15">
      <c r="B41" s="40">
        <v>33</v>
      </c>
      <c r="C41" s="53">
        <f t="shared" si="0"/>
        <v>140001.58896699612</v>
      </c>
      <c r="D41" s="53"/>
      <c r="E41" s="47">
        <v>2015</v>
      </c>
      <c r="F41" s="8">
        <v>43646</v>
      </c>
      <c r="G41" s="47" t="s">
        <v>3</v>
      </c>
      <c r="H41" s="54">
        <v>130.25</v>
      </c>
      <c r="I41" s="54"/>
      <c r="J41" s="47">
        <v>163</v>
      </c>
      <c r="K41" s="55">
        <f t="shared" si="3"/>
        <v>4200.0476690098831</v>
      </c>
      <c r="L41" s="56"/>
      <c r="M41" s="6">
        <f>IF(J41="","",(K41/J41)/LOOKUP(RIGHT($D$2,3),定数!$A$6:$A$13,定数!$B$6:$B$13))</f>
        <v>0.25767163613557564</v>
      </c>
      <c r="N41" s="47">
        <v>2015</v>
      </c>
      <c r="O41" s="8">
        <v>43654</v>
      </c>
      <c r="P41" s="54">
        <v>127.81</v>
      </c>
      <c r="Q41" s="54"/>
      <c r="R41" s="57">
        <f>IF(P41="","",T41*M41*LOOKUP(RIGHT($D$2,3),定数!$A$6:$A$13,定数!$B$6:$B$13))</f>
        <v>6287.1879217080395</v>
      </c>
      <c r="S41" s="57"/>
      <c r="T41" s="58">
        <f t="shared" si="4"/>
        <v>243.99999999999977</v>
      </c>
      <c r="U41" s="58"/>
      <c r="V41" t="str">
        <f t="shared" si="7"/>
        <v/>
      </c>
      <c r="W41">
        <f t="shared" si="2"/>
        <v>0</v>
      </c>
      <c r="X41" s="41">
        <f t="shared" si="5"/>
        <v>144459.18672891692</v>
      </c>
      <c r="Y41" s="42">
        <f t="shared" si="6"/>
        <v>3.0857142857142361E-2</v>
      </c>
    </row>
    <row r="42" spans="2:25" x14ac:dyDescent="0.15">
      <c r="B42" s="40">
        <v>34</v>
      </c>
      <c r="C42" s="53">
        <f t="shared" si="0"/>
        <v>146288.77688870416</v>
      </c>
      <c r="D42" s="53"/>
      <c r="E42" s="47">
        <v>2015</v>
      </c>
      <c r="F42" s="8">
        <v>43649</v>
      </c>
      <c r="G42" s="47" t="s">
        <v>3</v>
      </c>
      <c r="H42" s="54">
        <v>130.04</v>
      </c>
      <c r="I42" s="54"/>
      <c r="J42" s="47">
        <v>79</v>
      </c>
      <c r="K42" s="55">
        <f t="shared" si="3"/>
        <v>4388.6633066611248</v>
      </c>
      <c r="L42" s="56"/>
      <c r="M42" s="6">
        <f>IF(J42="","",(K42/J42)/LOOKUP(RIGHT($D$2,3),定数!$A$6:$A$13,定数!$B$6:$B$13))</f>
        <v>0.5555270008431803</v>
      </c>
      <c r="N42" s="47">
        <v>2015</v>
      </c>
      <c r="O42" s="8">
        <v>43653</v>
      </c>
      <c r="P42" s="54">
        <v>128.85</v>
      </c>
      <c r="Q42" s="54"/>
      <c r="R42" s="57">
        <f>IF(P42="","",T42*M42*LOOKUP(RIGHT($D$2,3),定数!$A$6:$A$13,定数!$B$6:$B$13))</f>
        <v>6610.7713100338333</v>
      </c>
      <c r="S42" s="57"/>
      <c r="T42" s="58">
        <f t="shared" si="4"/>
        <v>118.99999999999977</v>
      </c>
      <c r="U42" s="58"/>
      <c r="V42" t="str">
        <f t="shared" si="7"/>
        <v/>
      </c>
      <c r="W42">
        <f t="shared" si="2"/>
        <v>0</v>
      </c>
      <c r="X42" s="41">
        <f t="shared" si="5"/>
        <v>146288.77688870416</v>
      </c>
      <c r="Y42" s="42">
        <f t="shared" si="6"/>
        <v>0</v>
      </c>
    </row>
    <row r="43" spans="2:25" x14ac:dyDescent="0.15">
      <c r="B43" s="40">
        <v>35</v>
      </c>
      <c r="C43" s="53">
        <f t="shared" si="0"/>
        <v>152899.54819873799</v>
      </c>
      <c r="D43" s="53"/>
      <c r="E43" s="47">
        <v>2015</v>
      </c>
      <c r="F43" s="8">
        <v>43670</v>
      </c>
      <c r="G43" s="47" t="s">
        <v>3</v>
      </c>
      <c r="H43" s="54">
        <v>128.5</v>
      </c>
      <c r="I43" s="54"/>
      <c r="J43" s="47">
        <v>63</v>
      </c>
      <c r="K43" s="55">
        <f t="shared" si="3"/>
        <v>4586.9864459621394</v>
      </c>
      <c r="L43" s="56"/>
      <c r="M43" s="6">
        <f>IF(J43="","",(K43/J43)/LOOKUP(RIGHT($D$2,3),定数!$A$6:$A$13,定数!$B$6:$B$13))</f>
        <v>0.72809308666065709</v>
      </c>
      <c r="N43" s="47">
        <v>2015</v>
      </c>
      <c r="O43" s="8">
        <v>43673</v>
      </c>
      <c r="P43" s="54">
        <v>129.16</v>
      </c>
      <c r="Q43" s="54"/>
      <c r="R43" s="57">
        <f>IF(P43="","",T43*M43*LOOKUP(RIGHT($D$2,3),定数!$A$6:$A$13,定数!$B$6:$B$13))</f>
        <v>-4805.4143719603117</v>
      </c>
      <c r="S43" s="57"/>
      <c r="T43" s="58">
        <f t="shared" si="4"/>
        <v>-65.999999999999659</v>
      </c>
      <c r="U43" s="58"/>
      <c r="V43" t="str">
        <f t="shared" si="7"/>
        <v/>
      </c>
      <c r="W43">
        <f t="shared" si="2"/>
        <v>1</v>
      </c>
      <c r="X43" s="41">
        <f t="shared" si="5"/>
        <v>152899.54819873799</v>
      </c>
      <c r="Y43" s="42">
        <f t="shared" si="6"/>
        <v>0</v>
      </c>
    </row>
    <row r="44" spans="2:25" x14ac:dyDescent="0.15">
      <c r="B44" s="40">
        <v>36</v>
      </c>
      <c r="C44" s="53">
        <f t="shared" si="0"/>
        <v>148094.13382677769</v>
      </c>
      <c r="D44" s="53"/>
      <c r="E44" s="47">
        <v>2015</v>
      </c>
      <c r="F44" s="8">
        <v>43681</v>
      </c>
      <c r="G44" s="47" t="s">
        <v>3</v>
      </c>
      <c r="H44" s="54">
        <v>127.75</v>
      </c>
      <c r="I44" s="54"/>
      <c r="J44" s="47">
        <v>45</v>
      </c>
      <c r="K44" s="55">
        <f t="shared" si="3"/>
        <v>4442.8240148033301</v>
      </c>
      <c r="L44" s="56"/>
      <c r="M44" s="6">
        <f>IF(J44="","",(K44/J44)/LOOKUP(RIGHT($D$2,3),定数!$A$6:$A$13,定数!$B$6:$B$13))</f>
        <v>0.98729422551185109</v>
      </c>
      <c r="N44" s="47">
        <v>2015</v>
      </c>
      <c r="O44" s="8">
        <v>43682</v>
      </c>
      <c r="P44" s="54">
        <v>127.08</v>
      </c>
      <c r="Q44" s="54"/>
      <c r="R44" s="57">
        <f>IF(P44="","",T44*M44*LOOKUP(RIGHT($D$2,3),定数!$A$6:$A$13,定数!$B$6:$B$13))</f>
        <v>6614.8713109294195</v>
      </c>
      <c r="S44" s="57"/>
      <c r="T44" s="58">
        <f t="shared" si="4"/>
        <v>67.000000000000171</v>
      </c>
      <c r="U44" s="58"/>
      <c r="V44" t="str">
        <f t="shared" si="7"/>
        <v/>
      </c>
      <c r="W44">
        <f t="shared" si="2"/>
        <v>0</v>
      </c>
      <c r="X44" s="41">
        <f t="shared" si="5"/>
        <v>152899.54819873799</v>
      </c>
      <c r="Y44" s="42">
        <f t="shared" si="6"/>
        <v>3.142857142857125E-2</v>
      </c>
    </row>
    <row r="45" spans="2:25" x14ac:dyDescent="0.15">
      <c r="B45" s="40">
        <v>37</v>
      </c>
      <c r="C45" s="53">
        <f t="shared" si="0"/>
        <v>154709.00513770711</v>
      </c>
      <c r="D45" s="53"/>
      <c r="E45" s="47">
        <v>2015</v>
      </c>
      <c r="F45" s="8">
        <v>43702</v>
      </c>
      <c r="G45" s="47" t="s">
        <v>3</v>
      </c>
      <c r="H45" s="54">
        <v>126.2</v>
      </c>
      <c r="I45" s="54"/>
      <c r="J45" s="47">
        <v>145</v>
      </c>
      <c r="K45" s="55">
        <f t="shared" si="3"/>
        <v>4641.2701541312126</v>
      </c>
      <c r="L45" s="56"/>
      <c r="M45" s="6">
        <f>IF(J45="","",(K45/J45)/LOOKUP(RIGHT($D$2,3),定数!$A$6:$A$13,定数!$B$6:$B$13))</f>
        <v>0.32008759683663535</v>
      </c>
      <c r="N45" s="47">
        <v>2015</v>
      </c>
      <c r="O45" s="8">
        <v>43710</v>
      </c>
      <c r="P45" s="54">
        <v>124.03</v>
      </c>
      <c r="Q45" s="54"/>
      <c r="R45" s="57">
        <f>IF(P45="","",T45*M45*LOOKUP(RIGHT($D$2,3),定数!$A$6:$A$13,定数!$B$6:$B$13))</f>
        <v>6945.9008513549916</v>
      </c>
      <c r="S45" s="57"/>
      <c r="T45" s="58">
        <f t="shared" si="4"/>
        <v>217.00000000000017</v>
      </c>
      <c r="U45" s="58"/>
      <c r="V45" t="str">
        <f t="shared" si="7"/>
        <v/>
      </c>
      <c r="W45">
        <f t="shared" si="2"/>
        <v>0</v>
      </c>
      <c r="X45" s="41">
        <f t="shared" si="5"/>
        <v>154709.00513770711</v>
      </c>
      <c r="Y45" s="42">
        <f t="shared" si="6"/>
        <v>0</v>
      </c>
    </row>
    <row r="46" spans="2:25" x14ac:dyDescent="0.15">
      <c r="B46" s="40">
        <v>38</v>
      </c>
      <c r="C46" s="53">
        <f t="shared" si="0"/>
        <v>161654.9059890621</v>
      </c>
      <c r="D46" s="53"/>
      <c r="E46" s="47">
        <v>2015</v>
      </c>
      <c r="F46" s="8">
        <v>43704</v>
      </c>
      <c r="G46" s="47" t="s">
        <v>3</v>
      </c>
      <c r="H46" s="54">
        <v>125.64</v>
      </c>
      <c r="I46" s="54"/>
      <c r="J46" s="47">
        <v>84</v>
      </c>
      <c r="K46" s="55">
        <f t="shared" si="3"/>
        <v>4849.6471796718624</v>
      </c>
      <c r="L46" s="56"/>
      <c r="M46" s="6">
        <f>IF(J46="","",(K46/J46)/LOOKUP(RIGHT($D$2,3),定数!$A$6:$A$13,定数!$B$6:$B$13))</f>
        <v>0.57733894996093604</v>
      </c>
      <c r="N46" s="47">
        <v>2015</v>
      </c>
      <c r="O46" s="8">
        <v>43709</v>
      </c>
      <c r="P46" s="54">
        <v>124.38</v>
      </c>
      <c r="Q46" s="54"/>
      <c r="R46" s="57">
        <f>IF(P46="","",T46*M46*LOOKUP(RIGHT($D$2,3),定数!$A$6:$A$13,定数!$B$6:$B$13))</f>
        <v>7274.4707695078232</v>
      </c>
      <c r="S46" s="57"/>
      <c r="T46" s="58">
        <f t="shared" si="4"/>
        <v>126.00000000000051</v>
      </c>
      <c r="U46" s="58"/>
      <c r="V46" t="str">
        <f t="shared" si="7"/>
        <v/>
      </c>
      <c r="W46">
        <f t="shared" si="2"/>
        <v>0</v>
      </c>
      <c r="X46" s="41">
        <f t="shared" si="5"/>
        <v>161654.9059890621</v>
      </c>
      <c r="Y46" s="42">
        <f t="shared" si="6"/>
        <v>0</v>
      </c>
    </row>
    <row r="47" spans="2:25" x14ac:dyDescent="0.15">
      <c r="B47" s="40">
        <v>39</v>
      </c>
      <c r="C47" s="53">
        <f t="shared" si="0"/>
        <v>168929.37675856991</v>
      </c>
      <c r="D47" s="53"/>
      <c r="E47" s="47">
        <v>2015</v>
      </c>
      <c r="F47" s="8">
        <v>43709</v>
      </c>
      <c r="G47" s="47" t="s">
        <v>3</v>
      </c>
      <c r="H47" s="54">
        <v>124.43</v>
      </c>
      <c r="I47" s="54"/>
      <c r="J47" s="47">
        <v>131</v>
      </c>
      <c r="K47" s="55">
        <f t="shared" si="3"/>
        <v>5067.8813027570968</v>
      </c>
      <c r="L47" s="56"/>
      <c r="M47" s="6">
        <f>IF(J47="","",(K47/J47)/LOOKUP(RIGHT($D$2,3),定数!$A$6:$A$13,定数!$B$6:$B$13))</f>
        <v>0.38686116814939675</v>
      </c>
      <c r="N47" s="47">
        <v>2015</v>
      </c>
      <c r="O47" s="8">
        <v>43712</v>
      </c>
      <c r="P47" s="54">
        <v>122.48</v>
      </c>
      <c r="Q47" s="54"/>
      <c r="R47" s="57">
        <f>IF(P47="","",T47*M47*LOOKUP(RIGHT($D$2,3),定数!$A$6:$A$13,定数!$B$6:$B$13))</f>
        <v>7543.7927789132473</v>
      </c>
      <c r="S47" s="57"/>
      <c r="T47" s="58">
        <f t="shared" si="4"/>
        <v>195.00000000000028</v>
      </c>
      <c r="U47" s="58"/>
      <c r="V47" t="str">
        <f t="shared" si="7"/>
        <v/>
      </c>
      <c r="W47">
        <f t="shared" si="2"/>
        <v>0</v>
      </c>
      <c r="X47" s="41">
        <f t="shared" si="5"/>
        <v>168929.37675856991</v>
      </c>
      <c r="Y47" s="42">
        <f t="shared" si="6"/>
        <v>0</v>
      </c>
    </row>
    <row r="48" spans="2:25" x14ac:dyDescent="0.15">
      <c r="B48" s="40">
        <v>40</v>
      </c>
      <c r="C48" s="53">
        <f t="shared" si="0"/>
        <v>176473.16953748316</v>
      </c>
      <c r="D48" s="53"/>
      <c r="E48" s="47">
        <v>2015</v>
      </c>
      <c r="F48" s="8">
        <v>43730</v>
      </c>
      <c r="G48" s="47" t="s">
        <v>3</v>
      </c>
      <c r="H48" s="54">
        <v>123.18</v>
      </c>
      <c r="I48" s="54"/>
      <c r="J48" s="47">
        <v>80</v>
      </c>
      <c r="K48" s="55">
        <f t="shared" si="3"/>
        <v>5294.195086124495</v>
      </c>
      <c r="L48" s="56"/>
      <c r="M48" s="6">
        <f>IF(J48="","",(K48/J48)/LOOKUP(RIGHT($D$2,3),定数!$A$6:$A$13,定数!$B$6:$B$13))</f>
        <v>0.6617743857655618</v>
      </c>
      <c r="N48" s="47">
        <v>2015</v>
      </c>
      <c r="O48" s="8">
        <v>43743</v>
      </c>
      <c r="P48" s="54">
        <v>124</v>
      </c>
      <c r="Q48" s="54"/>
      <c r="R48" s="57">
        <f>IF(P48="","",T48*M48*LOOKUP(RIGHT($D$2,3),定数!$A$6:$A$13,定数!$B$6:$B$13))</f>
        <v>-5426.5499632775618</v>
      </c>
      <c r="S48" s="57"/>
      <c r="T48" s="58">
        <f t="shared" si="4"/>
        <v>-81.999999999999318</v>
      </c>
      <c r="U48" s="58"/>
      <c r="V48" t="str">
        <f t="shared" si="7"/>
        <v/>
      </c>
      <c r="W48">
        <f t="shared" si="2"/>
        <v>1</v>
      </c>
      <c r="X48" s="41">
        <f t="shared" si="5"/>
        <v>176473.16953748316</v>
      </c>
      <c r="Y48" s="42">
        <f t="shared" si="6"/>
        <v>0</v>
      </c>
    </row>
    <row r="49" spans="2:25" x14ac:dyDescent="0.15">
      <c r="B49" s="40">
        <v>41</v>
      </c>
      <c r="C49" s="53">
        <f t="shared" si="0"/>
        <v>171046.6195742056</v>
      </c>
      <c r="D49" s="53"/>
      <c r="E49" s="47">
        <v>2015</v>
      </c>
      <c r="F49" s="8">
        <v>43764</v>
      </c>
      <c r="G49" s="47" t="s">
        <v>3</v>
      </c>
      <c r="H49" s="54">
        <v>123.55</v>
      </c>
      <c r="I49" s="54"/>
      <c r="J49" s="47">
        <v>49</v>
      </c>
      <c r="K49" s="55">
        <f t="shared" si="3"/>
        <v>5131.3985872261683</v>
      </c>
      <c r="L49" s="56"/>
      <c r="M49" s="6">
        <f>IF(J49="","",(K49/J49)/LOOKUP(RIGHT($D$2,3),定数!$A$6:$A$13,定数!$B$6:$B$13))</f>
        <v>1.0472242014747282</v>
      </c>
      <c r="N49" s="47">
        <v>2015</v>
      </c>
      <c r="O49" s="8">
        <v>1031</v>
      </c>
      <c r="P49" s="54">
        <v>122.82</v>
      </c>
      <c r="Q49" s="54"/>
      <c r="R49" s="57">
        <f>IF(P49="","",T49*M49*LOOKUP(RIGHT($D$2,3),定数!$A$6:$A$13,定数!$B$6:$B$13))</f>
        <v>7644.7366707655574</v>
      </c>
      <c r="S49" s="57"/>
      <c r="T49" s="58">
        <f t="shared" si="4"/>
        <v>73.000000000000398</v>
      </c>
      <c r="U49" s="58"/>
      <c r="V49" t="str">
        <f t="shared" si="7"/>
        <v/>
      </c>
      <c r="W49">
        <f t="shared" si="2"/>
        <v>0</v>
      </c>
      <c r="X49" s="41">
        <f t="shared" si="5"/>
        <v>176473.16953748316</v>
      </c>
      <c r="Y49" s="42">
        <f t="shared" si="6"/>
        <v>3.0749999999999722E-2</v>
      </c>
    </row>
    <row r="50" spans="2:25" x14ac:dyDescent="0.15">
      <c r="B50" s="40">
        <v>42</v>
      </c>
      <c r="C50" s="53">
        <f t="shared" si="0"/>
        <v>178691.35624497116</v>
      </c>
      <c r="D50" s="53"/>
      <c r="E50" s="40">
        <v>2015</v>
      </c>
      <c r="F50" s="8">
        <v>43789</v>
      </c>
      <c r="G50" s="47" t="s">
        <v>3</v>
      </c>
      <c r="H50" s="54">
        <v>120.43</v>
      </c>
      <c r="I50" s="54"/>
      <c r="J50" s="40">
        <v>74</v>
      </c>
      <c r="K50" s="55">
        <f t="shared" ref="K50:K113" si="8">IF(J50="","",C50*0.03)</f>
        <v>5360.7406873491345</v>
      </c>
      <c r="L50" s="56"/>
      <c r="M50" s="6">
        <f>IF(J50="","",(K50/J50)/LOOKUP(RIGHT($D$2,3),定数!$A$6:$A$13,定数!$B$6:$B$13))</f>
        <v>0.72442441720934259</v>
      </c>
      <c r="N50" s="40">
        <v>2015</v>
      </c>
      <c r="O50" s="8">
        <v>43796</v>
      </c>
      <c r="P50" s="54">
        <v>119.32</v>
      </c>
      <c r="Q50" s="54"/>
      <c r="R50" s="57">
        <f>IF(P50="","",T50*M50*LOOKUP(RIGHT($D$2,3),定数!$A$6:$A$13,定数!$B$6:$B$13))</f>
        <v>8041.1110310238018</v>
      </c>
      <c r="S50" s="57"/>
      <c r="T50" s="58">
        <f t="shared" si="4"/>
        <v>111.00000000000136</v>
      </c>
      <c r="U50" s="58"/>
      <c r="V50" t="str">
        <f t="shared" si="7"/>
        <v/>
      </c>
      <c r="W50">
        <f t="shared" si="2"/>
        <v>0</v>
      </c>
      <c r="X50" s="41">
        <f t="shared" si="5"/>
        <v>178691.35624497116</v>
      </c>
      <c r="Y50" s="42">
        <f t="shared" si="6"/>
        <v>0</v>
      </c>
    </row>
    <row r="51" spans="2:25" x14ac:dyDescent="0.15">
      <c r="B51" s="40">
        <v>43</v>
      </c>
      <c r="C51" s="53">
        <f t="shared" si="0"/>
        <v>186732.46727599498</v>
      </c>
      <c r="D51" s="53"/>
      <c r="E51" s="47">
        <v>2015</v>
      </c>
      <c r="F51" s="8">
        <v>43792</v>
      </c>
      <c r="G51" s="47" t="s">
        <v>3</v>
      </c>
      <c r="H51" s="54">
        <v>120.44</v>
      </c>
      <c r="I51" s="54"/>
      <c r="J51" s="47">
        <v>51</v>
      </c>
      <c r="K51" s="55">
        <f t="shared" si="8"/>
        <v>5601.9740182798487</v>
      </c>
      <c r="L51" s="56"/>
      <c r="M51" s="6">
        <f>IF(J51="","",(K51/J51)/LOOKUP(RIGHT($D$2,3),定数!$A$6:$A$13,定数!$B$6:$B$13))</f>
        <v>1.0984262780940879</v>
      </c>
      <c r="N51" s="47">
        <v>2015</v>
      </c>
      <c r="O51" s="8">
        <v>43795</v>
      </c>
      <c r="P51" s="54">
        <v>119.68</v>
      </c>
      <c r="Q51" s="54"/>
      <c r="R51" s="57">
        <f>IF(P51="","",T51*M51*LOOKUP(RIGHT($D$2,3),定数!$A$6:$A$13,定数!$B$6:$B$13))</f>
        <v>8348.0397135149688</v>
      </c>
      <c r="S51" s="57"/>
      <c r="T51" s="58">
        <f t="shared" si="4"/>
        <v>75.999999999999091</v>
      </c>
      <c r="U51" s="58"/>
      <c r="V51" t="str">
        <f t="shared" si="7"/>
        <v/>
      </c>
      <c r="W51">
        <f t="shared" si="2"/>
        <v>0</v>
      </c>
      <c r="X51" s="41">
        <f t="shared" si="5"/>
        <v>186732.46727599498</v>
      </c>
      <c r="Y51" s="42">
        <f t="shared" si="6"/>
        <v>0</v>
      </c>
    </row>
    <row r="52" spans="2:25" x14ac:dyDescent="0.15">
      <c r="B52" s="40">
        <v>44</v>
      </c>
      <c r="C52" s="53">
        <f t="shared" si="0"/>
        <v>195080.50698950994</v>
      </c>
      <c r="D52" s="53"/>
      <c r="E52" s="47">
        <v>2015</v>
      </c>
      <c r="F52" s="8">
        <v>43807</v>
      </c>
      <c r="G52" s="47" t="s">
        <v>4</v>
      </c>
      <c r="H52" s="54">
        <v>123.39</v>
      </c>
      <c r="I52" s="54"/>
      <c r="J52" s="47">
        <v>48</v>
      </c>
      <c r="K52" s="55">
        <f t="shared" si="8"/>
        <v>5852.4152096852977</v>
      </c>
      <c r="L52" s="56"/>
      <c r="M52" s="6">
        <f>IF(J52="","",(K52/J52)/LOOKUP(RIGHT($D$2,3),定数!$A$6:$A$13,定数!$B$6:$B$13))</f>
        <v>1.219253168684437</v>
      </c>
      <c r="N52" s="47">
        <v>2015</v>
      </c>
      <c r="O52" s="8">
        <v>43809</v>
      </c>
      <c r="P52" s="54">
        <v>122.88</v>
      </c>
      <c r="Q52" s="54"/>
      <c r="R52" s="57">
        <f>IF(P52="","",T52*M52*LOOKUP(RIGHT($D$2,3),定数!$A$6:$A$13,定数!$B$6:$B$13))</f>
        <v>-6218.1911602906912</v>
      </c>
      <c r="S52" s="57"/>
      <c r="T52" s="58">
        <f t="shared" si="4"/>
        <v>-51.000000000000512</v>
      </c>
      <c r="U52" s="58"/>
      <c r="V52" t="str">
        <f t="shared" si="7"/>
        <v/>
      </c>
      <c r="W52">
        <f t="shared" si="2"/>
        <v>1</v>
      </c>
      <c r="X52" s="41">
        <f t="shared" si="5"/>
        <v>195080.50698950994</v>
      </c>
      <c r="Y52" s="42">
        <f t="shared" si="6"/>
        <v>0</v>
      </c>
    </row>
    <row r="53" spans="2:25" x14ac:dyDescent="0.15">
      <c r="B53" s="40">
        <v>45</v>
      </c>
      <c r="C53" s="53">
        <f t="shared" si="0"/>
        <v>188862.31582921924</v>
      </c>
      <c r="D53" s="53"/>
      <c r="E53" s="47">
        <v>2015</v>
      </c>
      <c r="F53" s="8">
        <v>43820</v>
      </c>
      <c r="G53" s="47" t="s">
        <v>3</v>
      </c>
      <c r="H53" s="54">
        <v>121.82</v>
      </c>
      <c r="I53" s="54"/>
      <c r="J53" s="47">
        <v>68</v>
      </c>
      <c r="K53" s="55">
        <f t="shared" si="8"/>
        <v>5665.8694748765765</v>
      </c>
      <c r="L53" s="56"/>
      <c r="M53" s="6">
        <f>IF(J53="","",(K53/J53)/LOOKUP(RIGHT($D$2,3),定数!$A$6:$A$13,定数!$B$6:$B$13))</f>
        <v>0.83321609924655538</v>
      </c>
      <c r="N53" s="47">
        <v>2015</v>
      </c>
      <c r="O53" s="8">
        <v>43821</v>
      </c>
      <c r="P53" s="54">
        <v>122.53</v>
      </c>
      <c r="Q53" s="54"/>
      <c r="R53" s="57">
        <f>IF(P53="","",T53*M53*LOOKUP(RIGHT($D$2,3),定数!$A$6:$A$13,定数!$B$6:$B$13))</f>
        <v>-5915.8343046506097</v>
      </c>
      <c r="S53" s="57"/>
      <c r="T53" s="58">
        <f t="shared" si="4"/>
        <v>-71.000000000000796</v>
      </c>
      <c r="U53" s="58"/>
      <c r="V53" t="str">
        <f t="shared" si="7"/>
        <v/>
      </c>
      <c r="W53">
        <f t="shared" si="2"/>
        <v>2</v>
      </c>
      <c r="X53" s="41">
        <f t="shared" si="5"/>
        <v>195080.50698950994</v>
      </c>
      <c r="Y53" s="42">
        <f t="shared" si="6"/>
        <v>3.1875000000000431E-2</v>
      </c>
    </row>
    <row r="54" spans="2:25" x14ac:dyDescent="0.15">
      <c r="B54" s="40">
        <v>46</v>
      </c>
      <c r="C54" s="53">
        <f t="shared" si="0"/>
        <v>182946.48152456863</v>
      </c>
      <c r="D54" s="53"/>
      <c r="E54" s="47">
        <v>2016</v>
      </c>
      <c r="F54" s="8">
        <v>43477</v>
      </c>
      <c r="G54" s="47" t="s">
        <v>3</v>
      </c>
      <c r="H54" s="54">
        <v>117.2</v>
      </c>
      <c r="I54" s="54"/>
      <c r="J54" s="47">
        <v>58</v>
      </c>
      <c r="K54" s="55">
        <f t="shared" si="8"/>
        <v>5488.394445737059</v>
      </c>
      <c r="L54" s="56"/>
      <c r="M54" s="6">
        <f>IF(J54="","",(K54/J54)/LOOKUP(RIGHT($D$2,3),定数!$A$6:$A$13,定数!$B$6:$B$13))</f>
        <v>0.94627490443742401</v>
      </c>
      <c r="N54" s="47">
        <v>2016</v>
      </c>
      <c r="O54" s="8">
        <v>43485</v>
      </c>
      <c r="P54" s="54">
        <v>116.33</v>
      </c>
      <c r="Q54" s="54"/>
      <c r="R54" s="57">
        <f>IF(P54="","",T54*M54*LOOKUP(RIGHT($D$2,3),定数!$A$6:$A$13,定数!$B$6:$B$13))</f>
        <v>8232.5916686056316</v>
      </c>
      <c r="S54" s="57"/>
      <c r="T54" s="58">
        <f t="shared" si="4"/>
        <v>87.000000000000455</v>
      </c>
      <c r="U54" s="58"/>
      <c r="V54" t="str">
        <f t="shared" si="7"/>
        <v/>
      </c>
      <c r="W54">
        <f t="shared" si="2"/>
        <v>0</v>
      </c>
      <c r="X54" s="41">
        <f t="shared" si="5"/>
        <v>195080.50698950994</v>
      </c>
      <c r="Y54" s="42">
        <f t="shared" si="6"/>
        <v>6.2200091911765454E-2</v>
      </c>
    </row>
    <row r="55" spans="2:25" x14ac:dyDescent="0.15">
      <c r="B55" s="40">
        <v>47</v>
      </c>
      <c r="C55" s="53">
        <f t="shared" si="0"/>
        <v>191179.07319317426</v>
      </c>
      <c r="D55" s="53"/>
      <c r="E55" s="47">
        <v>2016</v>
      </c>
      <c r="F55" s="8">
        <v>43478</v>
      </c>
      <c r="G55" s="47" t="s">
        <v>3</v>
      </c>
      <c r="H55" s="54">
        <v>117.37</v>
      </c>
      <c r="I55" s="54"/>
      <c r="J55" s="47">
        <v>38</v>
      </c>
      <c r="K55" s="55">
        <f t="shared" si="8"/>
        <v>5735.3721957952275</v>
      </c>
      <c r="L55" s="56"/>
      <c r="M55" s="6">
        <f>IF(J55="","",(K55/J55)/LOOKUP(RIGHT($D$2,3),定数!$A$6:$A$13,定数!$B$6:$B$13))</f>
        <v>1.5093084725776915</v>
      </c>
      <c r="N55" s="47">
        <v>2016</v>
      </c>
      <c r="O55" s="8">
        <v>43479</v>
      </c>
      <c r="P55" s="54">
        <v>116.81</v>
      </c>
      <c r="Q55" s="54"/>
      <c r="R55" s="57">
        <f>IF(P55="","",T55*M55*LOOKUP(RIGHT($D$2,3),定数!$A$6:$A$13,定数!$B$6:$B$13))</f>
        <v>8452.1274464351063</v>
      </c>
      <c r="S55" s="57"/>
      <c r="T55" s="58">
        <f t="shared" si="4"/>
        <v>56.000000000000227</v>
      </c>
      <c r="U55" s="58"/>
      <c r="V55" t="str">
        <f t="shared" si="7"/>
        <v/>
      </c>
      <c r="W55">
        <f t="shared" si="2"/>
        <v>0</v>
      </c>
      <c r="X55" s="41">
        <f t="shared" si="5"/>
        <v>195080.50698950994</v>
      </c>
      <c r="Y55" s="42">
        <f t="shared" si="6"/>
        <v>1.9999096047794596E-2</v>
      </c>
    </row>
    <row r="56" spans="2:25" x14ac:dyDescent="0.15">
      <c r="B56" s="40">
        <v>48</v>
      </c>
      <c r="C56" s="53">
        <f t="shared" si="0"/>
        <v>199631.20063960936</v>
      </c>
      <c r="D56" s="53"/>
      <c r="E56" s="47">
        <v>2016</v>
      </c>
      <c r="F56" s="8">
        <v>43491</v>
      </c>
      <c r="G56" s="47" t="s">
        <v>3</v>
      </c>
      <c r="H56" s="54">
        <v>116.18</v>
      </c>
      <c r="I56" s="54"/>
      <c r="J56" s="47">
        <v>42</v>
      </c>
      <c r="K56" s="55">
        <f t="shared" si="8"/>
        <v>5988.9360191882806</v>
      </c>
      <c r="L56" s="56"/>
      <c r="M56" s="6">
        <f>IF(J56="","",(K56/J56)/LOOKUP(RIGHT($D$2,3),定数!$A$6:$A$13,定数!$B$6:$B$13))</f>
        <v>1.4259371474257809</v>
      </c>
      <c r="N56" s="47">
        <v>2016</v>
      </c>
      <c r="O56" s="8">
        <v>43492</v>
      </c>
      <c r="P56" s="54">
        <v>116.63</v>
      </c>
      <c r="Q56" s="54"/>
      <c r="R56" s="57">
        <f>IF(P56="","",T56*M56*LOOKUP(RIGHT($D$2,3),定数!$A$6:$A$13,定数!$B$6:$B$13))</f>
        <v>-6416.7171634158522</v>
      </c>
      <c r="S56" s="57"/>
      <c r="T56" s="58">
        <f t="shared" si="4"/>
        <v>-44.999999999998863</v>
      </c>
      <c r="U56" s="58"/>
      <c r="V56" t="str">
        <f t="shared" si="7"/>
        <v/>
      </c>
      <c r="W56">
        <f t="shared" si="2"/>
        <v>1</v>
      </c>
      <c r="X56" s="41">
        <f t="shared" si="5"/>
        <v>199631.20063960936</v>
      </c>
      <c r="Y56" s="42">
        <f t="shared" si="6"/>
        <v>0</v>
      </c>
    </row>
    <row r="57" spans="2:25" x14ac:dyDescent="0.15">
      <c r="B57" s="40">
        <v>49</v>
      </c>
      <c r="C57" s="53">
        <f t="shared" si="0"/>
        <v>193214.48347619351</v>
      </c>
      <c r="D57" s="53"/>
      <c r="E57" s="47">
        <v>2016</v>
      </c>
      <c r="F57" s="8">
        <v>43547</v>
      </c>
      <c r="G57" s="47" t="s">
        <v>4</v>
      </c>
      <c r="H57" s="54">
        <v>115.81</v>
      </c>
      <c r="I57" s="54"/>
      <c r="J57" s="47">
        <v>82</v>
      </c>
      <c r="K57" s="55">
        <f t="shared" si="8"/>
        <v>5796.4345042858049</v>
      </c>
      <c r="L57" s="56"/>
      <c r="M57" s="6">
        <f>IF(J57="","",(K57/J57)/LOOKUP(RIGHT($D$2,3),定数!$A$6:$A$13,定数!$B$6:$B$13))</f>
        <v>0.70688225662022008</v>
      </c>
      <c r="N57" s="47">
        <v>2016</v>
      </c>
      <c r="O57" s="8">
        <v>43554</v>
      </c>
      <c r="P57" s="54">
        <v>117.03</v>
      </c>
      <c r="Q57" s="54"/>
      <c r="R57" s="57">
        <f>IF(P57="","",T57*M57*LOOKUP(RIGHT($D$2,3),定数!$A$6:$A$13,定数!$B$6:$B$13))</f>
        <v>8623.9635307666776</v>
      </c>
      <c r="S57" s="57"/>
      <c r="T57" s="58">
        <f t="shared" si="4"/>
        <v>121.99999999999989</v>
      </c>
      <c r="U57" s="58"/>
      <c r="V57" t="str">
        <f t="shared" si="7"/>
        <v/>
      </c>
      <c r="W57">
        <f t="shared" si="2"/>
        <v>0</v>
      </c>
      <c r="X57" s="41">
        <f t="shared" si="5"/>
        <v>199631.20063960936</v>
      </c>
      <c r="Y57" s="42">
        <f t="shared" si="6"/>
        <v>3.2142857142856363E-2</v>
      </c>
    </row>
    <row r="58" spans="2:25" x14ac:dyDescent="0.15">
      <c r="B58" s="40">
        <v>50</v>
      </c>
      <c r="C58" s="53">
        <f t="shared" si="0"/>
        <v>201838.4470069602</v>
      </c>
      <c r="D58" s="53"/>
      <c r="E58" s="47">
        <v>2016</v>
      </c>
      <c r="F58" s="8">
        <v>43554</v>
      </c>
      <c r="G58" s="47" t="s">
        <v>4</v>
      </c>
      <c r="H58" s="54">
        <v>116.83</v>
      </c>
      <c r="I58" s="54"/>
      <c r="J58" s="47">
        <v>75</v>
      </c>
      <c r="K58" s="55">
        <f t="shared" si="8"/>
        <v>6055.1534102088053</v>
      </c>
      <c r="L58" s="56"/>
      <c r="M58" s="6">
        <f>IF(J58="","",(K58/J58)/LOOKUP(RIGHT($D$2,3),定数!$A$6:$A$13,定数!$B$6:$B$13))</f>
        <v>0.80735378802784075</v>
      </c>
      <c r="N58" s="47">
        <v>2016</v>
      </c>
      <c r="O58" s="8">
        <v>43559</v>
      </c>
      <c r="P58" s="54">
        <v>116.05</v>
      </c>
      <c r="Q58" s="54"/>
      <c r="R58" s="57">
        <f>IF(P58="","",T58*M58*LOOKUP(RIGHT($D$2,3),定数!$A$6:$A$13,定数!$B$6:$B$13))</f>
        <v>-6297.3595466171673</v>
      </c>
      <c r="S58" s="57"/>
      <c r="T58" s="58">
        <f t="shared" si="4"/>
        <v>-78.000000000000114</v>
      </c>
      <c r="U58" s="58"/>
      <c r="V58" t="str">
        <f t="shared" si="7"/>
        <v/>
      </c>
      <c r="W58">
        <f t="shared" si="2"/>
        <v>1</v>
      </c>
      <c r="X58" s="41">
        <f t="shared" si="5"/>
        <v>201838.4470069602</v>
      </c>
      <c r="Y58" s="42">
        <f t="shared" si="6"/>
        <v>0</v>
      </c>
    </row>
    <row r="59" spans="2:25" x14ac:dyDescent="0.15">
      <c r="B59" s="40">
        <v>51</v>
      </c>
      <c r="C59" s="53">
        <f t="shared" si="0"/>
        <v>195541.08746034303</v>
      </c>
      <c r="D59" s="53"/>
      <c r="E59" s="47">
        <v>2016</v>
      </c>
      <c r="F59" s="8">
        <v>43564</v>
      </c>
      <c r="G59" s="47" t="s">
        <v>3</v>
      </c>
      <c r="H59" s="54">
        <v>113.29</v>
      </c>
      <c r="I59" s="54"/>
      <c r="J59" s="47">
        <v>76</v>
      </c>
      <c r="K59" s="55">
        <f t="shared" si="8"/>
        <v>5866.2326238102905</v>
      </c>
      <c r="L59" s="56"/>
      <c r="M59" s="6">
        <f>IF(J59="","",(K59/J59)/LOOKUP(RIGHT($D$2,3),定数!$A$6:$A$13,定数!$B$6:$B$13))</f>
        <v>0.7718727136592487</v>
      </c>
      <c r="N59" s="47">
        <v>2016</v>
      </c>
      <c r="O59" s="8">
        <v>43573</v>
      </c>
      <c r="P59" s="54">
        <v>112.15</v>
      </c>
      <c r="Q59" s="54"/>
      <c r="R59" s="57">
        <f>IF(P59="","",T59*M59*LOOKUP(RIGHT($D$2,3),定数!$A$6:$A$13,定数!$B$6:$B$13))</f>
        <v>8799.3489357154394</v>
      </c>
      <c r="S59" s="57"/>
      <c r="T59" s="58">
        <f t="shared" si="4"/>
        <v>114.00000000000006</v>
      </c>
      <c r="U59" s="58"/>
      <c r="V59" t="str">
        <f t="shared" si="7"/>
        <v/>
      </c>
      <c r="W59">
        <f t="shared" si="2"/>
        <v>0</v>
      </c>
      <c r="X59" s="41">
        <f t="shared" si="5"/>
        <v>201838.4470069602</v>
      </c>
      <c r="Y59" s="42">
        <f t="shared" si="6"/>
        <v>3.1200000000000006E-2</v>
      </c>
    </row>
    <row r="60" spans="2:25" x14ac:dyDescent="0.15">
      <c r="B60" s="40">
        <v>52</v>
      </c>
      <c r="C60" s="53">
        <f t="shared" si="0"/>
        <v>204340.43639605847</v>
      </c>
      <c r="D60" s="53"/>
      <c r="E60" s="47">
        <v>2016</v>
      </c>
      <c r="F60" s="8">
        <v>43582</v>
      </c>
      <c r="G60" s="47" t="s">
        <v>4</v>
      </c>
      <c r="H60" s="54">
        <v>114.49</v>
      </c>
      <c r="I60" s="54"/>
      <c r="J60" s="47">
        <v>45</v>
      </c>
      <c r="K60" s="55">
        <f t="shared" si="8"/>
        <v>6130.2130918817538</v>
      </c>
      <c r="L60" s="56"/>
      <c r="M60" s="6">
        <f>IF(J60="","",(K60/J60)/LOOKUP(RIGHT($D$2,3),定数!$A$6:$A$13,定数!$B$6:$B$13))</f>
        <v>1.3622695759737231</v>
      </c>
      <c r="N60" s="47">
        <v>2016</v>
      </c>
      <c r="O60" s="8">
        <v>43583</v>
      </c>
      <c r="P60" s="54">
        <v>114.01</v>
      </c>
      <c r="Q60" s="54"/>
      <c r="R60" s="57">
        <f>IF(P60="","",T60*M60*LOOKUP(RIGHT($D$2,3),定数!$A$6:$A$13,定数!$B$6:$B$13))</f>
        <v>-6538.8939646737317</v>
      </c>
      <c r="S60" s="57"/>
      <c r="T60" s="58">
        <f t="shared" si="4"/>
        <v>-47.999999999998977</v>
      </c>
      <c r="U60" s="58"/>
      <c r="V60" t="str">
        <f t="shared" si="7"/>
        <v/>
      </c>
      <c r="W60">
        <f t="shared" si="2"/>
        <v>1</v>
      </c>
      <c r="X60" s="41">
        <f t="shared" si="5"/>
        <v>204340.43639605847</v>
      </c>
      <c r="Y60" s="42">
        <f t="shared" si="6"/>
        <v>0</v>
      </c>
    </row>
    <row r="61" spans="2:25" x14ac:dyDescent="0.15">
      <c r="B61" s="40">
        <v>53</v>
      </c>
      <c r="C61" s="53">
        <f t="shared" si="0"/>
        <v>197801.54243138473</v>
      </c>
      <c r="D61" s="53"/>
      <c r="E61" s="47">
        <v>2016</v>
      </c>
      <c r="F61" s="8">
        <v>43631</v>
      </c>
      <c r="G61" s="47" t="s">
        <v>3</v>
      </c>
      <c r="H61" s="54">
        <v>109.58</v>
      </c>
      <c r="I61" s="54"/>
      <c r="J61" s="47">
        <v>73</v>
      </c>
      <c r="K61" s="55">
        <f t="shared" si="8"/>
        <v>5934.0462729415422</v>
      </c>
      <c r="L61" s="56"/>
      <c r="M61" s="6">
        <f>IF(J61="","",(K61/J61)/LOOKUP(RIGHT($D$2,3),定数!$A$6:$A$13,定数!$B$6:$B$13))</f>
        <v>0.8128830510878825</v>
      </c>
      <c r="N61" s="47">
        <v>2016</v>
      </c>
      <c r="O61" s="8">
        <v>43632</v>
      </c>
      <c r="P61" s="54">
        <v>108.49</v>
      </c>
      <c r="Q61" s="54"/>
      <c r="R61" s="57">
        <f>IF(P61="","",T61*M61*LOOKUP(RIGHT($D$2,3),定数!$A$6:$A$13,定数!$B$6:$B$13))</f>
        <v>8860.4252568579468</v>
      </c>
      <c r="S61" s="57"/>
      <c r="T61" s="58">
        <f t="shared" si="4"/>
        <v>109.00000000000034</v>
      </c>
      <c r="U61" s="58"/>
      <c r="V61" t="str">
        <f t="shared" si="7"/>
        <v/>
      </c>
      <c r="W61">
        <f t="shared" si="2"/>
        <v>0</v>
      </c>
      <c r="X61" s="41">
        <f t="shared" si="5"/>
        <v>204340.43639605847</v>
      </c>
      <c r="Y61" s="42">
        <f t="shared" si="6"/>
        <v>3.1999999999999362E-2</v>
      </c>
    </row>
    <row r="62" spans="2:25" x14ac:dyDescent="0.15">
      <c r="B62" s="40">
        <v>54</v>
      </c>
      <c r="C62" s="53">
        <f t="shared" si="0"/>
        <v>206661.96768824267</v>
      </c>
      <c r="D62" s="53"/>
      <c r="E62" s="47">
        <v>2016</v>
      </c>
      <c r="F62" s="8">
        <v>43653</v>
      </c>
      <c r="G62" s="47" t="s">
        <v>3</v>
      </c>
      <c r="H62" s="54">
        <v>103.46</v>
      </c>
      <c r="I62" s="54"/>
      <c r="J62" s="47">
        <v>60</v>
      </c>
      <c r="K62" s="55">
        <f t="shared" si="8"/>
        <v>6199.8590306472797</v>
      </c>
      <c r="L62" s="56"/>
      <c r="M62" s="6">
        <f>IF(J62="","",(K62/J62)/LOOKUP(RIGHT($D$2,3),定数!$A$6:$A$13,定数!$B$6:$B$13))</f>
        <v>1.0333098384412134</v>
      </c>
      <c r="N62" s="47">
        <v>2016</v>
      </c>
      <c r="O62" s="8">
        <v>43654</v>
      </c>
      <c r="P62" s="54">
        <v>102.56</v>
      </c>
      <c r="Q62" s="54"/>
      <c r="R62" s="57">
        <f>IF(P62="","",T62*M62*LOOKUP(RIGHT($D$2,3),定数!$A$6:$A$13,定数!$B$6:$B$13))</f>
        <v>9299.7885459708323</v>
      </c>
      <c r="S62" s="57"/>
      <c r="T62" s="58">
        <f t="shared" si="4"/>
        <v>89.999999999999147</v>
      </c>
      <c r="U62" s="58"/>
      <c r="V62" t="str">
        <f t="shared" si="7"/>
        <v/>
      </c>
      <c r="W62">
        <f t="shared" si="2"/>
        <v>0</v>
      </c>
      <c r="X62" s="41">
        <f t="shared" si="5"/>
        <v>206661.96768824267</v>
      </c>
      <c r="Y62" s="42">
        <f t="shared" si="6"/>
        <v>0</v>
      </c>
    </row>
    <row r="63" spans="2:25" x14ac:dyDescent="0.15">
      <c r="B63" s="40">
        <v>55</v>
      </c>
      <c r="C63" s="53">
        <f t="shared" si="0"/>
        <v>215961.75623421351</v>
      </c>
      <c r="D63" s="53"/>
      <c r="E63" s="47">
        <v>2016</v>
      </c>
      <c r="F63" s="8">
        <v>43660</v>
      </c>
      <c r="G63" s="47" t="s">
        <v>4</v>
      </c>
      <c r="H63" s="54">
        <v>106.54</v>
      </c>
      <c r="I63" s="54"/>
      <c r="J63" s="47">
        <v>91</v>
      </c>
      <c r="K63" s="55">
        <f t="shared" si="8"/>
        <v>6478.852687026405</v>
      </c>
      <c r="L63" s="56"/>
      <c r="M63" s="6">
        <f>IF(J63="","",(K63/J63)/LOOKUP(RIGHT($D$2,3),定数!$A$6:$A$13,定数!$B$6:$B$13))</f>
        <v>0.71196183373916544</v>
      </c>
      <c r="N63" s="47">
        <v>2016</v>
      </c>
      <c r="O63" s="8">
        <v>43660</v>
      </c>
      <c r="P63" s="54">
        <v>107.89</v>
      </c>
      <c r="Q63" s="54"/>
      <c r="R63" s="57">
        <f>IF(P63="","",T63*M63*LOOKUP(RIGHT($D$2,3),定数!$A$6:$A$13,定数!$B$6:$B$13))</f>
        <v>9611.4847554786938</v>
      </c>
      <c r="S63" s="57"/>
      <c r="T63" s="58">
        <f t="shared" si="4"/>
        <v>134.99999999999943</v>
      </c>
      <c r="U63" s="58"/>
      <c r="V63" t="str">
        <f t="shared" si="7"/>
        <v/>
      </c>
      <c r="W63">
        <f t="shared" si="2"/>
        <v>0</v>
      </c>
      <c r="X63" s="41">
        <f t="shared" si="5"/>
        <v>215961.75623421351</v>
      </c>
      <c r="Y63" s="42">
        <f t="shared" si="6"/>
        <v>0</v>
      </c>
    </row>
    <row r="64" spans="2:25" x14ac:dyDescent="0.15">
      <c r="B64" s="40">
        <v>56</v>
      </c>
      <c r="C64" s="53">
        <f t="shared" si="0"/>
        <v>225573.24098969219</v>
      </c>
      <c r="D64" s="53"/>
      <c r="E64" s="47">
        <v>2016</v>
      </c>
      <c r="F64" s="8">
        <v>43679</v>
      </c>
      <c r="G64" s="47" t="s">
        <v>3</v>
      </c>
      <c r="H64" s="54">
        <v>104.98</v>
      </c>
      <c r="I64" s="54"/>
      <c r="J64" s="47">
        <v>120</v>
      </c>
      <c r="K64" s="55">
        <f t="shared" si="8"/>
        <v>6767.1972296907652</v>
      </c>
      <c r="L64" s="56"/>
      <c r="M64" s="6">
        <f>IF(J64="","",(K64/J64)/LOOKUP(RIGHT($D$2,3),定数!$A$6:$A$13,定数!$B$6:$B$13))</f>
        <v>0.56393310247423045</v>
      </c>
      <c r="N64" s="47">
        <v>2016</v>
      </c>
      <c r="O64" s="8">
        <v>43710</v>
      </c>
      <c r="P64" s="54">
        <v>106.2</v>
      </c>
      <c r="Q64" s="54"/>
      <c r="R64" s="57">
        <f>IF(P64="","",T64*M64*LOOKUP(RIGHT($D$2,3),定数!$A$6:$A$13,定数!$B$6:$B$13))</f>
        <v>-6879.9838501856048</v>
      </c>
      <c r="S64" s="57"/>
      <c r="T64" s="58">
        <f t="shared" si="4"/>
        <v>-121.99999999999989</v>
      </c>
      <c r="U64" s="58"/>
      <c r="V64" t="str">
        <f t="shared" si="7"/>
        <v/>
      </c>
      <c r="W64">
        <f t="shared" si="2"/>
        <v>1</v>
      </c>
      <c r="X64" s="41">
        <f t="shared" si="5"/>
        <v>225573.24098969219</v>
      </c>
      <c r="Y64" s="42">
        <f t="shared" si="6"/>
        <v>0</v>
      </c>
    </row>
    <row r="65" spans="2:25" x14ac:dyDescent="0.15">
      <c r="B65" s="40">
        <v>57</v>
      </c>
      <c r="C65" s="53">
        <f t="shared" si="0"/>
        <v>218693.25713950658</v>
      </c>
      <c r="D65" s="53"/>
      <c r="E65" s="47">
        <v>2016</v>
      </c>
      <c r="F65" s="8">
        <v>43681</v>
      </c>
      <c r="G65" s="47" t="s">
        <v>3</v>
      </c>
      <c r="H65" s="54">
        <v>103.85</v>
      </c>
      <c r="I65" s="54"/>
      <c r="J65" s="47">
        <v>63</v>
      </c>
      <c r="K65" s="55">
        <f t="shared" si="8"/>
        <v>6560.797714185197</v>
      </c>
      <c r="L65" s="56"/>
      <c r="M65" s="6">
        <f>IF(J65="","",(K65/J65)/LOOKUP(RIGHT($D$2,3),定数!$A$6:$A$13,定数!$B$6:$B$13))</f>
        <v>1.041396462569079</v>
      </c>
      <c r="N65" s="47">
        <v>2016</v>
      </c>
      <c r="O65" s="8">
        <v>43689</v>
      </c>
      <c r="P65" s="54">
        <v>104.5</v>
      </c>
      <c r="Q65" s="54"/>
      <c r="R65" s="57">
        <f>IF(P65="","",T65*M65*LOOKUP(RIGHT($D$2,3),定数!$A$6:$A$13,定数!$B$6:$B$13))</f>
        <v>-6769.0770066990726</v>
      </c>
      <c r="S65" s="57"/>
      <c r="T65" s="58">
        <f t="shared" si="4"/>
        <v>-65.000000000000568</v>
      </c>
      <c r="U65" s="58"/>
      <c r="V65" t="str">
        <f t="shared" si="7"/>
        <v/>
      </c>
      <c r="W65">
        <f t="shared" si="2"/>
        <v>2</v>
      </c>
      <c r="X65" s="41">
        <f t="shared" si="5"/>
        <v>225573.24098969219</v>
      </c>
      <c r="Y65" s="42">
        <f t="shared" si="6"/>
        <v>3.0499999999999972E-2</v>
      </c>
    </row>
    <row r="66" spans="2:25" x14ac:dyDescent="0.15">
      <c r="B66" s="40">
        <v>58</v>
      </c>
      <c r="C66" s="53">
        <f t="shared" si="0"/>
        <v>211924.18013280749</v>
      </c>
      <c r="D66" s="53"/>
      <c r="E66" s="47">
        <v>2016</v>
      </c>
      <c r="F66" s="8">
        <v>43686</v>
      </c>
      <c r="G66" s="47" t="s">
        <v>3</v>
      </c>
      <c r="H66" s="54">
        <v>103.69</v>
      </c>
      <c r="I66" s="54"/>
      <c r="J66" s="47">
        <v>54</v>
      </c>
      <c r="K66" s="55">
        <f t="shared" si="8"/>
        <v>6357.7254039842246</v>
      </c>
      <c r="L66" s="56"/>
      <c r="M66" s="6">
        <f>IF(J66="","",(K66/J66)/LOOKUP(RIGHT($D$2,3),定数!$A$6:$A$13,定数!$B$6:$B$13))</f>
        <v>1.1773565562933748</v>
      </c>
      <c r="N66" s="47">
        <v>2016</v>
      </c>
      <c r="O66" s="8">
        <v>43688</v>
      </c>
      <c r="P66" s="54">
        <v>104.26</v>
      </c>
      <c r="Q66" s="54"/>
      <c r="R66" s="57">
        <f>IF(P66="","",T66*M66*LOOKUP(RIGHT($D$2,3),定数!$A$6:$A$13,定数!$B$6:$B$13))</f>
        <v>-6710.9323708723241</v>
      </c>
      <c r="S66" s="57"/>
      <c r="T66" s="58">
        <f t="shared" si="4"/>
        <v>-57.000000000000739</v>
      </c>
      <c r="U66" s="58"/>
      <c r="V66" t="str">
        <f t="shared" si="7"/>
        <v/>
      </c>
      <c r="W66">
        <f t="shared" si="2"/>
        <v>3</v>
      </c>
      <c r="X66" s="41">
        <f t="shared" si="5"/>
        <v>225573.24098969219</v>
      </c>
      <c r="Y66" s="42">
        <f t="shared" si="6"/>
        <v>6.0508333333333608E-2</v>
      </c>
    </row>
    <row r="67" spans="2:25" x14ac:dyDescent="0.15">
      <c r="B67" s="40">
        <v>59</v>
      </c>
      <c r="C67" s="53">
        <f t="shared" si="0"/>
        <v>205213.24776193517</v>
      </c>
      <c r="D67" s="53"/>
      <c r="E67" s="47">
        <v>2016</v>
      </c>
      <c r="F67" s="8">
        <v>43709</v>
      </c>
      <c r="G67" s="47" t="s">
        <v>4</v>
      </c>
      <c r="H67" s="54">
        <v>105.42</v>
      </c>
      <c r="I67" s="54"/>
      <c r="J67" s="47">
        <v>67</v>
      </c>
      <c r="K67" s="55">
        <f t="shared" si="8"/>
        <v>6156.3974328580553</v>
      </c>
      <c r="L67" s="56"/>
      <c r="M67" s="6">
        <f>IF(J67="","",(K67/J67)/LOOKUP(RIGHT($D$2,3),定数!$A$6:$A$13,定数!$B$6:$B$13))</f>
        <v>0.91886528848627691</v>
      </c>
      <c r="N67" s="47">
        <v>2016</v>
      </c>
      <c r="O67" s="8">
        <v>43715</v>
      </c>
      <c r="P67" s="54">
        <v>104.73</v>
      </c>
      <c r="Q67" s="54"/>
      <c r="R67" s="57">
        <f>IF(P67="","",T67*M67*LOOKUP(RIGHT($D$2,3),定数!$A$6:$A$13,定数!$B$6:$B$13))</f>
        <v>-6340.1704905552897</v>
      </c>
      <c r="S67" s="57"/>
      <c r="T67" s="58">
        <f t="shared" si="4"/>
        <v>-68.999999999999773</v>
      </c>
      <c r="U67" s="58"/>
      <c r="V67" t="str">
        <f t="shared" si="7"/>
        <v/>
      </c>
      <c r="W67">
        <f t="shared" si="2"/>
        <v>4</v>
      </c>
      <c r="X67" s="41">
        <f t="shared" si="5"/>
        <v>225573.24098969219</v>
      </c>
      <c r="Y67" s="42">
        <f t="shared" si="6"/>
        <v>9.0258902777778482E-2</v>
      </c>
    </row>
    <row r="68" spans="2:25" x14ac:dyDescent="0.15">
      <c r="B68" s="40">
        <v>60</v>
      </c>
      <c r="C68" s="53">
        <f t="shared" si="0"/>
        <v>198873.07727137988</v>
      </c>
      <c r="D68" s="53"/>
      <c r="E68" s="47">
        <v>2016</v>
      </c>
      <c r="F68" s="8">
        <v>43724</v>
      </c>
      <c r="G68" s="47" t="s">
        <v>3</v>
      </c>
      <c r="H68" s="54">
        <v>104.67</v>
      </c>
      <c r="I68" s="54"/>
      <c r="J68" s="47">
        <v>42</v>
      </c>
      <c r="K68" s="55">
        <f t="shared" si="8"/>
        <v>5966.1923181413958</v>
      </c>
      <c r="L68" s="56"/>
      <c r="M68" s="6">
        <f>IF(J68="","",(K68/J68)/LOOKUP(RIGHT($D$2,3),定数!$A$6:$A$13,定数!$B$6:$B$13))</f>
        <v>1.4205219805098563</v>
      </c>
      <c r="N68" s="47">
        <v>2016</v>
      </c>
      <c r="O68" s="8">
        <v>43727</v>
      </c>
      <c r="P68" s="54">
        <v>104.04</v>
      </c>
      <c r="Q68" s="54"/>
      <c r="R68" s="57">
        <f>IF(P68="","",T68*M68*LOOKUP(RIGHT($D$2,3),定数!$A$6:$A$13,定数!$B$6:$B$13))</f>
        <v>8949.2884772120306</v>
      </c>
      <c r="S68" s="57"/>
      <c r="T68" s="58">
        <f t="shared" si="4"/>
        <v>62.999999999999545</v>
      </c>
      <c r="U68" s="58"/>
      <c r="V68" t="str">
        <f t="shared" si="7"/>
        <v/>
      </c>
      <c r="W68">
        <f t="shared" si="2"/>
        <v>0</v>
      </c>
      <c r="X68" s="41">
        <f t="shared" si="5"/>
        <v>225573.24098969219</v>
      </c>
      <c r="Y68" s="42">
        <f t="shared" si="6"/>
        <v>0.11836582921434546</v>
      </c>
    </row>
    <row r="69" spans="2:25" x14ac:dyDescent="0.15">
      <c r="B69" s="40">
        <v>61</v>
      </c>
      <c r="C69" s="53">
        <f t="shared" si="0"/>
        <v>207822.3657485919</v>
      </c>
      <c r="D69" s="53"/>
      <c r="E69" s="47">
        <v>2016</v>
      </c>
      <c r="F69" s="8">
        <v>43742</v>
      </c>
      <c r="G69" s="47" t="s">
        <v>4</v>
      </c>
      <c r="H69" s="54">
        <v>105.34</v>
      </c>
      <c r="I69" s="54"/>
      <c r="J69" s="47">
        <v>101</v>
      </c>
      <c r="K69" s="55">
        <f t="shared" si="8"/>
        <v>6234.6709724577568</v>
      </c>
      <c r="L69" s="56"/>
      <c r="M69" s="6">
        <f>IF(J69="","",(K69/J69)/LOOKUP(RIGHT($D$2,3),定数!$A$6:$A$13,定数!$B$6:$B$13))</f>
        <v>0.61729415568888679</v>
      </c>
      <c r="N69" s="47">
        <v>2016</v>
      </c>
      <c r="O69" s="8">
        <v>43757</v>
      </c>
      <c r="P69" s="54">
        <v>104.31</v>
      </c>
      <c r="Q69" s="54"/>
      <c r="R69" s="57">
        <f>IF(P69="","",T69*M69*LOOKUP(RIGHT($D$2,3),定数!$A$6:$A$13,定数!$B$6:$B$13))</f>
        <v>-6358.1298035955415</v>
      </c>
      <c r="S69" s="57"/>
      <c r="T69" s="58">
        <f t="shared" si="4"/>
        <v>-103.00000000000011</v>
      </c>
      <c r="U69" s="58"/>
      <c r="V69" t="str">
        <f t="shared" si="7"/>
        <v/>
      </c>
      <c r="W69">
        <f t="shared" si="2"/>
        <v>1</v>
      </c>
      <c r="X69" s="41">
        <f t="shared" si="5"/>
        <v>225573.24098969219</v>
      </c>
      <c r="Y69" s="42">
        <f t="shared" si="6"/>
        <v>7.8692291528991376E-2</v>
      </c>
    </row>
    <row r="70" spans="2:25" x14ac:dyDescent="0.15">
      <c r="B70" s="40">
        <v>62</v>
      </c>
      <c r="C70" s="53">
        <f t="shared" si="0"/>
        <v>201464.23594499636</v>
      </c>
      <c r="D70" s="53"/>
      <c r="E70" s="47">
        <v>2016</v>
      </c>
      <c r="F70" s="8">
        <v>43759</v>
      </c>
      <c r="G70" s="47" t="s">
        <v>3</v>
      </c>
      <c r="H70" s="54">
        <v>104.56</v>
      </c>
      <c r="I70" s="54"/>
      <c r="J70" s="47">
        <v>35</v>
      </c>
      <c r="K70" s="55">
        <f t="shared" si="8"/>
        <v>6043.9270783498905</v>
      </c>
      <c r="L70" s="56"/>
      <c r="M70" s="6">
        <f>IF(J70="","",(K70/J70)/LOOKUP(RIGHT($D$2,3),定数!$A$6:$A$13,定数!$B$6:$B$13))</f>
        <v>1.7268363080999689</v>
      </c>
      <c r="N70" s="47">
        <v>2016</v>
      </c>
      <c r="O70" s="8">
        <v>43759</v>
      </c>
      <c r="P70" s="54">
        <v>104.04</v>
      </c>
      <c r="Q70" s="54"/>
      <c r="R70" s="57">
        <f>IF(P70="","",T70*M70*LOOKUP(RIGHT($D$2,3),定数!$A$6:$A$13,定数!$B$6:$B$13))</f>
        <v>8979.5488021197707</v>
      </c>
      <c r="S70" s="57"/>
      <c r="T70" s="58">
        <f t="shared" si="4"/>
        <v>51.999999999999602</v>
      </c>
      <c r="U70" s="58"/>
      <c r="V70" t="str">
        <f t="shared" si="7"/>
        <v/>
      </c>
      <c r="W70">
        <f t="shared" si="2"/>
        <v>0</v>
      </c>
      <c r="X70" s="41">
        <f t="shared" si="5"/>
        <v>225573.24098969219</v>
      </c>
      <c r="Y70" s="42">
        <f t="shared" si="6"/>
        <v>0.10687883429310452</v>
      </c>
    </row>
    <row r="71" spans="2:25" x14ac:dyDescent="0.15">
      <c r="B71" s="40">
        <v>63</v>
      </c>
      <c r="C71" s="53">
        <f t="shared" si="0"/>
        <v>210443.78474711612</v>
      </c>
      <c r="D71" s="53"/>
      <c r="E71" s="47">
        <v>2016</v>
      </c>
      <c r="F71" s="8">
        <v>43765</v>
      </c>
      <c r="G71" s="47" t="s">
        <v>4</v>
      </c>
      <c r="H71" s="54">
        <v>105.54</v>
      </c>
      <c r="I71" s="54"/>
      <c r="J71" s="47">
        <v>61</v>
      </c>
      <c r="K71" s="55">
        <f t="shared" si="8"/>
        <v>6313.3135424134834</v>
      </c>
      <c r="L71" s="56"/>
      <c r="M71" s="6">
        <f>IF(J71="","",(K71/J71)/LOOKUP(RIGHT($D$2,3),定数!$A$6:$A$13,定数!$B$6:$B$13))</f>
        <v>1.0349694331825383</v>
      </c>
      <c r="N71" s="47">
        <v>2016</v>
      </c>
      <c r="O71" s="8">
        <v>43770</v>
      </c>
      <c r="P71" s="54">
        <v>106.45</v>
      </c>
      <c r="Q71" s="54"/>
      <c r="R71" s="57">
        <f>IF(P71="","",T71*M71*LOOKUP(RIGHT($D$2,3),定数!$A$6:$A$13,定数!$B$6:$B$13))</f>
        <v>9418.2218419610635</v>
      </c>
      <c r="S71" s="57"/>
      <c r="T71" s="58">
        <f t="shared" si="4"/>
        <v>90.999999999999659</v>
      </c>
      <c r="U71" s="58"/>
      <c r="V71" t="str">
        <f t="shared" si="7"/>
        <v/>
      </c>
      <c r="W71">
        <f t="shared" si="2"/>
        <v>0</v>
      </c>
      <c r="X71" s="41">
        <f t="shared" si="5"/>
        <v>225573.24098969219</v>
      </c>
      <c r="Y71" s="42">
        <f t="shared" si="6"/>
        <v>6.7071148050168894E-2</v>
      </c>
    </row>
    <row r="72" spans="2:25" x14ac:dyDescent="0.15">
      <c r="B72" s="40">
        <v>64</v>
      </c>
      <c r="C72" s="53">
        <f t="shared" si="0"/>
        <v>219862.00658907718</v>
      </c>
      <c r="D72" s="53"/>
      <c r="E72" s="47">
        <v>2016</v>
      </c>
      <c r="F72" s="8">
        <v>43779</v>
      </c>
      <c r="G72" s="47" t="s">
        <v>4</v>
      </c>
      <c r="H72" s="54">
        <v>107.6</v>
      </c>
      <c r="I72" s="54"/>
      <c r="J72" s="47">
        <v>72</v>
      </c>
      <c r="K72" s="55">
        <f t="shared" si="8"/>
        <v>6595.8601976723148</v>
      </c>
      <c r="L72" s="56"/>
      <c r="M72" s="6">
        <f>IF(J72="","",(K72/J72)/LOOKUP(RIGHT($D$2,3),定数!$A$6:$A$13,定数!$B$6:$B$13))</f>
        <v>0.91609169412115476</v>
      </c>
      <c r="N72" s="47">
        <v>2016</v>
      </c>
      <c r="O72" s="8">
        <v>43783</v>
      </c>
      <c r="P72" s="54">
        <v>108.67</v>
      </c>
      <c r="Q72" s="54"/>
      <c r="R72" s="57">
        <f>IF(P72="","",T72*M72*LOOKUP(RIGHT($D$2,3),定数!$A$6:$A$13,定数!$B$6:$B$13))</f>
        <v>9802.1811270964245</v>
      </c>
      <c r="S72" s="57"/>
      <c r="T72" s="58">
        <f t="shared" si="4"/>
        <v>107.00000000000074</v>
      </c>
      <c r="U72" s="58"/>
      <c r="V72" t="str">
        <f t="shared" si="7"/>
        <v/>
      </c>
      <c r="W72">
        <f t="shared" si="2"/>
        <v>0</v>
      </c>
      <c r="X72" s="41">
        <f t="shared" si="5"/>
        <v>225573.24098969219</v>
      </c>
      <c r="Y72" s="42">
        <f t="shared" si="6"/>
        <v>2.5318758446512657E-2</v>
      </c>
    </row>
    <row r="73" spans="2:25" x14ac:dyDescent="0.15">
      <c r="B73" s="40">
        <v>65</v>
      </c>
      <c r="C73" s="53">
        <f t="shared" si="0"/>
        <v>229664.18771617359</v>
      </c>
      <c r="D73" s="53"/>
      <c r="E73" s="47">
        <v>2016</v>
      </c>
      <c r="F73" s="8">
        <v>43784</v>
      </c>
      <c r="G73" s="47" t="s">
        <v>4</v>
      </c>
      <c r="H73" s="54">
        <v>108.95</v>
      </c>
      <c r="I73" s="54"/>
      <c r="J73" s="47">
        <v>66</v>
      </c>
      <c r="K73" s="55">
        <f t="shared" si="8"/>
        <v>6889.9256314852073</v>
      </c>
      <c r="L73" s="56"/>
      <c r="M73" s="6">
        <f>IF(J73="","",(K73/J73)/LOOKUP(RIGHT($D$2,3),定数!$A$6:$A$13,定数!$B$6:$B$13))</f>
        <v>1.0439281259826072</v>
      </c>
      <c r="N73" s="47">
        <v>2016</v>
      </c>
      <c r="O73" s="8">
        <v>43790</v>
      </c>
      <c r="P73" s="54">
        <v>109.94</v>
      </c>
      <c r="Q73" s="54"/>
      <c r="R73" s="57">
        <f>IF(P73="","",T73*M73*LOOKUP(RIGHT($D$2,3),定数!$A$6:$A$13,定数!$B$6:$B$13))</f>
        <v>10334.888447227757</v>
      </c>
      <c r="S73" s="57"/>
      <c r="T73" s="58">
        <f t="shared" si="4"/>
        <v>98.999999999999488</v>
      </c>
      <c r="U73" s="58"/>
      <c r="V73" t="str">
        <f t="shared" si="7"/>
        <v/>
      </c>
      <c r="W73">
        <f t="shared" si="2"/>
        <v>0</v>
      </c>
      <c r="X73" s="41">
        <f t="shared" si="5"/>
        <v>229664.18771617359</v>
      </c>
      <c r="Y73" s="42">
        <f t="shared" si="6"/>
        <v>0</v>
      </c>
    </row>
    <row r="74" spans="2:25" x14ac:dyDescent="0.15">
      <c r="B74" s="40">
        <v>66</v>
      </c>
      <c r="C74" s="53">
        <f t="shared" ref="C74:C108" si="9">IF(R73="","",C73+R73)</f>
        <v>239999.07616340136</v>
      </c>
      <c r="D74" s="53"/>
      <c r="E74" s="47">
        <v>2016</v>
      </c>
      <c r="F74" s="8">
        <v>43787</v>
      </c>
      <c r="G74" s="47" t="s">
        <v>4</v>
      </c>
      <c r="H74" s="54">
        <v>109.39</v>
      </c>
      <c r="I74" s="54"/>
      <c r="J74" s="47">
        <v>52</v>
      </c>
      <c r="K74" s="55">
        <f t="shared" si="8"/>
        <v>7199.9722849020409</v>
      </c>
      <c r="L74" s="56"/>
      <c r="M74" s="6">
        <f>IF(J74="","",(K74/J74)/LOOKUP(RIGHT($D$2,3),定数!$A$6:$A$13,定数!$B$6:$B$13))</f>
        <v>1.384610054788854</v>
      </c>
      <c r="N74" s="47">
        <v>2016</v>
      </c>
      <c r="O74" s="8">
        <v>43792</v>
      </c>
      <c r="P74" s="54">
        <v>110.17</v>
      </c>
      <c r="Q74" s="54"/>
      <c r="R74" s="57">
        <f>IF(P74="","",T74*M74*LOOKUP(RIGHT($D$2,3),定数!$A$6:$A$13,定数!$B$6:$B$13))</f>
        <v>10799.958427353076</v>
      </c>
      <c r="S74" s="57"/>
      <c r="T74" s="58">
        <f t="shared" si="4"/>
        <v>78.000000000000114</v>
      </c>
      <c r="U74" s="58"/>
      <c r="V74" t="str">
        <f t="shared" si="7"/>
        <v/>
      </c>
      <c r="W74">
        <f t="shared" si="7"/>
        <v>0</v>
      </c>
      <c r="X74" s="41">
        <f t="shared" si="5"/>
        <v>239999.07616340136</v>
      </c>
      <c r="Y74" s="42">
        <f t="shared" si="6"/>
        <v>0</v>
      </c>
    </row>
    <row r="75" spans="2:25" x14ac:dyDescent="0.15">
      <c r="B75" s="40">
        <v>67</v>
      </c>
      <c r="C75" s="53">
        <f t="shared" si="9"/>
        <v>250799.03459075443</v>
      </c>
      <c r="D75" s="53"/>
      <c r="E75" s="47">
        <v>2016</v>
      </c>
      <c r="F75" s="8">
        <v>43791</v>
      </c>
      <c r="G75" s="47" t="s">
        <v>4</v>
      </c>
      <c r="H75" s="54">
        <v>110.02</v>
      </c>
      <c r="I75" s="54"/>
      <c r="J75" s="47">
        <v>39</v>
      </c>
      <c r="K75" s="55">
        <f t="shared" si="8"/>
        <v>7523.9710377226329</v>
      </c>
      <c r="L75" s="56"/>
      <c r="M75" s="6">
        <f>IF(J75="","",(K75/J75)/LOOKUP(RIGHT($D$2,3),定数!$A$6:$A$13,定数!$B$6:$B$13))</f>
        <v>1.9292233430058032</v>
      </c>
      <c r="N75" s="47">
        <v>2016</v>
      </c>
      <c r="O75" s="8">
        <v>43792</v>
      </c>
      <c r="P75" s="54">
        <v>110.6</v>
      </c>
      <c r="Q75" s="54"/>
      <c r="R75" s="57">
        <f>IF(P75="","",T75*M75*LOOKUP(RIGHT($D$2,3),定数!$A$6:$A$13,定数!$B$6:$B$13))</f>
        <v>11189.495389433625</v>
      </c>
      <c r="S75" s="57"/>
      <c r="T75" s="58">
        <f t="shared" si="4"/>
        <v>57.999999999999829</v>
      </c>
      <c r="U75" s="58"/>
      <c r="V75" t="str">
        <f t="shared" ref="V75:W90" si="10">IF(S75&lt;&gt;"",IF(S75&lt;0,1+V74,0),"")</f>
        <v/>
      </c>
      <c r="W75">
        <f t="shared" si="10"/>
        <v>0</v>
      </c>
      <c r="X75" s="41">
        <f t="shared" si="5"/>
        <v>250799.03459075443</v>
      </c>
      <c r="Y75" s="42">
        <f t="shared" si="6"/>
        <v>0</v>
      </c>
    </row>
    <row r="76" spans="2:25" x14ac:dyDescent="0.15">
      <c r="B76" s="40">
        <v>68</v>
      </c>
      <c r="C76" s="53">
        <f t="shared" si="9"/>
        <v>261988.52998018806</v>
      </c>
      <c r="D76" s="53"/>
      <c r="E76" s="47">
        <v>2017</v>
      </c>
      <c r="F76" s="8">
        <v>43476</v>
      </c>
      <c r="G76" s="47" t="s">
        <v>3</v>
      </c>
      <c r="H76" s="54">
        <v>113.75</v>
      </c>
      <c r="I76" s="54"/>
      <c r="J76" s="47">
        <v>54</v>
      </c>
      <c r="K76" s="55">
        <f t="shared" si="8"/>
        <v>7859.6558994056413</v>
      </c>
      <c r="L76" s="56"/>
      <c r="M76" s="6">
        <f>IF(J76="","",(K76/J76)/LOOKUP(RIGHT($D$2,3),定数!$A$6:$A$13,定数!$B$6:$B$13))</f>
        <v>1.4554918332232669</v>
      </c>
      <c r="N76" s="47">
        <v>2017</v>
      </c>
      <c r="O76" s="8">
        <v>43481</v>
      </c>
      <c r="P76" s="54">
        <v>112.95</v>
      </c>
      <c r="Q76" s="54"/>
      <c r="R76" s="57">
        <f>IF(P76="","",T76*M76*LOOKUP(RIGHT($D$2,3),定数!$A$6:$A$13,定数!$B$6:$B$13))</f>
        <v>11643.934665786093</v>
      </c>
      <c r="S76" s="57"/>
      <c r="T76" s="58">
        <f t="shared" ref="T76:T108" si="11">IF(P76="","",IF(G76="買",(P76-H76),(H76-P76))*IF(RIGHT($D$2,3)="JPY",100,10000))</f>
        <v>79.999999999999716</v>
      </c>
      <c r="U76" s="58"/>
      <c r="V76" t="str">
        <f t="shared" si="10"/>
        <v/>
      </c>
      <c r="W76">
        <f t="shared" si="10"/>
        <v>0</v>
      </c>
      <c r="X76" s="41">
        <f t="shared" ref="X76:X108" si="12">IF(C76&lt;&gt;"",MAX(X75,C76),"")</f>
        <v>261988.52998018806</v>
      </c>
      <c r="Y76" s="42">
        <f t="shared" ref="Y76:Y108" si="13">IF(X76&lt;&gt;"",1-(C76/X76),"")</f>
        <v>0</v>
      </c>
    </row>
    <row r="77" spans="2:25" x14ac:dyDescent="0.15">
      <c r="B77" s="40">
        <v>69</v>
      </c>
      <c r="C77" s="53">
        <f t="shared" si="9"/>
        <v>273632.46464597416</v>
      </c>
      <c r="D77" s="53"/>
      <c r="E77" s="47">
        <v>2017</v>
      </c>
      <c r="F77" s="8">
        <v>43504</v>
      </c>
      <c r="G77" s="47" t="s">
        <v>3</v>
      </c>
      <c r="H77" s="54">
        <v>112.2</v>
      </c>
      <c r="I77" s="54"/>
      <c r="J77" s="47">
        <v>39</v>
      </c>
      <c r="K77" s="55">
        <f t="shared" si="8"/>
        <v>8208.9739393792242</v>
      </c>
      <c r="L77" s="56"/>
      <c r="M77" s="6">
        <f>IF(J77="","",(K77/J77)/LOOKUP(RIGHT($D$2,3),定数!$A$6:$A$13,定数!$B$6:$B$13))</f>
        <v>2.1048651126613396</v>
      </c>
      <c r="N77" s="47">
        <v>2017</v>
      </c>
      <c r="O77" s="8">
        <v>43505</v>
      </c>
      <c r="P77" s="54">
        <v>112.61</v>
      </c>
      <c r="Q77" s="54"/>
      <c r="R77" s="57">
        <f>IF(P77="","",T77*M77*LOOKUP(RIGHT($D$2,3),定数!$A$6:$A$13,定数!$B$6:$B$13))</f>
        <v>-8629.9469619114207</v>
      </c>
      <c r="S77" s="57"/>
      <c r="T77" s="58">
        <f t="shared" si="11"/>
        <v>-40.999999999999659</v>
      </c>
      <c r="U77" s="58"/>
      <c r="V77" t="str">
        <f t="shared" si="10"/>
        <v/>
      </c>
      <c r="W77">
        <f t="shared" si="10"/>
        <v>1</v>
      </c>
      <c r="X77" s="41">
        <f t="shared" si="12"/>
        <v>273632.46464597416</v>
      </c>
      <c r="Y77" s="42">
        <f t="shared" si="13"/>
        <v>0</v>
      </c>
    </row>
    <row r="78" spans="2:25" x14ac:dyDescent="0.15">
      <c r="B78" s="40">
        <v>70</v>
      </c>
      <c r="C78" s="53">
        <f t="shared" si="9"/>
        <v>265002.51768406277</v>
      </c>
      <c r="D78" s="53"/>
      <c r="E78" s="47">
        <v>2017</v>
      </c>
      <c r="F78" s="8">
        <v>43517</v>
      </c>
      <c r="G78" s="47" t="s">
        <v>3</v>
      </c>
      <c r="H78" s="54">
        <v>112.63</v>
      </c>
      <c r="I78" s="54"/>
      <c r="J78" s="47">
        <v>37</v>
      </c>
      <c r="K78" s="55">
        <f t="shared" si="8"/>
        <v>7950.0755305218827</v>
      </c>
      <c r="L78" s="56"/>
      <c r="M78" s="6">
        <f>IF(J78="","",(K78/J78)/LOOKUP(RIGHT($D$2,3),定数!$A$6:$A$13,定数!$B$6:$B$13))</f>
        <v>2.1486690623032114</v>
      </c>
      <c r="N78" s="47">
        <v>2017</v>
      </c>
      <c r="O78" s="8">
        <v>43518</v>
      </c>
      <c r="P78" s="54">
        <v>112.08</v>
      </c>
      <c r="Q78" s="54"/>
      <c r="R78" s="57">
        <f>IF(P78="","",T78*M78*LOOKUP(RIGHT($D$2,3),定数!$A$6:$A$13,定数!$B$6:$B$13))</f>
        <v>11817.679842667601</v>
      </c>
      <c r="S78" s="57"/>
      <c r="T78" s="58">
        <f t="shared" si="11"/>
        <v>54.999999999999716</v>
      </c>
      <c r="U78" s="58"/>
      <c r="V78" t="str">
        <f t="shared" si="10"/>
        <v/>
      </c>
      <c r="W78">
        <f t="shared" si="10"/>
        <v>0</v>
      </c>
      <c r="X78" s="41">
        <f t="shared" si="12"/>
        <v>273632.46464597416</v>
      </c>
      <c r="Y78" s="42">
        <f t="shared" si="13"/>
        <v>3.1538461538461182E-2</v>
      </c>
    </row>
    <row r="79" spans="2:25" x14ac:dyDescent="0.15">
      <c r="B79" s="40">
        <v>71</v>
      </c>
      <c r="C79" s="53">
        <f t="shared" si="9"/>
        <v>276820.19752673036</v>
      </c>
      <c r="D79" s="53"/>
      <c r="E79" s="48">
        <v>2017</v>
      </c>
      <c r="F79" s="8">
        <v>43527</v>
      </c>
      <c r="G79" s="48" t="s">
        <v>4</v>
      </c>
      <c r="H79" s="54">
        <v>113.24</v>
      </c>
      <c r="I79" s="54"/>
      <c r="J79" s="48">
        <v>55</v>
      </c>
      <c r="K79" s="55">
        <f t="shared" si="8"/>
        <v>8304.6059258019104</v>
      </c>
      <c r="L79" s="56"/>
      <c r="M79" s="6">
        <f>IF(J79="","",(K79/J79)/LOOKUP(RIGHT($D$2,3),定数!$A$6:$A$13,定数!$B$6:$B$13))</f>
        <v>1.5099283501458018</v>
      </c>
      <c r="N79" s="48">
        <v>2017</v>
      </c>
      <c r="O79" s="8">
        <v>43530</v>
      </c>
      <c r="P79" s="54">
        <v>112.67</v>
      </c>
      <c r="Q79" s="54"/>
      <c r="R79" s="57">
        <f>IF(P79="","",T79*M79*LOOKUP(RIGHT($D$2,3),定数!$A$6:$A$13,定数!$B$6:$B$13))</f>
        <v>-8606.591595830967</v>
      </c>
      <c r="S79" s="57"/>
      <c r="T79" s="58">
        <f t="shared" si="11"/>
        <v>-56.999999999999318</v>
      </c>
      <c r="U79" s="58"/>
      <c r="V79" t="str">
        <f t="shared" si="10"/>
        <v/>
      </c>
      <c r="W79">
        <f t="shared" si="10"/>
        <v>1</v>
      </c>
      <c r="X79" s="41">
        <f t="shared" si="12"/>
        <v>276820.19752673036</v>
      </c>
      <c r="Y79" s="42">
        <f t="shared" si="13"/>
        <v>0</v>
      </c>
    </row>
    <row r="80" spans="2:25" x14ac:dyDescent="0.15">
      <c r="B80" s="40">
        <v>72</v>
      </c>
      <c r="C80" s="53">
        <f t="shared" si="9"/>
        <v>268213.60593089939</v>
      </c>
      <c r="D80" s="53"/>
      <c r="E80" s="48">
        <v>2017</v>
      </c>
      <c r="F80" s="8">
        <v>43533</v>
      </c>
      <c r="G80" s="48" t="s">
        <v>4</v>
      </c>
      <c r="H80" s="54">
        <v>113.27</v>
      </c>
      <c r="I80" s="54"/>
      <c r="J80" s="48">
        <v>61</v>
      </c>
      <c r="K80" s="55">
        <f t="shared" si="8"/>
        <v>8046.4081779269809</v>
      </c>
      <c r="L80" s="56"/>
      <c r="M80" s="6">
        <f>IF(J80="","",(K80/J80)/LOOKUP(RIGHT($D$2,3),定数!$A$6:$A$13,定数!$B$6:$B$13))</f>
        <v>1.319083307856882</v>
      </c>
      <c r="N80" s="48">
        <v>2017</v>
      </c>
      <c r="O80" s="8">
        <v>43534</v>
      </c>
      <c r="P80" s="54">
        <v>114.17</v>
      </c>
      <c r="Q80" s="54"/>
      <c r="R80" s="57">
        <f>IF(P80="","",T80*M80*LOOKUP(RIGHT($D$2,3),定数!$A$6:$A$13,定数!$B$6:$B$13))</f>
        <v>11871.749770712013</v>
      </c>
      <c r="S80" s="57"/>
      <c r="T80" s="58">
        <f t="shared" si="11"/>
        <v>90.000000000000568</v>
      </c>
      <c r="U80" s="58"/>
      <c r="V80" t="str">
        <f t="shared" si="10"/>
        <v/>
      </c>
      <c r="W80">
        <f t="shared" si="10"/>
        <v>0</v>
      </c>
      <c r="X80" s="41">
        <f t="shared" si="12"/>
        <v>276820.19752673036</v>
      </c>
      <c r="Y80" s="42">
        <f t="shared" si="13"/>
        <v>3.1090909090908725E-2</v>
      </c>
    </row>
    <row r="81" spans="2:25" x14ac:dyDescent="0.15">
      <c r="B81" s="40">
        <v>73</v>
      </c>
      <c r="C81" s="53">
        <f t="shared" si="9"/>
        <v>280085.35570161138</v>
      </c>
      <c r="D81" s="53"/>
      <c r="E81" s="48">
        <v>2017</v>
      </c>
      <c r="F81" s="8">
        <v>43553</v>
      </c>
      <c r="G81" s="48" t="s">
        <v>3</v>
      </c>
      <c r="H81" s="54">
        <v>111.69</v>
      </c>
      <c r="I81" s="54"/>
      <c r="J81" s="48">
        <v>50</v>
      </c>
      <c r="K81" s="55">
        <f t="shared" si="8"/>
        <v>8402.5606710483407</v>
      </c>
      <c r="L81" s="56"/>
      <c r="M81" s="6">
        <f>IF(J81="","",(K81/J81)/LOOKUP(RIGHT($D$2,3),定数!$A$6:$A$13,定数!$B$6:$B$13))</f>
        <v>1.6805121342096681</v>
      </c>
      <c r="N81" s="48">
        <v>2017</v>
      </c>
      <c r="O81" s="8">
        <v>43558</v>
      </c>
      <c r="P81" s="54">
        <v>110.94</v>
      </c>
      <c r="Q81" s="54"/>
      <c r="R81" s="57">
        <f>IF(P81="","",T81*M81*LOOKUP(RIGHT($D$2,3),定数!$A$6:$A$13,定数!$B$6:$B$13))</f>
        <v>12603.841006572511</v>
      </c>
      <c r="S81" s="57"/>
      <c r="T81" s="58">
        <f t="shared" si="11"/>
        <v>75</v>
      </c>
      <c r="U81" s="58"/>
      <c r="V81" t="str">
        <f t="shared" si="10"/>
        <v/>
      </c>
      <c r="W81">
        <f t="shared" si="10"/>
        <v>0</v>
      </c>
      <c r="X81" s="41">
        <f t="shared" si="12"/>
        <v>280085.35570161138</v>
      </c>
      <c r="Y81" s="42">
        <f t="shared" si="13"/>
        <v>0</v>
      </c>
    </row>
    <row r="82" spans="2:25" x14ac:dyDescent="0.15">
      <c r="B82" s="40">
        <v>74</v>
      </c>
      <c r="C82" s="53">
        <f t="shared" si="9"/>
        <v>292689.19670818391</v>
      </c>
      <c r="D82" s="53"/>
      <c r="E82" s="49">
        <v>2017</v>
      </c>
      <c r="F82" s="8">
        <v>43560</v>
      </c>
      <c r="G82" s="49" t="s">
        <v>3</v>
      </c>
      <c r="H82" s="54">
        <v>110.31</v>
      </c>
      <c r="I82" s="54"/>
      <c r="J82" s="49">
        <v>37</v>
      </c>
      <c r="K82" s="55">
        <f t="shared" si="8"/>
        <v>8780.6759012455168</v>
      </c>
      <c r="L82" s="56"/>
      <c r="M82" s="6">
        <f>IF(J82="","",(K82/J82)/LOOKUP(RIGHT($D$2,3),定数!$A$6:$A$13,定数!$B$6:$B$13))</f>
        <v>2.3731556489852745</v>
      </c>
      <c r="N82" s="49">
        <v>2017</v>
      </c>
      <c r="O82" s="8">
        <v>43560</v>
      </c>
      <c r="P82" s="54">
        <v>110.71</v>
      </c>
      <c r="Q82" s="54"/>
      <c r="R82" s="57">
        <f>IF(P82="","",T82*M82*LOOKUP(RIGHT($D$2,3),定数!$A$6:$A$13,定数!$B$6:$B$13))</f>
        <v>-9492.6225959408948</v>
      </c>
      <c r="S82" s="57"/>
      <c r="T82" s="58">
        <f t="shared" si="11"/>
        <v>-39.999999999999147</v>
      </c>
      <c r="U82" s="58"/>
      <c r="V82" t="str">
        <f t="shared" si="10"/>
        <v/>
      </c>
      <c r="W82">
        <f t="shared" si="10"/>
        <v>1</v>
      </c>
      <c r="X82" s="41">
        <f t="shared" si="12"/>
        <v>292689.19670818391</v>
      </c>
      <c r="Y82" s="42">
        <f t="shared" si="13"/>
        <v>0</v>
      </c>
    </row>
    <row r="83" spans="2:25" x14ac:dyDescent="0.15">
      <c r="B83" s="40">
        <v>75</v>
      </c>
      <c r="C83" s="53">
        <f t="shared" si="9"/>
        <v>283196.57411224302</v>
      </c>
      <c r="D83" s="53"/>
      <c r="E83" s="49">
        <v>2017</v>
      </c>
      <c r="F83" s="8">
        <v>43569</v>
      </c>
      <c r="G83" s="49" t="s">
        <v>3</v>
      </c>
      <c r="H83" s="54">
        <v>108.21</v>
      </c>
      <c r="I83" s="54"/>
      <c r="J83" s="49">
        <v>47</v>
      </c>
      <c r="K83" s="55">
        <f t="shared" si="8"/>
        <v>8495.8972233672903</v>
      </c>
      <c r="L83" s="56"/>
      <c r="M83" s="6">
        <f>IF(J83="","",(K83/J83)/LOOKUP(RIGHT($D$2,3),定数!$A$6:$A$13,定数!$B$6:$B$13))</f>
        <v>1.8076377070994234</v>
      </c>
      <c r="N83" s="49">
        <v>2017</v>
      </c>
      <c r="O83" s="8">
        <v>43573</v>
      </c>
      <c r="P83" s="54">
        <v>108.71</v>
      </c>
      <c r="Q83" s="54"/>
      <c r="R83" s="57">
        <f>IF(P83="","",T83*M83*LOOKUP(RIGHT($D$2,3),定数!$A$6:$A$13,定数!$B$6:$B$13))</f>
        <v>-9038.1885354971182</v>
      </c>
      <c r="S83" s="57"/>
      <c r="T83" s="58">
        <f t="shared" si="11"/>
        <v>-50</v>
      </c>
      <c r="U83" s="58"/>
      <c r="V83" t="str">
        <f t="shared" si="10"/>
        <v/>
      </c>
      <c r="W83">
        <f t="shared" si="10"/>
        <v>2</v>
      </c>
      <c r="X83" s="41">
        <f t="shared" si="12"/>
        <v>292689.19670818391</v>
      </c>
      <c r="Y83" s="42">
        <f t="shared" si="13"/>
        <v>3.2432432432431768E-2</v>
      </c>
    </row>
    <row r="84" spans="2:25" x14ac:dyDescent="0.15">
      <c r="B84" s="40">
        <v>76</v>
      </c>
      <c r="C84" s="53">
        <f t="shared" si="9"/>
        <v>274158.3855767459</v>
      </c>
      <c r="D84" s="53"/>
      <c r="E84" s="49">
        <v>2017</v>
      </c>
      <c r="F84" s="8">
        <v>43583</v>
      </c>
      <c r="G84" s="49" t="s">
        <v>4</v>
      </c>
      <c r="H84" s="54">
        <v>112.08</v>
      </c>
      <c r="I84" s="54"/>
      <c r="J84" s="49">
        <v>37</v>
      </c>
      <c r="K84" s="55">
        <f t="shared" si="8"/>
        <v>8224.7515673023772</v>
      </c>
      <c r="L84" s="56"/>
      <c r="M84" s="6">
        <f>IF(J84="","",(K84/J84)/LOOKUP(RIGHT($D$2,3),定数!$A$6:$A$13,定数!$B$6:$B$13))</f>
        <v>2.2229058290006423</v>
      </c>
      <c r="N84" s="49">
        <v>2017</v>
      </c>
      <c r="O84" s="8">
        <v>43587</v>
      </c>
      <c r="P84" s="54">
        <v>112.64</v>
      </c>
      <c r="Q84" s="54"/>
      <c r="R84" s="57">
        <f>IF(P84="","",T84*M84*LOOKUP(RIGHT($D$2,3),定数!$A$6:$A$13,定数!$B$6:$B$13))</f>
        <v>12448.272642403646</v>
      </c>
      <c r="S84" s="57"/>
      <c r="T84" s="58">
        <f t="shared" si="11"/>
        <v>56.000000000000227</v>
      </c>
      <c r="U84" s="58"/>
      <c r="V84" t="str">
        <f t="shared" si="10"/>
        <v/>
      </c>
      <c r="W84">
        <f t="shared" si="10"/>
        <v>0</v>
      </c>
      <c r="X84" s="41">
        <f t="shared" si="12"/>
        <v>292689.19670818391</v>
      </c>
      <c r="Y84" s="42">
        <f t="shared" si="13"/>
        <v>6.3312248418630701E-2</v>
      </c>
    </row>
    <row r="85" spans="2:25" x14ac:dyDescent="0.15">
      <c r="B85" s="40">
        <v>77</v>
      </c>
      <c r="C85" s="53">
        <f t="shared" si="9"/>
        <v>286606.65821914957</v>
      </c>
      <c r="D85" s="53"/>
      <c r="E85" s="49">
        <v>2017</v>
      </c>
      <c r="F85" s="8">
        <v>43614</v>
      </c>
      <c r="G85" s="49" t="s">
        <v>3</v>
      </c>
      <c r="H85" s="54">
        <v>114</v>
      </c>
      <c r="I85" s="54"/>
      <c r="J85" s="49">
        <v>43</v>
      </c>
      <c r="K85" s="55">
        <f t="shared" si="8"/>
        <v>8598.1997465744862</v>
      </c>
      <c r="L85" s="56"/>
      <c r="M85" s="6">
        <f>IF(J85="","",(K85/J85)/LOOKUP(RIGHT($D$2,3),定数!$A$6:$A$13,定数!$B$6:$B$13))</f>
        <v>1.9995813364126713</v>
      </c>
      <c r="N85" s="49">
        <v>2017</v>
      </c>
      <c r="O85" s="8">
        <v>43615</v>
      </c>
      <c r="P85" s="54">
        <v>113.35</v>
      </c>
      <c r="Q85" s="54"/>
      <c r="R85" s="57">
        <f>IF(P85="","",T85*M85*LOOKUP(RIGHT($D$2,3),定数!$A$6:$A$13,定数!$B$6:$B$13))</f>
        <v>12997.278686682477</v>
      </c>
      <c r="S85" s="57"/>
      <c r="T85" s="58">
        <f t="shared" si="11"/>
        <v>65.000000000000568</v>
      </c>
      <c r="U85" s="58"/>
      <c r="V85" t="str">
        <f t="shared" si="10"/>
        <v/>
      </c>
      <c r="W85">
        <f t="shared" si="10"/>
        <v>0</v>
      </c>
      <c r="X85" s="41">
        <f t="shared" si="12"/>
        <v>292689.19670818391</v>
      </c>
      <c r="Y85" s="42">
        <f t="shared" si="13"/>
        <v>2.078156131980069E-2</v>
      </c>
    </row>
    <row r="86" spans="2:25" x14ac:dyDescent="0.15">
      <c r="B86" s="40">
        <v>78</v>
      </c>
      <c r="C86" s="53">
        <f t="shared" si="9"/>
        <v>299603.93690583203</v>
      </c>
      <c r="D86" s="53"/>
      <c r="E86" s="49">
        <v>2017</v>
      </c>
      <c r="F86" s="8">
        <v>43639</v>
      </c>
      <c r="G86" s="49" t="s">
        <v>4</v>
      </c>
      <c r="H86" s="54">
        <v>114.96</v>
      </c>
      <c r="I86" s="54"/>
      <c r="J86" s="49">
        <v>53</v>
      </c>
      <c r="K86" s="55">
        <f t="shared" si="8"/>
        <v>8988.1181071749597</v>
      </c>
      <c r="L86" s="56"/>
      <c r="M86" s="6">
        <f>IF(J86="","",(K86/J86)/LOOKUP(RIGHT($D$2,3),定数!$A$6:$A$13,定数!$B$6:$B$13))</f>
        <v>1.6958713409764075</v>
      </c>
      <c r="N86" s="49">
        <v>2017</v>
      </c>
      <c r="O86" s="8">
        <v>43643</v>
      </c>
      <c r="P86" s="54">
        <v>115.75</v>
      </c>
      <c r="Q86" s="54"/>
      <c r="R86" s="57">
        <f>IF(P86="","",T86*M86*LOOKUP(RIGHT($D$2,3),定数!$A$6:$A$13,定数!$B$6:$B$13))</f>
        <v>13397.383593713725</v>
      </c>
      <c r="S86" s="57"/>
      <c r="T86" s="58">
        <f t="shared" si="11"/>
        <v>79.000000000000625</v>
      </c>
      <c r="U86" s="58"/>
      <c r="V86" t="str">
        <f t="shared" si="10"/>
        <v/>
      </c>
      <c r="W86">
        <f t="shared" si="10"/>
        <v>0</v>
      </c>
      <c r="X86" s="41">
        <f t="shared" si="12"/>
        <v>299603.93690583203</v>
      </c>
      <c r="Y86" s="42">
        <f t="shared" si="13"/>
        <v>0</v>
      </c>
    </row>
    <row r="87" spans="2:25" x14ac:dyDescent="0.15">
      <c r="B87" s="40">
        <v>79</v>
      </c>
      <c r="C87" s="53">
        <f t="shared" si="9"/>
        <v>313001.32049954578</v>
      </c>
      <c r="D87" s="53"/>
      <c r="E87" s="49">
        <v>2017</v>
      </c>
      <c r="F87" s="8">
        <v>43644</v>
      </c>
      <c r="G87" s="49" t="s">
        <v>4</v>
      </c>
      <c r="H87" s="54">
        <v>117.2</v>
      </c>
      <c r="I87" s="54"/>
      <c r="J87" s="49">
        <v>107</v>
      </c>
      <c r="K87" s="55">
        <f t="shared" si="8"/>
        <v>9390.0396149863736</v>
      </c>
      <c r="L87" s="56"/>
      <c r="M87" s="6">
        <f>IF(J87="","",(K87/J87)/LOOKUP(RIGHT($D$2,3),定数!$A$6:$A$13,定数!$B$6:$B$13))</f>
        <v>0.877573795793119</v>
      </c>
      <c r="N87" s="49">
        <v>2017</v>
      </c>
      <c r="O87" s="8">
        <v>43673</v>
      </c>
      <c r="P87" s="54">
        <v>116.1</v>
      </c>
      <c r="Q87" s="54"/>
      <c r="R87" s="57">
        <f>IF(P87="","",T87*M87*LOOKUP(RIGHT($D$2,3),定数!$A$6:$A$13,定数!$B$6:$B$13))</f>
        <v>-9653.3117537243834</v>
      </c>
      <c r="S87" s="57"/>
      <c r="T87" s="58">
        <f t="shared" si="11"/>
        <v>-110.00000000000085</v>
      </c>
      <c r="U87" s="58"/>
      <c r="V87" t="str">
        <f t="shared" si="10"/>
        <v/>
      </c>
      <c r="W87">
        <f t="shared" si="10"/>
        <v>1</v>
      </c>
      <c r="X87" s="41">
        <f t="shared" si="12"/>
        <v>313001.32049954578</v>
      </c>
      <c r="Y87" s="42">
        <f t="shared" si="13"/>
        <v>0</v>
      </c>
    </row>
    <row r="88" spans="2:25" x14ac:dyDescent="0.15">
      <c r="B88" s="40">
        <v>80</v>
      </c>
      <c r="C88" s="53">
        <f t="shared" si="9"/>
        <v>303348.00874582137</v>
      </c>
      <c r="D88" s="53"/>
      <c r="E88" s="49">
        <v>2017</v>
      </c>
      <c r="F88" s="8">
        <v>43666</v>
      </c>
      <c r="G88" s="49" t="s">
        <v>4</v>
      </c>
      <c r="H88" s="54">
        <v>117.63</v>
      </c>
      <c r="I88" s="54"/>
      <c r="J88" s="49">
        <v>95</v>
      </c>
      <c r="K88" s="55">
        <f t="shared" si="8"/>
        <v>9100.440262374641</v>
      </c>
      <c r="L88" s="56"/>
      <c r="M88" s="6">
        <f>IF(J88="","",(K88/J88)/LOOKUP(RIGHT($D$2,3),定数!$A$6:$A$13,定数!$B$6:$B$13))</f>
        <v>0.95794108024996216</v>
      </c>
      <c r="N88" s="49">
        <v>2017</v>
      </c>
      <c r="O88" s="8">
        <v>43672</v>
      </c>
      <c r="P88" s="54">
        <v>116.66</v>
      </c>
      <c r="Q88" s="54"/>
      <c r="R88" s="57">
        <f>IF(P88="","",T88*M88*LOOKUP(RIGHT($D$2,3),定数!$A$6:$A$13,定数!$B$6:$B$13))</f>
        <v>-9292.0284784246214</v>
      </c>
      <c r="S88" s="57"/>
      <c r="T88" s="58">
        <f t="shared" si="11"/>
        <v>-96.999999999999886</v>
      </c>
      <c r="U88" s="58"/>
      <c r="V88" t="str">
        <f t="shared" si="10"/>
        <v/>
      </c>
      <c r="W88">
        <f t="shared" si="10"/>
        <v>2</v>
      </c>
      <c r="X88" s="41">
        <f t="shared" si="12"/>
        <v>313001.32049954578</v>
      </c>
      <c r="Y88" s="42">
        <f t="shared" si="13"/>
        <v>3.0841121495327473E-2</v>
      </c>
    </row>
    <row r="89" spans="2:25" x14ac:dyDescent="0.15">
      <c r="B89" s="40">
        <v>81</v>
      </c>
      <c r="C89" s="53">
        <f t="shared" si="9"/>
        <v>294055.98026739672</v>
      </c>
      <c r="D89" s="53"/>
      <c r="E89" s="50">
        <v>2017</v>
      </c>
      <c r="F89" s="8">
        <v>43680</v>
      </c>
      <c r="G89" s="50" t="s">
        <v>3</v>
      </c>
      <c r="H89" s="54">
        <v>113.75</v>
      </c>
      <c r="I89" s="54"/>
      <c r="J89" s="50">
        <v>52</v>
      </c>
      <c r="K89" s="55">
        <f t="shared" si="8"/>
        <v>8821.6794080219006</v>
      </c>
      <c r="L89" s="56"/>
      <c r="M89" s="6">
        <f>IF(J89="","",(K89/J89)/LOOKUP(RIGHT($D$2,3),定数!$A$6:$A$13,定数!$B$6:$B$13))</f>
        <v>1.6964768092349809</v>
      </c>
      <c r="N89" s="50">
        <v>2017</v>
      </c>
      <c r="O89" s="8">
        <v>43686</v>
      </c>
      <c r="P89" s="54">
        <v>112.97</v>
      </c>
      <c r="Q89" s="54"/>
      <c r="R89" s="57">
        <f>IF(P89="","",T89*M89*LOOKUP(RIGHT($D$2,3),定数!$A$6:$A$13,定数!$B$6:$B$13))</f>
        <v>13232.519112032869</v>
      </c>
      <c r="S89" s="57"/>
      <c r="T89" s="58">
        <f t="shared" si="11"/>
        <v>78.000000000000114</v>
      </c>
      <c r="U89" s="58"/>
      <c r="V89" t="str">
        <f t="shared" si="10"/>
        <v/>
      </c>
      <c r="W89">
        <f t="shared" si="10"/>
        <v>0</v>
      </c>
      <c r="X89" s="41">
        <f t="shared" si="12"/>
        <v>313001.32049954578</v>
      </c>
      <c r="Y89" s="42">
        <f t="shared" si="13"/>
        <v>6.0527988194786442E-2</v>
      </c>
    </row>
    <row r="90" spans="2:25" x14ac:dyDescent="0.15">
      <c r="B90" s="40">
        <v>82</v>
      </c>
      <c r="C90" s="53">
        <f t="shared" si="9"/>
        <v>307288.49937942962</v>
      </c>
      <c r="D90" s="53"/>
      <c r="E90" s="50">
        <v>2017</v>
      </c>
      <c r="F90" s="8">
        <v>43684</v>
      </c>
      <c r="G90" s="50" t="s">
        <v>3</v>
      </c>
      <c r="H90" s="54">
        <v>113.7</v>
      </c>
      <c r="I90" s="54"/>
      <c r="J90" s="50">
        <v>29</v>
      </c>
      <c r="K90" s="55">
        <f t="shared" si="8"/>
        <v>9218.6549813828879</v>
      </c>
      <c r="L90" s="56"/>
      <c r="M90" s="6">
        <f>IF(J90="","",(K90/J90)/LOOKUP(RIGHT($D$2,3),定数!$A$6:$A$13,定数!$B$6:$B$13))</f>
        <v>3.1788465453044443</v>
      </c>
      <c r="N90" s="50">
        <v>2017</v>
      </c>
      <c r="O90" s="8">
        <v>43685</v>
      </c>
      <c r="P90" s="54">
        <v>113.28</v>
      </c>
      <c r="Q90" s="54"/>
      <c r="R90" s="57">
        <f>IF(P90="","",T90*M90*LOOKUP(RIGHT($D$2,3),定数!$A$6:$A$13,定数!$B$6:$B$13))</f>
        <v>13351.155490278719</v>
      </c>
      <c r="S90" s="57"/>
      <c r="T90" s="58">
        <f t="shared" si="11"/>
        <v>42.000000000000171</v>
      </c>
      <c r="U90" s="58"/>
      <c r="V90" t="str">
        <f t="shared" si="10"/>
        <v/>
      </c>
      <c r="W90">
        <f t="shared" si="10"/>
        <v>0</v>
      </c>
      <c r="X90" s="41">
        <f t="shared" si="12"/>
        <v>313001.32049954578</v>
      </c>
      <c r="Y90" s="42">
        <f t="shared" si="13"/>
        <v>1.8251747663551643E-2</v>
      </c>
    </row>
    <row r="91" spans="2:25" x14ac:dyDescent="0.15">
      <c r="B91" s="40">
        <v>83</v>
      </c>
      <c r="C91" s="53">
        <f t="shared" si="9"/>
        <v>320639.65486970835</v>
      </c>
      <c r="D91" s="53"/>
      <c r="E91" s="50">
        <v>2017</v>
      </c>
      <c r="F91" s="8">
        <v>43694</v>
      </c>
      <c r="G91" s="50" t="s">
        <v>4</v>
      </c>
      <c r="H91" s="54">
        <v>114.15</v>
      </c>
      <c r="I91" s="54"/>
      <c r="J91" s="50">
        <v>45</v>
      </c>
      <c r="K91" s="55">
        <f t="shared" si="8"/>
        <v>9619.1896460912503</v>
      </c>
      <c r="L91" s="56"/>
      <c r="M91" s="6">
        <f>IF(J91="","",(K91/J91)/LOOKUP(RIGHT($D$2,3),定数!$A$6:$A$13,定数!$B$6:$B$13))</f>
        <v>2.1375976991313888</v>
      </c>
      <c r="N91" s="50">
        <v>2017</v>
      </c>
      <c r="O91" s="8">
        <v>43695</v>
      </c>
      <c r="P91" s="54">
        <v>113.67</v>
      </c>
      <c r="Q91" s="54"/>
      <c r="R91" s="57">
        <f>IF(P91="","",T91*M91*LOOKUP(RIGHT($D$2,3),定数!$A$6:$A$13,定数!$B$6:$B$13))</f>
        <v>-10260.468955830751</v>
      </c>
      <c r="S91" s="57"/>
      <c r="T91" s="58">
        <f t="shared" si="11"/>
        <v>-48.000000000000398</v>
      </c>
      <c r="U91" s="58"/>
      <c r="V91" t="str">
        <f t="shared" ref="V91:W106" si="14">IF(S91&lt;&gt;"",IF(S91&lt;0,1+V90,0),"")</f>
        <v/>
      </c>
      <c r="W91">
        <f t="shared" si="14"/>
        <v>1</v>
      </c>
      <c r="X91" s="41">
        <f t="shared" si="12"/>
        <v>320639.65486970835</v>
      </c>
      <c r="Y91" s="42">
        <f t="shared" si="13"/>
        <v>0</v>
      </c>
    </row>
    <row r="92" spans="2:25" x14ac:dyDescent="0.15">
      <c r="B92" s="40">
        <v>84</v>
      </c>
      <c r="C92" s="53">
        <f t="shared" si="9"/>
        <v>310379.18591387762</v>
      </c>
      <c r="D92" s="53"/>
      <c r="E92" s="50">
        <v>2017</v>
      </c>
      <c r="F92" s="8">
        <v>43700</v>
      </c>
      <c r="G92" s="50" t="s">
        <v>3</v>
      </c>
      <c r="H92" s="54">
        <v>112.97</v>
      </c>
      <c r="I92" s="54"/>
      <c r="J92" s="50">
        <v>34</v>
      </c>
      <c r="K92" s="55">
        <f t="shared" si="8"/>
        <v>9311.3755774163274</v>
      </c>
      <c r="L92" s="56"/>
      <c r="M92" s="6">
        <f>IF(J92="","",(K92/J92)/LOOKUP(RIGHT($D$2,3),定数!$A$6:$A$13,定数!$B$6:$B$13))</f>
        <v>2.7386398757106845</v>
      </c>
      <c r="N92" s="50">
        <v>2017</v>
      </c>
      <c r="O92" s="8">
        <v>43701</v>
      </c>
      <c r="P92" s="54">
        <v>113.33</v>
      </c>
      <c r="Q92" s="54"/>
      <c r="R92" s="57">
        <f>IF(P92="","",T92*M92*LOOKUP(RIGHT($D$2,3),定数!$A$6:$A$13,定数!$B$6:$B$13))</f>
        <v>-9859.1035525584484</v>
      </c>
      <c r="S92" s="57"/>
      <c r="T92" s="58">
        <f t="shared" si="11"/>
        <v>-35.999999999999943</v>
      </c>
      <c r="U92" s="58"/>
      <c r="V92" t="str">
        <f t="shared" si="14"/>
        <v/>
      </c>
      <c r="W92">
        <f t="shared" si="14"/>
        <v>2</v>
      </c>
      <c r="X92" s="41">
        <f t="shared" si="12"/>
        <v>320639.65486970835</v>
      </c>
      <c r="Y92" s="42">
        <f t="shared" si="13"/>
        <v>3.2000000000000139E-2</v>
      </c>
    </row>
    <row r="93" spans="2:25" x14ac:dyDescent="0.15">
      <c r="B93" s="40">
        <v>85</v>
      </c>
      <c r="C93" s="53">
        <f t="shared" si="9"/>
        <v>300520.08236131916</v>
      </c>
      <c r="D93" s="53"/>
      <c r="E93" s="50">
        <v>2017</v>
      </c>
      <c r="F93" s="8">
        <v>43719</v>
      </c>
      <c r="G93" s="50" t="s">
        <v>4</v>
      </c>
      <c r="H93" s="54">
        <v>114.67</v>
      </c>
      <c r="I93" s="54"/>
      <c r="J93" s="50">
        <v>57</v>
      </c>
      <c r="K93" s="55">
        <f t="shared" si="8"/>
        <v>9015.6024708395744</v>
      </c>
      <c r="L93" s="56"/>
      <c r="M93" s="6">
        <f>IF(J93="","",(K93/J93)/LOOKUP(RIGHT($D$2,3),定数!$A$6:$A$13,定数!$B$6:$B$13))</f>
        <v>1.581684644006943</v>
      </c>
      <c r="N93" s="50">
        <v>2017</v>
      </c>
      <c r="O93" s="8">
        <v>43722</v>
      </c>
      <c r="P93" s="54">
        <v>114.08</v>
      </c>
      <c r="Q93" s="54"/>
      <c r="R93" s="57">
        <f>IF(P93="","",T93*M93*LOOKUP(RIGHT($D$2,3),定数!$A$6:$A$13,定数!$B$6:$B$13))</f>
        <v>-9331.9393996410163</v>
      </c>
      <c r="S93" s="57"/>
      <c r="T93" s="58">
        <f t="shared" si="11"/>
        <v>-59.000000000000341</v>
      </c>
      <c r="U93" s="58"/>
      <c r="V93" t="str">
        <f t="shared" si="14"/>
        <v/>
      </c>
      <c r="W93">
        <f t="shared" si="14"/>
        <v>3</v>
      </c>
      <c r="X93" s="41">
        <f t="shared" si="12"/>
        <v>320639.65486970835</v>
      </c>
      <c r="Y93" s="42">
        <f t="shared" si="13"/>
        <v>6.2748235294117771E-2</v>
      </c>
    </row>
    <row r="94" spans="2:25" x14ac:dyDescent="0.15">
      <c r="B94" s="40">
        <v>86</v>
      </c>
      <c r="C94" s="53">
        <f t="shared" si="9"/>
        <v>291188.14296167815</v>
      </c>
      <c r="D94" s="53"/>
      <c r="E94" s="50">
        <v>2017</v>
      </c>
      <c r="F94" s="8">
        <v>43737</v>
      </c>
      <c r="G94" s="50" t="s">
        <v>4</v>
      </c>
      <c r="H94" s="54">
        <v>116.37</v>
      </c>
      <c r="I94" s="54"/>
      <c r="J94" s="50">
        <v>59</v>
      </c>
      <c r="K94" s="55">
        <f t="shared" si="8"/>
        <v>8735.6442888503443</v>
      </c>
      <c r="L94" s="56"/>
      <c r="M94" s="6">
        <f>IF(J94="","",(K94/J94)/LOOKUP(RIGHT($D$2,3),定数!$A$6:$A$13,定数!$B$6:$B$13))</f>
        <v>1.4806176760763297</v>
      </c>
      <c r="N94" s="50">
        <v>2017</v>
      </c>
      <c r="O94" s="8">
        <v>43740</v>
      </c>
      <c r="P94" s="54">
        <v>115.75</v>
      </c>
      <c r="Q94" s="54"/>
      <c r="R94" s="57">
        <f>IF(P94="","",T94*M94*LOOKUP(RIGHT($D$2,3),定数!$A$6:$A$13,定数!$B$6:$B$13))</f>
        <v>-9179.8295916733114</v>
      </c>
      <c r="S94" s="57"/>
      <c r="T94" s="58">
        <f t="shared" si="11"/>
        <v>-62.000000000000455</v>
      </c>
      <c r="U94" s="58"/>
      <c r="V94" t="str">
        <f t="shared" si="14"/>
        <v/>
      </c>
      <c r="W94">
        <f t="shared" si="14"/>
        <v>4</v>
      </c>
      <c r="X94" s="41">
        <f t="shared" si="12"/>
        <v>320639.65486970835</v>
      </c>
      <c r="Y94" s="42">
        <f t="shared" si="13"/>
        <v>9.1852369040247961E-2</v>
      </c>
    </row>
    <row r="95" spans="2:25" x14ac:dyDescent="0.15">
      <c r="B95" s="40">
        <v>87</v>
      </c>
      <c r="C95" s="53">
        <f t="shared" si="9"/>
        <v>282008.31337000482</v>
      </c>
      <c r="D95" s="53"/>
      <c r="E95" s="50">
        <v>2017</v>
      </c>
      <c r="F95" s="8">
        <v>43748</v>
      </c>
      <c r="G95" s="50" t="s">
        <v>3</v>
      </c>
      <c r="H95" s="54">
        <v>114.91</v>
      </c>
      <c r="I95" s="54"/>
      <c r="J95" s="50">
        <v>32</v>
      </c>
      <c r="K95" s="55">
        <f t="shared" si="8"/>
        <v>8460.2494011001436</v>
      </c>
      <c r="L95" s="56"/>
      <c r="M95" s="6">
        <f>IF(J95="","",(K95/J95)/LOOKUP(RIGHT($D$2,3),定数!$A$6:$A$13,定数!$B$6:$B$13))</f>
        <v>2.643827937843795</v>
      </c>
      <c r="N95" s="50">
        <v>2017</v>
      </c>
      <c r="O95" s="8">
        <v>43749</v>
      </c>
      <c r="P95" s="54">
        <v>115.25</v>
      </c>
      <c r="Q95" s="54"/>
      <c r="R95" s="57">
        <f>IF(P95="","",T95*M95*LOOKUP(RIGHT($D$2,3),定数!$A$6:$A$13,定数!$B$6:$B$13))</f>
        <v>-8989.0149886689924</v>
      </c>
      <c r="S95" s="57"/>
      <c r="T95" s="58">
        <f t="shared" si="11"/>
        <v>-34.000000000000341</v>
      </c>
      <c r="U95" s="58"/>
      <c r="V95" t="str">
        <f t="shared" si="14"/>
        <v/>
      </c>
      <c r="W95">
        <f t="shared" si="14"/>
        <v>5</v>
      </c>
      <c r="X95" s="41">
        <f t="shared" si="12"/>
        <v>320639.65486970835</v>
      </c>
      <c r="Y95" s="42">
        <f t="shared" si="13"/>
        <v>0.12048210791457259</v>
      </c>
    </row>
    <row r="96" spans="2:25" x14ac:dyDescent="0.15">
      <c r="B96" s="40">
        <v>88</v>
      </c>
      <c r="C96" s="53">
        <f t="shared" si="9"/>
        <v>273019.2983813358</v>
      </c>
      <c r="D96" s="53"/>
      <c r="E96" s="50">
        <v>2017</v>
      </c>
      <c r="F96" s="8">
        <v>43764</v>
      </c>
      <c r="G96" s="50" t="s">
        <v>3</v>
      </c>
      <c r="H96" s="54">
        <v>114.38</v>
      </c>
      <c r="I96" s="54"/>
      <c r="J96" s="50">
        <v>57</v>
      </c>
      <c r="K96" s="55">
        <f t="shared" si="8"/>
        <v>8190.578951440074</v>
      </c>
      <c r="L96" s="56"/>
      <c r="M96" s="6">
        <f>IF(J96="","",(K96/J96)/LOOKUP(RIGHT($D$2,3),定数!$A$6:$A$13,定数!$B$6:$B$13))</f>
        <v>1.436943675691241</v>
      </c>
      <c r="N96" s="50">
        <v>2017</v>
      </c>
      <c r="O96" s="8">
        <v>43768</v>
      </c>
      <c r="P96" s="54">
        <v>113.53</v>
      </c>
      <c r="Q96" s="54"/>
      <c r="R96" s="57">
        <f>IF(P96="","",T96*M96*LOOKUP(RIGHT($D$2,3),定数!$A$6:$A$13,定数!$B$6:$B$13))</f>
        <v>12214.021243375468</v>
      </c>
      <c r="S96" s="57"/>
      <c r="T96" s="58">
        <f t="shared" si="11"/>
        <v>84.999999999999432</v>
      </c>
      <c r="U96" s="58"/>
      <c r="V96" t="str">
        <f t="shared" si="14"/>
        <v/>
      </c>
      <c r="W96">
        <f t="shared" si="14"/>
        <v>0</v>
      </c>
      <c r="X96" s="41">
        <f t="shared" si="12"/>
        <v>320639.65486970835</v>
      </c>
      <c r="Y96" s="42">
        <f t="shared" si="13"/>
        <v>0.14851674072479604</v>
      </c>
    </row>
    <row r="97" spans="2:25" x14ac:dyDescent="0.15">
      <c r="B97" s="40">
        <v>89</v>
      </c>
      <c r="C97" s="53">
        <f t="shared" si="9"/>
        <v>285233.31962471129</v>
      </c>
      <c r="D97" s="53"/>
      <c r="E97" s="50">
        <v>2017</v>
      </c>
      <c r="F97" s="8">
        <v>43777</v>
      </c>
      <c r="G97" s="50" t="s">
        <v>3</v>
      </c>
      <c r="H97" s="54">
        <v>113.79</v>
      </c>
      <c r="I97" s="54"/>
      <c r="J97" s="50">
        <v>16</v>
      </c>
      <c r="K97" s="55">
        <f t="shared" si="8"/>
        <v>8556.9995887413388</v>
      </c>
      <c r="L97" s="56"/>
      <c r="M97" s="6">
        <f>IF(J97="","",(K97/J97)/LOOKUP(RIGHT($D$2,3),定数!$A$6:$A$13,定数!$B$6:$B$13))</f>
        <v>5.3481247429633365</v>
      </c>
      <c r="N97" s="50">
        <v>2017</v>
      </c>
      <c r="O97" s="8">
        <v>43777</v>
      </c>
      <c r="P97" s="54">
        <v>113.54</v>
      </c>
      <c r="Q97" s="54"/>
      <c r="R97" s="57">
        <f>IF(P97="","",T97*M97*LOOKUP(RIGHT($D$2,3),定数!$A$6:$A$13,定数!$B$6:$B$13))</f>
        <v>13370.311857408342</v>
      </c>
      <c r="S97" s="57"/>
      <c r="T97" s="58">
        <f t="shared" si="11"/>
        <v>25</v>
      </c>
      <c r="U97" s="58"/>
      <c r="V97" t="str">
        <f t="shared" si="14"/>
        <v/>
      </c>
      <c r="W97">
        <f t="shared" si="14"/>
        <v>0</v>
      </c>
      <c r="X97" s="41">
        <f t="shared" si="12"/>
        <v>320639.65486970835</v>
      </c>
      <c r="Y97" s="42">
        <f t="shared" si="13"/>
        <v>0.11042406859932652</v>
      </c>
    </row>
    <row r="98" spans="2:25" x14ac:dyDescent="0.15">
      <c r="B98" s="40">
        <v>90</v>
      </c>
      <c r="C98" s="53">
        <f t="shared" si="9"/>
        <v>298603.63148211961</v>
      </c>
      <c r="D98" s="53"/>
      <c r="E98" s="50">
        <v>2017</v>
      </c>
      <c r="F98" s="8">
        <v>43799</v>
      </c>
      <c r="G98" s="50" t="s">
        <v>4</v>
      </c>
      <c r="H98" s="54">
        <v>114.31</v>
      </c>
      <c r="I98" s="54"/>
      <c r="J98" s="50">
        <v>63</v>
      </c>
      <c r="K98" s="55">
        <f t="shared" si="8"/>
        <v>8958.1089444635872</v>
      </c>
      <c r="L98" s="56"/>
      <c r="M98" s="6">
        <f>IF(J98="","",(K98/J98)/LOOKUP(RIGHT($D$2,3),定数!$A$6:$A$13,定数!$B$6:$B$13))</f>
        <v>1.4219220546767599</v>
      </c>
      <c r="N98" s="50">
        <v>2017</v>
      </c>
      <c r="O98" s="8">
        <v>43805</v>
      </c>
      <c r="P98" s="54">
        <v>113.66</v>
      </c>
      <c r="Q98" s="54"/>
      <c r="R98" s="57">
        <f>IF(P98="","",T98*M98*LOOKUP(RIGHT($D$2,3),定数!$A$6:$A$13,定数!$B$6:$B$13))</f>
        <v>-9242.4933553990195</v>
      </c>
      <c r="S98" s="57"/>
      <c r="T98" s="58">
        <f t="shared" si="11"/>
        <v>-65.000000000000568</v>
      </c>
      <c r="U98" s="58"/>
      <c r="V98" t="str">
        <f t="shared" si="14"/>
        <v/>
      </c>
      <c r="W98">
        <f t="shared" si="14"/>
        <v>1</v>
      </c>
      <c r="X98" s="41">
        <f t="shared" si="12"/>
        <v>320639.65486970835</v>
      </c>
      <c r="Y98" s="42">
        <f t="shared" si="13"/>
        <v>6.8725196814920064E-2</v>
      </c>
    </row>
    <row r="99" spans="2:25" x14ac:dyDescent="0.15">
      <c r="B99" s="40">
        <v>91</v>
      </c>
      <c r="C99" s="53">
        <f t="shared" si="9"/>
        <v>289361.13812672062</v>
      </c>
      <c r="D99" s="53"/>
      <c r="E99" s="50">
        <v>2017</v>
      </c>
      <c r="F99" s="8">
        <v>43819</v>
      </c>
      <c r="G99" s="50" t="s">
        <v>4</v>
      </c>
      <c r="H99" s="54">
        <v>115.15</v>
      </c>
      <c r="I99" s="54"/>
      <c r="J99" s="50">
        <v>68</v>
      </c>
      <c r="K99" s="55">
        <f t="shared" si="8"/>
        <v>8680.8341438016178</v>
      </c>
      <c r="L99" s="56"/>
      <c r="M99" s="6">
        <f>IF(J99="","",(K99/J99)/LOOKUP(RIGHT($D$2,3),定数!$A$6:$A$13,定数!$B$6:$B$13))</f>
        <v>1.2765932564414144</v>
      </c>
      <c r="N99" s="50">
        <v>2017</v>
      </c>
      <c r="O99" s="8">
        <v>43821</v>
      </c>
      <c r="P99" s="54">
        <v>114.45</v>
      </c>
      <c r="Q99" s="54"/>
      <c r="R99" s="57">
        <f>IF(P99="","",T99*M99*LOOKUP(RIGHT($D$2,3),定数!$A$6:$A$13,定数!$B$6:$B$13))</f>
        <v>-8936.1527950899381</v>
      </c>
      <c r="S99" s="57"/>
      <c r="T99" s="58">
        <f t="shared" si="11"/>
        <v>-70.000000000000284</v>
      </c>
      <c r="U99" s="58"/>
      <c r="V99" t="str">
        <f t="shared" si="14"/>
        <v/>
      </c>
      <c r="W99">
        <f t="shared" si="14"/>
        <v>2</v>
      </c>
      <c r="X99" s="41">
        <f t="shared" si="12"/>
        <v>320639.65486970835</v>
      </c>
      <c r="Y99" s="42">
        <f t="shared" si="13"/>
        <v>9.7550369294458372E-2</v>
      </c>
    </row>
    <row r="100" spans="2:25" x14ac:dyDescent="0.15">
      <c r="B100" s="40">
        <v>92</v>
      </c>
      <c r="C100" s="53">
        <f t="shared" si="9"/>
        <v>280424.98533163068</v>
      </c>
      <c r="D100" s="53"/>
      <c r="E100" s="50">
        <v>2018</v>
      </c>
      <c r="F100" s="8">
        <v>43505</v>
      </c>
      <c r="G100" s="50" t="s">
        <v>3</v>
      </c>
      <c r="H100" s="54">
        <v>115.14</v>
      </c>
      <c r="I100" s="54"/>
      <c r="J100" s="50">
        <v>147</v>
      </c>
      <c r="K100" s="55">
        <f t="shared" si="8"/>
        <v>8412.7495599489193</v>
      </c>
      <c r="L100" s="56"/>
      <c r="M100" s="6">
        <f>IF(J100="","",(K100/J100)/LOOKUP(RIGHT($D$2,3),定数!$A$6:$A$13,定数!$B$6:$B$13))</f>
        <v>0.57229588843189927</v>
      </c>
      <c r="N100" s="50">
        <v>2018</v>
      </c>
      <c r="O100" s="8">
        <v>43524</v>
      </c>
      <c r="P100" s="54">
        <v>112.94</v>
      </c>
      <c r="Q100" s="54"/>
      <c r="R100" s="57">
        <f>IF(P100="","",T100*M100*LOOKUP(RIGHT($D$2,3),定数!$A$6:$A$13,定数!$B$6:$B$13))</f>
        <v>12590.5095455018</v>
      </c>
      <c r="S100" s="57"/>
      <c r="T100" s="58">
        <f t="shared" si="11"/>
        <v>220.00000000000028</v>
      </c>
      <c r="U100" s="58"/>
      <c r="V100" t="str">
        <f t="shared" si="14"/>
        <v/>
      </c>
      <c r="W100">
        <f t="shared" si="14"/>
        <v>0</v>
      </c>
      <c r="X100" s="41">
        <f t="shared" si="12"/>
        <v>320639.65486970835</v>
      </c>
      <c r="Y100" s="42">
        <f t="shared" si="13"/>
        <v>0.12542013730154133</v>
      </c>
    </row>
    <row r="101" spans="2:25" x14ac:dyDescent="0.15">
      <c r="B101" s="40">
        <v>93</v>
      </c>
      <c r="C101" s="53">
        <f t="shared" si="9"/>
        <v>293015.49487713247</v>
      </c>
      <c r="D101" s="53"/>
      <c r="E101" s="50">
        <v>2018</v>
      </c>
      <c r="F101" s="8">
        <v>43509</v>
      </c>
      <c r="G101" s="50" t="s">
        <v>3</v>
      </c>
      <c r="H101" s="54">
        <v>115.4</v>
      </c>
      <c r="I101" s="54"/>
      <c r="J101" s="50">
        <v>43</v>
      </c>
      <c r="K101" s="55">
        <f t="shared" si="8"/>
        <v>8790.4648463139747</v>
      </c>
      <c r="L101" s="56"/>
      <c r="M101" s="6">
        <f>IF(J101="","",(K101/J101)/LOOKUP(RIGHT($D$2,3),定数!$A$6:$A$13,定数!$B$6:$B$13))</f>
        <v>2.0442941503055754</v>
      </c>
      <c r="N101" s="50">
        <v>2018</v>
      </c>
      <c r="O101" s="8">
        <v>43510</v>
      </c>
      <c r="P101" s="54">
        <v>114.76</v>
      </c>
      <c r="Q101" s="54"/>
      <c r="R101" s="57">
        <f>IF(P101="","",T101*M101*LOOKUP(RIGHT($D$2,3),定数!$A$6:$A$13,定数!$B$6:$B$13))</f>
        <v>13083.482561955694</v>
      </c>
      <c r="S101" s="57"/>
      <c r="T101" s="58">
        <f t="shared" si="11"/>
        <v>64.000000000000057</v>
      </c>
      <c r="U101" s="58"/>
      <c r="V101" t="str">
        <f t="shared" si="14"/>
        <v/>
      </c>
      <c r="W101">
        <f t="shared" si="14"/>
        <v>0</v>
      </c>
      <c r="X101" s="41">
        <f t="shared" si="12"/>
        <v>320639.65486970835</v>
      </c>
      <c r="Y101" s="42">
        <f t="shared" si="13"/>
        <v>8.6153286323243261E-2</v>
      </c>
    </row>
    <row r="102" spans="2:25" x14ac:dyDescent="0.15">
      <c r="B102" s="40">
        <v>94</v>
      </c>
      <c r="C102" s="53">
        <f t="shared" si="9"/>
        <v>306098.97743908816</v>
      </c>
      <c r="D102" s="53"/>
      <c r="E102" s="50">
        <v>2018</v>
      </c>
      <c r="F102" s="8">
        <v>43519</v>
      </c>
      <c r="G102" s="50" t="s">
        <v>3</v>
      </c>
      <c r="H102" s="54">
        <v>114.02</v>
      </c>
      <c r="I102" s="54"/>
      <c r="J102" s="50">
        <v>47</v>
      </c>
      <c r="K102" s="55">
        <f t="shared" si="8"/>
        <v>9182.9693231726451</v>
      </c>
      <c r="L102" s="56"/>
      <c r="M102" s="6">
        <f>IF(J102="","",(K102/J102)/LOOKUP(RIGHT($D$2,3),定数!$A$6:$A$13,定数!$B$6:$B$13))</f>
        <v>1.9538232602494989</v>
      </c>
      <c r="N102" s="50">
        <v>2018</v>
      </c>
      <c r="O102" s="8">
        <v>43524</v>
      </c>
      <c r="P102" s="54">
        <v>113.32</v>
      </c>
      <c r="Q102" s="54"/>
      <c r="R102" s="57">
        <f>IF(P102="","",T102*M102*LOOKUP(RIGHT($D$2,3),定数!$A$6:$A$13,定数!$B$6:$B$13))</f>
        <v>13676.762821746546</v>
      </c>
      <c r="S102" s="57"/>
      <c r="T102" s="58">
        <f t="shared" si="11"/>
        <v>70.000000000000284</v>
      </c>
      <c r="U102" s="58"/>
      <c r="V102" t="str">
        <f t="shared" si="14"/>
        <v/>
      </c>
      <c r="W102">
        <f t="shared" si="14"/>
        <v>0</v>
      </c>
      <c r="X102" s="41">
        <f t="shared" si="12"/>
        <v>320639.65486970835</v>
      </c>
      <c r="Y102" s="42">
        <f t="shared" si="13"/>
        <v>4.5348967945118224E-2</v>
      </c>
    </row>
    <row r="103" spans="2:25" x14ac:dyDescent="0.15">
      <c r="B103" s="40">
        <v>95</v>
      </c>
      <c r="C103" s="53">
        <f t="shared" si="9"/>
        <v>319775.74026083469</v>
      </c>
      <c r="D103" s="53"/>
      <c r="E103" s="50">
        <v>2018</v>
      </c>
      <c r="F103" s="8">
        <v>43565</v>
      </c>
      <c r="G103" s="50" t="s">
        <v>4</v>
      </c>
      <c r="H103" s="54">
        <v>112</v>
      </c>
      <c r="I103" s="54"/>
      <c r="J103" s="50">
        <v>45</v>
      </c>
      <c r="K103" s="55">
        <f t="shared" si="8"/>
        <v>9593.2722078250408</v>
      </c>
      <c r="L103" s="56"/>
      <c r="M103" s="6">
        <f>IF(J103="","",(K103/J103)/LOOKUP(RIGHT($D$2,3),定数!$A$6:$A$13,定数!$B$6:$B$13))</f>
        <v>2.1318382684055646</v>
      </c>
      <c r="N103" s="50">
        <v>2018</v>
      </c>
      <c r="O103" s="8">
        <v>43566</v>
      </c>
      <c r="P103" s="54">
        <v>111.53</v>
      </c>
      <c r="Q103" s="54"/>
      <c r="R103" s="57">
        <f>IF(P103="","",T103*M103*LOOKUP(RIGHT($D$2,3),定数!$A$6:$A$13,定数!$B$6:$B$13))</f>
        <v>-10019.63986150613</v>
      </c>
      <c r="S103" s="57"/>
      <c r="T103" s="58">
        <f t="shared" si="11"/>
        <v>-46.999999999999886</v>
      </c>
      <c r="U103" s="58"/>
      <c r="V103" t="str">
        <f t="shared" si="14"/>
        <v/>
      </c>
      <c r="W103">
        <f t="shared" si="14"/>
        <v>1</v>
      </c>
      <c r="X103" s="41">
        <f t="shared" si="12"/>
        <v>320639.65486970835</v>
      </c>
      <c r="Y103" s="42">
        <f t="shared" si="13"/>
        <v>2.6943473639425841E-3</v>
      </c>
    </row>
    <row r="104" spans="2:25" x14ac:dyDescent="0.15">
      <c r="B104" s="40">
        <v>96</v>
      </c>
      <c r="C104" s="53">
        <f t="shared" si="9"/>
        <v>309756.10039932857</v>
      </c>
      <c r="D104" s="53"/>
      <c r="E104" s="50">
        <v>2018</v>
      </c>
      <c r="F104" s="8">
        <v>43572</v>
      </c>
      <c r="G104" s="50" t="s">
        <v>3</v>
      </c>
      <c r="H104" s="54">
        <v>111.37</v>
      </c>
      <c r="I104" s="54"/>
      <c r="J104" s="50">
        <v>23</v>
      </c>
      <c r="K104" s="55">
        <f t="shared" si="8"/>
        <v>9292.683011979856</v>
      </c>
      <c r="L104" s="56"/>
      <c r="M104" s="6">
        <f>IF(J104="","",(K104/J104)/LOOKUP(RIGHT($D$2,3),定数!$A$6:$A$13,定数!$B$6:$B$13))</f>
        <v>4.0402969617303723</v>
      </c>
      <c r="N104" s="50">
        <v>2018</v>
      </c>
      <c r="O104" s="8">
        <v>43572</v>
      </c>
      <c r="P104" s="54">
        <v>111.02</v>
      </c>
      <c r="Q104" s="54"/>
      <c r="R104" s="57">
        <f>IF(P104="","",T104*M104*LOOKUP(RIGHT($D$2,3),定数!$A$6:$A$13,定数!$B$6:$B$13))</f>
        <v>14141.039366056648</v>
      </c>
      <c r="S104" s="57"/>
      <c r="T104" s="58">
        <f t="shared" si="11"/>
        <v>35.000000000000853</v>
      </c>
      <c r="U104" s="58"/>
      <c r="V104" t="str">
        <f t="shared" si="14"/>
        <v/>
      </c>
      <c r="W104">
        <f t="shared" si="14"/>
        <v>0</v>
      </c>
      <c r="X104" s="41">
        <f t="shared" si="12"/>
        <v>320639.65486970835</v>
      </c>
      <c r="Y104" s="42">
        <f t="shared" si="13"/>
        <v>3.3943257813205618E-2</v>
      </c>
    </row>
    <row r="105" spans="2:25" x14ac:dyDescent="0.15">
      <c r="B105" s="40">
        <v>97</v>
      </c>
      <c r="C105" s="53">
        <f t="shared" si="9"/>
        <v>323897.13976538519</v>
      </c>
      <c r="D105" s="53"/>
      <c r="E105" s="50">
        <v>2018</v>
      </c>
      <c r="F105" s="8">
        <v>43574</v>
      </c>
      <c r="G105" s="50" t="s">
        <v>3</v>
      </c>
      <c r="H105" s="54">
        <v>110.47</v>
      </c>
      <c r="I105" s="54"/>
      <c r="J105" s="50">
        <v>61</v>
      </c>
      <c r="K105" s="55">
        <f t="shared" si="8"/>
        <v>9716.9141929615562</v>
      </c>
      <c r="L105" s="56"/>
      <c r="M105" s="6">
        <f>IF(J105="","",(K105/J105)/LOOKUP(RIGHT($D$2,3),定数!$A$6:$A$13,定数!$B$6:$B$13))</f>
        <v>1.5929367529445173</v>
      </c>
      <c r="N105" s="50">
        <v>2018</v>
      </c>
      <c r="O105" s="8">
        <v>43578</v>
      </c>
      <c r="P105" s="54">
        <v>111.1</v>
      </c>
      <c r="Q105" s="54"/>
      <c r="R105" s="57">
        <f>IF(P105="","",T105*M105*LOOKUP(RIGHT($D$2,3),定数!$A$6:$A$13,定数!$B$6:$B$13))</f>
        <v>-10035.501543550386</v>
      </c>
      <c r="S105" s="57"/>
      <c r="T105" s="58">
        <f t="shared" si="11"/>
        <v>-62.999999999999545</v>
      </c>
      <c r="U105" s="58"/>
      <c r="V105" t="str">
        <f t="shared" si="14"/>
        <v/>
      </c>
      <c r="W105">
        <f t="shared" si="14"/>
        <v>1</v>
      </c>
      <c r="X105" s="41">
        <f t="shared" si="12"/>
        <v>323897.13976538519</v>
      </c>
      <c r="Y105" s="42">
        <f t="shared" si="13"/>
        <v>0</v>
      </c>
    </row>
    <row r="106" spans="2:25" x14ac:dyDescent="0.15">
      <c r="B106" s="40">
        <v>98</v>
      </c>
      <c r="C106" s="53">
        <f t="shared" si="9"/>
        <v>313861.63822183479</v>
      </c>
      <c r="D106" s="53"/>
      <c r="E106" s="50">
        <v>2018</v>
      </c>
      <c r="F106" s="8">
        <v>43585</v>
      </c>
      <c r="G106" s="50" t="s">
        <v>3</v>
      </c>
      <c r="H106" s="54">
        <v>110.21</v>
      </c>
      <c r="I106" s="54"/>
      <c r="J106" s="50">
        <v>37</v>
      </c>
      <c r="K106" s="55">
        <f t="shared" si="8"/>
        <v>9415.849146655044</v>
      </c>
      <c r="L106" s="56"/>
      <c r="M106" s="6">
        <f>IF(J106="","",(K106/J106)/LOOKUP(RIGHT($D$2,3),定数!$A$6:$A$13,定数!$B$6:$B$13))</f>
        <v>2.5448240936905524</v>
      </c>
      <c r="N106" s="50">
        <v>2018</v>
      </c>
      <c r="O106" s="8">
        <v>43588</v>
      </c>
      <c r="P106" s="54">
        <v>109.75</v>
      </c>
      <c r="Q106" s="54"/>
      <c r="R106" s="57">
        <f>IF(P106="","",T106*M106*LOOKUP(RIGHT($D$2,3),定数!$A$6:$A$13,定数!$B$6:$B$13))</f>
        <v>11706.190830976382</v>
      </c>
      <c r="S106" s="57"/>
      <c r="T106" s="58">
        <f t="shared" si="11"/>
        <v>45.999999999999375</v>
      </c>
      <c r="U106" s="58"/>
      <c r="V106" t="str">
        <f t="shared" si="14"/>
        <v/>
      </c>
      <c r="W106">
        <f t="shared" si="14"/>
        <v>0</v>
      </c>
      <c r="X106" s="41">
        <f t="shared" si="12"/>
        <v>323897.13976538519</v>
      </c>
      <c r="Y106" s="42">
        <f t="shared" si="13"/>
        <v>3.0983606557376864E-2</v>
      </c>
    </row>
    <row r="107" spans="2:25" x14ac:dyDescent="0.15">
      <c r="B107" s="40">
        <v>99</v>
      </c>
      <c r="C107" s="53">
        <f t="shared" si="9"/>
        <v>325567.82905281114</v>
      </c>
      <c r="D107" s="53"/>
      <c r="E107" s="50">
        <v>2018</v>
      </c>
      <c r="F107" s="8">
        <v>43586</v>
      </c>
      <c r="G107" s="50" t="s">
        <v>3</v>
      </c>
      <c r="H107" s="54">
        <v>110.11</v>
      </c>
      <c r="I107" s="54"/>
      <c r="J107" s="50">
        <v>34</v>
      </c>
      <c r="K107" s="55">
        <f t="shared" si="8"/>
        <v>9767.0348715843338</v>
      </c>
      <c r="L107" s="56"/>
      <c r="M107" s="6">
        <f>IF(J107="","",(K107/J107)/LOOKUP(RIGHT($D$2,3),定数!$A$6:$A$13,定数!$B$6:$B$13))</f>
        <v>2.8726573151718626</v>
      </c>
      <c r="N107" s="50">
        <v>2018</v>
      </c>
      <c r="O107" s="8">
        <v>43587</v>
      </c>
      <c r="P107" s="54">
        <v>110.48</v>
      </c>
      <c r="Q107" s="54"/>
      <c r="R107" s="57">
        <f>IF(P107="","",T107*M107*LOOKUP(RIGHT($D$2,3),定数!$A$6:$A$13,定数!$B$6:$B$13))</f>
        <v>-10628.832066136021</v>
      </c>
      <c r="S107" s="57"/>
      <c r="T107" s="58">
        <f t="shared" si="11"/>
        <v>-37.000000000000455</v>
      </c>
      <c r="U107" s="58"/>
      <c r="V107" t="str">
        <f>IF(S107&lt;&gt;"",IF(S107&lt;0,1+V106,0),"")</f>
        <v/>
      </c>
      <c r="W107">
        <f>IF(T107&lt;&gt;"",IF(T107&lt;0,1+W106,0),"")</f>
        <v>1</v>
      </c>
      <c r="X107" s="41">
        <f t="shared" si="12"/>
        <v>325567.82905281114</v>
      </c>
      <c r="Y107" s="42">
        <f t="shared" si="13"/>
        <v>0</v>
      </c>
    </row>
    <row r="108" spans="2:25" x14ac:dyDescent="0.15">
      <c r="B108" s="40">
        <v>100</v>
      </c>
      <c r="C108" s="53">
        <f t="shared" si="9"/>
        <v>314938.99698667513</v>
      </c>
      <c r="D108" s="53"/>
      <c r="E108" s="50">
        <v>2018</v>
      </c>
      <c r="F108" s="8">
        <v>43592</v>
      </c>
      <c r="G108" s="50" t="s">
        <v>3</v>
      </c>
      <c r="H108" s="54">
        <v>108.83</v>
      </c>
      <c r="I108" s="54"/>
      <c r="J108" s="50">
        <v>31</v>
      </c>
      <c r="K108" s="55">
        <f t="shared" si="8"/>
        <v>9448.169909600254</v>
      </c>
      <c r="L108" s="56"/>
      <c r="M108" s="6">
        <f>IF(J108="","",(K108/J108)/LOOKUP(RIGHT($D$2,3),定数!$A$6:$A$13,定数!$B$6:$B$13))</f>
        <v>3.0477967450323398</v>
      </c>
      <c r="N108" s="50">
        <v>2018</v>
      </c>
      <c r="O108" s="8">
        <v>43594</v>
      </c>
      <c r="P108" s="54">
        <v>109.17</v>
      </c>
      <c r="Q108" s="54"/>
      <c r="R108" s="57">
        <f>IF(P108="","",T108*M108*LOOKUP(RIGHT($D$2,3),定数!$A$6:$A$13,定数!$B$6:$B$13))</f>
        <v>-10362.508933110059</v>
      </c>
      <c r="S108" s="57"/>
      <c r="T108" s="58">
        <f t="shared" si="11"/>
        <v>-34.000000000000341</v>
      </c>
      <c r="U108" s="58"/>
      <c r="V108" t="str">
        <f>IF(S108&lt;&gt;"",IF(S108&lt;0,1+V107,0),"")</f>
        <v/>
      </c>
      <c r="W108">
        <f>IF(T108&lt;&gt;"",IF(T108&lt;0,1+W107,0),"")</f>
        <v>2</v>
      </c>
      <c r="X108" s="41">
        <f t="shared" si="12"/>
        <v>325567.82905281114</v>
      </c>
      <c r="Y108" s="42">
        <f t="shared" si="13"/>
        <v>3.2647058823529806E-2</v>
      </c>
    </row>
    <row r="109" spans="2:25" x14ac:dyDescent="0.15">
      <c r="B109" s="50">
        <v>101</v>
      </c>
      <c r="C109" s="53">
        <f t="shared" ref="C109:C138" si="15">IF(R108="","",C108+R108)</f>
        <v>304576.48805356509</v>
      </c>
      <c r="D109" s="53"/>
      <c r="E109" s="51">
        <v>2018</v>
      </c>
      <c r="F109" s="8">
        <v>43609</v>
      </c>
      <c r="G109" s="51" t="s">
        <v>3</v>
      </c>
      <c r="H109" s="54">
        <v>109.9</v>
      </c>
      <c r="I109" s="54"/>
      <c r="J109" s="51">
        <v>86</v>
      </c>
      <c r="K109" s="55">
        <f t="shared" si="8"/>
        <v>9137.2946416069517</v>
      </c>
      <c r="L109" s="56"/>
      <c r="M109" s="6">
        <f>IF(J109="","",(K109/J109)/LOOKUP(RIGHT($D$2,3),定数!$A$6:$A$13,定数!$B$6:$B$13))</f>
        <v>1.0624761211170874</v>
      </c>
      <c r="N109" s="51">
        <v>2018</v>
      </c>
      <c r="O109" s="8">
        <v>43617</v>
      </c>
      <c r="P109" s="54">
        <v>110.79</v>
      </c>
      <c r="Q109" s="54"/>
      <c r="R109" s="57">
        <f>IF(P109="","",T109*M109*LOOKUP(RIGHT($D$2,3),定数!$A$6:$A$13,定数!$B$6:$B$13))</f>
        <v>-9456.0374779420836</v>
      </c>
      <c r="S109" s="57"/>
      <c r="T109" s="58">
        <f t="shared" ref="T109:T138" si="16">IF(P109="","",IF(G109="買",(P109-H109),(H109-P109))*IF(RIGHT($D$2,3)="JPY",100,10000))</f>
        <v>-89.000000000000057</v>
      </c>
      <c r="U109" s="58"/>
      <c r="V109" t="str">
        <f t="shared" ref="V109:V138" si="17">IF(S109&lt;&gt;"",IF(S109&lt;0,1+V108,0),"")</f>
        <v/>
      </c>
      <c r="W109">
        <f t="shared" ref="W109:W138" si="18">IF(T109&lt;&gt;"",IF(T109&lt;0,1+W108,0),"")</f>
        <v>3</v>
      </c>
      <c r="X109" s="41">
        <f t="shared" ref="X109:X138" si="19">IF(C109&lt;&gt;"",MAX(X108,C109),"")</f>
        <v>325567.82905281114</v>
      </c>
      <c r="Y109" s="42">
        <f t="shared" ref="Y109:Y138" si="20">IF(X109&lt;&gt;"",1-(C109/X109),"")</f>
        <v>6.4476091081594578E-2</v>
      </c>
    </row>
    <row r="110" spans="2:25" x14ac:dyDescent="0.15">
      <c r="B110" s="50">
        <v>102</v>
      </c>
      <c r="C110" s="53">
        <f t="shared" si="15"/>
        <v>295120.45057562302</v>
      </c>
      <c r="D110" s="53"/>
      <c r="E110" s="51">
        <v>2018</v>
      </c>
      <c r="F110" s="8">
        <v>43610</v>
      </c>
      <c r="G110" s="51" t="s">
        <v>3</v>
      </c>
      <c r="H110" s="54">
        <v>110.17</v>
      </c>
      <c r="I110" s="54"/>
      <c r="J110" s="51">
        <v>35</v>
      </c>
      <c r="K110" s="55">
        <f t="shared" si="8"/>
        <v>8853.61351726869</v>
      </c>
      <c r="L110" s="56"/>
      <c r="M110" s="6">
        <f>IF(J110="","",(K110/J110)/LOOKUP(RIGHT($D$2,3),定数!$A$6:$A$13,定数!$B$6:$B$13))</f>
        <v>2.5296038620767685</v>
      </c>
      <c r="N110" s="51">
        <v>2018</v>
      </c>
      <c r="O110" s="8">
        <v>43611</v>
      </c>
      <c r="P110" s="54">
        <v>110.54</v>
      </c>
      <c r="Q110" s="54"/>
      <c r="R110" s="57">
        <f>IF(P110="","",T110*M110*LOOKUP(RIGHT($D$2,3),定数!$A$6:$A$13,定数!$B$6:$B$13))</f>
        <v>-9359.5342896841594</v>
      </c>
      <c r="S110" s="57"/>
      <c r="T110" s="58">
        <f t="shared" si="16"/>
        <v>-37.000000000000455</v>
      </c>
      <c r="U110" s="58"/>
      <c r="V110" t="str">
        <f t="shared" si="17"/>
        <v/>
      </c>
      <c r="W110">
        <f t="shared" si="18"/>
        <v>4</v>
      </c>
      <c r="X110" s="41">
        <f t="shared" si="19"/>
        <v>325567.82905281114</v>
      </c>
      <c r="Y110" s="42">
        <f t="shared" si="20"/>
        <v>9.3520844998014718E-2</v>
      </c>
    </row>
    <row r="111" spans="2:25" x14ac:dyDescent="0.15">
      <c r="B111" s="50">
        <v>103</v>
      </c>
      <c r="C111" s="53">
        <f t="shared" si="15"/>
        <v>285760.91628593887</v>
      </c>
      <c r="D111" s="53"/>
      <c r="E111" s="51">
        <v>2018</v>
      </c>
      <c r="F111" s="8">
        <v>43623</v>
      </c>
      <c r="G111" s="51" t="s">
        <v>4</v>
      </c>
      <c r="H111" s="54">
        <v>112</v>
      </c>
      <c r="I111" s="54"/>
      <c r="J111" s="51">
        <v>53</v>
      </c>
      <c r="K111" s="55">
        <f t="shared" si="8"/>
        <v>8572.8274885781666</v>
      </c>
      <c r="L111" s="56"/>
      <c r="M111" s="6">
        <f>IF(J111="","",(K111/J111)/LOOKUP(RIGHT($D$2,3),定数!$A$6:$A$13,定数!$B$6:$B$13))</f>
        <v>1.6175146204864463</v>
      </c>
      <c r="N111" s="51">
        <v>2018</v>
      </c>
      <c r="O111" s="8">
        <v>43624</v>
      </c>
      <c r="P111" s="54">
        <v>111.44</v>
      </c>
      <c r="Q111" s="54"/>
      <c r="R111" s="57">
        <f>IF(P111="","",T111*M111*LOOKUP(RIGHT($D$2,3),定数!$A$6:$A$13,定数!$B$6:$B$13))</f>
        <v>-9058.0818747241374</v>
      </c>
      <c r="S111" s="57"/>
      <c r="T111" s="58">
        <f t="shared" si="16"/>
        <v>-56.000000000000227</v>
      </c>
      <c r="U111" s="58"/>
      <c r="V111" t="str">
        <f t="shared" si="17"/>
        <v/>
      </c>
      <c r="W111">
        <f t="shared" si="18"/>
        <v>5</v>
      </c>
      <c r="X111" s="41">
        <f t="shared" si="19"/>
        <v>325567.82905281114</v>
      </c>
      <c r="Y111" s="42">
        <f t="shared" si="20"/>
        <v>0.12226918391379238</v>
      </c>
    </row>
    <row r="112" spans="2:25" x14ac:dyDescent="0.15">
      <c r="B112" s="50">
        <v>104</v>
      </c>
      <c r="C112" s="53">
        <f t="shared" si="15"/>
        <v>276702.83441121475</v>
      </c>
      <c r="D112" s="53"/>
      <c r="E112" s="51">
        <v>2018</v>
      </c>
      <c r="F112" s="8">
        <v>43629</v>
      </c>
      <c r="G112" s="51" t="s">
        <v>4</v>
      </c>
      <c r="H112" s="54">
        <v>112.14</v>
      </c>
      <c r="I112" s="54"/>
      <c r="J112" s="51">
        <v>33</v>
      </c>
      <c r="K112" s="55">
        <f t="shared" si="8"/>
        <v>8301.085032336443</v>
      </c>
      <c r="L112" s="56"/>
      <c r="M112" s="6">
        <f>IF(J112="","",(K112/J112)/LOOKUP(RIGHT($D$2,3),定数!$A$6:$A$13,定数!$B$6:$B$13))</f>
        <v>2.5154803128292254</v>
      </c>
      <c r="N112" s="51">
        <v>2018</v>
      </c>
      <c r="O112" s="8">
        <v>43630</v>
      </c>
      <c r="P112" s="54">
        <v>111.79</v>
      </c>
      <c r="Q112" s="54"/>
      <c r="R112" s="57">
        <f>IF(P112="","",T112*M112*LOOKUP(RIGHT($D$2,3),定数!$A$6:$A$13,定数!$B$6:$B$13))</f>
        <v>-8804.1810949021456</v>
      </c>
      <c r="S112" s="57"/>
      <c r="T112" s="58">
        <f t="shared" si="16"/>
        <v>-34.999999999999432</v>
      </c>
      <c r="U112" s="58"/>
      <c r="V112" t="str">
        <f t="shared" si="17"/>
        <v/>
      </c>
      <c r="W112">
        <f t="shared" si="18"/>
        <v>6</v>
      </c>
      <c r="X112" s="41">
        <f t="shared" si="19"/>
        <v>325567.82905281114</v>
      </c>
      <c r="Y112" s="42">
        <f t="shared" si="20"/>
        <v>0.15009159468784583</v>
      </c>
    </row>
    <row r="113" spans="2:25" x14ac:dyDescent="0.15">
      <c r="B113" s="50">
        <v>105</v>
      </c>
      <c r="C113" s="53">
        <f t="shared" si="15"/>
        <v>267898.65331631259</v>
      </c>
      <c r="D113" s="53"/>
      <c r="E113" s="51">
        <v>2018</v>
      </c>
      <c r="F113" s="8">
        <v>43636</v>
      </c>
      <c r="G113" s="51" t="s">
        <v>3</v>
      </c>
      <c r="H113" s="54">
        <v>110.35</v>
      </c>
      <c r="I113" s="54"/>
      <c r="J113" s="51">
        <v>39</v>
      </c>
      <c r="K113" s="55">
        <f t="shared" si="8"/>
        <v>8036.9595994893771</v>
      </c>
      <c r="L113" s="56"/>
      <c r="M113" s="6">
        <f>IF(J113="","",(K113/J113)/LOOKUP(RIGHT($D$2,3),定数!$A$6:$A$13,定数!$B$6:$B$13))</f>
        <v>2.0607588716639431</v>
      </c>
      <c r="N113" s="51">
        <v>2018</v>
      </c>
      <c r="O113" s="8">
        <v>43636</v>
      </c>
      <c r="P113" s="54">
        <v>110.77</v>
      </c>
      <c r="Q113" s="54"/>
      <c r="R113" s="57">
        <f>IF(P113="","",T113*M113*LOOKUP(RIGHT($D$2,3),定数!$A$6:$A$13,定数!$B$6:$B$13))</f>
        <v>-8655.1872609885959</v>
      </c>
      <c r="S113" s="57"/>
      <c r="T113" s="58">
        <f t="shared" si="16"/>
        <v>-42.000000000000171</v>
      </c>
      <c r="U113" s="58"/>
      <c r="V113" t="str">
        <f t="shared" si="17"/>
        <v/>
      </c>
      <c r="W113">
        <f t="shared" si="18"/>
        <v>7</v>
      </c>
      <c r="X113" s="41">
        <f t="shared" si="19"/>
        <v>325567.82905281114</v>
      </c>
      <c r="Y113" s="42">
        <f t="shared" si="20"/>
        <v>0.17713413485686846</v>
      </c>
    </row>
    <row r="114" spans="2:25" x14ac:dyDescent="0.15">
      <c r="B114" s="50">
        <v>106</v>
      </c>
      <c r="C114" s="53">
        <f t="shared" si="15"/>
        <v>259243.46605532398</v>
      </c>
      <c r="D114" s="53"/>
      <c r="E114" s="51">
        <v>2018</v>
      </c>
      <c r="F114" s="8">
        <v>43706</v>
      </c>
      <c r="G114" s="51" t="s">
        <v>4</v>
      </c>
      <c r="H114" s="54">
        <v>114.18</v>
      </c>
      <c r="I114" s="54"/>
      <c r="J114" s="51">
        <v>44</v>
      </c>
      <c r="K114" s="55">
        <f t="shared" ref="K114:K132" si="21">IF(J114="","",C114*0.03)</f>
        <v>7777.3039816597193</v>
      </c>
      <c r="L114" s="56"/>
      <c r="M114" s="6">
        <f>IF(J114="","",(K114/J114)/LOOKUP(RIGHT($D$2,3),定数!$A$6:$A$13,定数!$B$6:$B$13))</f>
        <v>1.7675690867408453</v>
      </c>
      <c r="N114" s="51">
        <v>2018</v>
      </c>
      <c r="O114" s="8">
        <v>43706</v>
      </c>
      <c r="P114" s="54">
        <v>114.83</v>
      </c>
      <c r="Q114" s="54"/>
      <c r="R114" s="57">
        <f>IF(P114="","",T114*M114*LOOKUP(RIGHT($D$2,3),定数!$A$6:$A$13,定数!$B$6:$B$13))</f>
        <v>11489.199063815344</v>
      </c>
      <c r="S114" s="57"/>
      <c r="T114" s="58">
        <f t="shared" si="16"/>
        <v>64.999999999999147</v>
      </c>
      <c r="U114" s="58"/>
      <c r="V114" t="str">
        <f t="shared" si="17"/>
        <v/>
      </c>
      <c r="W114">
        <f t="shared" si="18"/>
        <v>0</v>
      </c>
      <c r="X114" s="41">
        <f t="shared" si="19"/>
        <v>325567.82905281114</v>
      </c>
      <c r="Y114" s="42">
        <f t="shared" si="20"/>
        <v>0.2037190320384159</v>
      </c>
    </row>
    <row r="115" spans="2:25" x14ac:dyDescent="0.15">
      <c r="B115" s="50">
        <v>107</v>
      </c>
      <c r="C115" s="53">
        <f t="shared" si="15"/>
        <v>270732.6651191393</v>
      </c>
      <c r="D115" s="53"/>
      <c r="E115" s="51">
        <v>2018</v>
      </c>
      <c r="F115" s="8">
        <v>43725</v>
      </c>
      <c r="G115" s="51" t="s">
        <v>4</v>
      </c>
      <c r="H115" s="54">
        <v>116.11</v>
      </c>
      <c r="I115" s="54"/>
      <c r="J115" s="51">
        <v>39</v>
      </c>
      <c r="K115" s="55">
        <f t="shared" si="21"/>
        <v>8121.9799535741786</v>
      </c>
      <c r="L115" s="56"/>
      <c r="M115" s="6">
        <f>IF(J115="","",(K115/J115)/LOOKUP(RIGHT($D$2,3),定数!$A$6:$A$13,定数!$B$6:$B$13))</f>
        <v>2.0825589624549177</v>
      </c>
      <c r="N115" s="51">
        <v>2018</v>
      </c>
      <c r="O115" s="8">
        <v>43726</v>
      </c>
      <c r="P115" s="54">
        <v>116.69</v>
      </c>
      <c r="Q115" s="54"/>
      <c r="R115" s="57">
        <f>IF(P115="","",T115*M115*LOOKUP(RIGHT($D$2,3),定数!$A$6:$A$13,定数!$B$6:$B$13))</f>
        <v>12078.841982238486</v>
      </c>
      <c r="S115" s="57"/>
      <c r="T115" s="58">
        <f t="shared" si="16"/>
        <v>57.999999999999829</v>
      </c>
      <c r="U115" s="58"/>
      <c r="V115" t="str">
        <f t="shared" si="17"/>
        <v/>
      </c>
      <c r="W115">
        <f t="shared" si="18"/>
        <v>0</v>
      </c>
      <c r="X115" s="41">
        <f t="shared" si="19"/>
        <v>325567.82905281114</v>
      </c>
      <c r="Y115" s="42">
        <f t="shared" si="20"/>
        <v>0.16842930732193717</v>
      </c>
    </row>
    <row r="116" spans="2:25" x14ac:dyDescent="0.15">
      <c r="B116" s="50">
        <v>108</v>
      </c>
      <c r="C116" s="53">
        <f t="shared" si="15"/>
        <v>282811.50710137776</v>
      </c>
      <c r="D116" s="53"/>
      <c r="E116" s="51">
        <v>2018</v>
      </c>
      <c r="F116" s="8">
        <v>43737</v>
      </c>
      <c r="G116" s="51" t="s">
        <v>3</v>
      </c>
      <c r="H116" s="54">
        <v>115.69</v>
      </c>
      <c r="I116" s="54"/>
      <c r="J116" s="51">
        <v>68</v>
      </c>
      <c r="K116" s="55">
        <f t="shared" si="21"/>
        <v>8484.3452130413334</v>
      </c>
      <c r="L116" s="56"/>
      <c r="M116" s="6">
        <f>IF(J116="","",(K116/J116)/LOOKUP(RIGHT($D$2,3),定数!$A$6:$A$13,定数!$B$6:$B$13))</f>
        <v>1.2476978254472548</v>
      </c>
      <c r="N116" s="51">
        <v>2018</v>
      </c>
      <c r="O116" s="8">
        <v>43742</v>
      </c>
      <c r="P116" s="54">
        <v>114.67</v>
      </c>
      <c r="Q116" s="54"/>
      <c r="R116" s="57">
        <f>IF(P116="","",T116*M116*LOOKUP(RIGHT($D$2,3),定数!$A$6:$A$13,定数!$B$6:$B$13))</f>
        <v>12726.51781956195</v>
      </c>
      <c r="S116" s="57"/>
      <c r="T116" s="58">
        <f t="shared" si="16"/>
        <v>101.9999999999996</v>
      </c>
      <c r="U116" s="58"/>
      <c r="V116" t="str">
        <f t="shared" si="17"/>
        <v/>
      </c>
      <c r="W116">
        <f t="shared" si="18"/>
        <v>0</v>
      </c>
      <c r="X116" s="41">
        <f t="shared" si="19"/>
        <v>325567.82905281114</v>
      </c>
      <c r="Y116" s="42">
        <f t="shared" si="20"/>
        <v>0.13132846103322382</v>
      </c>
    </row>
    <row r="117" spans="2:25" x14ac:dyDescent="0.15">
      <c r="B117" s="50">
        <v>109</v>
      </c>
      <c r="C117" s="53">
        <f t="shared" si="15"/>
        <v>295538.0249209397</v>
      </c>
      <c r="D117" s="53"/>
      <c r="E117" s="51">
        <v>2018</v>
      </c>
      <c r="F117" s="8">
        <v>43742</v>
      </c>
      <c r="G117" s="51" t="s">
        <v>3</v>
      </c>
      <c r="H117" s="54">
        <v>114.92</v>
      </c>
      <c r="I117" s="54"/>
      <c r="J117" s="51">
        <v>49</v>
      </c>
      <c r="K117" s="55">
        <f t="shared" si="21"/>
        <v>8866.1407476281911</v>
      </c>
      <c r="L117" s="56"/>
      <c r="M117" s="6">
        <f>IF(J117="","",(K117/J117)/LOOKUP(RIGHT($D$2,3),定数!$A$6:$A$13,定数!$B$6:$B$13))</f>
        <v>1.809416479107794</v>
      </c>
      <c r="N117" s="51">
        <v>2018</v>
      </c>
      <c r="O117" s="8">
        <v>43746</v>
      </c>
      <c r="P117" s="54">
        <v>114.18</v>
      </c>
      <c r="Q117" s="54"/>
      <c r="R117" s="57">
        <f>IF(P117="","",T117*M117*LOOKUP(RIGHT($D$2,3),定数!$A$6:$A$13,定数!$B$6:$B$13))</f>
        <v>13389.681945397584</v>
      </c>
      <c r="S117" s="57"/>
      <c r="T117" s="58">
        <f t="shared" si="16"/>
        <v>73.999999999999488</v>
      </c>
      <c r="U117" s="58"/>
      <c r="V117" t="str">
        <f t="shared" si="17"/>
        <v/>
      </c>
      <c r="W117">
        <f t="shared" si="18"/>
        <v>0</v>
      </c>
      <c r="X117" s="41">
        <f t="shared" si="19"/>
        <v>325567.82905281114</v>
      </c>
      <c r="Y117" s="42">
        <f t="shared" si="20"/>
        <v>9.2238241779719066E-2</v>
      </c>
    </row>
    <row r="118" spans="2:25" x14ac:dyDescent="0.15">
      <c r="B118" s="50">
        <v>110</v>
      </c>
      <c r="C118" s="53">
        <f t="shared" si="15"/>
        <v>308927.70686633728</v>
      </c>
      <c r="D118" s="53"/>
      <c r="E118" s="51">
        <v>2018</v>
      </c>
      <c r="F118" s="8">
        <v>43746</v>
      </c>
      <c r="G118" s="51" t="s">
        <v>3</v>
      </c>
      <c r="H118" s="54">
        <v>114.14</v>
      </c>
      <c r="I118" s="54"/>
      <c r="J118" s="51">
        <v>69</v>
      </c>
      <c r="K118" s="55">
        <f t="shared" si="21"/>
        <v>9267.8312059901182</v>
      </c>
      <c r="L118" s="56"/>
      <c r="M118" s="6">
        <f>IF(J118="","",(K118/J118)/LOOKUP(RIGHT($D$2,3),定数!$A$6:$A$13,定数!$B$6:$B$13))</f>
        <v>1.3431639428971187</v>
      </c>
      <c r="N118" s="51">
        <v>2018</v>
      </c>
      <c r="O118" s="8">
        <v>43750</v>
      </c>
      <c r="P118" s="54">
        <v>113.11</v>
      </c>
      <c r="Q118" s="54"/>
      <c r="R118" s="57">
        <f>IF(P118="","",T118*M118*LOOKUP(RIGHT($D$2,3),定数!$A$6:$A$13,定数!$B$6:$B$13))</f>
        <v>13834.588611840338</v>
      </c>
      <c r="S118" s="57"/>
      <c r="T118" s="58">
        <f t="shared" si="16"/>
        <v>103.00000000000011</v>
      </c>
      <c r="U118" s="58"/>
      <c r="V118" t="str">
        <f t="shared" si="17"/>
        <v/>
      </c>
      <c r="W118">
        <f t="shared" si="18"/>
        <v>0</v>
      </c>
      <c r="X118" s="41">
        <f t="shared" si="19"/>
        <v>325567.82905281114</v>
      </c>
      <c r="Y118" s="42">
        <f t="shared" si="20"/>
        <v>5.111107640729029E-2</v>
      </c>
    </row>
    <row r="119" spans="2:25" x14ac:dyDescent="0.15">
      <c r="B119" s="50">
        <v>111</v>
      </c>
      <c r="C119" s="53">
        <f t="shared" si="15"/>
        <v>322762.29547817761</v>
      </c>
      <c r="D119" s="53"/>
      <c r="E119" s="51">
        <v>2018</v>
      </c>
      <c r="F119" s="8">
        <v>43748</v>
      </c>
      <c r="G119" s="51" t="s">
        <v>3</v>
      </c>
      <c r="H119" s="54">
        <v>113.61</v>
      </c>
      <c r="I119" s="54"/>
      <c r="J119" s="51">
        <v>57</v>
      </c>
      <c r="K119" s="55">
        <f t="shared" si="21"/>
        <v>9682.8688643453279</v>
      </c>
      <c r="L119" s="56"/>
      <c r="M119" s="6">
        <f>IF(J119="","",(K119/J119)/LOOKUP(RIGHT($D$2,3),定数!$A$6:$A$13,定数!$B$6:$B$13))</f>
        <v>1.6987489235693558</v>
      </c>
      <c r="N119" s="51">
        <v>2018</v>
      </c>
      <c r="O119" s="8">
        <v>43756</v>
      </c>
      <c r="P119" s="54">
        <v>112.76</v>
      </c>
      <c r="Q119" s="54"/>
      <c r="R119" s="57">
        <f>IF(P119="","",T119*M119*LOOKUP(RIGHT($D$2,3),定数!$A$6:$A$13,定数!$B$6:$B$13))</f>
        <v>14439.365850339427</v>
      </c>
      <c r="S119" s="57"/>
      <c r="T119" s="58">
        <f t="shared" si="16"/>
        <v>84.999999999999432</v>
      </c>
      <c r="U119" s="58"/>
      <c r="V119" t="str">
        <f t="shared" si="17"/>
        <v/>
      </c>
      <c r="W119">
        <f t="shared" si="18"/>
        <v>0</v>
      </c>
      <c r="X119" s="41">
        <f t="shared" si="19"/>
        <v>325567.82905281114</v>
      </c>
      <c r="Y119" s="42">
        <f t="shared" si="20"/>
        <v>8.6173550463993775E-3</v>
      </c>
    </row>
    <row r="120" spans="2:25" x14ac:dyDescent="0.15">
      <c r="B120" s="50">
        <v>112</v>
      </c>
      <c r="C120" s="53">
        <f t="shared" si="15"/>
        <v>337201.66132851702</v>
      </c>
      <c r="D120" s="53"/>
      <c r="E120" s="51">
        <v>2018</v>
      </c>
      <c r="F120" s="8">
        <v>43749</v>
      </c>
      <c r="G120" s="51" t="s">
        <v>3</v>
      </c>
      <c r="H120" s="54">
        <v>113.12</v>
      </c>
      <c r="I120" s="54"/>
      <c r="J120" s="51">
        <v>68</v>
      </c>
      <c r="K120" s="55">
        <f t="shared" si="21"/>
        <v>10116.04983985551</v>
      </c>
      <c r="L120" s="56"/>
      <c r="M120" s="6">
        <f>IF(J120="","",(K120/J120)/LOOKUP(RIGHT($D$2,3),定数!$A$6:$A$13,定数!$B$6:$B$13))</f>
        <v>1.4876543882140456</v>
      </c>
      <c r="N120" s="51">
        <v>2018</v>
      </c>
      <c r="O120" s="8">
        <v>43764</v>
      </c>
      <c r="P120" s="54">
        <v>112.1</v>
      </c>
      <c r="Q120" s="54"/>
      <c r="R120" s="57">
        <f>IF(P120="","",T120*M120*LOOKUP(RIGHT($D$2,3),定数!$A$6:$A$13,定数!$B$6:$B$13))</f>
        <v>15174.074759783418</v>
      </c>
      <c r="S120" s="57"/>
      <c r="T120" s="58">
        <f t="shared" si="16"/>
        <v>102.00000000000102</v>
      </c>
      <c r="U120" s="58"/>
      <c r="V120" t="str">
        <f t="shared" si="17"/>
        <v/>
      </c>
      <c r="W120">
        <f t="shared" si="18"/>
        <v>0</v>
      </c>
      <c r="X120" s="41">
        <f t="shared" si="19"/>
        <v>337201.66132851702</v>
      </c>
      <c r="Y120" s="42">
        <f t="shared" si="20"/>
        <v>0</v>
      </c>
    </row>
    <row r="121" spans="2:25" x14ac:dyDescent="0.15">
      <c r="B121" s="50">
        <v>113</v>
      </c>
      <c r="C121" s="53">
        <f t="shared" si="15"/>
        <v>352375.73608830041</v>
      </c>
      <c r="D121" s="53"/>
      <c r="E121" s="51">
        <v>2018</v>
      </c>
      <c r="F121" s="8">
        <v>43753</v>
      </c>
      <c r="G121" s="51" t="s">
        <v>3</v>
      </c>
      <c r="H121" s="54">
        <v>113.12</v>
      </c>
      <c r="I121" s="54"/>
      <c r="J121" s="51">
        <v>35</v>
      </c>
      <c r="K121" s="55">
        <f t="shared" si="21"/>
        <v>10571.272082649011</v>
      </c>
      <c r="L121" s="56"/>
      <c r="M121" s="6">
        <f>IF(J121="","",(K121/J121)/LOOKUP(RIGHT($D$2,3),定数!$A$6:$A$13,定数!$B$6:$B$13))</f>
        <v>3.0203634521854319</v>
      </c>
      <c r="N121" s="51">
        <v>2018</v>
      </c>
      <c r="O121" s="8">
        <v>43754</v>
      </c>
      <c r="P121" s="54">
        <v>113.5</v>
      </c>
      <c r="Q121" s="54"/>
      <c r="R121" s="57">
        <f>IF(P121="","",T121*M121*LOOKUP(RIGHT($D$2,3),定数!$A$6:$A$13,定数!$B$6:$B$13))</f>
        <v>-11477.381118304504</v>
      </c>
      <c r="S121" s="57"/>
      <c r="T121" s="58">
        <f t="shared" si="16"/>
        <v>-37.999999999999545</v>
      </c>
      <c r="U121" s="58"/>
      <c r="V121" t="str">
        <f t="shared" si="17"/>
        <v/>
      </c>
      <c r="W121">
        <f t="shared" si="18"/>
        <v>1</v>
      </c>
      <c r="X121" s="41">
        <f t="shared" si="19"/>
        <v>352375.73608830041</v>
      </c>
      <c r="Y121" s="42">
        <f t="shared" si="20"/>
        <v>0</v>
      </c>
    </row>
    <row r="122" spans="2:25" x14ac:dyDescent="0.15">
      <c r="B122" s="50">
        <v>114</v>
      </c>
      <c r="C122" s="53">
        <f t="shared" si="15"/>
        <v>340898.35496999591</v>
      </c>
      <c r="D122" s="53"/>
      <c r="E122" s="51">
        <v>2018</v>
      </c>
      <c r="F122" s="8">
        <v>43756</v>
      </c>
      <c r="G122" s="51" t="s">
        <v>3</v>
      </c>
      <c r="H122" s="54">
        <v>113.04</v>
      </c>
      <c r="I122" s="54"/>
      <c r="J122" s="51">
        <v>22</v>
      </c>
      <c r="K122" s="55">
        <f t="shared" si="21"/>
        <v>10226.950649099877</v>
      </c>
      <c r="L122" s="56"/>
      <c r="M122" s="6">
        <f>IF(J122="","",(K122/J122)/LOOKUP(RIGHT($D$2,3),定数!$A$6:$A$13,定数!$B$6:$B$13))</f>
        <v>4.6486139314090353</v>
      </c>
      <c r="N122" s="51">
        <v>2018</v>
      </c>
      <c r="O122" s="8">
        <v>43756</v>
      </c>
      <c r="P122" s="54">
        <v>113.29</v>
      </c>
      <c r="Q122" s="54"/>
      <c r="R122" s="57">
        <f>IF(P122="","",T122*M122*LOOKUP(RIGHT($D$2,3),定数!$A$6:$A$13,定数!$B$6:$B$13))</f>
        <v>-11621.534828522588</v>
      </c>
      <c r="S122" s="57"/>
      <c r="T122" s="58">
        <f t="shared" si="16"/>
        <v>-25</v>
      </c>
      <c r="U122" s="58"/>
      <c r="V122" t="str">
        <f t="shared" si="17"/>
        <v/>
      </c>
      <c r="W122">
        <f t="shared" si="18"/>
        <v>2</v>
      </c>
      <c r="X122" s="41">
        <f t="shared" si="19"/>
        <v>352375.73608830041</v>
      </c>
      <c r="Y122" s="42">
        <f t="shared" si="20"/>
        <v>3.257142857142814E-2</v>
      </c>
    </row>
    <row r="123" spans="2:25" x14ac:dyDescent="0.15">
      <c r="B123" s="50">
        <v>115</v>
      </c>
      <c r="C123" s="53">
        <f t="shared" si="15"/>
        <v>329276.82014147332</v>
      </c>
      <c r="D123" s="53"/>
      <c r="E123" s="51">
        <v>2018</v>
      </c>
      <c r="F123" s="8">
        <v>43762</v>
      </c>
      <c r="G123" s="51" t="s">
        <v>3</v>
      </c>
      <c r="H123" s="54">
        <v>112.66</v>
      </c>
      <c r="I123" s="54"/>
      <c r="J123" s="51">
        <v>31</v>
      </c>
      <c r="K123" s="55">
        <f t="shared" si="21"/>
        <v>9878.3046042441983</v>
      </c>
      <c r="L123" s="56"/>
      <c r="M123" s="6">
        <f>IF(J123="","",(K123/J123)/LOOKUP(RIGHT($D$2,3),定数!$A$6:$A$13,定数!$B$6:$B$13))</f>
        <v>3.1865498723368382</v>
      </c>
      <c r="N123" s="51">
        <v>2018</v>
      </c>
      <c r="O123" s="8">
        <v>43763</v>
      </c>
      <c r="P123" s="54">
        <v>112.2</v>
      </c>
      <c r="Q123" s="54"/>
      <c r="R123" s="57">
        <f>IF(P123="","",T123*M123*LOOKUP(RIGHT($D$2,3),定数!$A$6:$A$13,定数!$B$6:$B$13))</f>
        <v>14658.129412749255</v>
      </c>
      <c r="S123" s="57"/>
      <c r="T123" s="58">
        <f t="shared" si="16"/>
        <v>45.999999999999375</v>
      </c>
      <c r="U123" s="58"/>
      <c r="V123" t="str">
        <f t="shared" si="17"/>
        <v/>
      </c>
      <c r="W123">
        <f t="shared" si="18"/>
        <v>0</v>
      </c>
      <c r="X123" s="41">
        <f t="shared" si="19"/>
        <v>352375.73608830041</v>
      </c>
      <c r="Y123" s="42">
        <f t="shared" si="20"/>
        <v>6.5551948051947639E-2</v>
      </c>
    </row>
    <row r="124" spans="2:25" x14ac:dyDescent="0.15">
      <c r="B124" s="50">
        <v>116</v>
      </c>
      <c r="C124" s="53">
        <f t="shared" si="15"/>
        <v>343934.94955422258</v>
      </c>
      <c r="D124" s="53"/>
      <c r="E124" s="51">
        <v>2018</v>
      </c>
      <c r="F124" s="8">
        <v>43825</v>
      </c>
      <c r="G124" s="51" t="s">
        <v>3</v>
      </c>
      <c r="H124" s="54">
        <v>111.69</v>
      </c>
      <c r="I124" s="54"/>
      <c r="J124" s="51">
        <v>33</v>
      </c>
      <c r="K124" s="55">
        <f t="shared" si="21"/>
        <v>10318.048486626676</v>
      </c>
      <c r="L124" s="56"/>
      <c r="M124" s="6">
        <f>IF(J124="","",(K124/J124)/LOOKUP(RIGHT($D$2,3),定数!$A$6:$A$13,定数!$B$6:$B$13))</f>
        <v>3.1266813595838414</v>
      </c>
      <c r="N124" s="51">
        <v>2018</v>
      </c>
      <c r="O124" s="8">
        <v>43826</v>
      </c>
      <c r="P124" s="54">
        <v>112.04</v>
      </c>
      <c r="Q124" s="54"/>
      <c r="R124" s="57">
        <f>IF(P124="","",T124*M124*LOOKUP(RIGHT($D$2,3),定数!$A$6:$A$13,定数!$B$6:$B$13))</f>
        <v>-10943.384758543712</v>
      </c>
      <c r="S124" s="57"/>
      <c r="T124" s="58">
        <f t="shared" si="16"/>
        <v>-35.000000000000853</v>
      </c>
      <c r="U124" s="58"/>
      <c r="V124" t="str">
        <f t="shared" si="17"/>
        <v/>
      </c>
      <c r="W124">
        <f t="shared" si="18"/>
        <v>1</v>
      </c>
      <c r="X124" s="41">
        <f t="shared" si="19"/>
        <v>352375.73608830041</v>
      </c>
      <c r="Y124" s="42">
        <f t="shared" si="20"/>
        <v>2.3953937997486574E-2</v>
      </c>
    </row>
    <row r="125" spans="2:25" x14ac:dyDescent="0.15">
      <c r="B125" s="50">
        <v>117</v>
      </c>
      <c r="C125" s="53">
        <f t="shared" si="15"/>
        <v>332991.56479567889</v>
      </c>
      <c r="D125" s="53"/>
      <c r="E125" s="51">
        <v>2019</v>
      </c>
      <c r="F125" s="8">
        <v>43503</v>
      </c>
      <c r="G125" s="51" t="s">
        <v>3</v>
      </c>
      <c r="H125" s="54">
        <v>109.47</v>
      </c>
      <c r="I125" s="54"/>
      <c r="J125" s="51">
        <v>31</v>
      </c>
      <c r="K125" s="55">
        <f t="shared" si="21"/>
        <v>9989.7469438703665</v>
      </c>
      <c r="L125" s="56"/>
      <c r="M125" s="6">
        <f>IF(J125="","",(K125/J125)/LOOKUP(RIGHT($D$2,3),定数!$A$6:$A$13,定数!$B$6:$B$13))</f>
        <v>3.2224990141517309</v>
      </c>
      <c r="N125" s="51">
        <v>2019</v>
      </c>
      <c r="O125" s="8">
        <v>43505</v>
      </c>
      <c r="P125" s="54">
        <v>109.8</v>
      </c>
      <c r="Q125" s="54"/>
      <c r="R125" s="57">
        <f>IF(P125="","",T125*M125*LOOKUP(RIGHT($D$2,3),定数!$A$6:$A$13,定数!$B$6:$B$13))</f>
        <v>-10634.246746700657</v>
      </c>
      <c r="S125" s="57"/>
      <c r="T125" s="58">
        <f t="shared" si="16"/>
        <v>-32.999999999999829</v>
      </c>
      <c r="U125" s="58"/>
      <c r="V125" t="str">
        <f t="shared" si="17"/>
        <v/>
      </c>
      <c r="W125">
        <f t="shared" si="18"/>
        <v>2</v>
      </c>
      <c r="X125" s="41">
        <f t="shared" si="19"/>
        <v>352375.73608830041</v>
      </c>
      <c r="Y125" s="42">
        <f t="shared" si="20"/>
        <v>5.50099490612036E-2</v>
      </c>
    </row>
    <row r="126" spans="2:25" x14ac:dyDescent="0.15">
      <c r="B126" s="50">
        <v>118</v>
      </c>
      <c r="C126" s="53">
        <f t="shared" si="15"/>
        <v>322357.31804897822</v>
      </c>
      <c r="D126" s="53"/>
      <c r="E126" s="51">
        <v>2019</v>
      </c>
      <c r="F126" s="8">
        <v>43515</v>
      </c>
      <c r="G126" s="51" t="s">
        <v>4</v>
      </c>
      <c r="H126" s="54">
        <v>110.55</v>
      </c>
      <c r="I126" s="54"/>
      <c r="J126" s="51">
        <v>45</v>
      </c>
      <c r="K126" s="55">
        <f t="shared" si="21"/>
        <v>9670.719541469347</v>
      </c>
      <c r="L126" s="56"/>
      <c r="M126" s="6">
        <f>IF(J126="","",(K126/J126)/LOOKUP(RIGHT($D$2,3),定数!$A$6:$A$13,定数!$B$6:$B$13))</f>
        <v>2.1490487869931885</v>
      </c>
      <c r="N126" s="51">
        <v>2019</v>
      </c>
      <c r="O126" s="8">
        <v>43524</v>
      </c>
      <c r="P126" s="54">
        <v>111.23</v>
      </c>
      <c r="Q126" s="54"/>
      <c r="R126" s="57">
        <f>IF(P126="","",T126*M126*LOOKUP(RIGHT($D$2,3),定数!$A$6:$A$13,定数!$B$6:$B$13))</f>
        <v>14613.531751553828</v>
      </c>
      <c r="S126" s="57"/>
      <c r="T126" s="58">
        <f t="shared" si="16"/>
        <v>68.000000000000682</v>
      </c>
      <c r="U126" s="58"/>
      <c r="V126" t="str">
        <f t="shared" si="17"/>
        <v/>
      </c>
      <c r="W126">
        <f t="shared" si="18"/>
        <v>0</v>
      </c>
      <c r="X126" s="41">
        <f t="shared" si="19"/>
        <v>352375.73608830041</v>
      </c>
      <c r="Y126" s="42">
        <f t="shared" si="20"/>
        <v>8.5188663591184377E-2</v>
      </c>
    </row>
    <row r="127" spans="2:25" x14ac:dyDescent="0.15">
      <c r="B127" s="50">
        <v>119</v>
      </c>
      <c r="C127" s="53">
        <f t="shared" si="15"/>
        <v>336970.84980053204</v>
      </c>
      <c r="D127" s="53"/>
      <c r="E127" s="51">
        <v>2019</v>
      </c>
      <c r="F127" s="8">
        <v>43535</v>
      </c>
      <c r="G127" s="51" t="s">
        <v>3</v>
      </c>
      <c r="H127" s="54">
        <v>109.99</v>
      </c>
      <c r="I127" s="54"/>
      <c r="J127" s="51">
        <v>39</v>
      </c>
      <c r="K127" s="55">
        <f t="shared" si="21"/>
        <v>10109.125494015962</v>
      </c>
      <c r="L127" s="56"/>
      <c r="M127" s="6">
        <f>IF(J127="","",(K127/J127)/LOOKUP(RIGHT($D$2,3),定数!$A$6:$A$13,定数!$B$6:$B$13))</f>
        <v>2.5920834600040927</v>
      </c>
      <c r="N127" s="51">
        <v>2019</v>
      </c>
      <c r="O127" s="8">
        <v>43536</v>
      </c>
      <c r="P127" s="54">
        <v>110.4</v>
      </c>
      <c r="Q127" s="54"/>
      <c r="R127" s="57">
        <f>IF(P127="","",T127*M127*LOOKUP(RIGHT($D$2,3),定数!$A$6:$A$13,定数!$B$6:$B$13))</f>
        <v>-10627.542186017059</v>
      </c>
      <c r="S127" s="57"/>
      <c r="T127" s="58">
        <f t="shared" si="16"/>
        <v>-41.00000000000108</v>
      </c>
      <c r="U127" s="58"/>
      <c r="V127" t="str">
        <f t="shared" si="17"/>
        <v/>
      </c>
      <c r="W127">
        <f t="shared" si="18"/>
        <v>1</v>
      </c>
      <c r="X127" s="41">
        <f t="shared" si="19"/>
        <v>352375.73608830041</v>
      </c>
      <c r="Y127" s="42">
        <f t="shared" si="20"/>
        <v>4.3717216340650955E-2</v>
      </c>
    </row>
    <row r="128" spans="2:25" x14ac:dyDescent="0.15">
      <c r="B128" s="50">
        <v>120</v>
      </c>
      <c r="C128" s="53">
        <f t="shared" si="15"/>
        <v>326343.30761451501</v>
      </c>
      <c r="D128" s="53"/>
      <c r="E128" s="51">
        <v>2019</v>
      </c>
      <c r="F128" s="8">
        <v>43543</v>
      </c>
      <c r="G128" s="51" t="s">
        <v>4</v>
      </c>
      <c r="H128" s="54">
        <v>111.28</v>
      </c>
      <c r="I128" s="54"/>
      <c r="J128" s="51">
        <v>19</v>
      </c>
      <c r="K128" s="55">
        <f t="shared" si="21"/>
        <v>9790.2992284354495</v>
      </c>
      <c r="L128" s="56"/>
      <c r="M128" s="6">
        <f>IF(J128="","",(K128/J128)/LOOKUP(RIGHT($D$2,3),定数!$A$6:$A$13,定数!$B$6:$B$13))</f>
        <v>5.1527890675976051</v>
      </c>
      <c r="N128" s="51">
        <v>2019</v>
      </c>
      <c r="O128" s="8">
        <v>43544</v>
      </c>
      <c r="P128" s="54">
        <v>111.58</v>
      </c>
      <c r="Q128" s="54"/>
      <c r="R128" s="57">
        <f>IF(P128="","",T128*M128*LOOKUP(RIGHT($D$2,3),定数!$A$6:$A$13,定数!$B$6:$B$13))</f>
        <v>15458.36720279267</v>
      </c>
      <c r="S128" s="57"/>
      <c r="T128" s="58">
        <f t="shared" si="16"/>
        <v>29.999999999999716</v>
      </c>
      <c r="U128" s="58"/>
      <c r="V128" t="str">
        <f t="shared" si="17"/>
        <v/>
      </c>
      <c r="W128">
        <f t="shared" si="18"/>
        <v>0</v>
      </c>
      <c r="X128" s="41">
        <f t="shared" si="19"/>
        <v>352375.73608830041</v>
      </c>
      <c r="Y128" s="42">
        <f t="shared" si="20"/>
        <v>7.3876904132984977E-2</v>
      </c>
    </row>
    <row r="129" spans="2:25" x14ac:dyDescent="0.15">
      <c r="B129" s="50">
        <v>121</v>
      </c>
      <c r="C129" s="53">
        <f t="shared" si="15"/>
        <v>341801.67481730768</v>
      </c>
      <c r="D129" s="53"/>
      <c r="E129" s="52">
        <v>2019</v>
      </c>
      <c r="F129" s="8">
        <v>43564</v>
      </c>
      <c r="G129" s="52" t="s">
        <v>3</v>
      </c>
      <c r="H129" s="54">
        <v>111.15</v>
      </c>
      <c r="I129" s="54"/>
      <c r="J129" s="52">
        <v>38</v>
      </c>
      <c r="K129" s="55">
        <f t="shared" si="21"/>
        <v>10254.050244519231</v>
      </c>
      <c r="L129" s="56"/>
      <c r="M129" s="6">
        <f>IF(J129="","",(K129/J129)/LOOKUP(RIGHT($D$2,3),定数!$A$6:$A$13,定数!$B$6:$B$13))</f>
        <v>2.6984342748734815</v>
      </c>
      <c r="N129" s="52">
        <v>2019</v>
      </c>
      <c r="O129" s="8">
        <v>43565</v>
      </c>
      <c r="P129" s="54">
        <v>110.59</v>
      </c>
      <c r="Q129" s="54"/>
      <c r="R129" s="57">
        <f>IF(P129="","",T129*M129*LOOKUP(RIGHT($D$2,3),定数!$A$6:$A$13,定数!$B$6:$B$13))</f>
        <v>15111.231939291556</v>
      </c>
      <c r="S129" s="57"/>
      <c r="T129" s="58">
        <f t="shared" si="16"/>
        <v>56.000000000000227</v>
      </c>
      <c r="U129" s="58"/>
      <c r="V129" t="str">
        <f t="shared" si="17"/>
        <v/>
      </c>
      <c r="W129">
        <f t="shared" si="18"/>
        <v>0</v>
      </c>
      <c r="X129" s="41">
        <f t="shared" si="19"/>
        <v>352375.73608830041</v>
      </c>
      <c r="Y129" s="42">
        <f t="shared" si="20"/>
        <v>3.0007915381390027E-2</v>
      </c>
    </row>
    <row r="130" spans="2:25" x14ac:dyDescent="0.15">
      <c r="B130" s="50">
        <v>122</v>
      </c>
      <c r="C130" s="53">
        <f t="shared" si="15"/>
        <v>356912.90675659926</v>
      </c>
      <c r="D130" s="53"/>
      <c r="E130" s="52">
        <v>2019</v>
      </c>
      <c r="F130" s="8">
        <v>43605</v>
      </c>
      <c r="G130" s="52" t="s">
        <v>4</v>
      </c>
      <c r="H130" s="54">
        <v>109.08</v>
      </c>
      <c r="I130" s="54"/>
      <c r="J130" s="52">
        <v>26</v>
      </c>
      <c r="K130" s="55">
        <f t="shared" si="21"/>
        <v>10707.387202697977</v>
      </c>
      <c r="L130" s="56"/>
      <c r="M130" s="6">
        <f>IF(J130="","",(K130/J130)/LOOKUP(RIGHT($D$2,3),定数!$A$6:$A$13,定数!$B$6:$B$13))</f>
        <v>4.1182258471915301</v>
      </c>
      <c r="N130" s="52">
        <v>2019</v>
      </c>
      <c r="O130" s="8">
        <v>43606</v>
      </c>
      <c r="P130" s="54">
        <v>109.46</v>
      </c>
      <c r="Q130" s="54"/>
      <c r="R130" s="57">
        <f>IF(P130="","",T130*M130*LOOKUP(RIGHT($D$2,3),定数!$A$6:$A$13,定数!$B$6:$B$13))</f>
        <v>15649.258219327627</v>
      </c>
      <c r="S130" s="57"/>
      <c r="T130" s="58">
        <f t="shared" si="16"/>
        <v>37.999999999999545</v>
      </c>
      <c r="U130" s="58"/>
      <c r="V130" t="str">
        <f t="shared" si="17"/>
        <v/>
      </c>
      <c r="W130">
        <f t="shared" si="18"/>
        <v>0</v>
      </c>
      <c r="X130" s="41">
        <f t="shared" si="19"/>
        <v>356912.90675659926</v>
      </c>
      <c r="Y130" s="42">
        <f t="shared" si="20"/>
        <v>0</v>
      </c>
    </row>
    <row r="131" spans="2:25" x14ac:dyDescent="0.15">
      <c r="B131" s="50">
        <v>123</v>
      </c>
      <c r="C131" s="53">
        <f t="shared" si="15"/>
        <v>372562.16497592686</v>
      </c>
      <c r="D131" s="53"/>
      <c r="E131" s="52">
        <v>2019</v>
      </c>
      <c r="F131" s="8">
        <v>43606</v>
      </c>
      <c r="G131" s="52" t="s">
        <v>4</v>
      </c>
      <c r="H131" s="54">
        <v>109.35</v>
      </c>
      <c r="I131" s="54"/>
      <c r="J131" s="52">
        <v>46</v>
      </c>
      <c r="K131" s="55">
        <f t="shared" si="21"/>
        <v>11176.864949277806</v>
      </c>
      <c r="L131" s="56"/>
      <c r="M131" s="6">
        <f>IF(J131="","",(K131/J131)/LOOKUP(RIGHT($D$2,3),定数!$A$6:$A$13,定数!$B$6:$B$13))</f>
        <v>2.4297532498430012</v>
      </c>
      <c r="N131" s="52">
        <v>2019</v>
      </c>
      <c r="O131" s="8">
        <v>43612</v>
      </c>
      <c r="P131" s="54">
        <v>108.86</v>
      </c>
      <c r="Q131" s="54"/>
      <c r="R131" s="57">
        <f>IF(P131="","",T131*M131*LOOKUP(RIGHT($D$2,3),定数!$A$6:$A$13,定数!$B$6:$B$13))</f>
        <v>-11905.790924230581</v>
      </c>
      <c r="S131" s="57"/>
      <c r="T131" s="58">
        <f t="shared" si="16"/>
        <v>-48.999999999999488</v>
      </c>
      <c r="U131" s="58"/>
      <c r="V131" t="str">
        <f t="shared" si="17"/>
        <v/>
      </c>
      <c r="W131">
        <f t="shared" si="18"/>
        <v>1</v>
      </c>
      <c r="X131" s="41">
        <f t="shared" si="19"/>
        <v>372562.16497592686</v>
      </c>
      <c r="Y131" s="42">
        <f t="shared" si="20"/>
        <v>0</v>
      </c>
    </row>
    <row r="132" spans="2:25" x14ac:dyDescent="0.15">
      <c r="B132" s="50">
        <v>124</v>
      </c>
      <c r="C132" s="53">
        <f t="shared" si="15"/>
        <v>360656.37405169627</v>
      </c>
      <c r="D132" s="53"/>
      <c r="E132" s="52">
        <v>2019</v>
      </c>
      <c r="F132" s="8">
        <v>43686</v>
      </c>
      <c r="G132" s="52" t="s">
        <v>3</v>
      </c>
      <c r="H132" s="54">
        <v>108.35</v>
      </c>
      <c r="I132" s="54"/>
      <c r="J132" s="52">
        <v>46</v>
      </c>
      <c r="K132" s="55">
        <f t="shared" si="21"/>
        <v>10819.691221550887</v>
      </c>
      <c r="L132" s="56"/>
      <c r="M132" s="6">
        <f>IF(J132="","",(K132/J132)/LOOKUP(RIGHT($D$2,3),定数!$A$6:$A$13,定数!$B$6:$B$13))</f>
        <v>2.3521067872936712</v>
      </c>
      <c r="N132" s="52">
        <v>2019</v>
      </c>
      <c r="O132" s="8">
        <v>43690</v>
      </c>
      <c r="P132" s="54">
        <v>108.83</v>
      </c>
      <c r="Q132" s="54"/>
      <c r="R132" s="57">
        <f>IF(P132="","",T132*M132*LOOKUP(RIGHT($D$2,3),定数!$A$6:$A$13,定数!$B$6:$B$13))</f>
        <v>-11290.112579009716</v>
      </c>
      <c r="S132" s="57"/>
      <c r="T132" s="58">
        <f t="shared" si="16"/>
        <v>-48.000000000000398</v>
      </c>
      <c r="U132" s="58"/>
      <c r="V132" t="str">
        <f t="shared" si="17"/>
        <v/>
      </c>
      <c r="W132">
        <f t="shared" si="18"/>
        <v>2</v>
      </c>
      <c r="X132" s="41">
        <f t="shared" si="19"/>
        <v>372562.16497592686</v>
      </c>
      <c r="Y132" s="42">
        <f t="shared" si="20"/>
        <v>3.1956521739130106E-2</v>
      </c>
    </row>
    <row r="133" spans="2:25" x14ac:dyDescent="0.15">
      <c r="B133" s="50">
        <v>125</v>
      </c>
      <c r="C133" s="53">
        <f t="shared" si="15"/>
        <v>349366.26147268654</v>
      </c>
      <c r="D133" s="53"/>
      <c r="E133" s="50"/>
      <c r="F133" s="8"/>
      <c r="G133" s="50"/>
      <c r="H133" s="54"/>
      <c r="I133" s="54"/>
      <c r="J133" s="50"/>
      <c r="K133" s="55" t="str">
        <f t="shared" ref="K133:K138" si="22">IF(J133="","",C133*0.03)</f>
        <v/>
      </c>
      <c r="L133" s="56"/>
      <c r="M133" s="6" t="str">
        <f>IF(J133="","",(K133/J133)/LOOKUP(RIGHT($D$2,3),定数!$A$6:$A$13,定数!$B$6:$B$13))</f>
        <v/>
      </c>
      <c r="N133" s="50"/>
      <c r="O133" s="8"/>
      <c r="P133" s="54"/>
      <c r="Q133" s="54"/>
      <c r="R133" s="57" t="str">
        <f>IF(P133="","",T133*M133*LOOKUP(RIGHT($D$2,3),定数!$A$6:$A$13,定数!$B$6:$B$13))</f>
        <v/>
      </c>
      <c r="S133" s="57"/>
      <c r="T133" s="58" t="str">
        <f t="shared" si="16"/>
        <v/>
      </c>
      <c r="U133" s="58"/>
      <c r="V133" t="str">
        <f t="shared" si="17"/>
        <v/>
      </c>
      <c r="W133" t="str">
        <f t="shared" si="18"/>
        <v/>
      </c>
      <c r="X133" s="41">
        <f t="shared" si="19"/>
        <v>372562.16497592686</v>
      </c>
      <c r="Y133" s="42">
        <f t="shared" si="20"/>
        <v>6.2260491493383752E-2</v>
      </c>
    </row>
    <row r="134" spans="2:25" x14ac:dyDescent="0.15">
      <c r="B134" s="50">
        <v>126</v>
      </c>
      <c r="C134" s="53" t="str">
        <f t="shared" si="15"/>
        <v/>
      </c>
      <c r="D134" s="53"/>
      <c r="E134" s="50"/>
      <c r="F134" s="8"/>
      <c r="G134" s="50"/>
      <c r="H134" s="54"/>
      <c r="I134" s="54"/>
      <c r="J134" s="50"/>
      <c r="K134" s="55" t="str">
        <f t="shared" si="22"/>
        <v/>
      </c>
      <c r="L134" s="56"/>
      <c r="M134" s="6" t="str">
        <f>IF(J134="","",(K134/J134)/LOOKUP(RIGHT($D$2,3),定数!$A$6:$A$13,定数!$B$6:$B$13))</f>
        <v/>
      </c>
      <c r="N134" s="50"/>
      <c r="O134" s="8"/>
      <c r="P134" s="54"/>
      <c r="Q134" s="54"/>
      <c r="R134" s="57" t="str">
        <f>IF(P134="","",T134*M134*LOOKUP(RIGHT($D$2,3),定数!$A$6:$A$13,定数!$B$6:$B$13))</f>
        <v/>
      </c>
      <c r="S134" s="57"/>
      <c r="T134" s="58" t="str">
        <f t="shared" si="16"/>
        <v/>
      </c>
      <c r="U134" s="58"/>
      <c r="V134" t="str">
        <f t="shared" si="17"/>
        <v/>
      </c>
      <c r="W134" t="str">
        <f t="shared" si="18"/>
        <v/>
      </c>
      <c r="X134" s="41" t="str">
        <f t="shared" si="19"/>
        <v/>
      </c>
      <c r="Y134" s="42" t="str">
        <f t="shared" si="20"/>
        <v/>
      </c>
    </row>
    <row r="135" spans="2:25" x14ac:dyDescent="0.15">
      <c r="B135" s="50">
        <v>127</v>
      </c>
      <c r="C135" s="53" t="str">
        <f t="shared" si="15"/>
        <v/>
      </c>
      <c r="D135" s="53"/>
      <c r="E135" s="50"/>
      <c r="F135" s="8"/>
      <c r="G135" s="50"/>
      <c r="H135" s="54"/>
      <c r="I135" s="54"/>
      <c r="J135" s="50"/>
      <c r="K135" s="55" t="str">
        <f t="shared" si="22"/>
        <v/>
      </c>
      <c r="L135" s="56"/>
      <c r="M135" s="6" t="str">
        <f>IF(J135="","",(K135/J135)/LOOKUP(RIGHT($D$2,3),定数!$A$6:$A$13,定数!$B$6:$B$13))</f>
        <v/>
      </c>
      <c r="N135" s="50"/>
      <c r="O135" s="8"/>
      <c r="P135" s="54"/>
      <c r="Q135" s="54"/>
      <c r="R135" s="57" t="str">
        <f>IF(P135="","",T135*M135*LOOKUP(RIGHT($D$2,3),定数!$A$6:$A$13,定数!$B$6:$B$13))</f>
        <v/>
      </c>
      <c r="S135" s="57"/>
      <c r="T135" s="58" t="str">
        <f t="shared" si="16"/>
        <v/>
      </c>
      <c r="U135" s="58"/>
      <c r="V135" t="str">
        <f t="shared" si="17"/>
        <v/>
      </c>
      <c r="W135" t="str">
        <f t="shared" si="18"/>
        <v/>
      </c>
      <c r="X135" s="41" t="str">
        <f t="shared" si="19"/>
        <v/>
      </c>
      <c r="Y135" s="42" t="str">
        <f t="shared" si="20"/>
        <v/>
      </c>
    </row>
    <row r="136" spans="2:25" x14ac:dyDescent="0.15">
      <c r="B136" s="50">
        <v>128</v>
      </c>
      <c r="C136" s="53" t="str">
        <f t="shared" si="15"/>
        <v/>
      </c>
      <c r="D136" s="53"/>
      <c r="E136" s="50"/>
      <c r="F136" s="8"/>
      <c r="G136" s="50"/>
      <c r="H136" s="54"/>
      <c r="I136" s="54"/>
      <c r="J136" s="50"/>
      <c r="K136" s="55" t="str">
        <f t="shared" si="22"/>
        <v/>
      </c>
      <c r="L136" s="56"/>
      <c r="M136" s="6" t="str">
        <f>IF(J136="","",(K136/J136)/LOOKUP(RIGHT($D$2,3),定数!$A$6:$A$13,定数!$B$6:$B$13))</f>
        <v/>
      </c>
      <c r="N136" s="50"/>
      <c r="O136" s="8"/>
      <c r="P136" s="54"/>
      <c r="Q136" s="54"/>
      <c r="R136" s="57" t="str">
        <f>IF(P136="","",T136*M136*LOOKUP(RIGHT($D$2,3),定数!$A$6:$A$13,定数!$B$6:$B$13))</f>
        <v/>
      </c>
      <c r="S136" s="57"/>
      <c r="T136" s="58" t="str">
        <f t="shared" si="16"/>
        <v/>
      </c>
      <c r="U136" s="58"/>
      <c r="V136" t="str">
        <f t="shared" si="17"/>
        <v/>
      </c>
      <c r="W136" t="str">
        <f t="shared" si="18"/>
        <v/>
      </c>
      <c r="X136" s="41" t="str">
        <f t="shared" si="19"/>
        <v/>
      </c>
      <c r="Y136" s="42" t="str">
        <f t="shared" si="20"/>
        <v/>
      </c>
    </row>
    <row r="137" spans="2:25" x14ac:dyDescent="0.15">
      <c r="B137" s="50">
        <v>129</v>
      </c>
      <c r="C137" s="53" t="str">
        <f t="shared" si="15"/>
        <v/>
      </c>
      <c r="D137" s="53"/>
      <c r="E137" s="50"/>
      <c r="F137" s="8"/>
      <c r="G137" s="50"/>
      <c r="H137" s="54"/>
      <c r="I137" s="54"/>
      <c r="J137" s="50"/>
      <c r="K137" s="55" t="str">
        <f t="shared" si="22"/>
        <v/>
      </c>
      <c r="L137" s="56"/>
      <c r="M137" s="6" t="str">
        <f>IF(J137="","",(K137/J137)/LOOKUP(RIGHT($D$2,3),定数!$A$6:$A$13,定数!$B$6:$B$13))</f>
        <v/>
      </c>
      <c r="N137" s="50"/>
      <c r="O137" s="8"/>
      <c r="P137" s="54"/>
      <c r="Q137" s="54"/>
      <c r="R137" s="57" t="str">
        <f>IF(P137="","",T137*M137*LOOKUP(RIGHT($D$2,3),定数!$A$6:$A$13,定数!$B$6:$B$13))</f>
        <v/>
      </c>
      <c r="S137" s="57"/>
      <c r="T137" s="58" t="str">
        <f t="shared" si="16"/>
        <v/>
      </c>
      <c r="U137" s="58"/>
      <c r="V137" t="str">
        <f t="shared" si="17"/>
        <v/>
      </c>
      <c r="W137" t="str">
        <f t="shared" si="18"/>
        <v/>
      </c>
      <c r="X137" s="41" t="str">
        <f t="shared" si="19"/>
        <v/>
      </c>
      <c r="Y137" s="42" t="str">
        <f t="shared" si="20"/>
        <v/>
      </c>
    </row>
    <row r="138" spans="2:25" x14ac:dyDescent="0.15">
      <c r="B138" s="50">
        <v>130</v>
      </c>
      <c r="C138" s="53" t="str">
        <f t="shared" si="15"/>
        <v/>
      </c>
      <c r="D138" s="53"/>
      <c r="E138" s="50"/>
      <c r="F138" s="8"/>
      <c r="G138" s="50"/>
      <c r="H138" s="54"/>
      <c r="I138" s="54"/>
      <c r="J138" s="50"/>
      <c r="K138" s="55" t="str">
        <f t="shared" si="22"/>
        <v/>
      </c>
      <c r="L138" s="56"/>
      <c r="M138" s="6" t="str">
        <f>IF(J138="","",(K138/J138)/LOOKUP(RIGHT($D$2,3),定数!$A$6:$A$13,定数!$B$6:$B$13))</f>
        <v/>
      </c>
      <c r="N138" s="50"/>
      <c r="O138" s="8"/>
      <c r="P138" s="54"/>
      <c r="Q138" s="54"/>
      <c r="R138" s="57" t="str">
        <f>IF(P138="","",T138*M138*LOOKUP(RIGHT($D$2,3),定数!$A$6:$A$13,定数!$B$6:$B$13))</f>
        <v/>
      </c>
      <c r="S138" s="57"/>
      <c r="T138" s="58" t="str">
        <f t="shared" si="16"/>
        <v/>
      </c>
      <c r="U138" s="58"/>
      <c r="V138" t="str">
        <f t="shared" si="17"/>
        <v/>
      </c>
      <c r="W138" t="str">
        <f t="shared" si="18"/>
        <v/>
      </c>
      <c r="X138" s="41" t="str">
        <f t="shared" si="19"/>
        <v/>
      </c>
      <c r="Y138" s="42" t="str">
        <f t="shared" si="20"/>
        <v/>
      </c>
    </row>
  </sheetData>
  <mergeCells count="81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9:D109"/>
    <mergeCell ref="H109:I109"/>
    <mergeCell ref="K109:L109"/>
    <mergeCell ref="P109:Q109"/>
    <mergeCell ref="R109:S109"/>
    <mergeCell ref="T109:U109"/>
    <mergeCell ref="C110:D110"/>
    <mergeCell ref="H110:I110"/>
    <mergeCell ref="K110:L110"/>
    <mergeCell ref="P110:Q110"/>
    <mergeCell ref="R110:S110"/>
    <mergeCell ref="T110:U110"/>
    <mergeCell ref="C111:D111"/>
    <mergeCell ref="H111:I111"/>
    <mergeCell ref="K111:L111"/>
    <mergeCell ref="P111:Q111"/>
    <mergeCell ref="R111:S111"/>
    <mergeCell ref="T111:U111"/>
    <mergeCell ref="C112:D112"/>
    <mergeCell ref="H112:I112"/>
    <mergeCell ref="K112:L112"/>
    <mergeCell ref="P112:Q112"/>
    <mergeCell ref="R112:S112"/>
    <mergeCell ref="T112:U112"/>
    <mergeCell ref="C113:D113"/>
    <mergeCell ref="H113:I113"/>
    <mergeCell ref="K113:L113"/>
    <mergeCell ref="P113:Q113"/>
    <mergeCell ref="R113:S113"/>
    <mergeCell ref="T113:U113"/>
    <mergeCell ref="C114:D114"/>
    <mergeCell ref="H114:I114"/>
    <mergeCell ref="K114:L114"/>
    <mergeCell ref="P114:Q114"/>
    <mergeCell ref="R114:S114"/>
    <mergeCell ref="T114:U114"/>
    <mergeCell ref="C115:D115"/>
    <mergeCell ref="H115:I115"/>
    <mergeCell ref="K115:L115"/>
    <mergeCell ref="P115:Q115"/>
    <mergeCell ref="R115:S115"/>
    <mergeCell ref="T115:U115"/>
    <mergeCell ref="C116:D116"/>
    <mergeCell ref="H116:I116"/>
    <mergeCell ref="K116:L116"/>
    <mergeCell ref="P116:Q116"/>
    <mergeCell ref="R116:S116"/>
    <mergeCell ref="T116:U116"/>
    <mergeCell ref="C117:D117"/>
    <mergeCell ref="H117:I117"/>
    <mergeCell ref="K117:L117"/>
    <mergeCell ref="P117:Q117"/>
    <mergeCell ref="R117:S117"/>
    <mergeCell ref="T117:U117"/>
    <mergeCell ref="C118:D118"/>
    <mergeCell ref="H118:I118"/>
    <mergeCell ref="K118:L118"/>
    <mergeCell ref="P118:Q118"/>
    <mergeCell ref="R118:S118"/>
    <mergeCell ref="T118:U118"/>
    <mergeCell ref="C119:D119"/>
    <mergeCell ref="H119:I119"/>
    <mergeCell ref="K119:L119"/>
    <mergeCell ref="P119:Q119"/>
    <mergeCell ref="R119:S119"/>
    <mergeCell ref="T119:U119"/>
    <mergeCell ref="C120:D120"/>
    <mergeCell ref="H120:I120"/>
    <mergeCell ref="K120:L120"/>
    <mergeCell ref="P120:Q120"/>
    <mergeCell ref="R120:S120"/>
    <mergeCell ref="T120:U120"/>
    <mergeCell ref="C121:D121"/>
    <mergeCell ref="H121:I121"/>
    <mergeCell ref="K121:L121"/>
    <mergeCell ref="P121:Q121"/>
    <mergeCell ref="R121:S121"/>
    <mergeCell ref="T121:U121"/>
    <mergeCell ref="C122:D122"/>
    <mergeCell ref="H122:I122"/>
    <mergeCell ref="K122:L122"/>
    <mergeCell ref="P122:Q122"/>
    <mergeCell ref="R122:S122"/>
    <mergeCell ref="T122:U122"/>
    <mergeCell ref="C123:D123"/>
    <mergeCell ref="H123:I123"/>
    <mergeCell ref="K123:L123"/>
    <mergeCell ref="P123:Q123"/>
    <mergeCell ref="R123:S123"/>
    <mergeCell ref="T123:U123"/>
    <mergeCell ref="C124:D124"/>
    <mergeCell ref="H124:I124"/>
    <mergeCell ref="K124:L124"/>
    <mergeCell ref="P124:Q124"/>
    <mergeCell ref="R124:S124"/>
    <mergeCell ref="T124:U124"/>
    <mergeCell ref="C125:D125"/>
    <mergeCell ref="H125:I125"/>
    <mergeCell ref="K125:L125"/>
    <mergeCell ref="P125:Q125"/>
    <mergeCell ref="R125:S125"/>
    <mergeCell ref="T125:U125"/>
    <mergeCell ref="C126:D126"/>
    <mergeCell ref="H126:I126"/>
    <mergeCell ref="K126:L126"/>
    <mergeCell ref="P126:Q126"/>
    <mergeCell ref="R126:S126"/>
    <mergeCell ref="T126:U126"/>
    <mergeCell ref="C127:D127"/>
    <mergeCell ref="H127:I127"/>
    <mergeCell ref="K127:L127"/>
    <mergeCell ref="P127:Q127"/>
    <mergeCell ref="R127:S127"/>
    <mergeCell ref="T127:U127"/>
    <mergeCell ref="C128:D128"/>
    <mergeCell ref="H128:I128"/>
    <mergeCell ref="K128:L128"/>
    <mergeCell ref="P128:Q128"/>
    <mergeCell ref="R128:S128"/>
    <mergeCell ref="T128:U128"/>
    <mergeCell ref="C129:D129"/>
    <mergeCell ref="H129:I129"/>
    <mergeCell ref="K129:L129"/>
    <mergeCell ref="P129:Q129"/>
    <mergeCell ref="R129:S129"/>
    <mergeCell ref="T129:U129"/>
    <mergeCell ref="C130:D130"/>
    <mergeCell ref="H130:I130"/>
    <mergeCell ref="K130:L130"/>
    <mergeCell ref="P130:Q130"/>
    <mergeCell ref="R130:S130"/>
    <mergeCell ref="T130:U130"/>
    <mergeCell ref="C131:D131"/>
    <mergeCell ref="H131:I131"/>
    <mergeCell ref="K131:L131"/>
    <mergeCell ref="P131:Q131"/>
    <mergeCell ref="R131:S131"/>
    <mergeCell ref="T131:U131"/>
    <mergeCell ref="C132:D132"/>
    <mergeCell ref="H132:I132"/>
    <mergeCell ref="K132:L132"/>
    <mergeCell ref="P132:Q132"/>
    <mergeCell ref="R132:S132"/>
    <mergeCell ref="T132:U132"/>
    <mergeCell ref="C133:D133"/>
    <mergeCell ref="H133:I133"/>
    <mergeCell ref="K133:L133"/>
    <mergeCell ref="P133:Q133"/>
    <mergeCell ref="R133:S133"/>
    <mergeCell ref="T133:U133"/>
    <mergeCell ref="C134:D134"/>
    <mergeCell ref="H134:I134"/>
    <mergeCell ref="K134:L134"/>
    <mergeCell ref="P134:Q134"/>
    <mergeCell ref="R134:S134"/>
    <mergeCell ref="T134:U134"/>
    <mergeCell ref="C135:D135"/>
    <mergeCell ref="H135:I135"/>
    <mergeCell ref="K135:L135"/>
    <mergeCell ref="P135:Q135"/>
    <mergeCell ref="R135:S135"/>
    <mergeCell ref="T135:U135"/>
    <mergeCell ref="C136:D136"/>
    <mergeCell ref="H136:I136"/>
    <mergeCell ref="K136:L136"/>
    <mergeCell ref="P136:Q136"/>
    <mergeCell ref="R136:S136"/>
    <mergeCell ref="T136:U136"/>
    <mergeCell ref="C137:D137"/>
    <mergeCell ref="H137:I137"/>
    <mergeCell ref="K137:L137"/>
    <mergeCell ref="P137:Q137"/>
    <mergeCell ref="R137:S137"/>
    <mergeCell ref="T137:U137"/>
    <mergeCell ref="C138:D138"/>
    <mergeCell ref="H138:I138"/>
    <mergeCell ref="K138:L138"/>
    <mergeCell ref="P138:Q138"/>
    <mergeCell ref="R138:S138"/>
    <mergeCell ref="T138:U138"/>
  </mergeCells>
  <phoneticPr fontId="2"/>
  <conditionalFormatting sqref="G46">
    <cfRule type="cellIs" dxfId="529" priority="261" stopIfTrue="1" operator="equal">
      <formula>"買"</formula>
    </cfRule>
    <cfRule type="cellIs" dxfId="528" priority="262" stopIfTrue="1" operator="equal">
      <formula>"売"</formula>
    </cfRule>
  </conditionalFormatting>
  <conditionalFormatting sqref="G9:G11 G14:G45 G47:G108">
    <cfRule type="cellIs" dxfId="527" priority="263" stopIfTrue="1" operator="equal">
      <formula>"買"</formula>
    </cfRule>
    <cfRule type="cellIs" dxfId="526" priority="264" stopIfTrue="1" operator="equal">
      <formula>"売"</formula>
    </cfRule>
  </conditionalFormatting>
  <conditionalFormatting sqref="G12">
    <cfRule type="cellIs" dxfId="525" priority="259" stopIfTrue="1" operator="equal">
      <formula>"買"</formula>
    </cfRule>
    <cfRule type="cellIs" dxfId="524" priority="260" stopIfTrue="1" operator="equal">
      <formula>"売"</formula>
    </cfRule>
  </conditionalFormatting>
  <conditionalFormatting sqref="G13">
    <cfRule type="cellIs" dxfId="523" priority="257" stopIfTrue="1" operator="equal">
      <formula>"買"</formula>
    </cfRule>
    <cfRule type="cellIs" dxfId="522" priority="258" stopIfTrue="1" operator="equal">
      <formula>"売"</formula>
    </cfRule>
  </conditionalFormatting>
  <conditionalFormatting sqref="G9">
    <cfRule type="cellIs" dxfId="521" priority="255" stopIfTrue="1" operator="equal">
      <formula>"買"</formula>
    </cfRule>
    <cfRule type="cellIs" dxfId="520" priority="256" stopIfTrue="1" operator="equal">
      <formula>"売"</formula>
    </cfRule>
  </conditionalFormatting>
  <conditionalFormatting sqref="G10">
    <cfRule type="cellIs" dxfId="519" priority="253" stopIfTrue="1" operator="equal">
      <formula>"買"</formula>
    </cfRule>
    <cfRule type="cellIs" dxfId="518" priority="254" stopIfTrue="1" operator="equal">
      <formula>"売"</formula>
    </cfRule>
  </conditionalFormatting>
  <conditionalFormatting sqref="G11">
    <cfRule type="cellIs" dxfId="517" priority="251" stopIfTrue="1" operator="equal">
      <formula>"買"</formula>
    </cfRule>
    <cfRule type="cellIs" dxfId="516" priority="252" stopIfTrue="1" operator="equal">
      <formula>"売"</formula>
    </cfRule>
  </conditionalFormatting>
  <conditionalFormatting sqref="G9">
    <cfRule type="cellIs" dxfId="515" priority="249" stopIfTrue="1" operator="equal">
      <formula>"買"</formula>
    </cfRule>
    <cfRule type="cellIs" dxfId="514" priority="250" stopIfTrue="1" operator="equal">
      <formula>"売"</formula>
    </cfRule>
  </conditionalFormatting>
  <conditionalFormatting sqref="G9">
    <cfRule type="cellIs" dxfId="513" priority="247" stopIfTrue="1" operator="equal">
      <formula>"買"</formula>
    </cfRule>
    <cfRule type="cellIs" dxfId="512" priority="248" stopIfTrue="1" operator="equal">
      <formula>"売"</formula>
    </cfRule>
  </conditionalFormatting>
  <conditionalFormatting sqref="G10">
    <cfRule type="cellIs" dxfId="511" priority="245" stopIfTrue="1" operator="equal">
      <formula>"買"</formula>
    </cfRule>
    <cfRule type="cellIs" dxfId="510" priority="246" stopIfTrue="1" operator="equal">
      <formula>"売"</formula>
    </cfRule>
  </conditionalFormatting>
  <conditionalFormatting sqref="G11">
    <cfRule type="cellIs" dxfId="509" priority="243" stopIfTrue="1" operator="equal">
      <formula>"買"</formula>
    </cfRule>
    <cfRule type="cellIs" dxfId="508" priority="244" stopIfTrue="1" operator="equal">
      <formula>"売"</formula>
    </cfRule>
  </conditionalFormatting>
  <conditionalFormatting sqref="G12">
    <cfRule type="cellIs" dxfId="507" priority="241" stopIfTrue="1" operator="equal">
      <formula>"買"</formula>
    </cfRule>
    <cfRule type="cellIs" dxfId="506" priority="242" stopIfTrue="1" operator="equal">
      <formula>"売"</formula>
    </cfRule>
  </conditionalFormatting>
  <conditionalFormatting sqref="G13">
    <cfRule type="cellIs" dxfId="505" priority="239" stopIfTrue="1" operator="equal">
      <formula>"買"</formula>
    </cfRule>
    <cfRule type="cellIs" dxfId="504" priority="240" stopIfTrue="1" operator="equal">
      <formula>"売"</formula>
    </cfRule>
  </conditionalFormatting>
  <conditionalFormatting sqref="G14">
    <cfRule type="cellIs" dxfId="503" priority="237" stopIfTrue="1" operator="equal">
      <formula>"買"</formula>
    </cfRule>
    <cfRule type="cellIs" dxfId="502" priority="238" stopIfTrue="1" operator="equal">
      <formula>"売"</formula>
    </cfRule>
  </conditionalFormatting>
  <conditionalFormatting sqref="G15">
    <cfRule type="cellIs" dxfId="501" priority="235" stopIfTrue="1" operator="equal">
      <formula>"買"</formula>
    </cfRule>
    <cfRule type="cellIs" dxfId="500" priority="236" stopIfTrue="1" operator="equal">
      <formula>"売"</formula>
    </cfRule>
  </conditionalFormatting>
  <conditionalFormatting sqref="G16">
    <cfRule type="cellIs" dxfId="499" priority="233" stopIfTrue="1" operator="equal">
      <formula>"買"</formula>
    </cfRule>
    <cfRule type="cellIs" dxfId="498" priority="234" stopIfTrue="1" operator="equal">
      <formula>"売"</formula>
    </cfRule>
  </conditionalFormatting>
  <conditionalFormatting sqref="G17">
    <cfRule type="cellIs" dxfId="497" priority="231" stopIfTrue="1" operator="equal">
      <formula>"買"</formula>
    </cfRule>
    <cfRule type="cellIs" dxfId="496" priority="232" stopIfTrue="1" operator="equal">
      <formula>"売"</formula>
    </cfRule>
  </conditionalFormatting>
  <conditionalFormatting sqref="G18">
    <cfRule type="cellIs" dxfId="495" priority="229" stopIfTrue="1" operator="equal">
      <formula>"買"</formula>
    </cfRule>
    <cfRule type="cellIs" dxfId="494" priority="230" stopIfTrue="1" operator="equal">
      <formula>"売"</formula>
    </cfRule>
  </conditionalFormatting>
  <conditionalFormatting sqref="G19">
    <cfRule type="cellIs" dxfId="493" priority="227" stopIfTrue="1" operator="equal">
      <formula>"買"</formula>
    </cfRule>
    <cfRule type="cellIs" dxfId="492" priority="228" stopIfTrue="1" operator="equal">
      <formula>"売"</formula>
    </cfRule>
  </conditionalFormatting>
  <conditionalFormatting sqref="G20">
    <cfRule type="cellIs" dxfId="491" priority="225" stopIfTrue="1" operator="equal">
      <formula>"買"</formula>
    </cfRule>
    <cfRule type="cellIs" dxfId="490" priority="226" stopIfTrue="1" operator="equal">
      <formula>"売"</formula>
    </cfRule>
  </conditionalFormatting>
  <conditionalFormatting sqref="G21">
    <cfRule type="cellIs" dxfId="489" priority="223" stopIfTrue="1" operator="equal">
      <formula>"買"</formula>
    </cfRule>
    <cfRule type="cellIs" dxfId="488" priority="224" stopIfTrue="1" operator="equal">
      <formula>"売"</formula>
    </cfRule>
  </conditionalFormatting>
  <conditionalFormatting sqref="G22">
    <cfRule type="cellIs" dxfId="487" priority="221" stopIfTrue="1" operator="equal">
      <formula>"買"</formula>
    </cfRule>
    <cfRule type="cellIs" dxfId="486" priority="222" stopIfTrue="1" operator="equal">
      <formula>"売"</formula>
    </cfRule>
  </conditionalFormatting>
  <conditionalFormatting sqref="G23">
    <cfRule type="cellIs" dxfId="485" priority="219" stopIfTrue="1" operator="equal">
      <formula>"買"</formula>
    </cfRule>
    <cfRule type="cellIs" dxfId="484" priority="220" stopIfTrue="1" operator="equal">
      <formula>"売"</formula>
    </cfRule>
  </conditionalFormatting>
  <conditionalFormatting sqref="G24">
    <cfRule type="cellIs" dxfId="483" priority="217" stopIfTrue="1" operator="equal">
      <formula>"買"</formula>
    </cfRule>
    <cfRule type="cellIs" dxfId="482" priority="218" stopIfTrue="1" operator="equal">
      <formula>"売"</formula>
    </cfRule>
  </conditionalFormatting>
  <conditionalFormatting sqref="G25">
    <cfRule type="cellIs" dxfId="481" priority="215" stopIfTrue="1" operator="equal">
      <formula>"買"</formula>
    </cfRule>
    <cfRule type="cellIs" dxfId="480" priority="216" stopIfTrue="1" operator="equal">
      <formula>"売"</formula>
    </cfRule>
  </conditionalFormatting>
  <conditionalFormatting sqref="G26">
    <cfRule type="cellIs" dxfId="479" priority="213" stopIfTrue="1" operator="equal">
      <formula>"買"</formula>
    </cfRule>
    <cfRule type="cellIs" dxfId="478" priority="214" stopIfTrue="1" operator="equal">
      <formula>"売"</formula>
    </cfRule>
  </conditionalFormatting>
  <conditionalFormatting sqref="G27">
    <cfRule type="cellIs" dxfId="477" priority="211" stopIfTrue="1" operator="equal">
      <formula>"買"</formula>
    </cfRule>
    <cfRule type="cellIs" dxfId="476" priority="212" stopIfTrue="1" operator="equal">
      <formula>"売"</formula>
    </cfRule>
  </conditionalFormatting>
  <conditionalFormatting sqref="G28">
    <cfRule type="cellIs" dxfId="475" priority="209" stopIfTrue="1" operator="equal">
      <formula>"買"</formula>
    </cfRule>
    <cfRule type="cellIs" dxfId="474" priority="210" stopIfTrue="1" operator="equal">
      <formula>"売"</formula>
    </cfRule>
  </conditionalFormatting>
  <conditionalFormatting sqref="G29">
    <cfRule type="cellIs" dxfId="473" priority="207" stopIfTrue="1" operator="equal">
      <formula>"買"</formula>
    </cfRule>
    <cfRule type="cellIs" dxfId="472" priority="208" stopIfTrue="1" operator="equal">
      <formula>"売"</formula>
    </cfRule>
  </conditionalFormatting>
  <conditionalFormatting sqref="G30">
    <cfRule type="cellIs" dxfId="471" priority="205" stopIfTrue="1" operator="equal">
      <formula>"買"</formula>
    </cfRule>
    <cfRule type="cellIs" dxfId="470" priority="206" stopIfTrue="1" operator="equal">
      <formula>"売"</formula>
    </cfRule>
  </conditionalFormatting>
  <conditionalFormatting sqref="G31">
    <cfRule type="cellIs" dxfId="469" priority="203" stopIfTrue="1" operator="equal">
      <formula>"買"</formula>
    </cfRule>
    <cfRule type="cellIs" dxfId="468" priority="204" stopIfTrue="1" operator="equal">
      <formula>"売"</formula>
    </cfRule>
  </conditionalFormatting>
  <conditionalFormatting sqref="G32">
    <cfRule type="cellIs" dxfId="467" priority="201" stopIfTrue="1" operator="equal">
      <formula>"買"</formula>
    </cfRule>
    <cfRule type="cellIs" dxfId="466" priority="202" stopIfTrue="1" operator="equal">
      <formula>"売"</formula>
    </cfRule>
  </conditionalFormatting>
  <conditionalFormatting sqref="G33">
    <cfRule type="cellIs" dxfId="465" priority="199" stopIfTrue="1" operator="equal">
      <formula>"買"</formula>
    </cfRule>
    <cfRule type="cellIs" dxfId="464" priority="200" stopIfTrue="1" operator="equal">
      <formula>"売"</formula>
    </cfRule>
  </conditionalFormatting>
  <conditionalFormatting sqref="G34">
    <cfRule type="cellIs" dxfId="463" priority="197" stopIfTrue="1" operator="equal">
      <formula>"買"</formula>
    </cfRule>
    <cfRule type="cellIs" dxfId="462" priority="198" stopIfTrue="1" operator="equal">
      <formula>"売"</formula>
    </cfRule>
  </conditionalFormatting>
  <conditionalFormatting sqref="G35">
    <cfRule type="cellIs" dxfId="461" priority="195" stopIfTrue="1" operator="equal">
      <formula>"買"</formula>
    </cfRule>
    <cfRule type="cellIs" dxfId="460" priority="196" stopIfTrue="1" operator="equal">
      <formula>"売"</formula>
    </cfRule>
  </conditionalFormatting>
  <conditionalFormatting sqref="G36">
    <cfRule type="cellIs" dxfId="459" priority="193" stopIfTrue="1" operator="equal">
      <formula>"買"</formula>
    </cfRule>
    <cfRule type="cellIs" dxfId="458" priority="194" stopIfTrue="1" operator="equal">
      <formula>"売"</formula>
    </cfRule>
  </conditionalFormatting>
  <conditionalFormatting sqref="G37">
    <cfRule type="cellIs" dxfId="457" priority="191" stopIfTrue="1" operator="equal">
      <formula>"買"</formula>
    </cfRule>
    <cfRule type="cellIs" dxfId="456" priority="192" stopIfTrue="1" operator="equal">
      <formula>"売"</formula>
    </cfRule>
  </conditionalFormatting>
  <conditionalFormatting sqref="G38">
    <cfRule type="cellIs" dxfId="455" priority="189" stopIfTrue="1" operator="equal">
      <formula>"買"</formula>
    </cfRule>
    <cfRule type="cellIs" dxfId="454" priority="190" stopIfTrue="1" operator="equal">
      <formula>"売"</formula>
    </cfRule>
  </conditionalFormatting>
  <conditionalFormatting sqref="G39">
    <cfRule type="cellIs" dxfId="453" priority="187" stopIfTrue="1" operator="equal">
      <formula>"買"</formula>
    </cfRule>
    <cfRule type="cellIs" dxfId="452" priority="188" stopIfTrue="1" operator="equal">
      <formula>"売"</formula>
    </cfRule>
  </conditionalFormatting>
  <conditionalFormatting sqref="G40">
    <cfRule type="cellIs" dxfId="451" priority="185" stopIfTrue="1" operator="equal">
      <formula>"買"</formula>
    </cfRule>
    <cfRule type="cellIs" dxfId="450" priority="186" stopIfTrue="1" operator="equal">
      <formula>"売"</formula>
    </cfRule>
  </conditionalFormatting>
  <conditionalFormatting sqref="G41">
    <cfRule type="cellIs" dxfId="449" priority="183" stopIfTrue="1" operator="equal">
      <formula>"買"</formula>
    </cfRule>
    <cfRule type="cellIs" dxfId="448" priority="184" stopIfTrue="1" operator="equal">
      <formula>"売"</formula>
    </cfRule>
  </conditionalFormatting>
  <conditionalFormatting sqref="G42">
    <cfRule type="cellIs" dxfId="447" priority="181" stopIfTrue="1" operator="equal">
      <formula>"買"</formula>
    </cfRule>
    <cfRule type="cellIs" dxfId="446" priority="182" stopIfTrue="1" operator="equal">
      <formula>"売"</formula>
    </cfRule>
  </conditionalFormatting>
  <conditionalFormatting sqref="G43">
    <cfRule type="cellIs" dxfId="445" priority="179" stopIfTrue="1" operator="equal">
      <formula>"買"</formula>
    </cfRule>
    <cfRule type="cellIs" dxfId="444" priority="180" stopIfTrue="1" operator="equal">
      <formula>"売"</formula>
    </cfRule>
  </conditionalFormatting>
  <conditionalFormatting sqref="G44">
    <cfRule type="cellIs" dxfId="443" priority="177" stopIfTrue="1" operator="equal">
      <formula>"買"</formula>
    </cfRule>
    <cfRule type="cellIs" dxfId="442" priority="178" stopIfTrue="1" operator="equal">
      <formula>"売"</formula>
    </cfRule>
  </conditionalFormatting>
  <conditionalFormatting sqref="G45">
    <cfRule type="cellIs" dxfId="441" priority="175" stopIfTrue="1" operator="equal">
      <formula>"買"</formula>
    </cfRule>
    <cfRule type="cellIs" dxfId="440" priority="176" stopIfTrue="1" operator="equal">
      <formula>"売"</formula>
    </cfRule>
  </conditionalFormatting>
  <conditionalFormatting sqref="G46">
    <cfRule type="cellIs" dxfId="439" priority="173" stopIfTrue="1" operator="equal">
      <formula>"買"</formula>
    </cfRule>
    <cfRule type="cellIs" dxfId="438" priority="174" stopIfTrue="1" operator="equal">
      <formula>"売"</formula>
    </cfRule>
  </conditionalFormatting>
  <conditionalFormatting sqref="G47">
    <cfRule type="cellIs" dxfId="437" priority="171" stopIfTrue="1" operator="equal">
      <formula>"買"</formula>
    </cfRule>
    <cfRule type="cellIs" dxfId="436" priority="172" stopIfTrue="1" operator="equal">
      <formula>"売"</formula>
    </cfRule>
  </conditionalFormatting>
  <conditionalFormatting sqref="G48">
    <cfRule type="cellIs" dxfId="435" priority="169" stopIfTrue="1" operator="equal">
      <formula>"買"</formula>
    </cfRule>
    <cfRule type="cellIs" dxfId="434" priority="170" stopIfTrue="1" operator="equal">
      <formula>"売"</formula>
    </cfRule>
  </conditionalFormatting>
  <conditionalFormatting sqref="G49">
    <cfRule type="cellIs" dxfId="433" priority="167" stopIfTrue="1" operator="equal">
      <formula>"買"</formula>
    </cfRule>
    <cfRule type="cellIs" dxfId="432" priority="168" stopIfTrue="1" operator="equal">
      <formula>"売"</formula>
    </cfRule>
  </conditionalFormatting>
  <conditionalFormatting sqref="G51">
    <cfRule type="cellIs" dxfId="431" priority="165" stopIfTrue="1" operator="equal">
      <formula>"買"</formula>
    </cfRule>
    <cfRule type="cellIs" dxfId="430" priority="166" stopIfTrue="1" operator="equal">
      <formula>"売"</formula>
    </cfRule>
  </conditionalFormatting>
  <conditionalFormatting sqref="G52">
    <cfRule type="cellIs" dxfId="429" priority="163" stopIfTrue="1" operator="equal">
      <formula>"買"</formula>
    </cfRule>
    <cfRule type="cellIs" dxfId="428" priority="164" stopIfTrue="1" operator="equal">
      <formula>"売"</formula>
    </cfRule>
  </conditionalFormatting>
  <conditionalFormatting sqref="G53">
    <cfRule type="cellIs" dxfId="427" priority="161" stopIfTrue="1" operator="equal">
      <formula>"買"</formula>
    </cfRule>
    <cfRule type="cellIs" dxfId="426" priority="162" stopIfTrue="1" operator="equal">
      <formula>"売"</formula>
    </cfRule>
  </conditionalFormatting>
  <conditionalFormatting sqref="G54">
    <cfRule type="cellIs" dxfId="425" priority="159" stopIfTrue="1" operator="equal">
      <formula>"買"</formula>
    </cfRule>
    <cfRule type="cellIs" dxfId="424" priority="160" stopIfTrue="1" operator="equal">
      <formula>"売"</formula>
    </cfRule>
  </conditionalFormatting>
  <conditionalFormatting sqref="G55">
    <cfRule type="cellIs" dxfId="423" priority="157" stopIfTrue="1" operator="equal">
      <formula>"買"</formula>
    </cfRule>
    <cfRule type="cellIs" dxfId="422" priority="158" stopIfTrue="1" operator="equal">
      <formula>"売"</formula>
    </cfRule>
  </conditionalFormatting>
  <conditionalFormatting sqref="G56">
    <cfRule type="cellIs" dxfId="421" priority="155" stopIfTrue="1" operator="equal">
      <formula>"買"</formula>
    </cfRule>
    <cfRule type="cellIs" dxfId="420" priority="156" stopIfTrue="1" operator="equal">
      <formula>"売"</formula>
    </cfRule>
  </conditionalFormatting>
  <conditionalFormatting sqref="G57">
    <cfRule type="cellIs" dxfId="419" priority="153" stopIfTrue="1" operator="equal">
      <formula>"買"</formula>
    </cfRule>
    <cfRule type="cellIs" dxfId="418" priority="154" stopIfTrue="1" operator="equal">
      <formula>"売"</formula>
    </cfRule>
  </conditionalFormatting>
  <conditionalFormatting sqref="G58">
    <cfRule type="cellIs" dxfId="417" priority="151" stopIfTrue="1" operator="equal">
      <formula>"買"</formula>
    </cfRule>
    <cfRule type="cellIs" dxfId="416" priority="152" stopIfTrue="1" operator="equal">
      <formula>"売"</formula>
    </cfRule>
  </conditionalFormatting>
  <conditionalFormatting sqref="G59">
    <cfRule type="cellIs" dxfId="415" priority="149" stopIfTrue="1" operator="equal">
      <formula>"買"</formula>
    </cfRule>
    <cfRule type="cellIs" dxfId="414" priority="150" stopIfTrue="1" operator="equal">
      <formula>"売"</formula>
    </cfRule>
  </conditionalFormatting>
  <conditionalFormatting sqref="G60">
    <cfRule type="cellIs" dxfId="413" priority="147" stopIfTrue="1" operator="equal">
      <formula>"買"</formula>
    </cfRule>
    <cfRule type="cellIs" dxfId="412" priority="148" stopIfTrue="1" operator="equal">
      <formula>"売"</formula>
    </cfRule>
  </conditionalFormatting>
  <conditionalFormatting sqref="G61">
    <cfRule type="cellIs" dxfId="411" priority="145" stopIfTrue="1" operator="equal">
      <formula>"買"</formula>
    </cfRule>
    <cfRule type="cellIs" dxfId="410" priority="146" stopIfTrue="1" operator="equal">
      <formula>"売"</formula>
    </cfRule>
  </conditionalFormatting>
  <conditionalFormatting sqref="G62">
    <cfRule type="cellIs" dxfId="409" priority="143" stopIfTrue="1" operator="equal">
      <formula>"買"</formula>
    </cfRule>
    <cfRule type="cellIs" dxfId="408" priority="144" stopIfTrue="1" operator="equal">
      <formula>"売"</formula>
    </cfRule>
  </conditionalFormatting>
  <conditionalFormatting sqref="G63">
    <cfRule type="cellIs" dxfId="407" priority="141" stopIfTrue="1" operator="equal">
      <formula>"買"</formula>
    </cfRule>
    <cfRule type="cellIs" dxfId="406" priority="142" stopIfTrue="1" operator="equal">
      <formula>"売"</formula>
    </cfRule>
  </conditionalFormatting>
  <conditionalFormatting sqref="G64">
    <cfRule type="cellIs" dxfId="405" priority="139" stopIfTrue="1" operator="equal">
      <formula>"買"</formula>
    </cfRule>
    <cfRule type="cellIs" dxfId="404" priority="140" stopIfTrue="1" operator="equal">
      <formula>"売"</formula>
    </cfRule>
  </conditionalFormatting>
  <conditionalFormatting sqref="G65">
    <cfRule type="cellIs" dxfId="403" priority="137" stopIfTrue="1" operator="equal">
      <formula>"買"</formula>
    </cfRule>
    <cfRule type="cellIs" dxfId="402" priority="138" stopIfTrue="1" operator="equal">
      <formula>"売"</formula>
    </cfRule>
  </conditionalFormatting>
  <conditionalFormatting sqref="G66">
    <cfRule type="cellIs" dxfId="401" priority="135" stopIfTrue="1" operator="equal">
      <formula>"買"</formula>
    </cfRule>
    <cfRule type="cellIs" dxfId="400" priority="136" stopIfTrue="1" operator="equal">
      <formula>"売"</formula>
    </cfRule>
  </conditionalFormatting>
  <conditionalFormatting sqref="G67">
    <cfRule type="cellIs" dxfId="399" priority="133" stopIfTrue="1" operator="equal">
      <formula>"買"</formula>
    </cfRule>
    <cfRule type="cellIs" dxfId="398" priority="134" stopIfTrue="1" operator="equal">
      <formula>"売"</formula>
    </cfRule>
  </conditionalFormatting>
  <conditionalFormatting sqref="G68">
    <cfRule type="cellIs" dxfId="397" priority="131" stopIfTrue="1" operator="equal">
      <formula>"買"</formula>
    </cfRule>
    <cfRule type="cellIs" dxfId="396" priority="132" stopIfTrue="1" operator="equal">
      <formula>"売"</formula>
    </cfRule>
  </conditionalFormatting>
  <conditionalFormatting sqref="G69">
    <cfRule type="cellIs" dxfId="395" priority="129" stopIfTrue="1" operator="equal">
      <formula>"買"</formula>
    </cfRule>
    <cfRule type="cellIs" dxfId="394" priority="130" stopIfTrue="1" operator="equal">
      <formula>"売"</formula>
    </cfRule>
  </conditionalFormatting>
  <conditionalFormatting sqref="G70">
    <cfRule type="cellIs" dxfId="393" priority="127" stopIfTrue="1" operator="equal">
      <formula>"買"</formula>
    </cfRule>
    <cfRule type="cellIs" dxfId="392" priority="128" stopIfTrue="1" operator="equal">
      <formula>"売"</formula>
    </cfRule>
  </conditionalFormatting>
  <conditionalFormatting sqref="G71">
    <cfRule type="cellIs" dxfId="391" priority="125" stopIfTrue="1" operator="equal">
      <formula>"買"</formula>
    </cfRule>
    <cfRule type="cellIs" dxfId="390" priority="126" stopIfTrue="1" operator="equal">
      <formula>"売"</formula>
    </cfRule>
  </conditionalFormatting>
  <conditionalFormatting sqref="G72">
    <cfRule type="cellIs" dxfId="389" priority="123" stopIfTrue="1" operator="equal">
      <formula>"買"</formula>
    </cfRule>
    <cfRule type="cellIs" dxfId="388" priority="124" stopIfTrue="1" operator="equal">
      <formula>"売"</formula>
    </cfRule>
  </conditionalFormatting>
  <conditionalFormatting sqref="G73">
    <cfRule type="cellIs" dxfId="387" priority="121" stopIfTrue="1" operator="equal">
      <formula>"買"</formula>
    </cfRule>
    <cfRule type="cellIs" dxfId="386" priority="122" stopIfTrue="1" operator="equal">
      <formula>"売"</formula>
    </cfRule>
  </conditionalFormatting>
  <conditionalFormatting sqref="G74">
    <cfRule type="cellIs" dxfId="385" priority="119" stopIfTrue="1" operator="equal">
      <formula>"買"</formula>
    </cfRule>
    <cfRule type="cellIs" dxfId="384" priority="120" stopIfTrue="1" operator="equal">
      <formula>"売"</formula>
    </cfRule>
  </conditionalFormatting>
  <conditionalFormatting sqref="G75">
    <cfRule type="cellIs" dxfId="383" priority="117" stopIfTrue="1" operator="equal">
      <formula>"買"</formula>
    </cfRule>
    <cfRule type="cellIs" dxfId="382" priority="118" stopIfTrue="1" operator="equal">
      <formula>"売"</formula>
    </cfRule>
  </conditionalFormatting>
  <conditionalFormatting sqref="G76">
    <cfRule type="cellIs" dxfId="381" priority="115" stopIfTrue="1" operator="equal">
      <formula>"買"</formula>
    </cfRule>
    <cfRule type="cellIs" dxfId="380" priority="116" stopIfTrue="1" operator="equal">
      <formula>"売"</formula>
    </cfRule>
  </conditionalFormatting>
  <conditionalFormatting sqref="G77">
    <cfRule type="cellIs" dxfId="379" priority="113" stopIfTrue="1" operator="equal">
      <formula>"買"</formula>
    </cfRule>
    <cfRule type="cellIs" dxfId="378" priority="114" stopIfTrue="1" operator="equal">
      <formula>"売"</formula>
    </cfRule>
  </conditionalFormatting>
  <conditionalFormatting sqref="G78">
    <cfRule type="cellIs" dxfId="377" priority="111" stopIfTrue="1" operator="equal">
      <formula>"買"</formula>
    </cfRule>
    <cfRule type="cellIs" dxfId="376" priority="112" stopIfTrue="1" operator="equal">
      <formula>"売"</formula>
    </cfRule>
  </conditionalFormatting>
  <conditionalFormatting sqref="G79">
    <cfRule type="cellIs" dxfId="375" priority="109" stopIfTrue="1" operator="equal">
      <formula>"買"</formula>
    </cfRule>
    <cfRule type="cellIs" dxfId="374" priority="110" stopIfTrue="1" operator="equal">
      <formula>"売"</formula>
    </cfRule>
  </conditionalFormatting>
  <conditionalFormatting sqref="G80">
    <cfRule type="cellIs" dxfId="373" priority="107" stopIfTrue="1" operator="equal">
      <formula>"買"</formula>
    </cfRule>
    <cfRule type="cellIs" dxfId="372" priority="108" stopIfTrue="1" operator="equal">
      <formula>"売"</formula>
    </cfRule>
  </conditionalFormatting>
  <conditionalFormatting sqref="G81">
    <cfRule type="cellIs" dxfId="371" priority="105" stopIfTrue="1" operator="equal">
      <formula>"買"</formula>
    </cfRule>
    <cfRule type="cellIs" dxfId="370" priority="106" stopIfTrue="1" operator="equal">
      <formula>"売"</formula>
    </cfRule>
  </conditionalFormatting>
  <conditionalFormatting sqref="G82">
    <cfRule type="cellIs" dxfId="369" priority="103" stopIfTrue="1" operator="equal">
      <formula>"買"</formula>
    </cfRule>
    <cfRule type="cellIs" dxfId="368" priority="104" stopIfTrue="1" operator="equal">
      <formula>"売"</formula>
    </cfRule>
  </conditionalFormatting>
  <conditionalFormatting sqref="G83">
    <cfRule type="cellIs" dxfId="367" priority="101" stopIfTrue="1" operator="equal">
      <formula>"買"</formula>
    </cfRule>
    <cfRule type="cellIs" dxfId="366" priority="102" stopIfTrue="1" operator="equal">
      <formula>"売"</formula>
    </cfRule>
  </conditionalFormatting>
  <conditionalFormatting sqref="G84">
    <cfRule type="cellIs" dxfId="365" priority="99" stopIfTrue="1" operator="equal">
      <formula>"買"</formula>
    </cfRule>
    <cfRule type="cellIs" dxfId="364" priority="100" stopIfTrue="1" operator="equal">
      <formula>"売"</formula>
    </cfRule>
  </conditionalFormatting>
  <conditionalFormatting sqref="G85">
    <cfRule type="cellIs" dxfId="363" priority="97" stopIfTrue="1" operator="equal">
      <formula>"買"</formula>
    </cfRule>
    <cfRule type="cellIs" dxfId="362" priority="98" stopIfTrue="1" operator="equal">
      <formula>"売"</formula>
    </cfRule>
  </conditionalFormatting>
  <conditionalFormatting sqref="G86">
    <cfRule type="cellIs" dxfId="361" priority="95" stopIfTrue="1" operator="equal">
      <formula>"買"</formula>
    </cfRule>
    <cfRule type="cellIs" dxfId="360" priority="96" stopIfTrue="1" operator="equal">
      <formula>"売"</formula>
    </cfRule>
  </conditionalFormatting>
  <conditionalFormatting sqref="G87">
    <cfRule type="cellIs" dxfId="359" priority="93" stopIfTrue="1" operator="equal">
      <formula>"買"</formula>
    </cfRule>
    <cfRule type="cellIs" dxfId="358" priority="94" stopIfTrue="1" operator="equal">
      <formula>"売"</formula>
    </cfRule>
  </conditionalFormatting>
  <conditionalFormatting sqref="G88">
    <cfRule type="cellIs" dxfId="357" priority="91" stopIfTrue="1" operator="equal">
      <formula>"買"</formula>
    </cfRule>
    <cfRule type="cellIs" dxfId="356" priority="92" stopIfTrue="1" operator="equal">
      <formula>"売"</formula>
    </cfRule>
  </conditionalFormatting>
  <conditionalFormatting sqref="G89">
    <cfRule type="cellIs" dxfId="355" priority="89" stopIfTrue="1" operator="equal">
      <formula>"買"</formula>
    </cfRule>
    <cfRule type="cellIs" dxfId="354" priority="90" stopIfTrue="1" operator="equal">
      <formula>"売"</formula>
    </cfRule>
  </conditionalFormatting>
  <conditionalFormatting sqref="G90">
    <cfRule type="cellIs" dxfId="353" priority="87" stopIfTrue="1" operator="equal">
      <formula>"買"</formula>
    </cfRule>
    <cfRule type="cellIs" dxfId="352" priority="88" stopIfTrue="1" operator="equal">
      <formula>"売"</formula>
    </cfRule>
  </conditionalFormatting>
  <conditionalFormatting sqref="G91">
    <cfRule type="cellIs" dxfId="351" priority="85" stopIfTrue="1" operator="equal">
      <formula>"買"</formula>
    </cfRule>
    <cfRule type="cellIs" dxfId="350" priority="86" stopIfTrue="1" operator="equal">
      <formula>"売"</formula>
    </cfRule>
  </conditionalFormatting>
  <conditionalFormatting sqref="G92">
    <cfRule type="cellIs" dxfId="349" priority="83" stopIfTrue="1" operator="equal">
      <formula>"買"</formula>
    </cfRule>
    <cfRule type="cellIs" dxfId="348" priority="84" stopIfTrue="1" operator="equal">
      <formula>"売"</formula>
    </cfRule>
  </conditionalFormatting>
  <conditionalFormatting sqref="G93">
    <cfRule type="cellIs" dxfId="347" priority="81" stopIfTrue="1" operator="equal">
      <formula>"買"</formula>
    </cfRule>
    <cfRule type="cellIs" dxfId="346" priority="82" stopIfTrue="1" operator="equal">
      <formula>"売"</formula>
    </cfRule>
  </conditionalFormatting>
  <conditionalFormatting sqref="G94">
    <cfRule type="cellIs" dxfId="345" priority="79" stopIfTrue="1" operator="equal">
      <formula>"買"</formula>
    </cfRule>
    <cfRule type="cellIs" dxfId="344" priority="80" stopIfTrue="1" operator="equal">
      <formula>"売"</formula>
    </cfRule>
  </conditionalFormatting>
  <conditionalFormatting sqref="G95">
    <cfRule type="cellIs" dxfId="343" priority="77" stopIfTrue="1" operator="equal">
      <formula>"買"</formula>
    </cfRule>
    <cfRule type="cellIs" dxfId="342" priority="78" stopIfTrue="1" operator="equal">
      <formula>"売"</formula>
    </cfRule>
  </conditionalFormatting>
  <conditionalFormatting sqref="G96">
    <cfRule type="cellIs" dxfId="341" priority="75" stopIfTrue="1" operator="equal">
      <formula>"買"</formula>
    </cfRule>
    <cfRule type="cellIs" dxfId="340" priority="76" stopIfTrue="1" operator="equal">
      <formula>"売"</formula>
    </cfRule>
  </conditionalFormatting>
  <conditionalFormatting sqref="G97">
    <cfRule type="cellIs" dxfId="339" priority="73" stopIfTrue="1" operator="equal">
      <formula>"買"</formula>
    </cfRule>
    <cfRule type="cellIs" dxfId="338" priority="74" stopIfTrue="1" operator="equal">
      <formula>"売"</formula>
    </cfRule>
  </conditionalFormatting>
  <conditionalFormatting sqref="G98">
    <cfRule type="cellIs" dxfId="337" priority="71" stopIfTrue="1" operator="equal">
      <formula>"買"</formula>
    </cfRule>
    <cfRule type="cellIs" dxfId="336" priority="72" stopIfTrue="1" operator="equal">
      <formula>"売"</formula>
    </cfRule>
  </conditionalFormatting>
  <conditionalFormatting sqref="G99">
    <cfRule type="cellIs" dxfId="335" priority="69" stopIfTrue="1" operator="equal">
      <formula>"買"</formula>
    </cfRule>
    <cfRule type="cellIs" dxfId="334" priority="70" stopIfTrue="1" operator="equal">
      <formula>"売"</formula>
    </cfRule>
  </conditionalFormatting>
  <conditionalFormatting sqref="G100">
    <cfRule type="cellIs" dxfId="333" priority="67" stopIfTrue="1" operator="equal">
      <formula>"買"</formula>
    </cfRule>
    <cfRule type="cellIs" dxfId="332" priority="68" stopIfTrue="1" operator="equal">
      <formula>"売"</formula>
    </cfRule>
  </conditionalFormatting>
  <conditionalFormatting sqref="G101">
    <cfRule type="cellIs" dxfId="331" priority="65" stopIfTrue="1" operator="equal">
      <formula>"買"</formula>
    </cfRule>
    <cfRule type="cellIs" dxfId="330" priority="66" stopIfTrue="1" operator="equal">
      <formula>"売"</formula>
    </cfRule>
  </conditionalFormatting>
  <conditionalFormatting sqref="G102">
    <cfRule type="cellIs" dxfId="329" priority="63" stopIfTrue="1" operator="equal">
      <formula>"買"</formula>
    </cfRule>
    <cfRule type="cellIs" dxfId="328" priority="64" stopIfTrue="1" operator="equal">
      <formula>"売"</formula>
    </cfRule>
  </conditionalFormatting>
  <conditionalFormatting sqref="G103">
    <cfRule type="cellIs" dxfId="327" priority="61" stopIfTrue="1" operator="equal">
      <formula>"買"</formula>
    </cfRule>
    <cfRule type="cellIs" dxfId="326" priority="62" stopIfTrue="1" operator="equal">
      <formula>"売"</formula>
    </cfRule>
  </conditionalFormatting>
  <conditionalFormatting sqref="G104">
    <cfRule type="cellIs" dxfId="325" priority="59" stopIfTrue="1" operator="equal">
      <formula>"買"</formula>
    </cfRule>
    <cfRule type="cellIs" dxfId="324" priority="60" stopIfTrue="1" operator="equal">
      <formula>"売"</formula>
    </cfRule>
  </conditionalFormatting>
  <conditionalFormatting sqref="G105">
    <cfRule type="cellIs" dxfId="323" priority="57" stopIfTrue="1" operator="equal">
      <formula>"買"</formula>
    </cfRule>
    <cfRule type="cellIs" dxfId="322" priority="58" stopIfTrue="1" operator="equal">
      <formula>"売"</formula>
    </cfRule>
  </conditionalFormatting>
  <conditionalFormatting sqref="G106">
    <cfRule type="cellIs" dxfId="321" priority="55" stopIfTrue="1" operator="equal">
      <formula>"買"</formula>
    </cfRule>
    <cfRule type="cellIs" dxfId="320" priority="56" stopIfTrue="1" operator="equal">
      <formula>"売"</formula>
    </cfRule>
  </conditionalFormatting>
  <conditionalFormatting sqref="G107">
    <cfRule type="cellIs" dxfId="319" priority="53" stopIfTrue="1" operator="equal">
      <formula>"買"</formula>
    </cfRule>
    <cfRule type="cellIs" dxfId="318" priority="54" stopIfTrue="1" operator="equal">
      <formula>"売"</formula>
    </cfRule>
  </conditionalFormatting>
  <conditionalFormatting sqref="G109:G138">
    <cfRule type="cellIs" dxfId="317" priority="51" stopIfTrue="1" operator="equal">
      <formula>"買"</formula>
    </cfRule>
    <cfRule type="cellIs" dxfId="316" priority="52" stopIfTrue="1" operator="equal">
      <formula>"売"</formula>
    </cfRule>
  </conditionalFormatting>
  <conditionalFormatting sqref="G108">
    <cfRule type="cellIs" dxfId="315" priority="49" stopIfTrue="1" operator="equal">
      <formula>"買"</formula>
    </cfRule>
    <cfRule type="cellIs" dxfId="314" priority="50" stopIfTrue="1" operator="equal">
      <formula>"売"</formula>
    </cfRule>
  </conditionalFormatting>
  <conditionalFormatting sqref="G109">
    <cfRule type="cellIs" dxfId="313" priority="47" stopIfTrue="1" operator="equal">
      <formula>"買"</formula>
    </cfRule>
    <cfRule type="cellIs" dxfId="312" priority="48" stopIfTrue="1" operator="equal">
      <formula>"売"</formula>
    </cfRule>
  </conditionalFormatting>
  <conditionalFormatting sqref="G110">
    <cfRule type="cellIs" dxfId="311" priority="45" stopIfTrue="1" operator="equal">
      <formula>"買"</formula>
    </cfRule>
    <cfRule type="cellIs" dxfId="310" priority="46" stopIfTrue="1" operator="equal">
      <formula>"売"</formula>
    </cfRule>
  </conditionalFormatting>
  <conditionalFormatting sqref="G111">
    <cfRule type="cellIs" dxfId="309" priority="43" stopIfTrue="1" operator="equal">
      <formula>"買"</formula>
    </cfRule>
    <cfRule type="cellIs" dxfId="308" priority="44" stopIfTrue="1" operator="equal">
      <formula>"売"</formula>
    </cfRule>
  </conditionalFormatting>
  <conditionalFormatting sqref="G112">
    <cfRule type="cellIs" dxfId="307" priority="41" stopIfTrue="1" operator="equal">
      <formula>"買"</formula>
    </cfRule>
    <cfRule type="cellIs" dxfId="306" priority="42" stopIfTrue="1" operator="equal">
      <formula>"売"</formula>
    </cfRule>
  </conditionalFormatting>
  <conditionalFormatting sqref="G113">
    <cfRule type="cellIs" dxfId="305" priority="39" stopIfTrue="1" operator="equal">
      <formula>"買"</formula>
    </cfRule>
    <cfRule type="cellIs" dxfId="304" priority="40" stopIfTrue="1" operator="equal">
      <formula>"売"</formula>
    </cfRule>
  </conditionalFormatting>
  <conditionalFormatting sqref="G114">
    <cfRule type="cellIs" dxfId="303" priority="37" stopIfTrue="1" operator="equal">
      <formula>"買"</formula>
    </cfRule>
    <cfRule type="cellIs" dxfId="302" priority="38" stopIfTrue="1" operator="equal">
      <formula>"売"</formula>
    </cfRule>
  </conditionalFormatting>
  <conditionalFormatting sqref="G115">
    <cfRule type="cellIs" dxfId="301" priority="35" stopIfTrue="1" operator="equal">
      <formula>"買"</formula>
    </cfRule>
    <cfRule type="cellIs" dxfId="300" priority="36" stopIfTrue="1" operator="equal">
      <formula>"売"</formula>
    </cfRule>
  </conditionalFormatting>
  <conditionalFormatting sqref="G116">
    <cfRule type="cellIs" dxfId="299" priority="33" stopIfTrue="1" operator="equal">
      <formula>"買"</formula>
    </cfRule>
    <cfRule type="cellIs" dxfId="298" priority="34" stopIfTrue="1" operator="equal">
      <formula>"売"</formula>
    </cfRule>
  </conditionalFormatting>
  <conditionalFormatting sqref="G117">
    <cfRule type="cellIs" dxfId="297" priority="31" stopIfTrue="1" operator="equal">
      <formula>"買"</formula>
    </cfRule>
    <cfRule type="cellIs" dxfId="296" priority="32" stopIfTrue="1" operator="equal">
      <formula>"売"</formula>
    </cfRule>
  </conditionalFormatting>
  <conditionalFormatting sqref="G118">
    <cfRule type="cellIs" dxfId="295" priority="29" stopIfTrue="1" operator="equal">
      <formula>"買"</formula>
    </cfRule>
    <cfRule type="cellIs" dxfId="294" priority="30" stopIfTrue="1" operator="equal">
      <formula>"売"</formula>
    </cfRule>
  </conditionalFormatting>
  <conditionalFormatting sqref="G119">
    <cfRule type="cellIs" dxfId="293" priority="27" stopIfTrue="1" operator="equal">
      <formula>"買"</formula>
    </cfRule>
    <cfRule type="cellIs" dxfId="292" priority="28" stopIfTrue="1" operator="equal">
      <formula>"売"</formula>
    </cfRule>
  </conditionalFormatting>
  <conditionalFormatting sqref="G120">
    <cfRule type="cellIs" dxfId="291" priority="25" stopIfTrue="1" operator="equal">
      <formula>"買"</formula>
    </cfRule>
    <cfRule type="cellIs" dxfId="290" priority="26" stopIfTrue="1" operator="equal">
      <formula>"売"</formula>
    </cfRule>
  </conditionalFormatting>
  <conditionalFormatting sqref="G121">
    <cfRule type="cellIs" dxfId="289" priority="23" stopIfTrue="1" operator="equal">
      <formula>"買"</formula>
    </cfRule>
    <cfRule type="cellIs" dxfId="288" priority="24" stopIfTrue="1" operator="equal">
      <formula>"売"</formula>
    </cfRule>
  </conditionalFormatting>
  <conditionalFormatting sqref="G122">
    <cfRule type="cellIs" dxfId="287" priority="21" stopIfTrue="1" operator="equal">
      <formula>"買"</formula>
    </cfRule>
    <cfRule type="cellIs" dxfId="286" priority="22" stopIfTrue="1" operator="equal">
      <formula>"売"</formula>
    </cfRule>
  </conditionalFormatting>
  <conditionalFormatting sqref="G123">
    <cfRule type="cellIs" dxfId="285" priority="19" stopIfTrue="1" operator="equal">
      <formula>"買"</formula>
    </cfRule>
    <cfRule type="cellIs" dxfId="284" priority="20" stopIfTrue="1" operator="equal">
      <formula>"売"</formula>
    </cfRule>
  </conditionalFormatting>
  <conditionalFormatting sqref="G124">
    <cfRule type="cellIs" dxfId="283" priority="17" stopIfTrue="1" operator="equal">
      <formula>"買"</formula>
    </cfRule>
    <cfRule type="cellIs" dxfId="282" priority="18" stopIfTrue="1" operator="equal">
      <formula>"売"</formula>
    </cfRule>
  </conditionalFormatting>
  <conditionalFormatting sqref="G125">
    <cfRule type="cellIs" dxfId="281" priority="15" stopIfTrue="1" operator="equal">
      <formula>"買"</formula>
    </cfRule>
    <cfRule type="cellIs" dxfId="280" priority="16" stopIfTrue="1" operator="equal">
      <formula>"売"</formula>
    </cfRule>
  </conditionalFormatting>
  <conditionalFormatting sqref="G126">
    <cfRule type="cellIs" dxfId="279" priority="13" stopIfTrue="1" operator="equal">
      <formula>"買"</formula>
    </cfRule>
    <cfRule type="cellIs" dxfId="278" priority="14" stopIfTrue="1" operator="equal">
      <formula>"売"</formula>
    </cfRule>
  </conditionalFormatting>
  <conditionalFormatting sqref="G127">
    <cfRule type="cellIs" dxfId="277" priority="11" stopIfTrue="1" operator="equal">
      <formula>"買"</formula>
    </cfRule>
    <cfRule type="cellIs" dxfId="276" priority="12" stopIfTrue="1" operator="equal">
      <formula>"売"</formula>
    </cfRule>
  </conditionalFormatting>
  <conditionalFormatting sqref="G128">
    <cfRule type="cellIs" dxfId="275" priority="9" stopIfTrue="1" operator="equal">
      <formula>"買"</formula>
    </cfRule>
    <cfRule type="cellIs" dxfId="274" priority="10" stopIfTrue="1" operator="equal">
      <formula>"売"</formula>
    </cfRule>
  </conditionalFormatting>
  <conditionalFormatting sqref="G129">
    <cfRule type="cellIs" dxfId="273" priority="7" stopIfTrue="1" operator="equal">
      <formula>"買"</formula>
    </cfRule>
    <cfRule type="cellIs" dxfId="272" priority="8" stopIfTrue="1" operator="equal">
      <formula>"売"</formula>
    </cfRule>
  </conditionalFormatting>
  <conditionalFormatting sqref="G130">
    <cfRule type="cellIs" dxfId="271" priority="5" stopIfTrue="1" operator="equal">
      <formula>"買"</formula>
    </cfRule>
    <cfRule type="cellIs" dxfId="270" priority="6" stopIfTrue="1" operator="equal">
      <formula>"売"</formula>
    </cfRule>
  </conditionalFormatting>
  <conditionalFormatting sqref="G131">
    <cfRule type="cellIs" dxfId="269" priority="3" stopIfTrue="1" operator="equal">
      <formula>"買"</formula>
    </cfRule>
    <cfRule type="cellIs" dxfId="268" priority="4" stopIfTrue="1" operator="equal">
      <formula>"売"</formula>
    </cfRule>
  </conditionalFormatting>
  <conditionalFormatting sqref="G132">
    <cfRule type="cellIs" dxfId="267" priority="1" stopIfTrue="1" operator="equal">
      <formula>"買"</formula>
    </cfRule>
    <cfRule type="cellIs" dxfId="266" priority="2" stopIfTrue="1" operator="equal">
      <formula>"売"</formula>
    </cfRule>
  </conditionalFormatting>
  <dataValidations count="1">
    <dataValidation type="list" allowBlank="1" showInputMessage="1" showErrorMessage="1" sqref="G9:G13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38"/>
  <sheetViews>
    <sheetView zoomScale="115" zoomScaleNormal="115" workbookViewId="0">
      <pane ySplit="8" topLeftCell="A128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 x14ac:dyDescent="0.15">
      <c r="B2" s="79" t="s">
        <v>5</v>
      </c>
      <c r="C2" s="79"/>
      <c r="D2" s="90" t="s">
        <v>65</v>
      </c>
      <c r="E2" s="90"/>
      <c r="F2" s="79" t="s">
        <v>6</v>
      </c>
      <c r="G2" s="79"/>
      <c r="H2" s="82" t="s">
        <v>66</v>
      </c>
      <c r="I2" s="82"/>
      <c r="J2" s="79" t="s">
        <v>7</v>
      </c>
      <c r="K2" s="79"/>
      <c r="L2" s="89">
        <v>100000</v>
      </c>
      <c r="M2" s="90"/>
      <c r="N2" s="79" t="s">
        <v>8</v>
      </c>
      <c r="O2" s="79"/>
      <c r="P2" s="84">
        <f>SUM(L2,D4)</f>
        <v>449612.62405689078</v>
      </c>
      <c r="Q2" s="82"/>
      <c r="R2" s="1"/>
      <c r="S2" s="1"/>
      <c r="T2" s="1"/>
    </row>
    <row r="3" spans="2:25" ht="57" customHeight="1" x14ac:dyDescent="0.15">
      <c r="B3" s="79" t="s">
        <v>9</v>
      </c>
      <c r="C3" s="79"/>
      <c r="D3" s="91" t="s">
        <v>84</v>
      </c>
      <c r="E3" s="91"/>
      <c r="F3" s="91"/>
      <c r="G3" s="91"/>
      <c r="H3" s="91"/>
      <c r="I3" s="91"/>
      <c r="J3" s="79" t="s">
        <v>10</v>
      </c>
      <c r="K3" s="79"/>
      <c r="L3" s="91" t="s">
        <v>60</v>
      </c>
      <c r="M3" s="92"/>
      <c r="N3" s="92"/>
      <c r="O3" s="92"/>
      <c r="P3" s="92"/>
      <c r="Q3" s="92"/>
      <c r="R3" s="1"/>
      <c r="S3" s="1"/>
    </row>
    <row r="4" spans="2:25" x14ac:dyDescent="0.15">
      <c r="B4" s="79" t="s">
        <v>11</v>
      </c>
      <c r="C4" s="79"/>
      <c r="D4" s="80">
        <f>SUM($R$9:$S$993)</f>
        <v>349612.62405689078</v>
      </c>
      <c r="E4" s="80"/>
      <c r="F4" s="79" t="s">
        <v>12</v>
      </c>
      <c r="G4" s="79"/>
      <c r="H4" s="81">
        <f>SUM($T$9:$U$108)</f>
        <v>3194</v>
      </c>
      <c r="I4" s="82"/>
      <c r="J4" s="83" t="s">
        <v>57</v>
      </c>
      <c r="K4" s="83"/>
      <c r="L4" s="84">
        <f>MAX($C$9:$D$990)-C9</f>
        <v>379464.30749506847</v>
      </c>
      <c r="M4" s="84"/>
      <c r="N4" s="83" t="s">
        <v>56</v>
      </c>
      <c r="O4" s="83"/>
      <c r="P4" s="85">
        <f>MAX(Y:Y)</f>
        <v>0.20371903203841613</v>
      </c>
      <c r="Q4" s="85"/>
      <c r="R4" s="1"/>
      <c r="S4" s="1"/>
      <c r="T4" s="1"/>
    </row>
    <row r="5" spans="2:25" x14ac:dyDescent="0.15">
      <c r="B5" s="36" t="s">
        <v>15</v>
      </c>
      <c r="C5" s="2">
        <f>COUNTIF($R$9:$R$990,"&gt;0")</f>
        <v>61</v>
      </c>
      <c r="D5" s="37" t="s">
        <v>16</v>
      </c>
      <c r="E5" s="15">
        <f>COUNTIF($R$9:$R$990,"&lt;0")</f>
        <v>63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0.49193548387096775</v>
      </c>
      <c r="J5" s="86" t="s">
        <v>19</v>
      </c>
      <c r="K5" s="79"/>
      <c r="L5" s="87">
        <f>MAX(V9:V993)</f>
        <v>4</v>
      </c>
      <c r="M5" s="88"/>
      <c r="N5" s="17" t="s">
        <v>20</v>
      </c>
      <c r="O5" s="9"/>
      <c r="P5" s="87">
        <f>MAX(W9:W993)</f>
        <v>7</v>
      </c>
      <c r="Q5" s="88"/>
      <c r="R5" s="1"/>
      <c r="S5" s="1"/>
      <c r="T5" s="1"/>
    </row>
    <row r="6" spans="2:25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61</v>
      </c>
      <c r="N6" s="12"/>
      <c r="O6" s="12"/>
      <c r="P6" s="10"/>
      <c r="Q6" s="7"/>
      <c r="R6" s="1"/>
      <c r="S6" s="1"/>
      <c r="T6" s="1"/>
    </row>
    <row r="7" spans="2:25" x14ac:dyDescent="0.1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5" x14ac:dyDescent="0.1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  <c r="Y8" t="s">
        <v>55</v>
      </c>
    </row>
    <row r="9" spans="2:25" x14ac:dyDescent="0.15">
      <c r="B9" s="35">
        <v>1</v>
      </c>
      <c r="C9" s="53">
        <f>L2</f>
        <v>100000</v>
      </c>
      <c r="D9" s="53"/>
      <c r="E9" s="43">
        <v>2013</v>
      </c>
      <c r="F9" s="8">
        <v>43579</v>
      </c>
      <c r="G9" s="43" t="s">
        <v>3</v>
      </c>
      <c r="H9" s="54">
        <v>104.91</v>
      </c>
      <c r="I9" s="54"/>
      <c r="J9" s="43">
        <v>59</v>
      </c>
      <c r="K9" s="53">
        <f>IF(J9="","",C9*0.03)</f>
        <v>3000</v>
      </c>
      <c r="L9" s="53"/>
      <c r="M9" s="6">
        <f>IF(J9="","",(K9/J9)/LOOKUP(RIGHT($D$2,3),定数!$A$6:$A$13,定数!$B$6:$B$13))</f>
        <v>0.50847457627118642</v>
      </c>
      <c r="N9" s="43">
        <v>2013</v>
      </c>
      <c r="O9" s="8">
        <v>43581</v>
      </c>
      <c r="P9" s="54">
        <v>103.74</v>
      </c>
      <c r="Q9" s="54"/>
      <c r="R9" s="57">
        <f>IF(P9="","",T9*M9*LOOKUP(RIGHT($D$2,3),定数!$A$6:$A$13,定数!$B$6:$B$13))</f>
        <v>5949.1525423728899</v>
      </c>
      <c r="S9" s="57"/>
      <c r="T9" s="58">
        <f>IF(P9="","",IF(G9="買",(P9-H9),(H9-P9))*IF(RIGHT($D$2,3)="JPY",100,10000))</f>
        <v>117.00000000000017</v>
      </c>
      <c r="U9" s="58"/>
      <c r="V9" s="1">
        <f>IF(T9&lt;&gt;"",IF(T9&gt;0,1+V8,0),"")</f>
        <v>1</v>
      </c>
      <c r="W9">
        <f>IF(T9&lt;&gt;"",IF(T9&lt;0,1+W8,0),"")</f>
        <v>0</v>
      </c>
    </row>
    <row r="10" spans="2:25" x14ac:dyDescent="0.15">
      <c r="B10" s="35">
        <v>2</v>
      </c>
      <c r="C10" s="53">
        <f t="shared" ref="C10:C73" si="0">IF(R9="","",C9+R9)</f>
        <v>105949.15254237289</v>
      </c>
      <c r="D10" s="53"/>
      <c r="E10" s="45">
        <v>2013</v>
      </c>
      <c r="F10" s="8">
        <v>43623</v>
      </c>
      <c r="G10" s="45" t="s">
        <v>3</v>
      </c>
      <c r="H10" s="54">
        <v>103.24</v>
      </c>
      <c r="I10" s="54"/>
      <c r="J10" s="45">
        <v>154</v>
      </c>
      <c r="K10" s="55">
        <f>IF(J10="","",C10*0.03)</f>
        <v>3178.4745762711864</v>
      </c>
      <c r="L10" s="56"/>
      <c r="M10" s="6">
        <f>IF(J10="","",(K10/J10)/LOOKUP(RIGHT($D$2,3),定数!$A$6:$A$13,定数!$B$6:$B$13))</f>
        <v>0.2063944530046225</v>
      </c>
      <c r="N10" s="45">
        <v>2013</v>
      </c>
      <c r="O10" s="8">
        <v>43626</v>
      </c>
      <c r="P10" s="54">
        <v>104.8</v>
      </c>
      <c r="Q10" s="54"/>
      <c r="R10" s="57">
        <f>IF(P10="","",T10*M10*LOOKUP(RIGHT($D$2,3),定数!$A$6:$A$13,定数!$B$6:$B$13))</f>
        <v>-3219.7534668721155</v>
      </c>
      <c r="S10" s="57"/>
      <c r="T10" s="58">
        <f>IF(P10="","",IF(G10="買",(P10-H10),(H10-P10))*IF(RIGHT($D$2,3)="JPY",100,10000))</f>
        <v>-156.00000000000023</v>
      </c>
      <c r="U10" s="58"/>
      <c r="V10" s="22">
        <f t="shared" ref="V10:V22" si="1">IF(T10&lt;&gt;"",IF(T10&gt;0,1+V9,0),"")</f>
        <v>0</v>
      </c>
      <c r="W10">
        <f t="shared" ref="W10:W73" si="2">IF(T10&lt;&gt;"",IF(T10&lt;0,1+W9,0),"")</f>
        <v>1</v>
      </c>
      <c r="X10" s="41">
        <f>IF(C10&lt;&gt;"",MAX(C10,C9),"")</f>
        <v>105949.15254237289</v>
      </c>
    </row>
    <row r="11" spans="2:25" x14ac:dyDescent="0.15">
      <c r="B11" s="35">
        <v>3</v>
      </c>
      <c r="C11" s="53">
        <f t="shared" ref="C11:C16" si="3">IF(R10="","",C10+R10)</f>
        <v>102729.39907550077</v>
      </c>
      <c r="D11" s="53"/>
      <c r="E11" s="45">
        <v>2013</v>
      </c>
      <c r="F11" s="8">
        <v>43633</v>
      </c>
      <c r="G11" s="45" t="s">
        <v>3</v>
      </c>
      <c r="H11" s="54">
        <v>102.55</v>
      </c>
      <c r="I11" s="54"/>
      <c r="J11" s="45">
        <v>50</v>
      </c>
      <c r="K11" s="55">
        <f t="shared" ref="K11:K29" si="4">IF(J11="","",C11*0.03)</f>
        <v>3081.8819722650228</v>
      </c>
      <c r="L11" s="56"/>
      <c r="M11" s="6">
        <f>IF(J11="","",(K11/J11)/LOOKUP(RIGHT($D$2,3),定数!$A$6:$A$13,定数!$B$6:$B$13))</f>
        <v>0.61637639445300463</v>
      </c>
      <c r="N11" s="45">
        <v>2013</v>
      </c>
      <c r="O11" s="8">
        <v>43634</v>
      </c>
      <c r="P11" s="54">
        <v>103.06</v>
      </c>
      <c r="Q11" s="54"/>
      <c r="R11" s="57">
        <f>IF(P11="","",T11*M11*LOOKUP(RIGHT($D$2,3),定数!$A$6:$A$13,定数!$B$6:$B$13))</f>
        <v>-3143.5196117103551</v>
      </c>
      <c r="S11" s="57"/>
      <c r="T11" s="58">
        <f>IF(P11="","",IF(G11="買",(P11-H11),(H11-P11))*IF(RIGHT($D$2,3)="JPY",100,10000))</f>
        <v>-51.000000000000512</v>
      </c>
      <c r="U11" s="58"/>
      <c r="V11" s="22">
        <f t="shared" si="1"/>
        <v>0</v>
      </c>
      <c r="W11">
        <f t="shared" si="2"/>
        <v>2</v>
      </c>
      <c r="X11" s="41">
        <f>IF(C11&lt;&gt;"",MAX(X10,C11),"")</f>
        <v>105949.15254237289</v>
      </c>
      <c r="Y11" s="42">
        <f>IF(X11&lt;&gt;"",1-(C11/X11),"")</f>
        <v>3.0389610389610522E-2</v>
      </c>
    </row>
    <row r="12" spans="2:25" x14ac:dyDescent="0.15">
      <c r="B12" s="35">
        <v>4</v>
      </c>
      <c r="C12" s="53">
        <f t="shared" si="3"/>
        <v>99585.879463790421</v>
      </c>
      <c r="D12" s="53"/>
      <c r="E12" s="45">
        <v>2013</v>
      </c>
      <c r="F12" s="8">
        <v>43693</v>
      </c>
      <c r="G12" s="45" t="s">
        <v>4</v>
      </c>
      <c r="H12" s="54">
        <v>105.38</v>
      </c>
      <c r="I12" s="54"/>
      <c r="J12" s="45">
        <v>53</v>
      </c>
      <c r="K12" s="55">
        <f t="shared" si="4"/>
        <v>2987.5763839137126</v>
      </c>
      <c r="L12" s="56"/>
      <c r="M12" s="6">
        <f>IF(J12="","",(K12/J12)/LOOKUP(RIGHT($D$2,3),定数!$A$6:$A$13,定数!$B$6:$B$13))</f>
        <v>0.56369365734220989</v>
      </c>
      <c r="N12" s="45">
        <v>2013</v>
      </c>
      <c r="O12" s="8">
        <v>43699</v>
      </c>
      <c r="P12" s="54">
        <v>106.43</v>
      </c>
      <c r="Q12" s="54"/>
      <c r="R12" s="57">
        <f>IF(P12="","",T12*M12*LOOKUP(RIGHT($D$2,3),定数!$A$6:$A$13,定数!$B$6:$B$13))</f>
        <v>5918.7834020932678</v>
      </c>
      <c r="S12" s="57"/>
      <c r="T12" s="58">
        <f t="shared" ref="T12:T75" si="5">IF(P12="","",IF(G12="買",(P12-H12),(H12-P12))*IF(RIGHT($D$2,3)="JPY",100,10000))</f>
        <v>105.00000000000114</v>
      </c>
      <c r="U12" s="58"/>
      <c r="V12" s="22">
        <f t="shared" si="1"/>
        <v>1</v>
      </c>
      <c r="W12">
        <f t="shared" si="2"/>
        <v>0</v>
      </c>
      <c r="X12" s="41">
        <f t="shared" ref="X12:X75" si="6">IF(C12&lt;&gt;"",MAX(X11,C12),"")</f>
        <v>105949.15254237289</v>
      </c>
      <c r="Y12" s="42">
        <f t="shared" ref="Y12:Y75" si="7">IF(X12&lt;&gt;"",1-(C12/X12),"")</f>
        <v>6.0059688311688619E-2</v>
      </c>
    </row>
    <row r="13" spans="2:25" x14ac:dyDescent="0.15">
      <c r="B13" s="35">
        <v>5</v>
      </c>
      <c r="C13" s="53">
        <f t="shared" si="3"/>
        <v>105504.66286588369</v>
      </c>
      <c r="D13" s="53"/>
      <c r="E13" s="45">
        <v>2013</v>
      </c>
      <c r="F13" s="8">
        <v>43795</v>
      </c>
      <c r="G13" s="45" t="s">
        <v>4</v>
      </c>
      <c r="H13" s="54">
        <v>111.8</v>
      </c>
      <c r="I13" s="54"/>
      <c r="J13" s="45">
        <v>48</v>
      </c>
      <c r="K13" s="55">
        <f t="shared" si="4"/>
        <v>3165.1398859765104</v>
      </c>
      <c r="L13" s="56"/>
      <c r="M13" s="6">
        <f>IF(J13="","",(K13/J13)/LOOKUP(RIGHT($D$2,3),定数!$A$6:$A$13,定数!$B$6:$B$13))</f>
        <v>0.65940414291177307</v>
      </c>
      <c r="N13" s="45">
        <v>2013</v>
      </c>
      <c r="O13" s="8">
        <v>43797</v>
      </c>
      <c r="P13" s="54">
        <v>112.76</v>
      </c>
      <c r="Q13" s="54"/>
      <c r="R13" s="57">
        <f>IF(P13="","",T13*M13*LOOKUP(RIGHT($D$2,3),定数!$A$6:$A$13,定数!$B$6:$B$13))</f>
        <v>6330.2797719530736</v>
      </c>
      <c r="S13" s="57"/>
      <c r="T13" s="58">
        <f t="shared" si="5"/>
        <v>96.000000000000796</v>
      </c>
      <c r="U13" s="58"/>
      <c r="V13" s="22">
        <f t="shared" si="1"/>
        <v>2</v>
      </c>
      <c r="W13">
        <f t="shared" si="2"/>
        <v>0</v>
      </c>
      <c r="X13" s="41">
        <f t="shared" si="6"/>
        <v>105949.15254237289</v>
      </c>
      <c r="Y13" s="42">
        <f t="shared" si="7"/>
        <v>4.1953112962507255E-3</v>
      </c>
    </row>
    <row r="14" spans="2:25" x14ac:dyDescent="0.15">
      <c r="B14" s="35">
        <v>6</v>
      </c>
      <c r="C14" s="53">
        <f t="shared" si="3"/>
        <v>111834.94263783676</v>
      </c>
      <c r="D14" s="53"/>
      <c r="E14" s="45">
        <v>2013</v>
      </c>
      <c r="F14" s="8">
        <v>43796</v>
      </c>
      <c r="G14" s="45" t="s">
        <v>4</v>
      </c>
      <c r="H14" s="54">
        <v>111.76</v>
      </c>
      <c r="I14" s="54"/>
      <c r="J14" s="45">
        <v>36</v>
      </c>
      <c r="K14" s="55">
        <f t="shared" si="4"/>
        <v>3355.0482791351028</v>
      </c>
      <c r="L14" s="56"/>
      <c r="M14" s="6">
        <f>IF(J14="","",(K14/J14)/LOOKUP(RIGHT($D$2,3),定数!$A$6:$A$13,定数!$B$6:$B$13))</f>
        <v>0.93195785531530628</v>
      </c>
      <c r="N14" s="45">
        <v>2013</v>
      </c>
      <c r="O14" s="8">
        <v>43796</v>
      </c>
      <c r="P14" s="54">
        <v>112.47</v>
      </c>
      <c r="Q14" s="54"/>
      <c r="R14" s="57">
        <f>IF(P14="","",T14*M14*LOOKUP(RIGHT($D$2,3),定数!$A$6:$A$13,定数!$B$6:$B$13))</f>
        <v>6616.9007727386161</v>
      </c>
      <c r="S14" s="57"/>
      <c r="T14" s="58">
        <f t="shared" si="5"/>
        <v>70.999999999999375</v>
      </c>
      <c r="U14" s="58"/>
      <c r="V14" s="22">
        <f t="shared" si="1"/>
        <v>3</v>
      </c>
      <c r="W14">
        <f t="shared" si="2"/>
        <v>0</v>
      </c>
      <c r="X14" s="41">
        <f t="shared" si="6"/>
        <v>111834.94263783676</v>
      </c>
      <c r="Y14" s="42">
        <f t="shared" si="7"/>
        <v>0</v>
      </c>
    </row>
    <row r="15" spans="2:25" x14ac:dyDescent="0.15">
      <c r="B15" s="35">
        <v>7</v>
      </c>
      <c r="C15" s="53">
        <f t="shared" si="3"/>
        <v>118451.84341057538</v>
      </c>
      <c r="D15" s="53"/>
      <c r="E15" s="46">
        <v>2013</v>
      </c>
      <c r="F15" s="8">
        <v>43798</v>
      </c>
      <c r="G15" s="46" t="s">
        <v>4</v>
      </c>
      <c r="H15" s="54">
        <v>113.3</v>
      </c>
      <c r="I15" s="54"/>
      <c r="J15" s="46">
        <v>52</v>
      </c>
      <c r="K15" s="55">
        <f t="shared" si="4"/>
        <v>3553.5553023172615</v>
      </c>
      <c r="L15" s="56"/>
      <c r="M15" s="6">
        <f>IF(J15="","",(K15/J15)/LOOKUP(RIGHT($D$2,3),定数!$A$6:$A$13,定数!$B$6:$B$13))</f>
        <v>0.68337601967639638</v>
      </c>
      <c r="N15" s="46">
        <v>2013</v>
      </c>
      <c r="O15" s="8">
        <v>43805</v>
      </c>
      <c r="P15" s="54">
        <v>114.35</v>
      </c>
      <c r="Q15" s="54"/>
      <c r="R15" s="57">
        <f>IF(P15="","",T15*M15*LOOKUP(RIGHT($D$2,3),定数!$A$6:$A$13,定数!$B$6:$B$13))</f>
        <v>7175.4482066021428</v>
      </c>
      <c r="S15" s="57"/>
      <c r="T15" s="58">
        <f t="shared" si="5"/>
        <v>104.99999999999972</v>
      </c>
      <c r="U15" s="58"/>
      <c r="V15" s="22">
        <f t="shared" si="1"/>
        <v>4</v>
      </c>
      <c r="W15">
        <f t="shared" si="2"/>
        <v>0</v>
      </c>
      <c r="X15" s="41">
        <f t="shared" si="6"/>
        <v>118451.84341057538</v>
      </c>
      <c r="Y15" s="42">
        <f t="shared" si="7"/>
        <v>0</v>
      </c>
    </row>
    <row r="16" spans="2:25" x14ac:dyDescent="0.15">
      <c r="B16" s="35">
        <v>8</v>
      </c>
      <c r="C16" s="53">
        <f t="shared" si="3"/>
        <v>125627.29161717753</v>
      </c>
      <c r="D16" s="53"/>
      <c r="E16" s="46">
        <v>2013</v>
      </c>
      <c r="F16" s="8">
        <v>43812</v>
      </c>
      <c r="G16" s="46" t="s">
        <v>4</v>
      </c>
      <c r="H16" s="54">
        <v>116.28</v>
      </c>
      <c r="I16" s="54"/>
      <c r="J16" s="46">
        <v>54</v>
      </c>
      <c r="K16" s="55">
        <f t="shared" si="4"/>
        <v>3768.8187485153258</v>
      </c>
      <c r="L16" s="56"/>
      <c r="M16" s="6">
        <f>IF(J16="","",(K16/J16)/LOOKUP(RIGHT($D$2,3),定数!$A$6:$A$13,定数!$B$6:$B$13))</f>
        <v>0.69792939787320851</v>
      </c>
      <c r="N16" s="46">
        <v>2013</v>
      </c>
      <c r="O16" s="8">
        <v>43815</v>
      </c>
      <c r="P16" s="54">
        <v>115.72</v>
      </c>
      <c r="Q16" s="54"/>
      <c r="R16" s="57">
        <f>IF(P16="","",T16*M16*LOOKUP(RIGHT($D$2,3),定数!$A$6:$A$13,定数!$B$6:$B$13))</f>
        <v>-3908.4046280899834</v>
      </c>
      <c r="S16" s="57"/>
      <c r="T16" s="58">
        <f t="shared" si="5"/>
        <v>-56.000000000000227</v>
      </c>
      <c r="U16" s="58"/>
      <c r="V16" s="22">
        <f t="shared" si="1"/>
        <v>0</v>
      </c>
      <c r="W16">
        <f t="shared" si="2"/>
        <v>1</v>
      </c>
      <c r="X16" s="41">
        <f t="shared" si="6"/>
        <v>125627.29161717753</v>
      </c>
      <c r="Y16" s="42">
        <f t="shared" si="7"/>
        <v>0</v>
      </c>
    </row>
    <row r="17" spans="2:25" x14ac:dyDescent="0.15">
      <c r="B17" s="35">
        <v>9</v>
      </c>
      <c r="C17" s="53">
        <f t="shared" si="0"/>
        <v>121718.88698908755</v>
      </c>
      <c r="D17" s="53"/>
      <c r="E17" s="46">
        <v>2014</v>
      </c>
      <c r="F17" s="8">
        <v>43472</v>
      </c>
      <c r="G17" s="46" t="s">
        <v>3</v>
      </c>
      <c r="H17" s="54">
        <v>114.92</v>
      </c>
      <c r="I17" s="54"/>
      <c r="J17" s="46">
        <v>55</v>
      </c>
      <c r="K17" s="55">
        <f t="shared" si="4"/>
        <v>3651.5666096726263</v>
      </c>
      <c r="L17" s="56"/>
      <c r="M17" s="6">
        <f>IF(J17="","",(K17/J17)/LOOKUP(RIGHT($D$2,3),定数!$A$6:$A$13,定数!$B$6:$B$13))</f>
        <v>0.66392120175865932</v>
      </c>
      <c r="N17" s="46">
        <v>2014</v>
      </c>
      <c r="O17" s="8">
        <v>43473</v>
      </c>
      <c r="P17" s="54">
        <v>115.5</v>
      </c>
      <c r="Q17" s="54"/>
      <c r="R17" s="57">
        <f>IF(P17="","",T17*M17*LOOKUP(RIGHT($D$2,3),定数!$A$6:$A$13,定数!$B$6:$B$13))</f>
        <v>-3850.7429702002128</v>
      </c>
      <c r="S17" s="57"/>
      <c r="T17" s="58">
        <f t="shared" si="5"/>
        <v>-57.999999999999829</v>
      </c>
      <c r="U17" s="58"/>
      <c r="V17" s="22">
        <f t="shared" si="1"/>
        <v>0</v>
      </c>
      <c r="W17">
        <f t="shared" si="2"/>
        <v>2</v>
      </c>
      <c r="X17" s="41">
        <f t="shared" si="6"/>
        <v>125627.29161717753</v>
      </c>
      <c r="Y17" s="42">
        <f t="shared" si="7"/>
        <v>3.11111111111112E-2</v>
      </c>
    </row>
    <row r="18" spans="2:25" x14ac:dyDescent="0.15">
      <c r="B18" s="35">
        <v>10</v>
      </c>
      <c r="C18" s="53">
        <f t="shared" si="0"/>
        <v>117868.14401888734</v>
      </c>
      <c r="D18" s="53"/>
      <c r="E18" s="46">
        <v>2014</v>
      </c>
      <c r="F18" s="8">
        <v>43495</v>
      </c>
      <c r="G18" s="46" t="s">
        <v>3</v>
      </c>
      <c r="H18" s="54">
        <v>113.54</v>
      </c>
      <c r="I18" s="54"/>
      <c r="J18" s="46">
        <v>79</v>
      </c>
      <c r="K18" s="55">
        <f t="shared" si="4"/>
        <v>3536.0443205666202</v>
      </c>
      <c r="L18" s="56"/>
      <c r="M18" s="6">
        <f>IF(J18="","",(K18/J18)/LOOKUP(RIGHT($D$2,3),定数!$A$6:$A$13,定数!$B$6:$B$13))</f>
        <v>0.44760054690716716</v>
      </c>
      <c r="N18" s="46">
        <v>2014</v>
      </c>
      <c r="O18" s="8">
        <v>43500</v>
      </c>
      <c r="P18" s="54">
        <v>111.97</v>
      </c>
      <c r="Q18" s="54"/>
      <c r="R18" s="57">
        <f>IF(P18="","",T18*M18*LOOKUP(RIGHT($D$2,3),定数!$A$6:$A$13,定数!$B$6:$B$13))</f>
        <v>7027.328586442557</v>
      </c>
      <c r="S18" s="57"/>
      <c r="T18" s="58">
        <f t="shared" si="5"/>
        <v>157.00000000000074</v>
      </c>
      <c r="U18" s="58"/>
      <c r="V18" s="22">
        <f t="shared" si="1"/>
        <v>1</v>
      </c>
      <c r="W18">
        <f t="shared" si="2"/>
        <v>0</v>
      </c>
      <c r="X18" s="41">
        <f t="shared" si="6"/>
        <v>125627.29161717753</v>
      </c>
      <c r="Y18" s="42">
        <f t="shared" si="7"/>
        <v>6.1763232323232331E-2</v>
      </c>
    </row>
    <row r="19" spans="2:25" x14ac:dyDescent="0.15">
      <c r="B19" s="35">
        <v>11</v>
      </c>
      <c r="C19" s="53">
        <f t="shared" si="0"/>
        <v>124895.47260532989</v>
      </c>
      <c r="D19" s="53"/>
      <c r="E19" s="46">
        <v>2014</v>
      </c>
      <c r="F19" s="8">
        <v>43550</v>
      </c>
      <c r="G19" s="46" t="s">
        <v>3</v>
      </c>
      <c r="H19" s="54">
        <v>115.68</v>
      </c>
      <c r="I19" s="54"/>
      <c r="J19" s="46">
        <v>23</v>
      </c>
      <c r="K19" s="55">
        <f t="shared" si="4"/>
        <v>3746.8641781598967</v>
      </c>
      <c r="L19" s="56"/>
      <c r="M19" s="6">
        <f>IF(J19="","",(K19/J19)/LOOKUP(RIGHT($D$2,3),定数!$A$6:$A$13,定数!$B$6:$B$13))</f>
        <v>1.6290713818086509</v>
      </c>
      <c r="N19" s="46">
        <v>2014</v>
      </c>
      <c r="O19" s="8">
        <v>43551</v>
      </c>
      <c r="P19" s="54">
        <v>115.22</v>
      </c>
      <c r="Q19" s="54"/>
      <c r="R19" s="57">
        <f>IF(P19="","",T19*M19*LOOKUP(RIGHT($D$2,3),定数!$A$6:$A$13,定数!$B$6:$B$13))</f>
        <v>7493.7283563199235</v>
      </c>
      <c r="S19" s="57"/>
      <c r="T19" s="58">
        <f t="shared" si="5"/>
        <v>46.000000000000796</v>
      </c>
      <c r="U19" s="58"/>
      <c r="V19" s="22">
        <f t="shared" si="1"/>
        <v>2</v>
      </c>
      <c r="W19">
        <f t="shared" si="2"/>
        <v>0</v>
      </c>
      <c r="X19" s="41">
        <f t="shared" si="6"/>
        <v>125627.29161717753</v>
      </c>
      <c r="Y19" s="42">
        <f t="shared" si="7"/>
        <v>5.825318706047522E-3</v>
      </c>
    </row>
    <row r="20" spans="2:25" x14ac:dyDescent="0.15">
      <c r="B20" s="35">
        <v>12</v>
      </c>
      <c r="C20" s="53">
        <f t="shared" si="0"/>
        <v>132389.20096164983</v>
      </c>
      <c r="D20" s="53"/>
      <c r="E20" s="47">
        <v>2014</v>
      </c>
      <c r="F20" s="8">
        <v>43605</v>
      </c>
      <c r="G20" s="47" t="s">
        <v>3</v>
      </c>
      <c r="H20" s="54">
        <v>113.29</v>
      </c>
      <c r="I20" s="54"/>
      <c r="J20" s="47">
        <v>58</v>
      </c>
      <c r="K20" s="55">
        <f t="shared" si="4"/>
        <v>3971.6760288494947</v>
      </c>
      <c r="L20" s="56"/>
      <c r="M20" s="6">
        <f>IF(J20="","",(K20/J20)/LOOKUP(RIGHT($D$2,3),定数!$A$6:$A$13,定数!$B$6:$B$13))</f>
        <v>0.68477172911198181</v>
      </c>
      <c r="N20" s="47">
        <v>2014</v>
      </c>
      <c r="O20" s="8">
        <v>43609</v>
      </c>
      <c r="P20" s="54">
        <v>113.89</v>
      </c>
      <c r="Q20" s="54"/>
      <c r="R20" s="57">
        <f>IF(P20="","",T20*M20*LOOKUP(RIGHT($D$2,3),定数!$A$6:$A$13,定数!$B$6:$B$13))</f>
        <v>-4108.6303746718522</v>
      </c>
      <c r="S20" s="57"/>
      <c r="T20" s="58">
        <f t="shared" si="5"/>
        <v>-59.999999999999432</v>
      </c>
      <c r="U20" s="58"/>
      <c r="V20" s="22">
        <f t="shared" si="1"/>
        <v>0</v>
      </c>
      <c r="W20">
        <f t="shared" si="2"/>
        <v>1</v>
      </c>
      <c r="X20" s="41">
        <f t="shared" si="6"/>
        <v>132389.20096164983</v>
      </c>
      <c r="Y20" s="42">
        <f t="shared" si="7"/>
        <v>0</v>
      </c>
    </row>
    <row r="21" spans="2:25" x14ac:dyDescent="0.15">
      <c r="B21" s="35">
        <v>13</v>
      </c>
      <c r="C21" s="53">
        <f t="shared" si="0"/>
        <v>128280.57058697798</v>
      </c>
      <c r="D21" s="53"/>
      <c r="E21" s="47">
        <v>2014</v>
      </c>
      <c r="F21" s="8">
        <v>43615</v>
      </c>
      <c r="G21" s="47" t="s">
        <v>3</v>
      </c>
      <c r="H21" s="54">
        <v>113.15</v>
      </c>
      <c r="I21" s="54"/>
      <c r="J21" s="47">
        <v>20</v>
      </c>
      <c r="K21" s="55">
        <f t="shared" si="4"/>
        <v>3848.4171176093391</v>
      </c>
      <c r="L21" s="56"/>
      <c r="M21" s="6">
        <f>IF(J21="","",(K21/J21)/LOOKUP(RIGHT($D$2,3),定数!$A$6:$A$13,定数!$B$6:$B$13))</f>
        <v>1.9242085588046693</v>
      </c>
      <c r="N21" s="47">
        <v>2014</v>
      </c>
      <c r="O21" s="8">
        <v>43615</v>
      </c>
      <c r="P21" s="54">
        <v>113.37</v>
      </c>
      <c r="Q21" s="54"/>
      <c r="R21" s="57">
        <f>IF(P21="","",T21*M21*LOOKUP(RIGHT($D$2,3),定数!$A$6:$A$13,定数!$B$6:$B$13))</f>
        <v>-4233.2588293702511</v>
      </c>
      <c r="S21" s="57"/>
      <c r="T21" s="58">
        <f t="shared" si="5"/>
        <v>-21.999999999999886</v>
      </c>
      <c r="U21" s="58"/>
      <c r="V21" s="22">
        <f t="shared" si="1"/>
        <v>0</v>
      </c>
      <c r="W21">
        <f t="shared" si="2"/>
        <v>2</v>
      </c>
      <c r="X21" s="41">
        <f t="shared" si="6"/>
        <v>132389.20096164983</v>
      </c>
      <c r="Y21" s="42">
        <f t="shared" si="7"/>
        <v>3.1034482758620308E-2</v>
      </c>
    </row>
    <row r="22" spans="2:25" x14ac:dyDescent="0.15">
      <c r="B22" s="35">
        <v>14</v>
      </c>
      <c r="C22" s="53">
        <f t="shared" si="0"/>
        <v>124047.31175760772</v>
      </c>
      <c r="D22" s="53"/>
      <c r="E22" s="47">
        <v>2014</v>
      </c>
      <c r="F22" s="8">
        <v>43618</v>
      </c>
      <c r="G22" s="47" t="s">
        <v>4</v>
      </c>
      <c r="H22" s="54">
        <v>114.02</v>
      </c>
      <c r="I22" s="54"/>
      <c r="J22" s="47">
        <v>50</v>
      </c>
      <c r="K22" s="55">
        <f t="shared" si="4"/>
        <v>3721.4193527282314</v>
      </c>
      <c r="L22" s="56"/>
      <c r="M22" s="6">
        <f>IF(J22="","",(K22/J22)/LOOKUP(RIGHT($D$2,3),定数!$A$6:$A$13,定数!$B$6:$B$13))</f>
        <v>0.74428387054564626</v>
      </c>
      <c r="N22" s="47">
        <v>2014</v>
      </c>
      <c r="O22" s="8">
        <v>43627</v>
      </c>
      <c r="P22" s="54">
        <v>113.49</v>
      </c>
      <c r="Q22" s="54"/>
      <c r="R22" s="57">
        <f>IF(P22="","",T22*M22*LOOKUP(RIGHT($D$2,3),定数!$A$6:$A$13,定数!$B$6:$B$13))</f>
        <v>-3944.7045138919334</v>
      </c>
      <c r="S22" s="57"/>
      <c r="T22" s="58">
        <f t="shared" si="5"/>
        <v>-53.000000000000114</v>
      </c>
      <c r="U22" s="58"/>
      <c r="V22" s="22">
        <f t="shared" si="1"/>
        <v>0</v>
      </c>
      <c r="W22">
        <f t="shared" si="2"/>
        <v>3</v>
      </c>
      <c r="X22" s="41">
        <f t="shared" si="6"/>
        <v>132389.20096164983</v>
      </c>
      <c r="Y22" s="42">
        <f t="shared" si="7"/>
        <v>6.3010344827585718E-2</v>
      </c>
    </row>
    <row r="23" spans="2:25" x14ac:dyDescent="0.15">
      <c r="B23" s="35">
        <v>15</v>
      </c>
      <c r="C23" s="53">
        <f t="shared" si="0"/>
        <v>120102.60724371579</v>
      </c>
      <c r="D23" s="53"/>
      <c r="E23" s="47">
        <v>2014</v>
      </c>
      <c r="F23" s="8">
        <v>43621</v>
      </c>
      <c r="G23" s="47" t="s">
        <v>4</v>
      </c>
      <c r="H23" s="54">
        <v>114.47</v>
      </c>
      <c r="I23" s="54"/>
      <c r="J23" s="47">
        <v>25</v>
      </c>
      <c r="K23" s="55">
        <f t="shared" si="4"/>
        <v>3603.0782173114735</v>
      </c>
      <c r="L23" s="56"/>
      <c r="M23" s="6">
        <f>IF(J23="","",(K23/J23)/LOOKUP(RIGHT($D$2,3),定数!$A$6:$A$13,定数!$B$6:$B$13))</f>
        <v>1.4412312869245896</v>
      </c>
      <c r="N23" s="47">
        <v>2014</v>
      </c>
      <c r="O23" s="8">
        <v>43621</v>
      </c>
      <c r="P23" s="54">
        <v>114.19</v>
      </c>
      <c r="Q23" s="54"/>
      <c r="R23" s="57">
        <f>IF(P23="","",T23*M23*LOOKUP(RIGHT($D$2,3),定数!$A$6:$A$13,定数!$B$6:$B$13))</f>
        <v>-4035.4476033888673</v>
      </c>
      <c r="S23" s="57"/>
      <c r="T23" s="58">
        <f t="shared" si="5"/>
        <v>-28.000000000000114</v>
      </c>
      <c r="U23" s="58"/>
      <c r="V23" t="str">
        <f t="shared" ref="V23:W74" si="8">IF(S23&lt;&gt;"",IF(S23&lt;0,1+V22,0),"")</f>
        <v/>
      </c>
      <c r="W23">
        <f t="shared" si="2"/>
        <v>4</v>
      </c>
      <c r="X23" s="41">
        <f t="shared" si="6"/>
        <v>132389.20096164983</v>
      </c>
      <c r="Y23" s="42">
        <f t="shared" si="7"/>
        <v>9.280661586206862E-2</v>
      </c>
    </row>
    <row r="24" spans="2:25" x14ac:dyDescent="0.15">
      <c r="B24" s="35">
        <v>16</v>
      </c>
      <c r="C24" s="53">
        <f t="shared" si="0"/>
        <v>116067.15964032692</v>
      </c>
      <c r="D24" s="53"/>
      <c r="E24" s="47">
        <v>2014</v>
      </c>
      <c r="F24" s="8">
        <v>43641</v>
      </c>
      <c r="G24" s="47" t="s">
        <v>4</v>
      </c>
      <c r="H24" s="54">
        <v>114.12</v>
      </c>
      <c r="I24" s="54"/>
      <c r="J24" s="47">
        <v>20</v>
      </c>
      <c r="K24" s="55">
        <f t="shared" si="4"/>
        <v>3482.0147892098075</v>
      </c>
      <c r="L24" s="56"/>
      <c r="M24" s="6">
        <f>IF(J24="","",(K24/J24)/LOOKUP(RIGHT($D$2,3),定数!$A$6:$A$13,定数!$B$6:$B$13))</f>
        <v>1.7410073946049038</v>
      </c>
      <c r="N24" s="47">
        <v>2014</v>
      </c>
      <c r="O24" s="8">
        <v>43641</v>
      </c>
      <c r="P24" s="54">
        <v>113.9</v>
      </c>
      <c r="Q24" s="54"/>
      <c r="R24" s="57">
        <f>IF(P24="","",T24*M24*LOOKUP(RIGHT($D$2,3),定数!$A$6:$A$13,定数!$B$6:$B$13))</f>
        <v>-3830.2162681307686</v>
      </c>
      <c r="S24" s="57"/>
      <c r="T24" s="58">
        <f t="shared" si="5"/>
        <v>-21.999999999999886</v>
      </c>
      <c r="U24" s="58"/>
      <c r="V24" t="str">
        <f t="shared" si="8"/>
        <v/>
      </c>
      <c r="W24">
        <f t="shared" si="2"/>
        <v>5</v>
      </c>
      <c r="X24" s="41">
        <f t="shared" si="6"/>
        <v>132389.20096164983</v>
      </c>
      <c r="Y24" s="42">
        <f t="shared" si="7"/>
        <v>0.12328831356910319</v>
      </c>
    </row>
    <row r="25" spans="2:25" x14ac:dyDescent="0.15">
      <c r="B25" s="35">
        <v>17</v>
      </c>
      <c r="C25" s="53">
        <f t="shared" si="0"/>
        <v>112236.94337219615</v>
      </c>
      <c r="D25" s="53"/>
      <c r="E25" s="47">
        <v>2014</v>
      </c>
      <c r="F25" s="8">
        <v>43670</v>
      </c>
      <c r="G25" s="47" t="s">
        <v>3</v>
      </c>
      <c r="H25" s="54">
        <v>112.38</v>
      </c>
      <c r="I25" s="54"/>
      <c r="J25" s="47">
        <v>14</v>
      </c>
      <c r="K25" s="55">
        <f t="shared" si="4"/>
        <v>3367.1083011658843</v>
      </c>
      <c r="L25" s="56"/>
      <c r="M25" s="6">
        <f>IF(J25="","",(K25/J25)/LOOKUP(RIGHT($D$2,3),定数!$A$6:$A$13,定数!$B$6:$B$13))</f>
        <v>2.4050773579756317</v>
      </c>
      <c r="N25" s="47">
        <v>2014</v>
      </c>
      <c r="O25" s="8">
        <v>43670</v>
      </c>
      <c r="P25" s="54">
        <v>112.54</v>
      </c>
      <c r="Q25" s="54"/>
      <c r="R25" s="57">
        <f>IF(P25="","",T25*M25*LOOKUP(RIGHT($D$2,3),定数!$A$6:$A$13,定数!$B$6:$B$13))</f>
        <v>-3848.1237727612706</v>
      </c>
      <c r="S25" s="57"/>
      <c r="T25" s="58">
        <f t="shared" si="5"/>
        <v>-16.00000000000108</v>
      </c>
      <c r="U25" s="58"/>
      <c r="V25" t="str">
        <f t="shared" si="8"/>
        <v/>
      </c>
      <c r="W25">
        <f t="shared" si="2"/>
        <v>6</v>
      </c>
      <c r="X25" s="41">
        <f t="shared" si="6"/>
        <v>132389.20096164983</v>
      </c>
      <c r="Y25" s="42">
        <f t="shared" si="7"/>
        <v>0.15221979922132267</v>
      </c>
    </row>
    <row r="26" spans="2:25" x14ac:dyDescent="0.15">
      <c r="B26" s="35">
        <v>18</v>
      </c>
      <c r="C26" s="53">
        <f t="shared" si="0"/>
        <v>108388.81959943488</v>
      </c>
      <c r="D26" s="53"/>
      <c r="E26" s="47">
        <v>2014</v>
      </c>
      <c r="F26" s="8">
        <v>43691</v>
      </c>
      <c r="G26" s="47" t="s">
        <v>4</v>
      </c>
      <c r="H26" s="54">
        <v>113.24</v>
      </c>
      <c r="I26" s="54"/>
      <c r="J26" s="47">
        <v>40</v>
      </c>
      <c r="K26" s="55">
        <f t="shared" si="4"/>
        <v>3251.6645879830462</v>
      </c>
      <c r="L26" s="56"/>
      <c r="M26" s="6">
        <f>IF(J26="","",(K26/J26)/LOOKUP(RIGHT($D$2,3),定数!$A$6:$A$13,定数!$B$6:$B$13))</f>
        <v>0.81291614699576153</v>
      </c>
      <c r="N26" s="47">
        <v>2014</v>
      </c>
      <c r="O26" s="8">
        <v>43710</v>
      </c>
      <c r="P26" s="54">
        <v>114.04</v>
      </c>
      <c r="Q26" s="54"/>
      <c r="R26" s="57">
        <f>IF(P26="","",T26*M26*LOOKUP(RIGHT($D$2,3),定数!$A$6:$A$13,定数!$B$6:$B$13))</f>
        <v>6503.3291759661852</v>
      </c>
      <c r="S26" s="57"/>
      <c r="T26" s="58">
        <f t="shared" si="5"/>
        <v>80.000000000001137</v>
      </c>
      <c r="U26" s="58"/>
      <c r="V26" t="str">
        <f t="shared" si="8"/>
        <v/>
      </c>
      <c r="W26">
        <f t="shared" si="2"/>
        <v>0</v>
      </c>
      <c r="X26" s="41">
        <f t="shared" si="6"/>
        <v>132389.20096164983</v>
      </c>
      <c r="Y26" s="42">
        <f t="shared" si="7"/>
        <v>0.18128654896230789</v>
      </c>
    </row>
    <row r="27" spans="2:25" x14ac:dyDescent="0.15">
      <c r="B27" s="35">
        <v>19</v>
      </c>
      <c r="C27" s="53">
        <f t="shared" si="0"/>
        <v>114892.14877540106</v>
      </c>
      <c r="D27" s="53"/>
      <c r="E27" s="47">
        <v>2014</v>
      </c>
      <c r="F27" s="8">
        <v>43704</v>
      </c>
      <c r="G27" s="47" t="s">
        <v>3</v>
      </c>
      <c r="H27" s="54">
        <v>113.38</v>
      </c>
      <c r="I27" s="54"/>
      <c r="J27" s="47">
        <v>25</v>
      </c>
      <c r="K27" s="55">
        <f t="shared" si="4"/>
        <v>3446.7644632620318</v>
      </c>
      <c r="L27" s="56"/>
      <c r="M27" s="6">
        <f>IF(J27="","",(K27/J27)/LOOKUP(RIGHT($D$2,3),定数!$A$6:$A$13,定数!$B$6:$B$13))</f>
        <v>1.3787057853048128</v>
      </c>
      <c r="N27" s="47">
        <v>2014</v>
      </c>
      <c r="O27" s="8">
        <v>43704</v>
      </c>
      <c r="P27" s="54">
        <v>113.65</v>
      </c>
      <c r="Q27" s="54"/>
      <c r="R27" s="57">
        <f>IF(P27="","",T27*M27*LOOKUP(RIGHT($D$2,3),定数!$A$6:$A$13,定数!$B$6:$B$13))</f>
        <v>-3722.5056203231352</v>
      </c>
      <c r="S27" s="57"/>
      <c r="T27" s="58">
        <f t="shared" si="5"/>
        <v>-27.000000000001023</v>
      </c>
      <c r="U27" s="58"/>
      <c r="V27" t="str">
        <f t="shared" si="8"/>
        <v/>
      </c>
      <c r="W27">
        <f t="shared" si="2"/>
        <v>1</v>
      </c>
      <c r="X27" s="41">
        <f t="shared" si="6"/>
        <v>132389.20096164983</v>
      </c>
      <c r="Y27" s="42">
        <f t="shared" si="7"/>
        <v>0.13216374190004565</v>
      </c>
    </row>
    <row r="28" spans="2:25" x14ac:dyDescent="0.15">
      <c r="B28" s="35">
        <v>20</v>
      </c>
      <c r="C28" s="53">
        <f t="shared" si="0"/>
        <v>111169.64315507792</v>
      </c>
      <c r="D28" s="53"/>
      <c r="E28" s="47">
        <v>2014</v>
      </c>
      <c r="F28" s="8">
        <v>43724</v>
      </c>
      <c r="G28" s="47" t="s">
        <v>4</v>
      </c>
      <c r="H28" s="54">
        <v>114.66</v>
      </c>
      <c r="I28" s="54"/>
      <c r="J28" s="47">
        <v>20</v>
      </c>
      <c r="K28" s="55">
        <f t="shared" si="4"/>
        <v>3335.0892946523377</v>
      </c>
      <c r="L28" s="56"/>
      <c r="M28" s="6">
        <f>IF(J28="","",(K28/J28)/LOOKUP(RIGHT($D$2,3),定数!$A$6:$A$13,定数!$B$6:$B$13))</f>
        <v>1.667544647326169</v>
      </c>
      <c r="N28" s="47">
        <v>2014</v>
      </c>
      <c r="O28" s="8">
        <v>43725</v>
      </c>
      <c r="P28" s="54">
        <v>115.08</v>
      </c>
      <c r="Q28" s="54"/>
      <c r="R28" s="57">
        <f>IF(P28="","",T28*M28*LOOKUP(RIGHT($D$2,3),定数!$A$6:$A$13,定数!$B$6:$B$13))</f>
        <v>7003.6875187699379</v>
      </c>
      <c r="S28" s="57"/>
      <c r="T28" s="58">
        <f t="shared" si="5"/>
        <v>42.000000000000171</v>
      </c>
      <c r="U28" s="58"/>
      <c r="V28" t="str">
        <f t="shared" si="8"/>
        <v/>
      </c>
      <c r="W28">
        <f t="shared" si="2"/>
        <v>0</v>
      </c>
      <c r="X28" s="41">
        <f t="shared" si="6"/>
        <v>132389.20096164983</v>
      </c>
      <c r="Y28" s="42">
        <f t="shared" si="7"/>
        <v>0.16028163666248529</v>
      </c>
    </row>
    <row r="29" spans="2:25" x14ac:dyDescent="0.15">
      <c r="B29" s="35">
        <v>21</v>
      </c>
      <c r="C29" s="53">
        <f t="shared" si="0"/>
        <v>118173.33067384786</v>
      </c>
      <c r="D29" s="53"/>
      <c r="E29" s="47">
        <v>2014</v>
      </c>
      <c r="F29" s="8">
        <v>43731</v>
      </c>
      <c r="G29" s="47" t="s">
        <v>4</v>
      </c>
      <c r="H29" s="54">
        <v>115.98</v>
      </c>
      <c r="I29" s="54"/>
      <c r="J29" s="47">
        <v>66</v>
      </c>
      <c r="K29" s="55">
        <f t="shared" si="4"/>
        <v>3545.1999202154357</v>
      </c>
      <c r="L29" s="56"/>
      <c r="M29" s="6">
        <f>IF(J29="","",(K29/J29)/LOOKUP(RIGHT($D$2,3),定数!$A$6:$A$13,定数!$B$6:$B$13))</f>
        <v>0.53715150306294479</v>
      </c>
      <c r="N29" s="47">
        <v>2014</v>
      </c>
      <c r="O29" s="8">
        <v>43732</v>
      </c>
      <c r="P29" s="54">
        <v>115.29</v>
      </c>
      <c r="Q29" s="54"/>
      <c r="R29" s="57">
        <f>IF(P29="","",T29*M29*LOOKUP(RIGHT($D$2,3),定数!$A$6:$A$13,定数!$B$6:$B$13))</f>
        <v>-3706.3453711343063</v>
      </c>
      <c r="S29" s="57"/>
      <c r="T29" s="58">
        <f t="shared" si="5"/>
        <v>-68.999999999999773</v>
      </c>
      <c r="U29" s="58"/>
      <c r="V29" t="str">
        <f t="shared" si="8"/>
        <v/>
      </c>
      <c r="W29">
        <f t="shared" si="2"/>
        <v>1</v>
      </c>
      <c r="X29" s="41">
        <f t="shared" si="6"/>
        <v>132389.20096164983</v>
      </c>
      <c r="Y29" s="42">
        <f t="shared" si="7"/>
        <v>0.10737937977222167</v>
      </c>
    </row>
    <row r="30" spans="2:25" x14ac:dyDescent="0.15">
      <c r="B30" s="35">
        <v>22</v>
      </c>
      <c r="C30" s="53">
        <f t="shared" si="0"/>
        <v>114466.98530271355</v>
      </c>
      <c r="D30" s="53"/>
      <c r="E30" s="35">
        <v>2014</v>
      </c>
      <c r="F30" s="8">
        <v>43752</v>
      </c>
      <c r="G30" s="47" t="s">
        <v>3</v>
      </c>
      <c r="H30" s="54">
        <v>112.3</v>
      </c>
      <c r="I30" s="54"/>
      <c r="J30" s="35">
        <v>64</v>
      </c>
      <c r="K30" s="55">
        <f t="shared" ref="K30:K93" si="9">IF(J30="","",C30*0.03)</f>
        <v>3434.0095590814067</v>
      </c>
      <c r="L30" s="56"/>
      <c r="M30" s="6">
        <f>IF(J30="","",(K30/J30)/LOOKUP(RIGHT($D$2,3),定数!$A$6:$A$13,定数!$B$6:$B$13))</f>
        <v>0.53656399360646978</v>
      </c>
      <c r="N30" s="35">
        <v>2014</v>
      </c>
      <c r="O30" s="8">
        <v>43755</v>
      </c>
      <c r="P30" s="54">
        <v>112.96</v>
      </c>
      <c r="Q30" s="54"/>
      <c r="R30" s="57">
        <f>IF(P30="","",T30*M30*LOOKUP(RIGHT($D$2,3),定数!$A$6:$A$13,定数!$B$6:$B$13))</f>
        <v>-3541.3223578026823</v>
      </c>
      <c r="S30" s="57"/>
      <c r="T30" s="58">
        <f t="shared" si="5"/>
        <v>-65.999999999999659</v>
      </c>
      <c r="U30" s="58"/>
      <c r="V30" t="str">
        <f t="shared" si="8"/>
        <v/>
      </c>
      <c r="W30">
        <f t="shared" si="2"/>
        <v>2</v>
      </c>
      <c r="X30" s="41">
        <f t="shared" si="6"/>
        <v>132389.20096164983</v>
      </c>
      <c r="Y30" s="42">
        <f t="shared" si="7"/>
        <v>0.13537520831572913</v>
      </c>
    </row>
    <row r="31" spans="2:25" x14ac:dyDescent="0.15">
      <c r="B31" s="35">
        <v>23</v>
      </c>
      <c r="C31" s="53">
        <f t="shared" si="0"/>
        <v>110925.66294491087</v>
      </c>
      <c r="D31" s="53"/>
      <c r="E31" s="47">
        <v>2014</v>
      </c>
      <c r="F31" s="8">
        <v>43765</v>
      </c>
      <c r="G31" s="47" t="s">
        <v>4</v>
      </c>
      <c r="H31" s="54">
        <v>113.67</v>
      </c>
      <c r="I31" s="54"/>
      <c r="J31" s="47">
        <v>39</v>
      </c>
      <c r="K31" s="55">
        <f t="shared" si="9"/>
        <v>3327.7698883473263</v>
      </c>
      <c r="L31" s="56"/>
      <c r="M31" s="6">
        <f>IF(J31="","",(K31/J31)/LOOKUP(RIGHT($D$2,3),定数!$A$6:$A$13,定数!$B$6:$B$13))</f>
        <v>0.85327433034546829</v>
      </c>
      <c r="N31" s="47">
        <v>2014</v>
      </c>
      <c r="O31" s="8">
        <v>43769</v>
      </c>
      <c r="P31" s="54">
        <v>114.44</v>
      </c>
      <c r="Q31" s="54"/>
      <c r="R31" s="57">
        <f>IF(P31="","",T31*M31*LOOKUP(RIGHT($D$2,3),定数!$A$6:$A$13,定数!$B$6:$B$13))</f>
        <v>6570.2123436600714</v>
      </c>
      <c r="S31" s="57"/>
      <c r="T31" s="58">
        <f t="shared" si="5"/>
        <v>76.999999999999602</v>
      </c>
      <c r="U31" s="58"/>
      <c r="V31" t="str">
        <f t="shared" si="8"/>
        <v/>
      </c>
      <c r="W31">
        <f t="shared" si="2"/>
        <v>0</v>
      </c>
      <c r="X31" s="41">
        <f t="shared" si="6"/>
        <v>132389.20096164983</v>
      </c>
      <c r="Y31" s="42">
        <f t="shared" si="7"/>
        <v>0.16212453780846114</v>
      </c>
    </row>
    <row r="32" spans="2:25" x14ac:dyDescent="0.15">
      <c r="B32" s="35">
        <v>24</v>
      </c>
      <c r="C32" s="53">
        <f t="shared" si="0"/>
        <v>117495.87528857094</v>
      </c>
      <c r="D32" s="53"/>
      <c r="E32" s="47">
        <v>2014</v>
      </c>
      <c r="F32" s="8">
        <v>43767</v>
      </c>
      <c r="G32" s="47" t="s">
        <v>4</v>
      </c>
      <c r="H32" s="54">
        <v>114.27</v>
      </c>
      <c r="I32" s="54"/>
      <c r="J32" s="47">
        <v>31</v>
      </c>
      <c r="K32" s="55">
        <f t="shared" si="9"/>
        <v>3524.8762586571279</v>
      </c>
      <c r="L32" s="56"/>
      <c r="M32" s="6">
        <f>IF(J32="","",(K32/J32)/LOOKUP(RIGHT($D$2,3),定数!$A$6:$A$13,定数!$B$6:$B$13))</f>
        <v>1.1370568576313316</v>
      </c>
      <c r="N32" s="47">
        <v>2014</v>
      </c>
      <c r="O32" s="8">
        <v>43769</v>
      </c>
      <c r="P32" s="54">
        <v>114.89</v>
      </c>
      <c r="Q32" s="54"/>
      <c r="R32" s="57">
        <f>IF(P32="","",T32*M32*LOOKUP(RIGHT($D$2,3),定数!$A$6:$A$13,定数!$B$6:$B$13))</f>
        <v>7049.7525173143076</v>
      </c>
      <c r="S32" s="57"/>
      <c r="T32" s="58">
        <f t="shared" si="5"/>
        <v>62.000000000000455</v>
      </c>
      <c r="U32" s="58"/>
      <c r="V32" t="str">
        <f t="shared" si="8"/>
        <v/>
      </c>
      <c r="W32">
        <f t="shared" si="2"/>
        <v>0</v>
      </c>
      <c r="X32" s="41">
        <f t="shared" si="6"/>
        <v>132389.20096164983</v>
      </c>
      <c r="Y32" s="42">
        <f t="shared" si="7"/>
        <v>0.11249652966327028</v>
      </c>
    </row>
    <row r="33" spans="2:25" x14ac:dyDescent="0.15">
      <c r="B33" s="35">
        <v>25</v>
      </c>
      <c r="C33" s="53">
        <f t="shared" si="0"/>
        <v>124545.62780588525</v>
      </c>
      <c r="D33" s="53"/>
      <c r="E33" s="47">
        <v>2014</v>
      </c>
      <c r="F33" s="8">
        <v>43780</v>
      </c>
      <c r="G33" s="47" t="s">
        <v>4</v>
      </c>
      <c r="H33" s="54">
        <v>119.09</v>
      </c>
      <c r="I33" s="54"/>
      <c r="J33" s="47">
        <v>56</v>
      </c>
      <c r="K33" s="55">
        <f t="shared" si="9"/>
        <v>3736.3688341765574</v>
      </c>
      <c r="L33" s="56"/>
      <c r="M33" s="6">
        <f>IF(J33="","",(K33/J33)/LOOKUP(RIGHT($D$2,3),定数!$A$6:$A$13,定数!$B$6:$B$13))</f>
        <v>0.66720872038867096</v>
      </c>
      <c r="N33" s="47">
        <v>2014</v>
      </c>
      <c r="O33" s="8">
        <v>43781</v>
      </c>
      <c r="P33" s="54">
        <v>120.2</v>
      </c>
      <c r="Q33" s="54"/>
      <c r="R33" s="57">
        <f>IF(P33="","",T33*M33*LOOKUP(RIGHT($D$2,3),定数!$A$6:$A$13,定数!$B$6:$B$13))</f>
        <v>7406.016796314243</v>
      </c>
      <c r="S33" s="57"/>
      <c r="T33" s="58">
        <f t="shared" si="5"/>
        <v>110.99999999999994</v>
      </c>
      <c r="U33" s="58"/>
      <c r="V33" t="str">
        <f t="shared" si="8"/>
        <v/>
      </c>
      <c r="W33">
        <f t="shared" si="2"/>
        <v>0</v>
      </c>
      <c r="X33" s="41">
        <f t="shared" si="6"/>
        <v>132389.20096164983</v>
      </c>
      <c r="Y33" s="42">
        <f t="shared" si="7"/>
        <v>5.9246321443066075E-2</v>
      </c>
    </row>
    <row r="34" spans="2:25" x14ac:dyDescent="0.15">
      <c r="B34" s="35">
        <v>26</v>
      </c>
      <c r="C34" s="53">
        <f t="shared" si="0"/>
        <v>131951.64460219949</v>
      </c>
      <c r="D34" s="53"/>
      <c r="E34" s="47">
        <v>2015</v>
      </c>
      <c r="F34" s="8">
        <v>43529</v>
      </c>
      <c r="G34" s="47" t="s">
        <v>3</v>
      </c>
      <c r="H34" s="54">
        <v>123.3</v>
      </c>
      <c r="I34" s="54"/>
      <c r="J34" s="47">
        <v>128</v>
      </c>
      <c r="K34" s="55">
        <f t="shared" si="9"/>
        <v>3958.5493380659846</v>
      </c>
      <c r="L34" s="56"/>
      <c r="M34" s="6">
        <f>IF(J34="","",(K34/J34)/LOOKUP(RIGHT($D$2,3),定数!$A$6:$A$13,定数!$B$6:$B$13))</f>
        <v>0.30926166703640506</v>
      </c>
      <c r="N34" s="47">
        <v>2015</v>
      </c>
      <c r="O34" s="8">
        <v>43535</v>
      </c>
      <c r="P34" s="54">
        <v>120.75</v>
      </c>
      <c r="Q34" s="54"/>
      <c r="R34" s="57">
        <f>IF(P34="","",T34*M34*LOOKUP(RIGHT($D$2,3),定数!$A$6:$A$13,定数!$B$6:$B$13))</f>
        <v>7886.1725094283202</v>
      </c>
      <c r="S34" s="57"/>
      <c r="T34" s="58">
        <f t="shared" si="5"/>
        <v>254.99999999999972</v>
      </c>
      <c r="U34" s="58"/>
      <c r="V34" t="str">
        <f t="shared" si="8"/>
        <v/>
      </c>
      <c r="W34">
        <f t="shared" si="2"/>
        <v>0</v>
      </c>
      <c r="X34" s="41">
        <f t="shared" si="6"/>
        <v>132389.20096164983</v>
      </c>
      <c r="Y34" s="42">
        <f t="shared" si="7"/>
        <v>3.3050759145912822E-3</v>
      </c>
    </row>
    <row r="35" spans="2:25" x14ac:dyDescent="0.15">
      <c r="B35" s="35">
        <v>27</v>
      </c>
      <c r="C35" s="53">
        <f t="shared" si="0"/>
        <v>139837.81711162781</v>
      </c>
      <c r="D35" s="53"/>
      <c r="E35" s="47">
        <v>2015</v>
      </c>
      <c r="F35" s="8">
        <v>43537</v>
      </c>
      <c r="G35" s="47" t="s">
        <v>3</v>
      </c>
      <c r="H35" s="54">
        <v>120.38</v>
      </c>
      <c r="I35" s="54"/>
      <c r="J35" s="47">
        <v>56</v>
      </c>
      <c r="K35" s="55">
        <f t="shared" si="9"/>
        <v>4195.1345133488339</v>
      </c>
      <c r="L35" s="56"/>
      <c r="M35" s="6">
        <f>IF(J35="","",(K35/J35)/LOOKUP(RIGHT($D$2,3),定数!$A$6:$A$13,定数!$B$6:$B$13))</f>
        <v>0.74913116309800598</v>
      </c>
      <c r="N35" s="47">
        <v>2015</v>
      </c>
      <c r="O35" s="8">
        <v>43541</v>
      </c>
      <c r="P35" s="54">
        <v>120.96</v>
      </c>
      <c r="Q35" s="54"/>
      <c r="R35" s="57">
        <f>IF(P35="","",T35*M35*LOOKUP(RIGHT($D$2,3),定数!$A$6:$A$13,定数!$B$6:$B$13))</f>
        <v>-4344.9607459684212</v>
      </c>
      <c r="S35" s="57"/>
      <c r="T35" s="58">
        <f t="shared" si="5"/>
        <v>-57.999999999999829</v>
      </c>
      <c r="U35" s="58"/>
      <c r="V35" t="str">
        <f t="shared" si="8"/>
        <v/>
      </c>
      <c r="W35">
        <f t="shared" si="2"/>
        <v>1</v>
      </c>
      <c r="X35" s="41">
        <f t="shared" si="6"/>
        <v>139837.81711162781</v>
      </c>
      <c r="Y35" s="42">
        <f t="shared" si="7"/>
        <v>0</v>
      </c>
    </row>
    <row r="36" spans="2:25" x14ac:dyDescent="0.15">
      <c r="B36" s="35">
        <v>28</v>
      </c>
      <c r="C36" s="53">
        <f t="shared" si="0"/>
        <v>135492.85636565939</v>
      </c>
      <c r="D36" s="53"/>
      <c r="E36" s="47">
        <v>2015</v>
      </c>
      <c r="F36" s="8">
        <v>43589</v>
      </c>
      <c r="G36" s="47" t="s">
        <v>4</v>
      </c>
      <c r="H36" s="54">
        <v>128.99</v>
      </c>
      <c r="I36" s="54"/>
      <c r="J36" s="47">
        <v>93</v>
      </c>
      <c r="K36" s="55">
        <f t="shared" si="9"/>
        <v>4064.7856909697816</v>
      </c>
      <c r="L36" s="56"/>
      <c r="M36" s="6">
        <f>IF(J36="","",(K36/J36)/LOOKUP(RIGHT($D$2,3),定数!$A$6:$A$13,定数!$B$6:$B$13))</f>
        <v>0.43707373021180446</v>
      </c>
      <c r="N36" s="47">
        <v>2015</v>
      </c>
      <c r="O36" s="8">
        <v>43590</v>
      </c>
      <c r="P36" s="54">
        <v>128.03</v>
      </c>
      <c r="Q36" s="54"/>
      <c r="R36" s="57">
        <f>IF(P36="","",T36*M36*LOOKUP(RIGHT($D$2,3),定数!$A$6:$A$13,定数!$B$6:$B$13))</f>
        <v>-4195.9078100333581</v>
      </c>
      <c r="S36" s="57"/>
      <c r="T36" s="58">
        <f t="shared" si="5"/>
        <v>-96.000000000000796</v>
      </c>
      <c r="U36" s="58"/>
      <c r="V36" t="str">
        <f t="shared" si="8"/>
        <v/>
      </c>
      <c r="W36">
        <f t="shared" si="2"/>
        <v>2</v>
      </c>
      <c r="X36" s="41">
        <f t="shared" si="6"/>
        <v>139837.81711162781</v>
      </c>
      <c r="Y36" s="42">
        <f t="shared" si="7"/>
        <v>3.1071428571428417E-2</v>
      </c>
    </row>
    <row r="37" spans="2:25" x14ac:dyDescent="0.15">
      <c r="B37" s="35">
        <v>29</v>
      </c>
      <c r="C37" s="53">
        <f t="shared" si="0"/>
        <v>131296.94855562603</v>
      </c>
      <c r="D37" s="53"/>
      <c r="E37" s="47">
        <v>2015</v>
      </c>
      <c r="F37" s="8">
        <v>43590</v>
      </c>
      <c r="G37" s="47" t="s">
        <v>4</v>
      </c>
      <c r="H37" s="54">
        <v>129.47</v>
      </c>
      <c r="I37" s="54"/>
      <c r="J37" s="47">
        <v>167</v>
      </c>
      <c r="K37" s="55">
        <f t="shared" si="9"/>
        <v>3938.9084566687807</v>
      </c>
      <c r="L37" s="56"/>
      <c r="M37" s="6">
        <f>IF(J37="","",(K37/J37)/LOOKUP(RIGHT($D$2,3),定数!$A$6:$A$13,定数!$B$6:$B$13))</f>
        <v>0.23586278183645393</v>
      </c>
      <c r="N37" s="47">
        <v>2015</v>
      </c>
      <c r="O37" s="8">
        <v>43618</v>
      </c>
      <c r="P37" s="54">
        <v>132.81</v>
      </c>
      <c r="Q37" s="54"/>
      <c r="R37" s="57">
        <f>IF(P37="","",T37*M37*LOOKUP(RIGHT($D$2,3),定数!$A$6:$A$13,定数!$B$6:$B$13))</f>
        <v>7877.8169133375695</v>
      </c>
      <c r="S37" s="57"/>
      <c r="T37" s="58">
        <f t="shared" si="5"/>
        <v>334.00000000000034</v>
      </c>
      <c r="U37" s="58"/>
      <c r="V37" t="str">
        <f t="shared" si="8"/>
        <v/>
      </c>
      <c r="W37">
        <f t="shared" si="2"/>
        <v>0</v>
      </c>
      <c r="X37" s="41">
        <f t="shared" si="6"/>
        <v>139837.81711162781</v>
      </c>
      <c r="Y37" s="42">
        <f t="shared" si="7"/>
        <v>6.1076958525345781E-2</v>
      </c>
    </row>
    <row r="38" spans="2:25" x14ac:dyDescent="0.15">
      <c r="B38" s="35">
        <v>30</v>
      </c>
      <c r="C38" s="53">
        <f t="shared" si="0"/>
        <v>139174.7654689636</v>
      </c>
      <c r="D38" s="53"/>
      <c r="E38" s="47">
        <v>2015</v>
      </c>
      <c r="F38" s="8">
        <v>43614</v>
      </c>
      <c r="G38" s="47" t="s">
        <v>4</v>
      </c>
      <c r="H38" s="54">
        <v>131.9</v>
      </c>
      <c r="I38" s="54"/>
      <c r="J38" s="47">
        <v>114</v>
      </c>
      <c r="K38" s="55">
        <f t="shared" si="9"/>
        <v>4175.2429640689079</v>
      </c>
      <c r="L38" s="56"/>
      <c r="M38" s="6">
        <f>IF(J38="","",(K38/J38)/LOOKUP(RIGHT($D$2,3),定数!$A$6:$A$13,定数!$B$6:$B$13))</f>
        <v>0.36624938281306207</v>
      </c>
      <c r="N38" s="47">
        <v>2015</v>
      </c>
      <c r="O38" s="8">
        <v>43624</v>
      </c>
      <c r="P38" s="54">
        <v>134.16999999999999</v>
      </c>
      <c r="Q38" s="54"/>
      <c r="R38" s="57">
        <f>IF(P38="","",T38*M38*LOOKUP(RIGHT($D$2,3),定数!$A$6:$A$13,定数!$B$6:$B$13))</f>
        <v>8313.8609898564428</v>
      </c>
      <c r="S38" s="57"/>
      <c r="T38" s="58">
        <f t="shared" si="5"/>
        <v>226.99999999999818</v>
      </c>
      <c r="U38" s="58"/>
      <c r="V38" t="str">
        <f t="shared" si="8"/>
        <v/>
      </c>
      <c r="W38">
        <f t="shared" si="2"/>
        <v>0</v>
      </c>
      <c r="X38" s="41">
        <f t="shared" si="6"/>
        <v>139837.81711162781</v>
      </c>
      <c r="Y38" s="42">
        <f t="shared" si="7"/>
        <v>4.7415760368665349E-3</v>
      </c>
    </row>
    <row r="39" spans="2:25" x14ac:dyDescent="0.15">
      <c r="B39" s="35">
        <v>31</v>
      </c>
      <c r="C39" s="53">
        <f t="shared" si="0"/>
        <v>147488.62645882004</v>
      </c>
      <c r="D39" s="53"/>
      <c r="E39" s="47">
        <v>2015</v>
      </c>
      <c r="F39" s="8">
        <v>43617</v>
      </c>
      <c r="G39" s="47" t="s">
        <v>4</v>
      </c>
      <c r="H39" s="54">
        <v>131.81</v>
      </c>
      <c r="I39" s="54"/>
      <c r="J39" s="47">
        <v>91</v>
      </c>
      <c r="K39" s="55">
        <f t="shared" si="9"/>
        <v>4424.6587937646009</v>
      </c>
      <c r="L39" s="56"/>
      <c r="M39" s="6">
        <f>IF(J39="","",(K39/J39)/LOOKUP(RIGHT($D$2,3),定数!$A$6:$A$13,定数!$B$6:$B$13))</f>
        <v>0.48622624107303308</v>
      </c>
      <c r="N39" s="47">
        <v>2015</v>
      </c>
      <c r="O39" s="8">
        <v>43620</v>
      </c>
      <c r="P39" s="54">
        <v>133.62</v>
      </c>
      <c r="Q39" s="54"/>
      <c r="R39" s="57">
        <f>IF(P39="","",T39*M39*LOOKUP(RIGHT($D$2,3),定数!$A$6:$A$13,定数!$B$6:$B$13))</f>
        <v>8800.6949634219091</v>
      </c>
      <c r="S39" s="57"/>
      <c r="T39" s="58">
        <f t="shared" si="5"/>
        <v>181.00000000000023</v>
      </c>
      <c r="U39" s="58"/>
      <c r="V39" t="str">
        <f t="shared" si="8"/>
        <v/>
      </c>
      <c r="W39">
        <f t="shared" si="2"/>
        <v>0</v>
      </c>
      <c r="X39" s="41">
        <f t="shared" si="6"/>
        <v>147488.62645882004</v>
      </c>
      <c r="Y39" s="42">
        <f t="shared" si="7"/>
        <v>0</v>
      </c>
    </row>
    <row r="40" spans="2:25" x14ac:dyDescent="0.15">
      <c r="B40" s="35">
        <v>32</v>
      </c>
      <c r="C40" s="53">
        <f t="shared" si="0"/>
        <v>156289.32142224195</v>
      </c>
      <c r="D40" s="53"/>
      <c r="E40" s="47">
        <v>2015</v>
      </c>
      <c r="F40" s="8">
        <v>43619</v>
      </c>
      <c r="G40" s="47" t="s">
        <v>4</v>
      </c>
      <c r="H40" s="54">
        <v>133.26</v>
      </c>
      <c r="I40" s="54"/>
      <c r="J40" s="47">
        <v>105</v>
      </c>
      <c r="K40" s="55">
        <f t="shared" si="9"/>
        <v>4688.6796426672581</v>
      </c>
      <c r="L40" s="56"/>
      <c r="M40" s="6">
        <f>IF(J40="","",(K40/J40)/LOOKUP(RIGHT($D$2,3),定数!$A$6:$A$13,定数!$B$6:$B$13))</f>
        <v>0.44654091834926268</v>
      </c>
      <c r="N40" s="47">
        <v>2015</v>
      </c>
      <c r="O40" s="8">
        <v>43626</v>
      </c>
      <c r="P40" s="54">
        <v>132.18</v>
      </c>
      <c r="Q40" s="54"/>
      <c r="R40" s="57">
        <f>IF(P40="","",T40*M40*LOOKUP(RIGHT($D$2,3),定数!$A$6:$A$13,定数!$B$6:$B$13))</f>
        <v>-4822.6419181719657</v>
      </c>
      <c r="S40" s="57"/>
      <c r="T40" s="58">
        <f t="shared" si="5"/>
        <v>-107.99999999999841</v>
      </c>
      <c r="U40" s="58"/>
      <c r="V40" t="str">
        <f t="shared" si="8"/>
        <v/>
      </c>
      <c r="W40">
        <f t="shared" si="2"/>
        <v>1</v>
      </c>
      <c r="X40" s="41">
        <f t="shared" si="6"/>
        <v>156289.32142224195</v>
      </c>
      <c r="Y40" s="42">
        <f t="shared" si="7"/>
        <v>0</v>
      </c>
    </row>
    <row r="41" spans="2:25" x14ac:dyDescent="0.15">
      <c r="B41" s="35">
        <v>33</v>
      </c>
      <c r="C41" s="53">
        <f t="shared" si="0"/>
        <v>151466.67950406999</v>
      </c>
      <c r="D41" s="53"/>
      <c r="E41" s="47">
        <v>2015</v>
      </c>
      <c r="F41" s="8">
        <v>43646</v>
      </c>
      <c r="G41" s="47" t="s">
        <v>3</v>
      </c>
      <c r="H41" s="54">
        <v>130.25</v>
      </c>
      <c r="I41" s="54"/>
      <c r="J41" s="47">
        <v>163</v>
      </c>
      <c r="K41" s="55">
        <f t="shared" si="9"/>
        <v>4544.0003851220999</v>
      </c>
      <c r="L41" s="56"/>
      <c r="M41" s="6">
        <f>IF(J41="","",(K41/J41)/LOOKUP(RIGHT($D$2,3),定数!$A$6:$A$13,定数!$B$6:$B$13))</f>
        <v>0.27877302976209201</v>
      </c>
      <c r="N41" s="47">
        <v>2015</v>
      </c>
      <c r="O41" s="8">
        <v>43682</v>
      </c>
      <c r="P41" s="54">
        <v>126.99</v>
      </c>
      <c r="Q41" s="54"/>
      <c r="R41" s="57">
        <f>IF(P41="","",T41*M41*LOOKUP(RIGHT($D$2,3),定数!$A$6:$A$13,定数!$B$6:$B$13))</f>
        <v>9088.0007702442144</v>
      </c>
      <c r="S41" s="57"/>
      <c r="T41" s="58">
        <f t="shared" si="5"/>
        <v>326.00000000000051</v>
      </c>
      <c r="U41" s="58"/>
      <c r="V41" t="str">
        <f t="shared" si="8"/>
        <v/>
      </c>
      <c r="W41">
        <f t="shared" si="2"/>
        <v>0</v>
      </c>
      <c r="X41" s="41">
        <f t="shared" si="6"/>
        <v>156289.32142224195</v>
      </c>
      <c r="Y41" s="42">
        <f t="shared" si="7"/>
        <v>3.0857142857142361E-2</v>
      </c>
    </row>
    <row r="42" spans="2:25" x14ac:dyDescent="0.15">
      <c r="B42" s="35">
        <v>34</v>
      </c>
      <c r="C42" s="53">
        <f t="shared" si="0"/>
        <v>160554.68027431422</v>
      </c>
      <c r="D42" s="53"/>
      <c r="E42" s="47">
        <v>2015</v>
      </c>
      <c r="F42" s="8">
        <v>43649</v>
      </c>
      <c r="G42" s="47" t="s">
        <v>3</v>
      </c>
      <c r="H42" s="54">
        <v>130.04</v>
      </c>
      <c r="I42" s="54"/>
      <c r="J42" s="47">
        <v>79</v>
      </c>
      <c r="K42" s="55">
        <f t="shared" si="9"/>
        <v>4816.6404082294266</v>
      </c>
      <c r="L42" s="56"/>
      <c r="M42" s="6">
        <f>IF(J42="","",(K42/J42)/LOOKUP(RIGHT($D$2,3),定数!$A$6:$A$13,定数!$B$6:$B$13))</f>
        <v>0.60970131749739576</v>
      </c>
      <c r="N42" s="47">
        <v>2015</v>
      </c>
      <c r="O42" s="8">
        <v>43654</v>
      </c>
      <c r="P42" s="54">
        <v>128.46</v>
      </c>
      <c r="Q42" s="54"/>
      <c r="R42" s="57">
        <f>IF(P42="","",T42*M42*LOOKUP(RIGHT($D$2,3),定数!$A$6:$A$13,定数!$B$6:$B$13))</f>
        <v>9633.2808164587568</v>
      </c>
      <c r="S42" s="57"/>
      <c r="T42" s="58">
        <f t="shared" si="5"/>
        <v>157.99999999999841</v>
      </c>
      <c r="U42" s="58"/>
      <c r="V42" t="str">
        <f t="shared" si="8"/>
        <v/>
      </c>
      <c r="W42">
        <f t="shared" si="2"/>
        <v>0</v>
      </c>
      <c r="X42" s="41">
        <f t="shared" si="6"/>
        <v>160554.68027431422</v>
      </c>
      <c r="Y42" s="42">
        <f t="shared" si="7"/>
        <v>0</v>
      </c>
    </row>
    <row r="43" spans="2:25" x14ac:dyDescent="0.15">
      <c r="B43" s="35">
        <v>35</v>
      </c>
      <c r="C43" s="53">
        <f t="shared" si="0"/>
        <v>170187.96109077297</v>
      </c>
      <c r="D43" s="53"/>
      <c r="E43" s="47">
        <v>2015</v>
      </c>
      <c r="F43" s="8">
        <v>43670</v>
      </c>
      <c r="G43" s="47" t="s">
        <v>3</v>
      </c>
      <c r="H43" s="54">
        <v>128.5</v>
      </c>
      <c r="I43" s="54"/>
      <c r="J43" s="47">
        <v>63</v>
      </c>
      <c r="K43" s="55">
        <f t="shared" si="9"/>
        <v>5105.6388327231889</v>
      </c>
      <c r="L43" s="56"/>
      <c r="M43" s="6">
        <f>IF(J43="","",(K43/J43)/LOOKUP(RIGHT($D$2,3),定数!$A$6:$A$13,定数!$B$6:$B$13))</f>
        <v>0.8104188623370141</v>
      </c>
      <c r="N43" s="47">
        <v>2015</v>
      </c>
      <c r="O43" s="8">
        <v>43673</v>
      </c>
      <c r="P43" s="54">
        <v>129.16</v>
      </c>
      <c r="Q43" s="54"/>
      <c r="R43" s="57">
        <f>IF(P43="","",T43*M43*LOOKUP(RIGHT($D$2,3),定数!$A$6:$A$13,定数!$B$6:$B$13))</f>
        <v>-5348.7644914242646</v>
      </c>
      <c r="S43" s="57"/>
      <c r="T43" s="58">
        <f t="shared" si="5"/>
        <v>-65.999999999999659</v>
      </c>
      <c r="U43" s="58"/>
      <c r="V43" t="str">
        <f t="shared" si="8"/>
        <v/>
      </c>
      <c r="W43">
        <f t="shared" si="2"/>
        <v>1</v>
      </c>
      <c r="X43" s="41">
        <f t="shared" si="6"/>
        <v>170187.96109077297</v>
      </c>
      <c r="Y43" s="42">
        <f t="shared" si="7"/>
        <v>0</v>
      </c>
    </row>
    <row r="44" spans="2:25" x14ac:dyDescent="0.15">
      <c r="B44" s="35">
        <v>36</v>
      </c>
      <c r="C44" s="53">
        <f t="shared" si="0"/>
        <v>164839.19659934871</v>
      </c>
      <c r="D44" s="53"/>
      <c r="E44" s="47">
        <v>2015</v>
      </c>
      <c r="F44" s="8">
        <v>43681</v>
      </c>
      <c r="G44" s="47" t="s">
        <v>3</v>
      </c>
      <c r="H44" s="54">
        <v>127.75</v>
      </c>
      <c r="I44" s="54"/>
      <c r="J44" s="47">
        <v>45</v>
      </c>
      <c r="K44" s="55">
        <f t="shared" si="9"/>
        <v>4945.1758979804608</v>
      </c>
      <c r="L44" s="56"/>
      <c r="M44" s="6">
        <f>IF(J44="","",(K44/J44)/LOOKUP(RIGHT($D$2,3),定数!$A$6:$A$13,定数!$B$6:$B$13))</f>
        <v>1.0989279773289913</v>
      </c>
      <c r="N44" s="47">
        <v>2015</v>
      </c>
      <c r="O44" s="8">
        <v>43682</v>
      </c>
      <c r="P44" s="54">
        <v>126.86</v>
      </c>
      <c r="Q44" s="54"/>
      <c r="R44" s="57">
        <f>IF(P44="","",T44*M44*LOOKUP(RIGHT($D$2,3),定数!$A$6:$A$13,定数!$B$6:$B$13))</f>
        <v>9780.4589982280286</v>
      </c>
      <c r="S44" s="57"/>
      <c r="T44" s="58">
        <f t="shared" si="5"/>
        <v>89.000000000000057</v>
      </c>
      <c r="U44" s="58"/>
      <c r="V44" t="str">
        <f t="shared" si="8"/>
        <v/>
      </c>
      <c r="W44">
        <f t="shared" si="2"/>
        <v>0</v>
      </c>
      <c r="X44" s="41">
        <f t="shared" si="6"/>
        <v>170187.96109077297</v>
      </c>
      <c r="Y44" s="42">
        <f t="shared" si="7"/>
        <v>3.142857142857125E-2</v>
      </c>
    </row>
    <row r="45" spans="2:25" x14ac:dyDescent="0.15">
      <c r="B45" s="35">
        <v>37</v>
      </c>
      <c r="C45" s="53">
        <f t="shared" si="0"/>
        <v>174619.65559757673</v>
      </c>
      <c r="D45" s="53"/>
      <c r="E45" s="47">
        <v>2015</v>
      </c>
      <c r="F45" s="8">
        <v>43702</v>
      </c>
      <c r="G45" s="47" t="s">
        <v>3</v>
      </c>
      <c r="H45" s="54">
        <v>126.2</v>
      </c>
      <c r="I45" s="54"/>
      <c r="J45" s="47">
        <v>145</v>
      </c>
      <c r="K45" s="55">
        <f t="shared" si="9"/>
        <v>5238.5896679273019</v>
      </c>
      <c r="L45" s="56"/>
      <c r="M45" s="6">
        <f>IF(J45="","",(K45/J45)/LOOKUP(RIGHT($D$2,3),定数!$A$6:$A$13,定数!$B$6:$B$13))</f>
        <v>0.36128204606395187</v>
      </c>
      <c r="N45" s="47">
        <v>2015</v>
      </c>
      <c r="O45" s="8">
        <v>43711</v>
      </c>
      <c r="P45" s="54">
        <v>123.3</v>
      </c>
      <c r="Q45" s="54"/>
      <c r="R45" s="57">
        <f>IF(P45="","",T45*M45*LOOKUP(RIGHT($D$2,3),定数!$A$6:$A$13,定数!$B$6:$B$13))</f>
        <v>10477.179335854626</v>
      </c>
      <c r="S45" s="57"/>
      <c r="T45" s="58">
        <f t="shared" si="5"/>
        <v>290.00000000000057</v>
      </c>
      <c r="U45" s="58"/>
      <c r="V45" t="str">
        <f t="shared" si="8"/>
        <v/>
      </c>
      <c r="W45">
        <f t="shared" si="2"/>
        <v>0</v>
      </c>
      <c r="X45" s="41">
        <f t="shared" si="6"/>
        <v>174619.65559757673</v>
      </c>
      <c r="Y45" s="42">
        <f t="shared" si="7"/>
        <v>0</v>
      </c>
    </row>
    <row r="46" spans="2:25" x14ac:dyDescent="0.15">
      <c r="B46" s="35">
        <v>38</v>
      </c>
      <c r="C46" s="53">
        <f t="shared" si="0"/>
        <v>185096.83493343135</v>
      </c>
      <c r="D46" s="53"/>
      <c r="E46" s="47">
        <v>2015</v>
      </c>
      <c r="F46" s="8">
        <v>43704</v>
      </c>
      <c r="G46" s="47" t="s">
        <v>3</v>
      </c>
      <c r="H46" s="54">
        <v>125.64</v>
      </c>
      <c r="I46" s="54"/>
      <c r="J46" s="47">
        <v>84</v>
      </c>
      <c r="K46" s="55">
        <f t="shared" si="9"/>
        <v>5552.90504800294</v>
      </c>
      <c r="L46" s="56"/>
      <c r="M46" s="6">
        <f>IF(J46="","",(K46/J46)/LOOKUP(RIGHT($D$2,3),定数!$A$6:$A$13,定数!$B$6:$B$13))</f>
        <v>0.66106012476225473</v>
      </c>
      <c r="N46" s="47">
        <v>2015</v>
      </c>
      <c r="O46" s="8">
        <v>43710</v>
      </c>
      <c r="P46" s="54">
        <v>123.96</v>
      </c>
      <c r="Q46" s="54"/>
      <c r="R46" s="57">
        <f>IF(P46="","",T46*M46*LOOKUP(RIGHT($D$2,3),定数!$A$6:$A$13,定数!$B$6:$B$13))</f>
        <v>11105.810096005926</v>
      </c>
      <c r="S46" s="57"/>
      <c r="T46" s="58">
        <f t="shared" si="5"/>
        <v>168.00000000000068</v>
      </c>
      <c r="U46" s="58"/>
      <c r="V46" t="str">
        <f t="shared" si="8"/>
        <v/>
      </c>
      <c r="W46">
        <f t="shared" si="2"/>
        <v>0</v>
      </c>
      <c r="X46" s="41">
        <f t="shared" si="6"/>
        <v>185096.83493343135</v>
      </c>
      <c r="Y46" s="42">
        <f t="shared" si="7"/>
        <v>0</v>
      </c>
    </row>
    <row r="47" spans="2:25" x14ac:dyDescent="0.15">
      <c r="B47" s="35">
        <v>39</v>
      </c>
      <c r="C47" s="53">
        <f t="shared" si="0"/>
        <v>196202.64502943729</v>
      </c>
      <c r="D47" s="53"/>
      <c r="E47" s="47">
        <v>2015</v>
      </c>
      <c r="F47" s="8">
        <v>43709</v>
      </c>
      <c r="G47" s="47" t="s">
        <v>3</v>
      </c>
      <c r="H47" s="54">
        <v>124.43</v>
      </c>
      <c r="I47" s="54"/>
      <c r="J47" s="47">
        <v>131</v>
      </c>
      <c r="K47" s="55">
        <f t="shared" si="9"/>
        <v>5886.0793508831184</v>
      </c>
      <c r="L47" s="56"/>
      <c r="M47" s="6">
        <f>IF(J47="","",(K47/J47)/LOOKUP(RIGHT($D$2,3),定数!$A$6:$A$13,定数!$B$6:$B$13))</f>
        <v>0.44931903441855864</v>
      </c>
      <c r="N47" s="47">
        <v>2015</v>
      </c>
      <c r="O47" s="8">
        <v>43758</v>
      </c>
      <c r="P47" s="54">
        <v>125.76</v>
      </c>
      <c r="Q47" s="54"/>
      <c r="R47" s="57">
        <f>IF(P47="","",T47*M47*LOOKUP(RIGHT($D$2,3),定数!$A$6:$A$13,定数!$B$6:$B$13))</f>
        <v>-5975.943157766822</v>
      </c>
      <c r="S47" s="57"/>
      <c r="T47" s="58">
        <f t="shared" si="5"/>
        <v>-132.99999999999983</v>
      </c>
      <c r="U47" s="58"/>
      <c r="V47" t="str">
        <f t="shared" si="8"/>
        <v/>
      </c>
      <c r="W47">
        <f t="shared" si="2"/>
        <v>1</v>
      </c>
      <c r="X47" s="41">
        <f t="shared" si="6"/>
        <v>196202.64502943729</v>
      </c>
      <c r="Y47" s="42">
        <f t="shared" si="7"/>
        <v>0</v>
      </c>
    </row>
    <row r="48" spans="2:25" x14ac:dyDescent="0.15">
      <c r="B48" s="35">
        <v>40</v>
      </c>
      <c r="C48" s="53">
        <f t="shared" si="0"/>
        <v>190226.70187167046</v>
      </c>
      <c r="D48" s="53"/>
      <c r="E48" s="47">
        <v>2015</v>
      </c>
      <c r="F48" s="8">
        <v>43730</v>
      </c>
      <c r="G48" s="47" t="s">
        <v>3</v>
      </c>
      <c r="H48" s="54">
        <v>123.18</v>
      </c>
      <c r="I48" s="54"/>
      <c r="J48" s="47">
        <v>80</v>
      </c>
      <c r="K48" s="55">
        <f t="shared" si="9"/>
        <v>5706.8010561501133</v>
      </c>
      <c r="L48" s="56"/>
      <c r="M48" s="6">
        <f>IF(J48="","",(K48/J48)/LOOKUP(RIGHT($D$2,3),定数!$A$6:$A$13,定数!$B$6:$B$13))</f>
        <v>0.71335013201876418</v>
      </c>
      <c r="N48" s="47">
        <v>2015</v>
      </c>
      <c r="O48" s="8">
        <v>43743</v>
      </c>
      <c r="P48" s="54">
        <v>124</v>
      </c>
      <c r="Q48" s="54"/>
      <c r="R48" s="57">
        <f>IF(P48="","",T48*M48*LOOKUP(RIGHT($D$2,3),定数!$A$6:$A$13,定数!$B$6:$B$13))</f>
        <v>-5849.4710825538177</v>
      </c>
      <c r="S48" s="57"/>
      <c r="T48" s="58">
        <f t="shared" si="5"/>
        <v>-81.999999999999318</v>
      </c>
      <c r="U48" s="58"/>
      <c r="V48" t="str">
        <f t="shared" si="8"/>
        <v/>
      </c>
      <c r="W48">
        <f t="shared" si="2"/>
        <v>2</v>
      </c>
      <c r="X48" s="41">
        <f t="shared" si="6"/>
        <v>196202.64502943729</v>
      </c>
      <c r="Y48" s="42">
        <f t="shared" si="7"/>
        <v>3.045801526717562E-2</v>
      </c>
    </row>
    <row r="49" spans="2:25" x14ac:dyDescent="0.15">
      <c r="B49" s="35">
        <v>41</v>
      </c>
      <c r="C49" s="53">
        <f t="shared" si="0"/>
        <v>184377.23078911664</v>
      </c>
      <c r="D49" s="53"/>
      <c r="E49" s="47">
        <v>2015</v>
      </c>
      <c r="F49" s="8">
        <v>43764</v>
      </c>
      <c r="G49" s="47" t="s">
        <v>3</v>
      </c>
      <c r="H49" s="54">
        <v>123.55</v>
      </c>
      <c r="I49" s="54"/>
      <c r="J49" s="47">
        <v>49</v>
      </c>
      <c r="K49" s="55">
        <f t="shared" si="9"/>
        <v>5531.3169236734993</v>
      </c>
      <c r="L49" s="56"/>
      <c r="M49" s="6">
        <f>IF(J49="","",(K49/J49)/LOOKUP(RIGHT($D$2,3),定数!$A$6:$A$13,定数!$B$6:$B$13))</f>
        <v>1.1288401885047958</v>
      </c>
      <c r="N49" s="47">
        <v>2015</v>
      </c>
      <c r="O49" s="8">
        <v>1031</v>
      </c>
      <c r="P49" s="54">
        <v>122.57</v>
      </c>
      <c r="Q49" s="54"/>
      <c r="R49" s="57">
        <f>IF(P49="","",T49*M49*LOOKUP(RIGHT($D$2,3),定数!$A$6:$A$13,定数!$B$6:$B$13))</f>
        <v>11062.633847347044</v>
      </c>
      <c r="S49" s="57"/>
      <c r="T49" s="58">
        <f t="shared" si="5"/>
        <v>98.000000000000398</v>
      </c>
      <c r="U49" s="58"/>
      <c r="V49" t="str">
        <f t="shared" si="8"/>
        <v/>
      </c>
      <c r="W49">
        <f t="shared" si="2"/>
        <v>0</v>
      </c>
      <c r="X49" s="41">
        <f t="shared" si="6"/>
        <v>196202.64502943729</v>
      </c>
      <c r="Y49" s="42">
        <f t="shared" si="7"/>
        <v>6.0271431297709732E-2</v>
      </c>
    </row>
    <row r="50" spans="2:25" x14ac:dyDescent="0.15">
      <c r="B50" s="35">
        <v>42</v>
      </c>
      <c r="C50" s="53">
        <f t="shared" si="0"/>
        <v>195439.8646364637</v>
      </c>
      <c r="D50" s="53"/>
      <c r="E50" s="47">
        <v>2015</v>
      </c>
      <c r="F50" s="8">
        <v>43789</v>
      </c>
      <c r="G50" s="47" t="s">
        <v>3</v>
      </c>
      <c r="H50" s="54">
        <v>120.43</v>
      </c>
      <c r="I50" s="54"/>
      <c r="J50" s="47">
        <v>74</v>
      </c>
      <c r="K50" s="55">
        <f t="shared" si="9"/>
        <v>5863.195939093911</v>
      </c>
      <c r="L50" s="56"/>
      <c r="M50" s="6">
        <f>IF(J50="","",(K50/J50)/LOOKUP(RIGHT($D$2,3),定数!$A$6:$A$13,定数!$B$6:$B$13))</f>
        <v>0.7923237755532313</v>
      </c>
      <c r="N50" s="47">
        <v>2015</v>
      </c>
      <c r="O50" s="8">
        <v>43796</v>
      </c>
      <c r="P50" s="54">
        <v>118.95</v>
      </c>
      <c r="Q50" s="54"/>
      <c r="R50" s="57">
        <f>IF(P50="","",T50*M50*LOOKUP(RIGHT($D$2,3),定数!$A$6:$A$13,定数!$B$6:$B$13))</f>
        <v>11726.391878187855</v>
      </c>
      <c r="S50" s="57"/>
      <c r="T50" s="58">
        <f t="shared" si="5"/>
        <v>148.0000000000004</v>
      </c>
      <c r="U50" s="58"/>
      <c r="V50" t="str">
        <f t="shared" si="8"/>
        <v/>
      </c>
      <c r="W50">
        <f t="shared" si="2"/>
        <v>0</v>
      </c>
      <c r="X50" s="41">
        <f t="shared" si="6"/>
        <v>196202.64502943729</v>
      </c>
      <c r="Y50" s="42">
        <f t="shared" si="7"/>
        <v>3.8877171755720141E-3</v>
      </c>
    </row>
    <row r="51" spans="2:25" x14ac:dyDescent="0.15">
      <c r="B51" s="35">
        <v>43</v>
      </c>
      <c r="C51" s="53">
        <f t="shared" si="0"/>
        <v>207166.25651465156</v>
      </c>
      <c r="D51" s="53"/>
      <c r="E51" s="47">
        <v>2015</v>
      </c>
      <c r="F51" s="8">
        <v>43792</v>
      </c>
      <c r="G51" s="47" t="s">
        <v>3</v>
      </c>
      <c r="H51" s="54">
        <v>120.44</v>
      </c>
      <c r="I51" s="54"/>
      <c r="J51" s="47">
        <v>51</v>
      </c>
      <c r="K51" s="55">
        <f t="shared" si="9"/>
        <v>6214.9876954395468</v>
      </c>
      <c r="L51" s="56"/>
      <c r="M51" s="6">
        <f>IF(J51="","",(K51/J51)/LOOKUP(RIGHT($D$2,3),定数!$A$6:$A$13,定数!$B$6:$B$13))</f>
        <v>1.2186250383214798</v>
      </c>
      <c r="N51" s="47">
        <v>2015</v>
      </c>
      <c r="O51" s="8">
        <v>43796</v>
      </c>
      <c r="P51" s="54">
        <v>119.43</v>
      </c>
      <c r="Q51" s="54"/>
      <c r="R51" s="57">
        <f>IF(P51="","",T51*M51*LOOKUP(RIGHT($D$2,3),定数!$A$6:$A$13,定数!$B$6:$B$13))</f>
        <v>12308.112887046836</v>
      </c>
      <c r="S51" s="57"/>
      <c r="T51" s="58">
        <f t="shared" si="5"/>
        <v>100.99999999999909</v>
      </c>
      <c r="U51" s="58"/>
      <c r="V51" t="str">
        <f t="shared" si="8"/>
        <v/>
      </c>
      <c r="W51">
        <f t="shared" si="2"/>
        <v>0</v>
      </c>
      <c r="X51" s="41">
        <f t="shared" si="6"/>
        <v>207166.25651465156</v>
      </c>
      <c r="Y51" s="42">
        <f t="shared" si="7"/>
        <v>0</v>
      </c>
    </row>
    <row r="52" spans="2:25" x14ac:dyDescent="0.15">
      <c r="B52" s="35">
        <v>44</v>
      </c>
      <c r="C52" s="53">
        <f t="shared" si="0"/>
        <v>219474.36940169838</v>
      </c>
      <c r="D52" s="53"/>
      <c r="E52" s="47">
        <v>2015</v>
      </c>
      <c r="F52" s="8">
        <v>43807</v>
      </c>
      <c r="G52" s="47" t="s">
        <v>4</v>
      </c>
      <c r="H52" s="54">
        <v>123.39</v>
      </c>
      <c r="I52" s="54"/>
      <c r="J52" s="47">
        <v>48</v>
      </c>
      <c r="K52" s="55">
        <f t="shared" si="9"/>
        <v>6584.231082050951</v>
      </c>
      <c r="L52" s="56"/>
      <c r="M52" s="6">
        <f>IF(J52="","",(K52/J52)/LOOKUP(RIGHT($D$2,3),定数!$A$6:$A$13,定数!$B$6:$B$13))</f>
        <v>1.3717148087606148</v>
      </c>
      <c r="N52" s="47">
        <v>2015</v>
      </c>
      <c r="O52" s="8">
        <v>43809</v>
      </c>
      <c r="P52" s="54">
        <v>122.88</v>
      </c>
      <c r="Q52" s="54"/>
      <c r="R52" s="57">
        <f>IF(P52="","",T52*M52*LOOKUP(RIGHT($D$2,3),定数!$A$6:$A$13,定数!$B$6:$B$13))</f>
        <v>-6995.7455246792051</v>
      </c>
      <c r="S52" s="57"/>
      <c r="T52" s="58">
        <f t="shared" si="5"/>
        <v>-51.000000000000512</v>
      </c>
      <c r="U52" s="58"/>
      <c r="V52" t="str">
        <f t="shared" si="8"/>
        <v/>
      </c>
      <c r="W52">
        <f t="shared" si="2"/>
        <v>1</v>
      </c>
      <c r="X52" s="41">
        <f t="shared" si="6"/>
        <v>219474.36940169838</v>
      </c>
      <c r="Y52" s="42">
        <f t="shared" si="7"/>
        <v>0</v>
      </c>
    </row>
    <row r="53" spans="2:25" x14ac:dyDescent="0.15">
      <c r="B53" s="35">
        <v>45</v>
      </c>
      <c r="C53" s="53">
        <f t="shared" si="0"/>
        <v>212478.62387701918</v>
      </c>
      <c r="D53" s="53"/>
      <c r="E53" s="47">
        <v>2015</v>
      </c>
      <c r="F53" s="8">
        <v>43820</v>
      </c>
      <c r="G53" s="47" t="s">
        <v>3</v>
      </c>
      <c r="H53" s="54">
        <v>121.82</v>
      </c>
      <c r="I53" s="54"/>
      <c r="J53" s="47">
        <v>68</v>
      </c>
      <c r="K53" s="55">
        <f t="shared" si="9"/>
        <v>6374.3587163105749</v>
      </c>
      <c r="L53" s="56"/>
      <c r="M53" s="6">
        <f>IF(J53="","",(K53/J53)/LOOKUP(RIGHT($D$2,3),定数!$A$6:$A$13,定数!$B$6:$B$13))</f>
        <v>0.93740569357508452</v>
      </c>
      <c r="N53" s="47">
        <v>2015</v>
      </c>
      <c r="O53" s="8">
        <v>43821</v>
      </c>
      <c r="P53" s="54">
        <v>122.53</v>
      </c>
      <c r="Q53" s="54"/>
      <c r="R53" s="57">
        <f>IF(P53="","",T53*M53*LOOKUP(RIGHT($D$2,3),定数!$A$6:$A$13,定数!$B$6:$B$13))</f>
        <v>-6655.5804243831744</v>
      </c>
      <c r="S53" s="57"/>
      <c r="T53" s="58">
        <f t="shared" si="5"/>
        <v>-71.000000000000796</v>
      </c>
      <c r="U53" s="58"/>
      <c r="V53" t="str">
        <f t="shared" si="8"/>
        <v/>
      </c>
      <c r="W53">
        <f t="shared" si="2"/>
        <v>2</v>
      </c>
      <c r="X53" s="41">
        <f t="shared" si="6"/>
        <v>219474.36940169838</v>
      </c>
      <c r="Y53" s="42">
        <f t="shared" si="7"/>
        <v>3.187500000000032E-2</v>
      </c>
    </row>
    <row r="54" spans="2:25" x14ac:dyDescent="0.15">
      <c r="B54" s="35">
        <v>46</v>
      </c>
      <c r="C54" s="53">
        <f t="shared" si="0"/>
        <v>205823.04345263602</v>
      </c>
      <c r="D54" s="53"/>
      <c r="E54" s="47">
        <v>2016</v>
      </c>
      <c r="F54" s="8">
        <v>43477</v>
      </c>
      <c r="G54" s="47" t="s">
        <v>3</v>
      </c>
      <c r="H54" s="54">
        <v>117.2</v>
      </c>
      <c r="I54" s="54"/>
      <c r="J54" s="47">
        <v>58</v>
      </c>
      <c r="K54" s="55">
        <f t="shared" si="9"/>
        <v>6174.6913035790803</v>
      </c>
      <c r="L54" s="56"/>
      <c r="M54" s="6">
        <f>IF(J54="","",(K54/J54)/LOOKUP(RIGHT($D$2,3),定数!$A$6:$A$13,定数!$B$6:$B$13))</f>
        <v>1.0646019488929448</v>
      </c>
      <c r="N54" s="47">
        <v>2016</v>
      </c>
      <c r="O54" s="8">
        <v>43485</v>
      </c>
      <c r="P54" s="54">
        <v>116.04</v>
      </c>
      <c r="Q54" s="54"/>
      <c r="R54" s="57">
        <f>IF(P54="","",T54*M54*LOOKUP(RIGHT($D$2,3),定数!$A$6:$A$13,定数!$B$6:$B$13))</f>
        <v>12349.382607158124</v>
      </c>
      <c r="S54" s="57"/>
      <c r="T54" s="58">
        <f t="shared" si="5"/>
        <v>115.99999999999966</v>
      </c>
      <c r="U54" s="58"/>
      <c r="V54" t="str">
        <f t="shared" si="8"/>
        <v/>
      </c>
      <c r="W54">
        <f t="shared" si="2"/>
        <v>0</v>
      </c>
      <c r="X54" s="41">
        <f t="shared" si="6"/>
        <v>219474.36940169838</v>
      </c>
      <c r="Y54" s="42">
        <f t="shared" si="7"/>
        <v>6.2200091911765232E-2</v>
      </c>
    </row>
    <row r="55" spans="2:25" x14ac:dyDescent="0.15">
      <c r="B55" s="35">
        <v>47</v>
      </c>
      <c r="C55" s="53">
        <f t="shared" si="0"/>
        <v>218172.42605979415</v>
      </c>
      <c r="D55" s="53"/>
      <c r="E55" s="47">
        <v>2016</v>
      </c>
      <c r="F55" s="8">
        <v>43478</v>
      </c>
      <c r="G55" s="47" t="s">
        <v>3</v>
      </c>
      <c r="H55" s="54">
        <v>117.37</v>
      </c>
      <c r="I55" s="54"/>
      <c r="J55" s="47">
        <v>38</v>
      </c>
      <c r="K55" s="55">
        <f t="shared" si="9"/>
        <v>6545.1727817938245</v>
      </c>
      <c r="L55" s="56"/>
      <c r="M55" s="6">
        <f>IF(J55="","",(K55/J55)/LOOKUP(RIGHT($D$2,3),定数!$A$6:$A$13,定数!$B$6:$B$13))</f>
        <v>1.7224138899457433</v>
      </c>
      <c r="N55" s="47">
        <v>2016</v>
      </c>
      <c r="O55" s="8">
        <v>43479</v>
      </c>
      <c r="P55" s="54">
        <v>116.62</v>
      </c>
      <c r="Q55" s="54"/>
      <c r="R55" s="57">
        <f>IF(P55="","",T55*M55*LOOKUP(RIGHT($D$2,3),定数!$A$6:$A$13,定数!$B$6:$B$13))</f>
        <v>12918.104174593074</v>
      </c>
      <c r="S55" s="57"/>
      <c r="T55" s="58">
        <f t="shared" si="5"/>
        <v>75</v>
      </c>
      <c r="U55" s="58"/>
      <c r="V55" t="str">
        <f t="shared" si="8"/>
        <v/>
      </c>
      <c r="W55">
        <f t="shared" si="2"/>
        <v>0</v>
      </c>
      <c r="X55" s="41">
        <f t="shared" si="6"/>
        <v>219474.36940169838</v>
      </c>
      <c r="Y55" s="42">
        <f t="shared" si="7"/>
        <v>5.9320974264713833E-3</v>
      </c>
    </row>
    <row r="56" spans="2:25" x14ac:dyDescent="0.15">
      <c r="B56" s="35">
        <v>48</v>
      </c>
      <c r="C56" s="53">
        <f t="shared" si="0"/>
        <v>231090.53023438723</v>
      </c>
      <c r="D56" s="53"/>
      <c r="E56" s="47">
        <v>2016</v>
      </c>
      <c r="F56" s="8">
        <v>43491</v>
      </c>
      <c r="G56" s="47" t="s">
        <v>3</v>
      </c>
      <c r="H56" s="54">
        <v>116.18</v>
      </c>
      <c r="I56" s="54"/>
      <c r="J56" s="47">
        <v>42</v>
      </c>
      <c r="K56" s="55">
        <f t="shared" si="9"/>
        <v>6932.7159070316166</v>
      </c>
      <c r="L56" s="56"/>
      <c r="M56" s="6">
        <f>IF(J56="","",(K56/J56)/LOOKUP(RIGHT($D$2,3),定数!$A$6:$A$13,定数!$B$6:$B$13))</f>
        <v>1.6506466445313372</v>
      </c>
      <c r="N56" s="47">
        <v>2016</v>
      </c>
      <c r="O56" s="8">
        <v>43492</v>
      </c>
      <c r="P56" s="54">
        <v>116.63</v>
      </c>
      <c r="Q56" s="54"/>
      <c r="R56" s="57">
        <f>IF(P56="","",T56*M56*LOOKUP(RIGHT($D$2,3),定数!$A$6:$A$13,定数!$B$6:$B$13))</f>
        <v>-7427.9099003908304</v>
      </c>
      <c r="S56" s="57"/>
      <c r="T56" s="58">
        <f t="shared" si="5"/>
        <v>-44.999999999998863</v>
      </c>
      <c r="U56" s="58"/>
      <c r="V56" t="str">
        <f t="shared" si="8"/>
        <v/>
      </c>
      <c r="W56">
        <f t="shared" si="2"/>
        <v>1</v>
      </c>
      <c r="X56" s="41">
        <f t="shared" si="6"/>
        <v>231090.53023438723</v>
      </c>
      <c r="Y56" s="42">
        <f t="shared" si="7"/>
        <v>0</v>
      </c>
    </row>
    <row r="57" spans="2:25" x14ac:dyDescent="0.15">
      <c r="B57" s="35">
        <v>49</v>
      </c>
      <c r="C57" s="53">
        <f t="shared" si="0"/>
        <v>223662.6203339964</v>
      </c>
      <c r="D57" s="53"/>
      <c r="E57" s="47">
        <v>2016</v>
      </c>
      <c r="F57" s="8">
        <v>43547</v>
      </c>
      <c r="G57" s="47" t="s">
        <v>4</v>
      </c>
      <c r="H57" s="54">
        <v>115.81</v>
      </c>
      <c r="I57" s="54"/>
      <c r="J57" s="47">
        <v>82</v>
      </c>
      <c r="K57" s="55">
        <f t="shared" si="9"/>
        <v>6709.8786100198913</v>
      </c>
      <c r="L57" s="56"/>
      <c r="M57" s="6">
        <f>IF(J57="","",(K57/J57)/LOOKUP(RIGHT($D$2,3),定数!$A$6:$A$13,定数!$B$6:$B$13))</f>
        <v>0.81827787927071838</v>
      </c>
      <c r="N57" s="47">
        <v>2016</v>
      </c>
      <c r="O57" s="8">
        <v>43561</v>
      </c>
      <c r="P57" s="54">
        <v>114.97</v>
      </c>
      <c r="Q57" s="54"/>
      <c r="R57" s="57">
        <f>IF(P57="","",T57*M57*LOOKUP(RIGHT($D$2,3),定数!$A$6:$A$13,定数!$B$6:$B$13))</f>
        <v>-6873.5341858740621</v>
      </c>
      <c r="S57" s="57"/>
      <c r="T57" s="58">
        <f t="shared" si="5"/>
        <v>-84.000000000000341</v>
      </c>
      <c r="U57" s="58"/>
      <c r="V57" t="str">
        <f t="shared" si="8"/>
        <v/>
      </c>
      <c r="W57">
        <f t="shared" si="2"/>
        <v>2</v>
      </c>
      <c r="X57" s="41">
        <f t="shared" si="6"/>
        <v>231090.53023438723</v>
      </c>
      <c r="Y57" s="42">
        <f t="shared" si="7"/>
        <v>3.2142857142856363E-2</v>
      </c>
    </row>
    <row r="58" spans="2:25" x14ac:dyDescent="0.15">
      <c r="B58" s="35">
        <v>50</v>
      </c>
      <c r="C58" s="53">
        <f t="shared" si="0"/>
        <v>216789.08614812233</v>
      </c>
      <c r="D58" s="53"/>
      <c r="E58" s="47">
        <v>2016</v>
      </c>
      <c r="F58" s="8">
        <v>43554</v>
      </c>
      <c r="G58" s="47" t="s">
        <v>4</v>
      </c>
      <c r="H58" s="54">
        <v>116.83</v>
      </c>
      <c r="I58" s="54"/>
      <c r="J58" s="47">
        <v>75</v>
      </c>
      <c r="K58" s="55">
        <f t="shared" si="9"/>
        <v>6503.6725844436696</v>
      </c>
      <c r="L58" s="56"/>
      <c r="M58" s="6">
        <f>IF(J58="","",(K58/J58)/LOOKUP(RIGHT($D$2,3),定数!$A$6:$A$13,定数!$B$6:$B$13))</f>
        <v>0.86715634459248936</v>
      </c>
      <c r="N58" s="47">
        <v>2016</v>
      </c>
      <c r="O58" s="8">
        <v>43559</v>
      </c>
      <c r="P58" s="54">
        <v>116.05</v>
      </c>
      <c r="Q58" s="54"/>
      <c r="R58" s="57">
        <f>IF(P58="","",T58*M58*LOOKUP(RIGHT($D$2,3),定数!$A$6:$A$13,定数!$B$6:$B$13))</f>
        <v>-6763.8194878214263</v>
      </c>
      <c r="S58" s="57"/>
      <c r="T58" s="58">
        <f t="shared" si="5"/>
        <v>-78.000000000000114</v>
      </c>
      <c r="U58" s="58"/>
      <c r="V58" t="str">
        <f t="shared" si="8"/>
        <v/>
      </c>
      <c r="W58">
        <f t="shared" si="2"/>
        <v>3</v>
      </c>
      <c r="X58" s="41">
        <f t="shared" si="6"/>
        <v>231090.53023438723</v>
      </c>
      <c r="Y58" s="42">
        <f t="shared" si="7"/>
        <v>6.1886759581880946E-2</v>
      </c>
    </row>
    <row r="59" spans="2:25" x14ac:dyDescent="0.15">
      <c r="B59" s="35">
        <v>51</v>
      </c>
      <c r="C59" s="53">
        <f t="shared" si="0"/>
        <v>210025.2666603009</v>
      </c>
      <c r="D59" s="53"/>
      <c r="E59" s="47">
        <v>2016</v>
      </c>
      <c r="F59" s="8">
        <v>43564</v>
      </c>
      <c r="G59" s="47" t="s">
        <v>3</v>
      </c>
      <c r="H59" s="54">
        <v>113.29</v>
      </c>
      <c r="I59" s="54"/>
      <c r="J59" s="47">
        <v>76</v>
      </c>
      <c r="K59" s="55">
        <f t="shared" si="9"/>
        <v>6300.7579998090268</v>
      </c>
      <c r="L59" s="56"/>
      <c r="M59" s="6">
        <f>IF(J59="","",(K59/J59)/LOOKUP(RIGHT($D$2,3),定数!$A$6:$A$13,定数!$B$6:$B$13))</f>
        <v>0.82904710523802994</v>
      </c>
      <c r="N59" s="47">
        <v>2016</v>
      </c>
      <c r="O59" s="8">
        <v>43573</v>
      </c>
      <c r="P59" s="54">
        <v>111.77</v>
      </c>
      <c r="Q59" s="54"/>
      <c r="R59" s="57">
        <f>IF(P59="","",T59*M59*LOOKUP(RIGHT($D$2,3),定数!$A$6:$A$13,定数!$B$6:$B$13))</f>
        <v>12601.515999618139</v>
      </c>
      <c r="S59" s="57"/>
      <c r="T59" s="58">
        <f t="shared" si="5"/>
        <v>152.00000000000102</v>
      </c>
      <c r="U59" s="58"/>
      <c r="V59" t="str">
        <f t="shared" si="8"/>
        <v/>
      </c>
      <c r="W59">
        <f t="shared" si="2"/>
        <v>0</v>
      </c>
      <c r="X59" s="41">
        <f t="shared" si="6"/>
        <v>231090.53023438723</v>
      </c>
      <c r="Y59" s="42">
        <f t="shared" si="7"/>
        <v>9.1155892682926232E-2</v>
      </c>
    </row>
    <row r="60" spans="2:25" x14ac:dyDescent="0.15">
      <c r="B60" s="35">
        <v>52</v>
      </c>
      <c r="C60" s="53">
        <f t="shared" si="0"/>
        <v>222626.78265991903</v>
      </c>
      <c r="D60" s="53"/>
      <c r="E60" s="47">
        <v>2016</v>
      </c>
      <c r="F60" s="8">
        <v>43582</v>
      </c>
      <c r="G60" s="47" t="s">
        <v>4</v>
      </c>
      <c r="H60" s="54">
        <v>114.49</v>
      </c>
      <c r="I60" s="54"/>
      <c r="J60" s="47">
        <v>45</v>
      </c>
      <c r="K60" s="55">
        <f t="shared" si="9"/>
        <v>6678.8034797975706</v>
      </c>
      <c r="L60" s="56"/>
      <c r="M60" s="6">
        <f>IF(J60="","",(K60/J60)/LOOKUP(RIGHT($D$2,3),定数!$A$6:$A$13,定数!$B$6:$B$13))</f>
        <v>1.4841785510661267</v>
      </c>
      <c r="N60" s="47">
        <v>2016</v>
      </c>
      <c r="O60" s="8">
        <v>43583</v>
      </c>
      <c r="P60" s="54">
        <v>114.01</v>
      </c>
      <c r="Q60" s="54"/>
      <c r="R60" s="57">
        <f>IF(P60="","",T60*M60*LOOKUP(RIGHT($D$2,3),定数!$A$6:$A$13,定数!$B$6:$B$13))</f>
        <v>-7124.0570451172562</v>
      </c>
      <c r="S60" s="57"/>
      <c r="T60" s="58">
        <f t="shared" si="5"/>
        <v>-47.999999999998977</v>
      </c>
      <c r="U60" s="58"/>
      <c r="V60" t="str">
        <f t="shared" si="8"/>
        <v/>
      </c>
      <c r="W60">
        <f t="shared" si="2"/>
        <v>1</v>
      </c>
      <c r="X60" s="41">
        <f t="shared" si="6"/>
        <v>231090.53023438723</v>
      </c>
      <c r="Y60" s="42">
        <f t="shared" si="7"/>
        <v>3.662524624390151E-2</v>
      </c>
    </row>
    <row r="61" spans="2:25" x14ac:dyDescent="0.15">
      <c r="B61" s="35">
        <v>53</v>
      </c>
      <c r="C61" s="53">
        <f t="shared" si="0"/>
        <v>215502.72561480178</v>
      </c>
      <c r="D61" s="53"/>
      <c r="E61" s="47">
        <v>2016</v>
      </c>
      <c r="F61" s="8">
        <v>43631</v>
      </c>
      <c r="G61" s="47" t="s">
        <v>3</v>
      </c>
      <c r="H61" s="54">
        <v>109.58</v>
      </c>
      <c r="I61" s="54"/>
      <c r="J61" s="47">
        <v>73</v>
      </c>
      <c r="K61" s="55">
        <f t="shared" si="9"/>
        <v>6465.0817684440526</v>
      </c>
      <c r="L61" s="56"/>
      <c r="M61" s="6">
        <f>IF(J61="","",(K61/J61)/LOOKUP(RIGHT($D$2,3),定数!$A$6:$A$13,定数!$B$6:$B$13))</f>
        <v>0.88562763951288392</v>
      </c>
      <c r="N61" s="47">
        <v>2016</v>
      </c>
      <c r="O61" s="8">
        <v>43632</v>
      </c>
      <c r="P61" s="54">
        <v>108.12</v>
      </c>
      <c r="Q61" s="54"/>
      <c r="R61" s="57">
        <f>IF(P61="","",T61*M61*LOOKUP(RIGHT($D$2,3),定数!$A$6:$A$13,定数!$B$6:$B$13))</f>
        <v>12930.163536888051</v>
      </c>
      <c r="S61" s="57"/>
      <c r="T61" s="58">
        <f t="shared" si="5"/>
        <v>145.99999999999937</v>
      </c>
      <c r="U61" s="58"/>
      <c r="V61" t="str">
        <f t="shared" si="8"/>
        <v/>
      </c>
      <c r="W61">
        <f t="shared" si="2"/>
        <v>0</v>
      </c>
      <c r="X61" s="41">
        <f t="shared" si="6"/>
        <v>231090.53023438723</v>
      </c>
      <c r="Y61" s="42">
        <f t="shared" si="7"/>
        <v>6.7453238364096002E-2</v>
      </c>
    </row>
    <row r="62" spans="2:25" x14ac:dyDescent="0.15">
      <c r="B62" s="35">
        <v>54</v>
      </c>
      <c r="C62" s="53">
        <f t="shared" si="0"/>
        <v>228432.88915168983</v>
      </c>
      <c r="D62" s="53"/>
      <c r="E62" s="47">
        <v>2016</v>
      </c>
      <c r="F62" s="8">
        <v>43653</v>
      </c>
      <c r="G62" s="47" t="s">
        <v>3</v>
      </c>
      <c r="H62" s="54">
        <v>103.46</v>
      </c>
      <c r="I62" s="54"/>
      <c r="J62" s="47">
        <v>60</v>
      </c>
      <c r="K62" s="55">
        <f t="shared" si="9"/>
        <v>6852.9866745506943</v>
      </c>
      <c r="L62" s="56"/>
      <c r="M62" s="6">
        <f>IF(J62="","",(K62/J62)/LOOKUP(RIGHT($D$2,3),定数!$A$6:$A$13,定数!$B$6:$B$13))</f>
        <v>1.142164445758449</v>
      </c>
      <c r="N62" s="47">
        <v>2016</v>
      </c>
      <c r="O62" s="8">
        <v>43654</v>
      </c>
      <c r="P62" s="54">
        <v>102.26</v>
      </c>
      <c r="Q62" s="54"/>
      <c r="R62" s="57">
        <f>IF(P62="","",T62*M62*LOOKUP(RIGHT($D$2,3),定数!$A$6:$A$13,定数!$B$6:$B$13))</f>
        <v>13705.973349101259</v>
      </c>
      <c r="S62" s="57"/>
      <c r="T62" s="58">
        <f t="shared" si="5"/>
        <v>119.99999999999886</v>
      </c>
      <c r="U62" s="58"/>
      <c r="V62" t="str">
        <f t="shared" si="8"/>
        <v/>
      </c>
      <c r="W62">
        <f t="shared" si="2"/>
        <v>0</v>
      </c>
      <c r="X62" s="41">
        <f t="shared" si="6"/>
        <v>231090.53023438723</v>
      </c>
      <c r="Y62" s="42">
        <f t="shared" si="7"/>
        <v>1.1500432665942029E-2</v>
      </c>
    </row>
    <row r="63" spans="2:25" x14ac:dyDescent="0.15">
      <c r="B63" s="35">
        <v>55</v>
      </c>
      <c r="C63" s="53">
        <f t="shared" si="0"/>
        <v>242138.86250079109</v>
      </c>
      <c r="D63" s="53"/>
      <c r="E63" s="47">
        <v>2016</v>
      </c>
      <c r="F63" s="8">
        <v>43660</v>
      </c>
      <c r="G63" s="47" t="s">
        <v>4</v>
      </c>
      <c r="H63" s="54">
        <v>106.54</v>
      </c>
      <c r="I63" s="54"/>
      <c r="J63" s="47">
        <v>91</v>
      </c>
      <c r="K63" s="55">
        <f t="shared" si="9"/>
        <v>7264.165875023732</v>
      </c>
      <c r="L63" s="56"/>
      <c r="M63" s="6">
        <f>IF(J63="","",(K63/J63)/LOOKUP(RIGHT($D$2,3),定数!$A$6:$A$13,定数!$B$6:$B$13))</f>
        <v>0.7982599862663442</v>
      </c>
      <c r="N63" s="47">
        <v>2016</v>
      </c>
      <c r="O63" s="8">
        <v>43661</v>
      </c>
      <c r="P63" s="54">
        <v>108.35</v>
      </c>
      <c r="Q63" s="54"/>
      <c r="R63" s="57">
        <f>IF(P63="","",T63*M63*LOOKUP(RIGHT($D$2,3),定数!$A$6:$A$13,定数!$B$6:$B$13))</f>
        <v>14448.505751420735</v>
      </c>
      <c r="S63" s="57"/>
      <c r="T63" s="58">
        <f t="shared" si="5"/>
        <v>180.99999999999881</v>
      </c>
      <c r="U63" s="58"/>
      <c r="V63" t="str">
        <f t="shared" si="8"/>
        <v/>
      </c>
      <c r="W63">
        <f t="shared" si="2"/>
        <v>0</v>
      </c>
      <c r="X63" s="41">
        <f t="shared" si="6"/>
        <v>242138.86250079109</v>
      </c>
      <c r="Y63" s="42">
        <f t="shared" si="7"/>
        <v>0</v>
      </c>
    </row>
    <row r="64" spans="2:25" x14ac:dyDescent="0.15">
      <c r="B64" s="35">
        <v>56</v>
      </c>
      <c r="C64" s="53">
        <f t="shared" si="0"/>
        <v>256587.36825221183</v>
      </c>
      <c r="D64" s="53"/>
      <c r="E64" s="47">
        <v>2016</v>
      </c>
      <c r="F64" s="8">
        <v>43679</v>
      </c>
      <c r="G64" s="47" t="s">
        <v>3</v>
      </c>
      <c r="H64" s="54">
        <v>104.98</v>
      </c>
      <c r="I64" s="54"/>
      <c r="J64" s="47">
        <v>120</v>
      </c>
      <c r="K64" s="55">
        <f t="shared" si="9"/>
        <v>7697.6210475663547</v>
      </c>
      <c r="L64" s="56"/>
      <c r="M64" s="6">
        <f>IF(J64="","",(K64/J64)/LOOKUP(RIGHT($D$2,3),定数!$A$6:$A$13,定数!$B$6:$B$13))</f>
        <v>0.64146842063052956</v>
      </c>
      <c r="N64" s="47">
        <v>2016</v>
      </c>
      <c r="O64" s="8">
        <v>43710</v>
      </c>
      <c r="P64" s="54">
        <v>106.2</v>
      </c>
      <c r="Q64" s="54"/>
      <c r="R64" s="57">
        <f>IF(P64="","",T64*M64*LOOKUP(RIGHT($D$2,3),定数!$A$6:$A$13,定数!$B$6:$B$13))</f>
        <v>-7825.9147316924527</v>
      </c>
      <c r="S64" s="57"/>
      <c r="T64" s="58">
        <f t="shared" si="5"/>
        <v>-121.99999999999989</v>
      </c>
      <c r="U64" s="58"/>
      <c r="V64" t="str">
        <f t="shared" si="8"/>
        <v/>
      </c>
      <c r="W64">
        <f t="shared" si="2"/>
        <v>1</v>
      </c>
      <c r="X64" s="41">
        <f t="shared" si="6"/>
        <v>256587.36825221183</v>
      </c>
      <c r="Y64" s="42">
        <f t="shared" si="7"/>
        <v>0</v>
      </c>
    </row>
    <row r="65" spans="2:25" x14ac:dyDescent="0.15">
      <c r="B65" s="35">
        <v>57</v>
      </c>
      <c r="C65" s="53">
        <f t="shared" si="0"/>
        <v>248761.45352051937</v>
      </c>
      <c r="D65" s="53"/>
      <c r="E65" s="47">
        <v>2016</v>
      </c>
      <c r="F65" s="8">
        <v>43681</v>
      </c>
      <c r="G65" s="47" t="s">
        <v>3</v>
      </c>
      <c r="H65" s="54">
        <v>103.85</v>
      </c>
      <c r="I65" s="54"/>
      <c r="J65" s="47">
        <v>63</v>
      </c>
      <c r="K65" s="55">
        <f t="shared" si="9"/>
        <v>7462.8436056155806</v>
      </c>
      <c r="L65" s="56"/>
      <c r="M65" s="6">
        <f>IF(J65="","",(K65/J65)/LOOKUP(RIGHT($D$2,3),定数!$A$6:$A$13,定数!$B$6:$B$13))</f>
        <v>1.1845783500977112</v>
      </c>
      <c r="N65" s="47">
        <v>2016</v>
      </c>
      <c r="O65" s="8">
        <v>43689</v>
      </c>
      <c r="P65" s="54">
        <v>104.5</v>
      </c>
      <c r="Q65" s="54"/>
      <c r="R65" s="57">
        <f>IF(P65="","",T65*M65*LOOKUP(RIGHT($D$2,3),定数!$A$6:$A$13,定数!$B$6:$B$13))</f>
        <v>-7699.7592756351905</v>
      </c>
      <c r="S65" s="57"/>
      <c r="T65" s="58">
        <f t="shared" si="5"/>
        <v>-65.000000000000568</v>
      </c>
      <c r="U65" s="58"/>
      <c r="V65" t="str">
        <f t="shared" si="8"/>
        <v/>
      </c>
      <c r="W65">
        <f t="shared" si="2"/>
        <v>2</v>
      </c>
      <c r="X65" s="41">
        <f t="shared" si="6"/>
        <v>256587.36825221183</v>
      </c>
      <c r="Y65" s="42">
        <f t="shared" si="7"/>
        <v>3.0499999999999972E-2</v>
      </c>
    </row>
    <row r="66" spans="2:25" x14ac:dyDescent="0.15">
      <c r="B66" s="35">
        <v>58</v>
      </c>
      <c r="C66" s="53">
        <f t="shared" si="0"/>
        <v>241061.69424488419</v>
      </c>
      <c r="D66" s="53"/>
      <c r="E66" s="47">
        <v>2016</v>
      </c>
      <c r="F66" s="8">
        <v>43686</v>
      </c>
      <c r="G66" s="47" t="s">
        <v>3</v>
      </c>
      <c r="H66" s="54">
        <v>103.69</v>
      </c>
      <c r="I66" s="54"/>
      <c r="J66" s="47">
        <v>54</v>
      </c>
      <c r="K66" s="55">
        <f t="shared" si="9"/>
        <v>7231.850827346525</v>
      </c>
      <c r="L66" s="56"/>
      <c r="M66" s="6">
        <f>IF(J66="","",(K66/J66)/LOOKUP(RIGHT($D$2,3),定数!$A$6:$A$13,定数!$B$6:$B$13))</f>
        <v>1.3392316346938009</v>
      </c>
      <c r="N66" s="47">
        <v>2016</v>
      </c>
      <c r="O66" s="8">
        <v>43688</v>
      </c>
      <c r="P66" s="54">
        <v>104.26</v>
      </c>
      <c r="Q66" s="54"/>
      <c r="R66" s="57">
        <f>IF(P66="","",T66*M66*LOOKUP(RIGHT($D$2,3),定数!$A$6:$A$13,定数!$B$6:$B$13))</f>
        <v>-7633.620317754765</v>
      </c>
      <c r="S66" s="57"/>
      <c r="T66" s="58">
        <f t="shared" si="5"/>
        <v>-57.000000000000739</v>
      </c>
      <c r="U66" s="58"/>
      <c r="V66" t="str">
        <f t="shared" si="8"/>
        <v/>
      </c>
      <c r="W66">
        <f t="shared" si="2"/>
        <v>3</v>
      </c>
      <c r="X66" s="41">
        <f t="shared" si="6"/>
        <v>256587.36825221183</v>
      </c>
      <c r="Y66" s="42">
        <f t="shared" si="7"/>
        <v>6.0508333333333608E-2</v>
      </c>
    </row>
    <row r="67" spans="2:25" x14ac:dyDescent="0.15">
      <c r="B67" s="35">
        <v>59</v>
      </c>
      <c r="C67" s="53">
        <f t="shared" si="0"/>
        <v>233428.07392712942</v>
      </c>
      <c r="D67" s="53"/>
      <c r="E67" s="47">
        <v>2016</v>
      </c>
      <c r="F67" s="8">
        <v>43709</v>
      </c>
      <c r="G67" s="47" t="s">
        <v>4</v>
      </c>
      <c r="H67" s="54">
        <v>105.42</v>
      </c>
      <c r="I67" s="54"/>
      <c r="J67" s="47">
        <v>67</v>
      </c>
      <c r="K67" s="55">
        <f t="shared" si="9"/>
        <v>7002.8422178138826</v>
      </c>
      <c r="L67" s="56"/>
      <c r="M67" s="6">
        <f>IF(J67="","",(K67/J67)/LOOKUP(RIGHT($D$2,3),定数!$A$6:$A$13,定数!$B$6:$B$13))</f>
        <v>1.0452003310169973</v>
      </c>
      <c r="N67" s="47">
        <v>2016</v>
      </c>
      <c r="O67" s="8">
        <v>43715</v>
      </c>
      <c r="P67" s="54">
        <v>104.73</v>
      </c>
      <c r="Q67" s="54"/>
      <c r="R67" s="57">
        <f>IF(P67="","",T67*M67*LOOKUP(RIGHT($D$2,3),定数!$A$6:$A$13,定数!$B$6:$B$13))</f>
        <v>-7211.882284017257</v>
      </c>
      <c r="S67" s="57"/>
      <c r="T67" s="58">
        <f t="shared" si="5"/>
        <v>-68.999999999999773</v>
      </c>
      <c r="U67" s="58"/>
      <c r="V67" t="str">
        <f t="shared" si="8"/>
        <v/>
      </c>
      <c r="W67">
        <f t="shared" si="2"/>
        <v>4</v>
      </c>
      <c r="X67" s="41">
        <f t="shared" si="6"/>
        <v>256587.36825221183</v>
      </c>
      <c r="Y67" s="42">
        <f t="shared" si="7"/>
        <v>9.0258902777778371E-2</v>
      </c>
    </row>
    <row r="68" spans="2:25" x14ac:dyDescent="0.15">
      <c r="B68" s="35">
        <v>60</v>
      </c>
      <c r="C68" s="53">
        <f t="shared" si="0"/>
        <v>226216.19164311216</v>
      </c>
      <c r="D68" s="53"/>
      <c r="E68" s="47">
        <v>2016</v>
      </c>
      <c r="F68" s="8">
        <v>43724</v>
      </c>
      <c r="G68" s="47" t="s">
        <v>3</v>
      </c>
      <c r="H68" s="54">
        <v>104.67</v>
      </c>
      <c r="I68" s="54"/>
      <c r="J68" s="47">
        <v>42</v>
      </c>
      <c r="K68" s="55">
        <f t="shared" si="9"/>
        <v>6786.4857492933643</v>
      </c>
      <c r="L68" s="56"/>
      <c r="M68" s="6">
        <f>IF(J68="","",(K68/J68)/LOOKUP(RIGHT($D$2,3),定数!$A$6:$A$13,定数!$B$6:$B$13))</f>
        <v>1.6158299403079439</v>
      </c>
      <c r="N68" s="47">
        <v>2016</v>
      </c>
      <c r="O68" s="8">
        <v>43727</v>
      </c>
      <c r="P68" s="54">
        <v>103.83</v>
      </c>
      <c r="Q68" s="54"/>
      <c r="R68" s="57">
        <f>IF(P68="","",T68*M68*LOOKUP(RIGHT($D$2,3),定数!$A$6:$A$13,定数!$B$6:$B$13))</f>
        <v>13572.971498586785</v>
      </c>
      <c r="S68" s="57"/>
      <c r="T68" s="58">
        <f t="shared" si="5"/>
        <v>84.000000000000341</v>
      </c>
      <c r="U68" s="58"/>
      <c r="V68" t="str">
        <f t="shared" si="8"/>
        <v/>
      </c>
      <c r="W68">
        <f t="shared" si="2"/>
        <v>0</v>
      </c>
      <c r="X68" s="41">
        <f t="shared" si="6"/>
        <v>256587.36825221183</v>
      </c>
      <c r="Y68" s="42">
        <f t="shared" si="7"/>
        <v>0.11836582921434546</v>
      </c>
    </row>
    <row r="69" spans="2:25" x14ac:dyDescent="0.15">
      <c r="B69" s="35">
        <v>61</v>
      </c>
      <c r="C69" s="53">
        <f t="shared" si="0"/>
        <v>239789.16314169895</v>
      </c>
      <c r="D69" s="53"/>
      <c r="E69" s="47">
        <v>2016</v>
      </c>
      <c r="F69" s="8">
        <v>43742</v>
      </c>
      <c r="G69" s="47" t="s">
        <v>4</v>
      </c>
      <c r="H69" s="54">
        <v>105.34</v>
      </c>
      <c r="I69" s="54"/>
      <c r="J69" s="47">
        <v>101</v>
      </c>
      <c r="K69" s="55">
        <f t="shared" si="9"/>
        <v>7193.6748942509685</v>
      </c>
      <c r="L69" s="56"/>
      <c r="M69" s="6">
        <f>IF(J69="","",(K69/J69)/LOOKUP(RIGHT($D$2,3),定数!$A$6:$A$13,定数!$B$6:$B$13))</f>
        <v>0.71224503903474945</v>
      </c>
      <c r="N69" s="47">
        <v>2016</v>
      </c>
      <c r="O69" s="8">
        <v>43757</v>
      </c>
      <c r="P69" s="54">
        <v>104.31</v>
      </c>
      <c r="Q69" s="54"/>
      <c r="R69" s="57">
        <f>IF(P69="","",T69*M69*LOOKUP(RIGHT($D$2,3),定数!$A$6:$A$13,定数!$B$6:$B$13))</f>
        <v>-7336.1239020579278</v>
      </c>
      <c r="S69" s="57"/>
      <c r="T69" s="58">
        <f t="shared" si="5"/>
        <v>-103.00000000000011</v>
      </c>
      <c r="U69" s="58"/>
      <c r="V69" t="str">
        <f t="shared" si="8"/>
        <v/>
      </c>
      <c r="W69">
        <f t="shared" si="2"/>
        <v>1</v>
      </c>
      <c r="X69" s="41">
        <f t="shared" si="6"/>
        <v>256587.36825221183</v>
      </c>
      <c r="Y69" s="42">
        <f t="shared" si="7"/>
        <v>6.5467778967205903E-2</v>
      </c>
    </row>
    <row r="70" spans="2:25" x14ac:dyDescent="0.15">
      <c r="B70" s="35">
        <v>62</v>
      </c>
      <c r="C70" s="53">
        <f t="shared" si="0"/>
        <v>232453.03923964102</v>
      </c>
      <c r="D70" s="53"/>
      <c r="E70" s="47">
        <v>2016</v>
      </c>
      <c r="F70" s="8">
        <v>43759</v>
      </c>
      <c r="G70" s="47" t="s">
        <v>3</v>
      </c>
      <c r="H70" s="54">
        <v>104.56</v>
      </c>
      <c r="I70" s="54"/>
      <c r="J70" s="47">
        <v>35</v>
      </c>
      <c r="K70" s="55">
        <f t="shared" si="9"/>
        <v>6973.5911771892306</v>
      </c>
      <c r="L70" s="56"/>
      <c r="M70" s="6">
        <f>IF(J70="","",(K70/J70)/LOOKUP(RIGHT($D$2,3),定数!$A$6:$A$13,定数!$B$6:$B$13))</f>
        <v>1.992454622054066</v>
      </c>
      <c r="N70" s="47">
        <v>2016</v>
      </c>
      <c r="O70" s="8">
        <v>43762</v>
      </c>
      <c r="P70" s="54">
        <v>104.93</v>
      </c>
      <c r="Q70" s="54"/>
      <c r="R70" s="57">
        <f>IF(P70="","",T70*M70*LOOKUP(RIGHT($D$2,3),定数!$A$6:$A$13,定数!$B$6:$B$13))</f>
        <v>-7372.0821016001355</v>
      </c>
      <c r="S70" s="57"/>
      <c r="T70" s="58">
        <f t="shared" si="5"/>
        <v>-37.000000000000455</v>
      </c>
      <c r="U70" s="58"/>
      <c r="V70" t="str">
        <f t="shared" si="8"/>
        <v/>
      </c>
      <c r="W70">
        <f t="shared" si="2"/>
        <v>2</v>
      </c>
      <c r="X70" s="41">
        <f t="shared" si="6"/>
        <v>256587.36825221183</v>
      </c>
      <c r="Y70" s="42">
        <f t="shared" si="7"/>
        <v>9.4058913254248866E-2</v>
      </c>
    </row>
    <row r="71" spans="2:25" x14ac:dyDescent="0.15">
      <c r="B71" s="35">
        <v>63</v>
      </c>
      <c r="C71" s="53">
        <f t="shared" si="0"/>
        <v>225080.95713804089</v>
      </c>
      <c r="D71" s="53"/>
      <c r="E71" s="47">
        <v>2016</v>
      </c>
      <c r="F71" s="8">
        <v>43765</v>
      </c>
      <c r="G71" s="47" t="s">
        <v>4</v>
      </c>
      <c r="H71" s="54">
        <v>105.54</v>
      </c>
      <c r="I71" s="54"/>
      <c r="J71" s="47">
        <v>61</v>
      </c>
      <c r="K71" s="55">
        <f t="shared" si="9"/>
        <v>6752.428714141226</v>
      </c>
      <c r="L71" s="56"/>
      <c r="M71" s="6">
        <f>IF(J71="","",(K71/J71)/LOOKUP(RIGHT($D$2,3),定数!$A$6:$A$13,定数!$B$6:$B$13))</f>
        <v>1.1069555269083977</v>
      </c>
      <c r="N71" s="47">
        <v>2016</v>
      </c>
      <c r="O71" s="8">
        <v>43770</v>
      </c>
      <c r="P71" s="54">
        <v>106.75</v>
      </c>
      <c r="Q71" s="54"/>
      <c r="R71" s="57">
        <f>IF(P71="","",T71*M71*LOOKUP(RIGHT($D$2,3),定数!$A$6:$A$13,定数!$B$6:$B$13))</f>
        <v>13394.161875591544</v>
      </c>
      <c r="S71" s="57"/>
      <c r="T71" s="58">
        <f t="shared" si="5"/>
        <v>120.99999999999937</v>
      </c>
      <c r="U71" s="58"/>
      <c r="V71" t="str">
        <f t="shared" si="8"/>
        <v/>
      </c>
      <c r="W71">
        <f t="shared" si="2"/>
        <v>0</v>
      </c>
      <c r="X71" s="41">
        <f t="shared" si="6"/>
        <v>256587.36825221183</v>
      </c>
      <c r="Y71" s="42">
        <f t="shared" si="7"/>
        <v>0.12279018771961447</v>
      </c>
    </row>
    <row r="72" spans="2:25" x14ac:dyDescent="0.15">
      <c r="B72" s="35">
        <v>64</v>
      </c>
      <c r="C72" s="53">
        <f t="shared" si="0"/>
        <v>238475.11901363244</v>
      </c>
      <c r="D72" s="53"/>
      <c r="E72" s="47">
        <v>2016</v>
      </c>
      <c r="F72" s="8">
        <v>43779</v>
      </c>
      <c r="G72" s="47" t="s">
        <v>4</v>
      </c>
      <c r="H72" s="54">
        <v>107.6</v>
      </c>
      <c r="I72" s="54"/>
      <c r="J72" s="47">
        <v>72</v>
      </c>
      <c r="K72" s="55">
        <f t="shared" si="9"/>
        <v>7154.2535704089732</v>
      </c>
      <c r="L72" s="56"/>
      <c r="M72" s="6">
        <f>IF(J72="","",(K72/J72)/LOOKUP(RIGHT($D$2,3),定数!$A$6:$A$13,定数!$B$6:$B$13))</f>
        <v>0.99364632922346852</v>
      </c>
      <c r="N72" s="47">
        <v>2016</v>
      </c>
      <c r="O72" s="8">
        <v>43785</v>
      </c>
      <c r="P72" s="54">
        <v>109.04</v>
      </c>
      <c r="Q72" s="54"/>
      <c r="R72" s="57">
        <f>IF(P72="","",T72*M72*LOOKUP(RIGHT($D$2,3),定数!$A$6:$A$13,定数!$B$6:$B$13))</f>
        <v>14308.507140818065</v>
      </c>
      <c r="S72" s="57"/>
      <c r="T72" s="58">
        <f t="shared" si="5"/>
        <v>144.00000000000119</v>
      </c>
      <c r="U72" s="58"/>
      <c r="V72" t="str">
        <f t="shared" si="8"/>
        <v/>
      </c>
      <c r="W72">
        <f t="shared" si="2"/>
        <v>0</v>
      </c>
      <c r="X72" s="41">
        <f t="shared" si="6"/>
        <v>256587.36825221183</v>
      </c>
      <c r="Y72" s="42">
        <f t="shared" si="7"/>
        <v>7.0589013644568821E-2</v>
      </c>
    </row>
    <row r="73" spans="2:25" x14ac:dyDescent="0.15">
      <c r="B73" s="35">
        <v>65</v>
      </c>
      <c r="C73" s="53">
        <f t="shared" si="0"/>
        <v>252783.6261544505</v>
      </c>
      <c r="D73" s="53"/>
      <c r="E73" s="47">
        <v>2016</v>
      </c>
      <c r="F73" s="8">
        <v>43784</v>
      </c>
      <c r="G73" s="47" t="s">
        <v>4</v>
      </c>
      <c r="H73" s="54">
        <v>108.95</v>
      </c>
      <c r="I73" s="54"/>
      <c r="J73" s="47">
        <v>66</v>
      </c>
      <c r="K73" s="55">
        <f t="shared" si="9"/>
        <v>7583.5087846335146</v>
      </c>
      <c r="L73" s="56"/>
      <c r="M73" s="6">
        <f>IF(J73="","",(K73/J73)/LOOKUP(RIGHT($D$2,3),定数!$A$6:$A$13,定数!$B$6:$B$13))</f>
        <v>1.1490164825202296</v>
      </c>
      <c r="N73" s="47">
        <v>2016</v>
      </c>
      <c r="O73" s="8">
        <v>43792</v>
      </c>
      <c r="P73" s="54">
        <v>110.27</v>
      </c>
      <c r="Q73" s="54"/>
      <c r="R73" s="57">
        <f>IF(P73="","",T73*M73*LOOKUP(RIGHT($D$2,3),定数!$A$6:$A$13,定数!$B$6:$B$13))</f>
        <v>15167.017569266951</v>
      </c>
      <c r="S73" s="57"/>
      <c r="T73" s="58">
        <f t="shared" si="5"/>
        <v>131.99999999999932</v>
      </c>
      <c r="U73" s="58"/>
      <c r="V73" t="str">
        <f t="shared" si="8"/>
        <v/>
      </c>
      <c r="W73">
        <f t="shared" si="2"/>
        <v>0</v>
      </c>
      <c r="X73" s="41">
        <f t="shared" si="6"/>
        <v>256587.36825221183</v>
      </c>
      <c r="Y73" s="42">
        <f t="shared" si="7"/>
        <v>1.4824354463242595E-2</v>
      </c>
    </row>
    <row r="74" spans="2:25" x14ac:dyDescent="0.15">
      <c r="B74" s="35">
        <v>66</v>
      </c>
      <c r="C74" s="53">
        <f t="shared" ref="C74:C108" si="10">IF(R73="","",C73+R73)</f>
        <v>267950.64372371743</v>
      </c>
      <c r="D74" s="53"/>
      <c r="E74" s="35">
        <v>2016</v>
      </c>
      <c r="F74" s="8">
        <v>43787</v>
      </c>
      <c r="G74" s="47" t="s">
        <v>4</v>
      </c>
      <c r="H74" s="54">
        <v>109.39</v>
      </c>
      <c r="I74" s="54"/>
      <c r="J74" s="35">
        <v>52</v>
      </c>
      <c r="K74" s="55">
        <f t="shared" si="9"/>
        <v>8038.5193117115223</v>
      </c>
      <c r="L74" s="56"/>
      <c r="M74" s="6">
        <f>IF(J74="","",(K74/J74)/LOOKUP(RIGHT($D$2,3),定数!$A$6:$A$13,定数!$B$6:$B$13))</f>
        <v>1.5458690984060621</v>
      </c>
      <c r="N74" s="35">
        <v>2016</v>
      </c>
      <c r="O74" s="8">
        <v>43792</v>
      </c>
      <c r="P74" s="54">
        <v>110.43</v>
      </c>
      <c r="Q74" s="54"/>
      <c r="R74" s="57">
        <f>IF(P74="","",T74*M74*LOOKUP(RIGHT($D$2,3),定数!$A$6:$A$13,定数!$B$6:$B$13))</f>
        <v>16077.038623423145</v>
      </c>
      <c r="S74" s="57"/>
      <c r="T74" s="58">
        <f t="shared" si="5"/>
        <v>104.00000000000063</v>
      </c>
      <c r="U74" s="58"/>
      <c r="V74" t="str">
        <f t="shared" si="8"/>
        <v/>
      </c>
      <c r="W74">
        <f t="shared" si="8"/>
        <v>0</v>
      </c>
      <c r="X74" s="41">
        <f t="shared" si="6"/>
        <v>267950.64372371743</v>
      </c>
      <c r="Y74" s="42">
        <f t="shared" si="7"/>
        <v>0</v>
      </c>
    </row>
    <row r="75" spans="2:25" x14ac:dyDescent="0.15">
      <c r="B75" s="35">
        <v>67</v>
      </c>
      <c r="C75" s="53">
        <f t="shared" si="10"/>
        <v>284027.68234714057</v>
      </c>
      <c r="D75" s="53"/>
      <c r="E75" s="47">
        <v>2016</v>
      </c>
      <c r="F75" s="8">
        <v>43791</v>
      </c>
      <c r="G75" s="47" t="s">
        <v>4</v>
      </c>
      <c r="H75" s="54">
        <v>110.02</v>
      </c>
      <c r="I75" s="54"/>
      <c r="J75" s="47">
        <v>39</v>
      </c>
      <c r="K75" s="55">
        <f t="shared" si="9"/>
        <v>8520.8304704142174</v>
      </c>
      <c r="L75" s="56"/>
      <c r="M75" s="6">
        <f>IF(J75="","",(K75/J75)/LOOKUP(RIGHT($D$2,3),定数!$A$6:$A$13,定数!$B$6:$B$13))</f>
        <v>2.184828325747235</v>
      </c>
      <c r="N75" s="47">
        <v>2016</v>
      </c>
      <c r="O75" s="8">
        <v>43792</v>
      </c>
      <c r="P75" s="54">
        <v>110.79</v>
      </c>
      <c r="Q75" s="54"/>
      <c r="R75" s="57">
        <f>IF(P75="","",T75*M75*LOOKUP(RIGHT($D$2,3),定数!$A$6:$A$13,定数!$B$6:$B$13))</f>
        <v>16823.178108253931</v>
      </c>
      <c r="S75" s="57"/>
      <c r="T75" s="58">
        <f t="shared" si="5"/>
        <v>77.000000000001023</v>
      </c>
      <c r="U75" s="58"/>
      <c r="V75" t="str">
        <f t="shared" ref="V75:W90" si="11">IF(S75&lt;&gt;"",IF(S75&lt;0,1+V74,0),"")</f>
        <v/>
      </c>
      <c r="W75">
        <f t="shared" si="11"/>
        <v>0</v>
      </c>
      <c r="X75" s="41">
        <f t="shared" si="6"/>
        <v>284027.68234714057</v>
      </c>
      <c r="Y75" s="42">
        <f t="shared" si="7"/>
        <v>0</v>
      </c>
    </row>
    <row r="76" spans="2:25" x14ac:dyDescent="0.15">
      <c r="B76" s="35">
        <v>68</v>
      </c>
      <c r="C76" s="53">
        <f t="shared" si="10"/>
        <v>300850.86045539449</v>
      </c>
      <c r="D76" s="53"/>
      <c r="E76" s="47">
        <v>2017</v>
      </c>
      <c r="F76" s="8">
        <v>43476</v>
      </c>
      <c r="G76" s="47" t="s">
        <v>3</v>
      </c>
      <c r="H76" s="54">
        <v>113.75</v>
      </c>
      <c r="I76" s="54"/>
      <c r="J76" s="47">
        <v>54</v>
      </c>
      <c r="K76" s="55">
        <f t="shared" si="9"/>
        <v>9025.525813661834</v>
      </c>
      <c r="L76" s="56"/>
      <c r="M76" s="6">
        <f>IF(J76="","",(K76/J76)/LOOKUP(RIGHT($D$2,3),定数!$A$6:$A$13,定数!$B$6:$B$13))</f>
        <v>1.6713936691966358</v>
      </c>
      <c r="N76" s="47">
        <v>2017</v>
      </c>
      <c r="O76" s="8">
        <v>43481</v>
      </c>
      <c r="P76" s="54">
        <v>112.67</v>
      </c>
      <c r="Q76" s="54"/>
      <c r="R76" s="57">
        <f>IF(P76="","",T76*M76*LOOKUP(RIGHT($D$2,3),定数!$A$6:$A$13,定数!$B$6:$B$13))</f>
        <v>18051.051627323639</v>
      </c>
      <c r="S76" s="57"/>
      <c r="T76" s="58">
        <f t="shared" ref="T76:T108" si="12">IF(P76="","",IF(G76="買",(P76-H76),(H76-P76))*IF(RIGHT($D$2,3)="JPY",100,10000))</f>
        <v>107.99999999999983</v>
      </c>
      <c r="U76" s="58"/>
      <c r="V76" t="str">
        <f t="shared" si="11"/>
        <v/>
      </c>
      <c r="W76">
        <f t="shared" si="11"/>
        <v>0</v>
      </c>
      <c r="X76" s="41">
        <f t="shared" ref="X76:X108" si="13">IF(C76&lt;&gt;"",MAX(X75,C76),"")</f>
        <v>300850.86045539449</v>
      </c>
      <c r="Y76" s="42">
        <f t="shared" ref="Y76:Y108" si="14">IF(X76&lt;&gt;"",1-(C76/X76),"")</f>
        <v>0</v>
      </c>
    </row>
    <row r="77" spans="2:25" x14ac:dyDescent="0.15">
      <c r="B77" s="35">
        <v>69</v>
      </c>
      <c r="C77" s="53">
        <f t="shared" si="10"/>
        <v>318901.9120827181</v>
      </c>
      <c r="D77" s="53"/>
      <c r="E77" s="47">
        <v>2017</v>
      </c>
      <c r="F77" s="8">
        <v>43504</v>
      </c>
      <c r="G77" s="47" t="s">
        <v>3</v>
      </c>
      <c r="H77" s="54">
        <v>112.2</v>
      </c>
      <c r="I77" s="54"/>
      <c r="J77" s="47">
        <v>39</v>
      </c>
      <c r="K77" s="55">
        <f t="shared" si="9"/>
        <v>9567.0573624815424</v>
      </c>
      <c r="L77" s="56"/>
      <c r="M77" s="6">
        <f>IF(J77="","",(K77/J77)/LOOKUP(RIGHT($D$2,3),定数!$A$6:$A$13,定数!$B$6:$B$13))</f>
        <v>2.4530916314055236</v>
      </c>
      <c r="N77" s="47">
        <v>2017</v>
      </c>
      <c r="O77" s="8">
        <v>43505</v>
      </c>
      <c r="P77" s="54">
        <v>112.61</v>
      </c>
      <c r="Q77" s="54"/>
      <c r="R77" s="57">
        <f>IF(P77="","",T77*M77*LOOKUP(RIGHT($D$2,3),定数!$A$6:$A$13,定数!$B$6:$B$13))</f>
        <v>-10057.675688762563</v>
      </c>
      <c r="S77" s="57"/>
      <c r="T77" s="58">
        <f t="shared" si="12"/>
        <v>-40.999999999999659</v>
      </c>
      <c r="U77" s="58"/>
      <c r="V77" t="str">
        <f t="shared" si="11"/>
        <v/>
      </c>
      <c r="W77">
        <f t="shared" si="11"/>
        <v>1</v>
      </c>
      <c r="X77" s="41">
        <f t="shared" si="13"/>
        <v>318901.9120827181</v>
      </c>
      <c r="Y77" s="42">
        <f t="shared" si="14"/>
        <v>0</v>
      </c>
    </row>
    <row r="78" spans="2:25" x14ac:dyDescent="0.15">
      <c r="B78" s="35">
        <v>70</v>
      </c>
      <c r="C78" s="53">
        <f t="shared" si="10"/>
        <v>308844.23639395554</v>
      </c>
      <c r="D78" s="53"/>
      <c r="E78" s="47">
        <v>2017</v>
      </c>
      <c r="F78" s="8">
        <v>43517</v>
      </c>
      <c r="G78" s="47" t="s">
        <v>3</v>
      </c>
      <c r="H78" s="54">
        <v>112.63</v>
      </c>
      <c r="I78" s="54"/>
      <c r="J78" s="47">
        <v>37</v>
      </c>
      <c r="K78" s="55">
        <f t="shared" si="9"/>
        <v>9265.3270918186663</v>
      </c>
      <c r="L78" s="56"/>
      <c r="M78" s="6">
        <f>IF(J78="","",(K78/J78)/LOOKUP(RIGHT($D$2,3),定数!$A$6:$A$13,定数!$B$6:$B$13))</f>
        <v>2.504142457248288</v>
      </c>
      <c r="N78" s="47">
        <v>2017</v>
      </c>
      <c r="O78" s="8">
        <v>43518</v>
      </c>
      <c r="P78" s="54">
        <v>111.89</v>
      </c>
      <c r="Q78" s="54"/>
      <c r="R78" s="57">
        <f>IF(P78="","",T78*M78*LOOKUP(RIGHT($D$2,3),定数!$A$6:$A$13,定数!$B$6:$B$13))</f>
        <v>18530.654183637202</v>
      </c>
      <c r="S78" s="57"/>
      <c r="T78" s="58">
        <f t="shared" si="12"/>
        <v>73.999999999999488</v>
      </c>
      <c r="U78" s="58"/>
      <c r="V78" t="str">
        <f t="shared" si="11"/>
        <v/>
      </c>
      <c r="W78">
        <f t="shared" si="11"/>
        <v>0</v>
      </c>
      <c r="X78" s="41">
        <f t="shared" si="13"/>
        <v>318901.9120827181</v>
      </c>
      <c r="Y78" s="42">
        <f t="shared" si="14"/>
        <v>3.1538461538461293E-2</v>
      </c>
    </row>
    <row r="79" spans="2:25" x14ac:dyDescent="0.15">
      <c r="B79" s="35">
        <v>71</v>
      </c>
      <c r="C79" s="53">
        <f t="shared" si="10"/>
        <v>327374.89057759271</v>
      </c>
      <c r="D79" s="53"/>
      <c r="E79" s="48">
        <v>2017</v>
      </c>
      <c r="F79" s="8">
        <v>43527</v>
      </c>
      <c r="G79" s="48" t="s">
        <v>4</v>
      </c>
      <c r="H79" s="54">
        <v>113.24</v>
      </c>
      <c r="I79" s="54"/>
      <c r="J79" s="48">
        <v>55</v>
      </c>
      <c r="K79" s="55">
        <f t="shared" si="9"/>
        <v>9821.2467173277819</v>
      </c>
      <c r="L79" s="56"/>
      <c r="M79" s="6">
        <f>IF(J79="","",(K79/J79)/LOOKUP(RIGHT($D$2,3),定数!$A$6:$A$13,定数!$B$6:$B$13))</f>
        <v>1.7856812213323241</v>
      </c>
      <c r="N79" s="48">
        <v>2017</v>
      </c>
      <c r="O79" s="8">
        <v>43530</v>
      </c>
      <c r="P79" s="54">
        <v>112.67</v>
      </c>
      <c r="Q79" s="54"/>
      <c r="R79" s="57">
        <f>IF(P79="","",T79*M79*LOOKUP(RIGHT($D$2,3),定数!$A$6:$A$13,定数!$B$6:$B$13))</f>
        <v>-10178.382961594125</v>
      </c>
      <c r="S79" s="57"/>
      <c r="T79" s="58">
        <f t="shared" si="12"/>
        <v>-56.999999999999318</v>
      </c>
      <c r="U79" s="58"/>
      <c r="V79" t="str">
        <f t="shared" si="11"/>
        <v/>
      </c>
      <c r="W79">
        <f t="shared" si="11"/>
        <v>1</v>
      </c>
      <c r="X79" s="41">
        <f t="shared" si="13"/>
        <v>327374.89057759271</v>
      </c>
      <c r="Y79" s="42">
        <f t="shared" si="14"/>
        <v>0</v>
      </c>
    </row>
    <row r="80" spans="2:25" x14ac:dyDescent="0.15">
      <c r="B80" s="35">
        <v>72</v>
      </c>
      <c r="C80" s="53">
        <f t="shared" si="10"/>
        <v>317196.50761599856</v>
      </c>
      <c r="D80" s="53"/>
      <c r="E80" s="48">
        <v>2017</v>
      </c>
      <c r="F80" s="8">
        <v>43533</v>
      </c>
      <c r="G80" s="48" t="s">
        <v>4</v>
      </c>
      <c r="H80" s="54">
        <v>113.27</v>
      </c>
      <c r="I80" s="54"/>
      <c r="J80" s="48">
        <v>61</v>
      </c>
      <c r="K80" s="55">
        <f t="shared" si="9"/>
        <v>9515.8952284799561</v>
      </c>
      <c r="L80" s="56"/>
      <c r="M80" s="6">
        <f>IF(J80="","",(K80/J80)/LOOKUP(RIGHT($D$2,3),定数!$A$6:$A$13,定数!$B$6:$B$13))</f>
        <v>1.5599828243409763</v>
      </c>
      <c r="N80" s="48">
        <v>2017</v>
      </c>
      <c r="O80" s="8">
        <v>43545</v>
      </c>
      <c r="P80" s="54">
        <v>112.63</v>
      </c>
      <c r="Q80" s="54"/>
      <c r="R80" s="57">
        <f>IF(P80="","",T80*M80*LOOKUP(RIGHT($D$2,3),定数!$A$6:$A$13,定数!$B$6:$B$13))</f>
        <v>-9983.8900757822576</v>
      </c>
      <c r="S80" s="57"/>
      <c r="T80" s="58">
        <f t="shared" si="12"/>
        <v>-64.000000000000057</v>
      </c>
      <c r="U80" s="58"/>
      <c r="V80" t="str">
        <f t="shared" si="11"/>
        <v/>
      </c>
      <c r="W80">
        <f t="shared" si="11"/>
        <v>2</v>
      </c>
      <c r="X80" s="41">
        <f t="shared" si="13"/>
        <v>327374.89057759271</v>
      </c>
      <c r="Y80" s="42">
        <f t="shared" si="14"/>
        <v>3.1090909090908836E-2</v>
      </c>
    </row>
    <row r="81" spans="2:25" x14ac:dyDescent="0.15">
      <c r="B81" s="35">
        <v>73</v>
      </c>
      <c r="C81" s="53">
        <f t="shared" si="10"/>
        <v>307212.61754021631</v>
      </c>
      <c r="D81" s="53"/>
      <c r="E81" s="48">
        <v>2017</v>
      </c>
      <c r="F81" s="8">
        <v>43553</v>
      </c>
      <c r="G81" s="48" t="s">
        <v>3</v>
      </c>
      <c r="H81" s="54">
        <v>111.69</v>
      </c>
      <c r="I81" s="54"/>
      <c r="J81" s="48">
        <v>50</v>
      </c>
      <c r="K81" s="55">
        <f t="shared" si="9"/>
        <v>9216.3785262064885</v>
      </c>
      <c r="L81" s="56"/>
      <c r="M81" s="6">
        <f>IF(J81="","",(K81/J81)/LOOKUP(RIGHT($D$2,3),定数!$A$6:$A$13,定数!$B$6:$B$13))</f>
        <v>1.8432757052412978</v>
      </c>
      <c r="N81" s="48">
        <v>2017</v>
      </c>
      <c r="O81" s="8">
        <v>43558</v>
      </c>
      <c r="P81" s="54">
        <v>110.69</v>
      </c>
      <c r="Q81" s="54"/>
      <c r="R81" s="57">
        <f>IF(P81="","",T81*M81*LOOKUP(RIGHT($D$2,3),定数!$A$6:$A$13,定数!$B$6:$B$13))</f>
        <v>18432.757052412977</v>
      </c>
      <c r="S81" s="57"/>
      <c r="T81" s="58">
        <f t="shared" si="12"/>
        <v>100</v>
      </c>
      <c r="U81" s="58"/>
      <c r="V81" t="str">
        <f t="shared" si="11"/>
        <v/>
      </c>
      <c r="W81">
        <f t="shared" si="11"/>
        <v>0</v>
      </c>
      <c r="X81" s="41">
        <f t="shared" si="13"/>
        <v>327374.89057759271</v>
      </c>
      <c r="Y81" s="42">
        <f t="shared" si="14"/>
        <v>6.1587719821162179E-2</v>
      </c>
    </row>
    <row r="82" spans="2:25" x14ac:dyDescent="0.15">
      <c r="B82" s="35">
        <v>74</v>
      </c>
      <c r="C82" s="53">
        <f t="shared" si="10"/>
        <v>325645.37459262926</v>
      </c>
      <c r="D82" s="53"/>
      <c r="E82" s="49">
        <v>2017</v>
      </c>
      <c r="F82" s="8">
        <v>43560</v>
      </c>
      <c r="G82" s="49" t="s">
        <v>3</v>
      </c>
      <c r="H82" s="54">
        <v>110.31</v>
      </c>
      <c r="I82" s="54"/>
      <c r="J82" s="49">
        <v>37</v>
      </c>
      <c r="K82" s="55">
        <f t="shared" si="9"/>
        <v>9769.3612377788777</v>
      </c>
      <c r="L82" s="56"/>
      <c r="M82" s="6">
        <f>IF(J82="","",(K82/J82)/LOOKUP(RIGHT($D$2,3),定数!$A$6:$A$13,定数!$B$6:$B$13))</f>
        <v>2.6403679021023994</v>
      </c>
      <c r="N82" s="49">
        <v>2017</v>
      </c>
      <c r="O82" s="8">
        <v>43560</v>
      </c>
      <c r="P82" s="54">
        <v>110.71</v>
      </c>
      <c r="Q82" s="54"/>
      <c r="R82" s="57">
        <f>IF(P82="","",T82*M82*LOOKUP(RIGHT($D$2,3),定数!$A$6:$A$13,定数!$B$6:$B$13))</f>
        <v>-10561.471608409372</v>
      </c>
      <c r="S82" s="57"/>
      <c r="T82" s="58">
        <f t="shared" si="12"/>
        <v>-39.999999999999147</v>
      </c>
      <c r="U82" s="58"/>
      <c r="V82" t="str">
        <f t="shared" si="11"/>
        <v/>
      </c>
      <c r="W82">
        <f t="shared" si="11"/>
        <v>1</v>
      </c>
      <c r="X82" s="41">
        <f t="shared" si="13"/>
        <v>327374.89057759271</v>
      </c>
      <c r="Y82" s="42">
        <f t="shared" si="14"/>
        <v>5.282983010431952E-3</v>
      </c>
    </row>
    <row r="83" spans="2:25" x14ac:dyDescent="0.15">
      <c r="B83" s="35">
        <v>75</v>
      </c>
      <c r="C83" s="53">
        <f t="shared" si="10"/>
        <v>315083.90298421989</v>
      </c>
      <c r="D83" s="53"/>
      <c r="E83" s="49">
        <v>2017</v>
      </c>
      <c r="F83" s="8">
        <v>43569</v>
      </c>
      <c r="G83" s="49" t="s">
        <v>3</v>
      </c>
      <c r="H83" s="54">
        <v>108.21</v>
      </c>
      <c r="I83" s="54"/>
      <c r="J83" s="49">
        <v>47</v>
      </c>
      <c r="K83" s="55">
        <f t="shared" si="9"/>
        <v>9452.5170895265965</v>
      </c>
      <c r="L83" s="56"/>
      <c r="M83" s="6">
        <f>IF(J83="","",(K83/J83)/LOOKUP(RIGHT($D$2,3),定数!$A$6:$A$13,定数!$B$6:$B$13))</f>
        <v>2.0111738488354463</v>
      </c>
      <c r="N83" s="49">
        <v>2017</v>
      </c>
      <c r="O83" s="8">
        <v>43573</v>
      </c>
      <c r="P83" s="54">
        <v>108.71</v>
      </c>
      <c r="Q83" s="54"/>
      <c r="R83" s="57">
        <f>IF(P83="","",T83*M83*LOOKUP(RIGHT($D$2,3),定数!$A$6:$A$13,定数!$B$6:$B$13))</f>
        <v>-10055.869244177231</v>
      </c>
      <c r="S83" s="57"/>
      <c r="T83" s="58">
        <f t="shared" si="12"/>
        <v>-50</v>
      </c>
      <c r="U83" s="58"/>
      <c r="V83" t="str">
        <f t="shared" si="11"/>
        <v/>
      </c>
      <c r="W83">
        <f t="shared" si="11"/>
        <v>2</v>
      </c>
      <c r="X83" s="41">
        <f t="shared" si="13"/>
        <v>327374.89057759271</v>
      </c>
      <c r="Y83" s="42">
        <f t="shared" si="14"/>
        <v>3.7544075453336156E-2</v>
      </c>
    </row>
    <row r="84" spans="2:25" x14ac:dyDescent="0.15">
      <c r="B84" s="35">
        <v>76</v>
      </c>
      <c r="C84" s="53">
        <f t="shared" si="10"/>
        <v>305028.03374004265</v>
      </c>
      <c r="D84" s="53"/>
      <c r="E84" s="49">
        <v>2017</v>
      </c>
      <c r="F84" s="8">
        <v>43583</v>
      </c>
      <c r="G84" s="49" t="s">
        <v>4</v>
      </c>
      <c r="H84" s="54">
        <v>112.08</v>
      </c>
      <c r="I84" s="54"/>
      <c r="J84" s="49">
        <v>37</v>
      </c>
      <c r="K84" s="55">
        <f t="shared" si="9"/>
        <v>9150.8410122012792</v>
      </c>
      <c r="L84" s="56"/>
      <c r="M84" s="6">
        <f>IF(J84="","",(K84/J84)/LOOKUP(RIGHT($D$2,3),定数!$A$6:$A$13,定数!$B$6:$B$13))</f>
        <v>2.4732002735679135</v>
      </c>
      <c r="N84" s="49">
        <v>2017</v>
      </c>
      <c r="O84" s="8">
        <v>43587</v>
      </c>
      <c r="P84" s="54">
        <v>112.82</v>
      </c>
      <c r="Q84" s="54"/>
      <c r="R84" s="57">
        <f>IF(P84="","",T84*M84*LOOKUP(RIGHT($D$2,3),定数!$A$6:$A$13,定数!$B$6:$B$13))</f>
        <v>18301.682024402435</v>
      </c>
      <c r="S84" s="57"/>
      <c r="T84" s="58">
        <f t="shared" si="12"/>
        <v>73.999999999999488</v>
      </c>
      <c r="U84" s="58"/>
      <c r="V84" t="str">
        <f t="shared" si="11"/>
        <v/>
      </c>
      <c r="W84">
        <f t="shared" si="11"/>
        <v>0</v>
      </c>
      <c r="X84" s="41">
        <f t="shared" si="13"/>
        <v>327374.89057759271</v>
      </c>
      <c r="Y84" s="42">
        <f t="shared" si="14"/>
        <v>6.8260753896314807E-2</v>
      </c>
    </row>
    <row r="85" spans="2:25" x14ac:dyDescent="0.15">
      <c r="B85" s="35">
        <v>77</v>
      </c>
      <c r="C85" s="53">
        <f t="shared" si="10"/>
        <v>323329.71576444508</v>
      </c>
      <c r="D85" s="53"/>
      <c r="E85" s="49">
        <v>2017</v>
      </c>
      <c r="F85" s="8">
        <v>43614</v>
      </c>
      <c r="G85" s="49" t="s">
        <v>3</v>
      </c>
      <c r="H85" s="54">
        <v>114</v>
      </c>
      <c r="I85" s="54"/>
      <c r="J85" s="49">
        <v>43</v>
      </c>
      <c r="K85" s="55">
        <f t="shared" si="9"/>
        <v>9699.8914729333519</v>
      </c>
      <c r="L85" s="56"/>
      <c r="M85" s="6">
        <f>IF(J85="","",(K85/J85)/LOOKUP(RIGHT($D$2,3),定数!$A$6:$A$13,定数!$B$6:$B$13))</f>
        <v>2.255788714635663</v>
      </c>
      <c r="N85" s="49">
        <v>2017</v>
      </c>
      <c r="O85" s="8">
        <v>43615</v>
      </c>
      <c r="P85" s="54">
        <v>113.13</v>
      </c>
      <c r="Q85" s="54"/>
      <c r="R85" s="57">
        <f>IF(P85="","",T85*M85*LOOKUP(RIGHT($D$2,3),定数!$A$6:$A$13,定数!$B$6:$B$13))</f>
        <v>19625.361817330369</v>
      </c>
      <c r="S85" s="57"/>
      <c r="T85" s="58">
        <f t="shared" si="12"/>
        <v>87.000000000000455</v>
      </c>
      <c r="U85" s="58"/>
      <c r="V85" t="str">
        <f t="shared" si="11"/>
        <v/>
      </c>
      <c r="W85">
        <f t="shared" si="11"/>
        <v>0</v>
      </c>
      <c r="X85" s="41">
        <f t="shared" si="13"/>
        <v>327374.89057759271</v>
      </c>
      <c r="Y85" s="42">
        <f t="shared" si="14"/>
        <v>1.235639913009412E-2</v>
      </c>
    </row>
    <row r="86" spans="2:25" x14ac:dyDescent="0.15">
      <c r="B86" s="35">
        <v>78</v>
      </c>
      <c r="C86" s="53">
        <f t="shared" si="10"/>
        <v>342955.07758177543</v>
      </c>
      <c r="D86" s="53"/>
      <c r="E86" s="49">
        <v>2017</v>
      </c>
      <c r="F86" s="8">
        <v>43639</v>
      </c>
      <c r="G86" s="49" t="s">
        <v>4</v>
      </c>
      <c r="H86" s="54">
        <v>114.96</v>
      </c>
      <c r="I86" s="54"/>
      <c r="J86" s="49">
        <v>53</v>
      </c>
      <c r="K86" s="55">
        <f t="shared" si="9"/>
        <v>10288.652327453263</v>
      </c>
      <c r="L86" s="56"/>
      <c r="M86" s="6">
        <f>IF(J86="","",(K86/J86)/LOOKUP(RIGHT($D$2,3),定数!$A$6:$A$13,定数!$B$6:$B$13))</f>
        <v>1.9412551561232574</v>
      </c>
      <c r="N86" s="49">
        <v>2017</v>
      </c>
      <c r="O86" s="8">
        <v>43643</v>
      </c>
      <c r="P86" s="54">
        <v>116.01</v>
      </c>
      <c r="Q86" s="54"/>
      <c r="R86" s="57">
        <f>IF(P86="","",T86*M86*LOOKUP(RIGHT($D$2,3),定数!$A$6:$A$13,定数!$B$6:$B$13))</f>
        <v>20383.179139294425</v>
      </c>
      <c r="S86" s="57"/>
      <c r="T86" s="58">
        <f t="shared" si="12"/>
        <v>105.00000000000114</v>
      </c>
      <c r="U86" s="58"/>
      <c r="V86" t="str">
        <f t="shared" si="11"/>
        <v/>
      </c>
      <c r="W86">
        <f t="shared" si="11"/>
        <v>0</v>
      </c>
      <c r="X86" s="41">
        <f t="shared" si="13"/>
        <v>342955.07758177543</v>
      </c>
      <c r="Y86" s="42">
        <f t="shared" si="14"/>
        <v>0</v>
      </c>
    </row>
    <row r="87" spans="2:25" x14ac:dyDescent="0.15">
      <c r="B87" s="35">
        <v>79</v>
      </c>
      <c r="C87" s="53">
        <f t="shared" si="10"/>
        <v>363338.25672106986</v>
      </c>
      <c r="D87" s="53"/>
      <c r="E87" s="49">
        <v>2017</v>
      </c>
      <c r="F87" s="8">
        <v>43644</v>
      </c>
      <c r="G87" s="49" t="s">
        <v>4</v>
      </c>
      <c r="H87" s="54">
        <v>117.2</v>
      </c>
      <c r="I87" s="54"/>
      <c r="J87" s="49">
        <v>107</v>
      </c>
      <c r="K87" s="55">
        <f t="shared" si="9"/>
        <v>10900.147701632095</v>
      </c>
      <c r="L87" s="56"/>
      <c r="M87" s="6">
        <f>IF(J87="","",(K87/J87)/LOOKUP(RIGHT($D$2,3),定数!$A$6:$A$13,定数!$B$6:$B$13))</f>
        <v>1.0187053926758969</v>
      </c>
      <c r="N87" s="49">
        <v>2017</v>
      </c>
      <c r="O87" s="8">
        <v>43673</v>
      </c>
      <c r="P87" s="54">
        <v>116.1</v>
      </c>
      <c r="Q87" s="54"/>
      <c r="R87" s="57">
        <f>IF(P87="","",T87*M87*LOOKUP(RIGHT($D$2,3),定数!$A$6:$A$13,定数!$B$6:$B$13))</f>
        <v>-11205.759319434952</v>
      </c>
      <c r="S87" s="57"/>
      <c r="T87" s="58">
        <f t="shared" si="12"/>
        <v>-110.00000000000085</v>
      </c>
      <c r="U87" s="58"/>
      <c r="V87" t="str">
        <f t="shared" si="11"/>
        <v/>
      </c>
      <c r="W87">
        <f t="shared" si="11"/>
        <v>1</v>
      </c>
      <c r="X87" s="41">
        <f t="shared" si="13"/>
        <v>363338.25672106986</v>
      </c>
      <c r="Y87" s="42">
        <f t="shared" si="14"/>
        <v>0</v>
      </c>
    </row>
    <row r="88" spans="2:25" x14ac:dyDescent="0.15">
      <c r="B88" s="35">
        <v>80</v>
      </c>
      <c r="C88" s="53">
        <f t="shared" si="10"/>
        <v>352132.49740163493</v>
      </c>
      <c r="D88" s="53"/>
      <c r="E88" s="49">
        <v>2017</v>
      </c>
      <c r="F88" s="8">
        <v>43666</v>
      </c>
      <c r="G88" s="49" t="s">
        <v>4</v>
      </c>
      <c r="H88" s="54">
        <v>117.63</v>
      </c>
      <c r="I88" s="54"/>
      <c r="J88" s="49">
        <v>95</v>
      </c>
      <c r="K88" s="55">
        <f t="shared" si="9"/>
        <v>10563.974922049047</v>
      </c>
      <c r="L88" s="56"/>
      <c r="M88" s="6">
        <f>IF(J88="","",(K88/J88)/LOOKUP(RIGHT($D$2,3),定数!$A$6:$A$13,定数!$B$6:$B$13))</f>
        <v>1.1119973602156892</v>
      </c>
      <c r="N88" s="49">
        <v>2017</v>
      </c>
      <c r="O88" s="8">
        <v>43672</v>
      </c>
      <c r="P88" s="54">
        <v>116.66</v>
      </c>
      <c r="Q88" s="54"/>
      <c r="R88" s="57">
        <f>IF(P88="","",T88*M88*LOOKUP(RIGHT($D$2,3),定数!$A$6:$A$13,定数!$B$6:$B$13))</f>
        <v>-10786.374394092172</v>
      </c>
      <c r="S88" s="57"/>
      <c r="T88" s="58">
        <f t="shared" si="12"/>
        <v>-96.999999999999886</v>
      </c>
      <c r="U88" s="58"/>
      <c r="V88" t="str">
        <f t="shared" si="11"/>
        <v/>
      </c>
      <c r="W88">
        <f t="shared" si="11"/>
        <v>2</v>
      </c>
      <c r="X88" s="41">
        <f t="shared" si="13"/>
        <v>363338.25672106986</v>
      </c>
      <c r="Y88" s="42">
        <f t="shared" si="14"/>
        <v>3.0841121495327251E-2</v>
      </c>
    </row>
    <row r="89" spans="2:25" x14ac:dyDescent="0.15">
      <c r="B89" s="35">
        <v>81</v>
      </c>
      <c r="C89" s="53">
        <f t="shared" si="10"/>
        <v>341346.12300754274</v>
      </c>
      <c r="D89" s="53"/>
      <c r="E89" s="50">
        <v>2017</v>
      </c>
      <c r="F89" s="8">
        <v>43680</v>
      </c>
      <c r="G89" s="50" t="s">
        <v>3</v>
      </c>
      <c r="H89" s="54">
        <v>113.75</v>
      </c>
      <c r="I89" s="54"/>
      <c r="J89" s="50">
        <v>52</v>
      </c>
      <c r="K89" s="55">
        <f t="shared" si="9"/>
        <v>10240.383690226283</v>
      </c>
      <c r="L89" s="56"/>
      <c r="M89" s="6">
        <f>IF(J89="","",(K89/J89)/LOOKUP(RIGHT($D$2,3),定数!$A$6:$A$13,定数!$B$6:$B$13))</f>
        <v>1.9693045558127467</v>
      </c>
      <c r="N89" s="50">
        <v>2017</v>
      </c>
      <c r="O89" s="8">
        <v>43691</v>
      </c>
      <c r="P89" s="54">
        <v>112.71</v>
      </c>
      <c r="Q89" s="54"/>
      <c r="R89" s="57">
        <f>IF(P89="","",T89*M89*LOOKUP(RIGHT($D$2,3),定数!$A$6:$A$13,定数!$B$6:$B$13))</f>
        <v>20480.767380452686</v>
      </c>
      <c r="S89" s="57"/>
      <c r="T89" s="58">
        <f t="shared" si="12"/>
        <v>104.00000000000063</v>
      </c>
      <c r="U89" s="58"/>
      <c r="V89" t="str">
        <f t="shared" si="11"/>
        <v/>
      </c>
      <c r="W89">
        <f t="shared" si="11"/>
        <v>0</v>
      </c>
      <c r="X89" s="41">
        <f t="shared" si="13"/>
        <v>363338.25672106986</v>
      </c>
      <c r="Y89" s="42">
        <f t="shared" si="14"/>
        <v>6.052798819478622E-2</v>
      </c>
    </row>
    <row r="90" spans="2:25" x14ac:dyDescent="0.15">
      <c r="B90" s="35">
        <v>82</v>
      </c>
      <c r="C90" s="53">
        <f t="shared" si="10"/>
        <v>361826.8903879954</v>
      </c>
      <c r="D90" s="53"/>
      <c r="E90" s="50">
        <v>2017</v>
      </c>
      <c r="F90" s="8">
        <v>43684</v>
      </c>
      <c r="G90" s="50" t="s">
        <v>3</v>
      </c>
      <c r="H90" s="54">
        <v>113.7</v>
      </c>
      <c r="I90" s="54"/>
      <c r="J90" s="50">
        <v>29</v>
      </c>
      <c r="K90" s="55">
        <f t="shared" si="9"/>
        <v>10854.806711639862</v>
      </c>
      <c r="L90" s="56"/>
      <c r="M90" s="6">
        <f>IF(J90="","",(K90/J90)/LOOKUP(RIGHT($D$2,3),定数!$A$6:$A$13,定数!$B$6:$B$13))</f>
        <v>3.7430367971171936</v>
      </c>
      <c r="N90" s="50">
        <v>2017</v>
      </c>
      <c r="O90" s="8">
        <v>43686</v>
      </c>
      <c r="P90" s="54">
        <v>113.13</v>
      </c>
      <c r="Q90" s="54"/>
      <c r="R90" s="57">
        <f>IF(P90="","",T90*M90*LOOKUP(RIGHT($D$2,3),定数!$A$6:$A$13,定数!$B$6:$B$13))</f>
        <v>21335.309743568279</v>
      </c>
      <c r="S90" s="57"/>
      <c r="T90" s="58">
        <f t="shared" si="12"/>
        <v>57.000000000000739</v>
      </c>
      <c r="U90" s="58"/>
      <c r="V90" t="str">
        <f t="shared" si="11"/>
        <v/>
      </c>
      <c r="W90">
        <f t="shared" si="11"/>
        <v>0</v>
      </c>
      <c r="X90" s="41">
        <f t="shared" si="13"/>
        <v>363338.25672106986</v>
      </c>
      <c r="Y90" s="42">
        <f t="shared" si="14"/>
        <v>4.1596674864731176E-3</v>
      </c>
    </row>
    <row r="91" spans="2:25" x14ac:dyDescent="0.15">
      <c r="B91" s="35">
        <v>83</v>
      </c>
      <c r="C91" s="53">
        <f t="shared" si="10"/>
        <v>383162.2001315637</v>
      </c>
      <c r="D91" s="53"/>
      <c r="E91" s="50">
        <v>2017</v>
      </c>
      <c r="F91" s="8">
        <v>43694</v>
      </c>
      <c r="G91" s="50" t="s">
        <v>4</v>
      </c>
      <c r="H91" s="54">
        <v>114.15</v>
      </c>
      <c r="I91" s="54"/>
      <c r="J91" s="50">
        <v>45</v>
      </c>
      <c r="K91" s="55">
        <f t="shared" si="9"/>
        <v>11494.86600394691</v>
      </c>
      <c r="L91" s="56"/>
      <c r="M91" s="6">
        <f>IF(J91="","",(K91/J91)/LOOKUP(RIGHT($D$2,3),定数!$A$6:$A$13,定数!$B$6:$B$13))</f>
        <v>2.554414667543758</v>
      </c>
      <c r="N91" s="50">
        <v>2017</v>
      </c>
      <c r="O91" s="8">
        <v>43695</v>
      </c>
      <c r="P91" s="54">
        <v>113.67</v>
      </c>
      <c r="Q91" s="54"/>
      <c r="R91" s="57">
        <f>IF(P91="","",T91*M91*LOOKUP(RIGHT($D$2,3),定数!$A$6:$A$13,定数!$B$6:$B$13))</f>
        <v>-12261.19040421014</v>
      </c>
      <c r="S91" s="57"/>
      <c r="T91" s="58">
        <f t="shared" si="12"/>
        <v>-48.000000000000398</v>
      </c>
      <c r="U91" s="58"/>
      <c r="V91" t="str">
        <f t="shared" ref="V91:W106" si="15">IF(S91&lt;&gt;"",IF(S91&lt;0,1+V90,0),"")</f>
        <v/>
      </c>
      <c r="W91">
        <f t="shared" si="15"/>
        <v>1</v>
      </c>
      <c r="X91" s="41">
        <f t="shared" si="13"/>
        <v>383162.2001315637</v>
      </c>
      <c r="Y91" s="42">
        <f t="shared" si="14"/>
        <v>0</v>
      </c>
    </row>
    <row r="92" spans="2:25" x14ac:dyDescent="0.15">
      <c r="B92" s="35">
        <v>84</v>
      </c>
      <c r="C92" s="53">
        <f t="shared" si="10"/>
        <v>370901.00972735358</v>
      </c>
      <c r="D92" s="53"/>
      <c r="E92" s="50">
        <v>2017</v>
      </c>
      <c r="F92" s="8">
        <v>43700</v>
      </c>
      <c r="G92" s="50" t="s">
        <v>3</v>
      </c>
      <c r="H92" s="54">
        <v>112.97</v>
      </c>
      <c r="I92" s="54"/>
      <c r="J92" s="50">
        <v>34</v>
      </c>
      <c r="K92" s="55">
        <f t="shared" si="9"/>
        <v>11127.030291820607</v>
      </c>
      <c r="L92" s="56"/>
      <c r="M92" s="6">
        <f>IF(J92="","",(K92/J92)/LOOKUP(RIGHT($D$2,3),定数!$A$6:$A$13,定数!$B$6:$B$13))</f>
        <v>3.2726559681825313</v>
      </c>
      <c r="N92" s="50">
        <v>2017</v>
      </c>
      <c r="O92" s="8">
        <v>43701</v>
      </c>
      <c r="P92" s="54">
        <v>113.33</v>
      </c>
      <c r="Q92" s="54"/>
      <c r="R92" s="57">
        <f>IF(P92="","",T92*M92*LOOKUP(RIGHT($D$2,3),定数!$A$6:$A$13,定数!$B$6:$B$13))</f>
        <v>-11781.561485457094</v>
      </c>
      <c r="S92" s="57"/>
      <c r="T92" s="58">
        <f t="shared" si="12"/>
        <v>-35.999999999999943</v>
      </c>
      <c r="U92" s="58"/>
      <c r="V92" t="str">
        <f t="shared" si="15"/>
        <v/>
      </c>
      <c r="W92">
        <f t="shared" si="15"/>
        <v>2</v>
      </c>
      <c r="X92" s="41">
        <f t="shared" si="13"/>
        <v>383162.2001315637</v>
      </c>
      <c r="Y92" s="42">
        <f t="shared" si="14"/>
        <v>3.200000000000025E-2</v>
      </c>
    </row>
    <row r="93" spans="2:25" x14ac:dyDescent="0.15">
      <c r="B93" s="35">
        <v>85</v>
      </c>
      <c r="C93" s="53">
        <f t="shared" si="10"/>
        <v>359119.44824189646</v>
      </c>
      <c r="D93" s="53"/>
      <c r="E93" s="50">
        <v>2017</v>
      </c>
      <c r="F93" s="8">
        <v>43719</v>
      </c>
      <c r="G93" s="50" t="s">
        <v>4</v>
      </c>
      <c r="H93" s="54">
        <v>114.67</v>
      </c>
      <c r="I93" s="54"/>
      <c r="J93" s="50">
        <v>57</v>
      </c>
      <c r="K93" s="55">
        <f t="shared" si="9"/>
        <v>10773.583447256893</v>
      </c>
      <c r="L93" s="56"/>
      <c r="M93" s="6">
        <f>IF(J93="","",(K93/J93)/LOOKUP(RIGHT($D$2,3),定数!$A$6:$A$13,定数!$B$6:$B$13))</f>
        <v>1.8901023591678758</v>
      </c>
      <c r="N93" s="50">
        <v>2017</v>
      </c>
      <c r="O93" s="8">
        <v>43722</v>
      </c>
      <c r="P93" s="54">
        <v>114.08</v>
      </c>
      <c r="Q93" s="54"/>
      <c r="R93" s="57">
        <f>IF(P93="","",T93*M93*LOOKUP(RIGHT($D$2,3),定数!$A$6:$A$13,定数!$B$6:$B$13))</f>
        <v>-11151.603919090532</v>
      </c>
      <c r="S93" s="57"/>
      <c r="T93" s="58">
        <f t="shared" si="12"/>
        <v>-59.000000000000341</v>
      </c>
      <c r="U93" s="58"/>
      <c r="V93" t="str">
        <f t="shared" si="15"/>
        <v/>
      </c>
      <c r="W93">
        <f t="shared" si="15"/>
        <v>3</v>
      </c>
      <c r="X93" s="41">
        <f t="shared" si="13"/>
        <v>383162.2001315637</v>
      </c>
      <c r="Y93" s="42">
        <f t="shared" si="14"/>
        <v>6.2748235294117882E-2</v>
      </c>
    </row>
    <row r="94" spans="2:25" x14ac:dyDescent="0.15">
      <c r="B94" s="35">
        <v>86</v>
      </c>
      <c r="C94" s="53">
        <f t="shared" si="10"/>
        <v>347967.84432280593</v>
      </c>
      <c r="D94" s="53"/>
      <c r="E94" s="50">
        <v>2017</v>
      </c>
      <c r="F94" s="8">
        <v>43737</v>
      </c>
      <c r="G94" s="50" t="s">
        <v>4</v>
      </c>
      <c r="H94" s="54">
        <v>116.37</v>
      </c>
      <c r="I94" s="54"/>
      <c r="J94" s="50">
        <v>59</v>
      </c>
      <c r="K94" s="55">
        <f t="shared" ref="K94:K132" si="16">IF(J94="","",C94*0.03)</f>
        <v>10439.035329684177</v>
      </c>
      <c r="L94" s="56"/>
      <c r="M94" s="6">
        <f>IF(J94="","",(K94/J94)/LOOKUP(RIGHT($D$2,3),定数!$A$6:$A$13,定数!$B$6:$B$13))</f>
        <v>1.7693280219803689</v>
      </c>
      <c r="N94" s="50">
        <v>2017</v>
      </c>
      <c r="O94" s="8">
        <v>43740</v>
      </c>
      <c r="P94" s="54">
        <v>115.75</v>
      </c>
      <c r="Q94" s="54"/>
      <c r="R94" s="57">
        <f>IF(P94="","",T94*M94*LOOKUP(RIGHT($D$2,3),定数!$A$6:$A$13,定数!$B$6:$B$13))</f>
        <v>-10969.833736278368</v>
      </c>
      <c r="S94" s="57"/>
      <c r="T94" s="58">
        <f t="shared" si="12"/>
        <v>-62.000000000000455</v>
      </c>
      <c r="U94" s="58"/>
      <c r="V94" t="str">
        <f t="shared" si="15"/>
        <v/>
      </c>
      <c r="W94">
        <f t="shared" si="15"/>
        <v>4</v>
      </c>
      <c r="X94" s="41">
        <f t="shared" si="13"/>
        <v>383162.2001315637</v>
      </c>
      <c r="Y94" s="42">
        <f t="shared" si="14"/>
        <v>9.1852369040248072E-2</v>
      </c>
    </row>
    <row r="95" spans="2:25" x14ac:dyDescent="0.15">
      <c r="B95" s="35">
        <v>87</v>
      </c>
      <c r="C95" s="53">
        <f t="shared" si="10"/>
        <v>336998.01058652758</v>
      </c>
      <c r="D95" s="53"/>
      <c r="E95" s="50">
        <v>2017</v>
      </c>
      <c r="F95" s="8">
        <v>43748</v>
      </c>
      <c r="G95" s="50" t="s">
        <v>3</v>
      </c>
      <c r="H95" s="54">
        <v>114.91</v>
      </c>
      <c r="I95" s="54"/>
      <c r="J95" s="50">
        <v>32</v>
      </c>
      <c r="K95" s="55">
        <f t="shared" si="16"/>
        <v>10109.940317595827</v>
      </c>
      <c r="L95" s="56"/>
      <c r="M95" s="6">
        <f>IF(J95="","",(K95/J95)/LOOKUP(RIGHT($D$2,3),定数!$A$6:$A$13,定数!$B$6:$B$13))</f>
        <v>3.159356349248696</v>
      </c>
      <c r="N95" s="50">
        <v>2017</v>
      </c>
      <c r="O95" s="8">
        <v>43749</v>
      </c>
      <c r="P95" s="54">
        <v>115.25</v>
      </c>
      <c r="Q95" s="54"/>
      <c r="R95" s="57">
        <f>IF(P95="","",T95*M95*LOOKUP(RIGHT($D$2,3),定数!$A$6:$A$13,定数!$B$6:$B$13))</f>
        <v>-10741.811587445674</v>
      </c>
      <c r="S95" s="57"/>
      <c r="T95" s="58">
        <f t="shared" si="12"/>
        <v>-34.000000000000341</v>
      </c>
      <c r="U95" s="58"/>
      <c r="V95" t="str">
        <f t="shared" si="15"/>
        <v/>
      </c>
      <c r="W95">
        <f t="shared" si="15"/>
        <v>5</v>
      </c>
      <c r="X95" s="41">
        <f t="shared" si="13"/>
        <v>383162.2001315637</v>
      </c>
      <c r="Y95" s="42">
        <f t="shared" si="14"/>
        <v>0.12048210791457259</v>
      </c>
    </row>
    <row r="96" spans="2:25" x14ac:dyDescent="0.15">
      <c r="B96" s="35">
        <v>88</v>
      </c>
      <c r="C96" s="53">
        <f t="shared" si="10"/>
        <v>326256.19899908191</v>
      </c>
      <c r="D96" s="53"/>
      <c r="E96" s="50">
        <v>2017</v>
      </c>
      <c r="F96" s="8">
        <v>43764</v>
      </c>
      <c r="G96" s="50" t="s">
        <v>3</v>
      </c>
      <c r="H96" s="54">
        <v>114.38</v>
      </c>
      <c r="I96" s="54"/>
      <c r="J96" s="50">
        <v>57</v>
      </c>
      <c r="K96" s="55">
        <f t="shared" si="16"/>
        <v>9787.6859699724573</v>
      </c>
      <c r="L96" s="56"/>
      <c r="M96" s="6">
        <f>IF(J96="","",(K96/J96)/LOOKUP(RIGHT($D$2,3),定数!$A$6:$A$13,定数!$B$6:$B$13))</f>
        <v>1.7171378894688523</v>
      </c>
      <c r="N96" s="50">
        <v>2017</v>
      </c>
      <c r="O96" s="8">
        <v>43786</v>
      </c>
      <c r="P96" s="54">
        <v>113.25</v>
      </c>
      <c r="Q96" s="54"/>
      <c r="R96" s="57">
        <f>IF(P96="","",T96*M96*LOOKUP(RIGHT($D$2,3),定数!$A$6:$A$13,定数!$B$6:$B$13))</f>
        <v>19403.658150997951</v>
      </c>
      <c r="S96" s="57"/>
      <c r="T96" s="58">
        <f t="shared" si="12"/>
        <v>112.99999999999955</v>
      </c>
      <c r="U96" s="58"/>
      <c r="V96" t="str">
        <f t="shared" si="15"/>
        <v/>
      </c>
      <c r="W96">
        <f t="shared" si="15"/>
        <v>0</v>
      </c>
      <c r="X96" s="41">
        <f t="shared" si="13"/>
        <v>383162.2001315637</v>
      </c>
      <c r="Y96" s="42">
        <f t="shared" si="14"/>
        <v>0.14851674072479581</v>
      </c>
    </row>
    <row r="97" spans="2:25" x14ac:dyDescent="0.15">
      <c r="B97" s="35">
        <v>89</v>
      </c>
      <c r="C97" s="53">
        <f t="shared" si="10"/>
        <v>345659.85715007986</v>
      </c>
      <c r="D97" s="53"/>
      <c r="E97" s="50">
        <v>2017</v>
      </c>
      <c r="F97" s="8">
        <v>43777</v>
      </c>
      <c r="G97" s="50" t="s">
        <v>3</v>
      </c>
      <c r="H97" s="54">
        <v>113.79</v>
      </c>
      <c r="I97" s="54"/>
      <c r="J97" s="50">
        <v>16</v>
      </c>
      <c r="K97" s="55">
        <f t="shared" si="16"/>
        <v>10369.795714502396</v>
      </c>
      <c r="L97" s="56"/>
      <c r="M97" s="6">
        <f>IF(J97="","",(K97/J97)/LOOKUP(RIGHT($D$2,3),定数!$A$6:$A$13,定数!$B$6:$B$13))</f>
        <v>6.4811223215639977</v>
      </c>
      <c r="N97" s="50">
        <v>2017</v>
      </c>
      <c r="O97" s="8">
        <v>43778</v>
      </c>
      <c r="P97" s="54">
        <v>113.98</v>
      </c>
      <c r="Q97" s="54"/>
      <c r="R97" s="57">
        <f>IF(P97="","",T97*M97*LOOKUP(RIGHT($D$2,3),定数!$A$6:$A$13,定数!$B$6:$B$13))</f>
        <v>-12314.13241097145</v>
      </c>
      <c r="S97" s="57"/>
      <c r="T97" s="58">
        <f t="shared" si="12"/>
        <v>-18.999999999999773</v>
      </c>
      <c r="U97" s="58"/>
      <c r="V97" t="str">
        <f t="shared" si="15"/>
        <v/>
      </c>
      <c r="W97">
        <f t="shared" si="15"/>
        <v>1</v>
      </c>
      <c r="X97" s="41">
        <f t="shared" si="13"/>
        <v>383162.2001315637</v>
      </c>
      <c r="Y97" s="42">
        <f t="shared" si="14"/>
        <v>9.7875894252112849E-2</v>
      </c>
    </row>
    <row r="98" spans="2:25" x14ac:dyDescent="0.15">
      <c r="B98" s="35">
        <v>90</v>
      </c>
      <c r="C98" s="53">
        <f t="shared" si="10"/>
        <v>333345.72473910841</v>
      </c>
      <c r="D98" s="53"/>
      <c r="E98" s="50">
        <v>2017</v>
      </c>
      <c r="F98" s="8">
        <v>43799</v>
      </c>
      <c r="G98" s="50" t="s">
        <v>4</v>
      </c>
      <c r="H98" s="54">
        <v>114.31</v>
      </c>
      <c r="I98" s="54"/>
      <c r="J98" s="50">
        <v>63</v>
      </c>
      <c r="K98" s="55">
        <f t="shared" si="16"/>
        <v>10000.371742173253</v>
      </c>
      <c r="L98" s="56"/>
      <c r="M98" s="6">
        <f>IF(J98="","",(K98/J98)/LOOKUP(RIGHT($D$2,3),定数!$A$6:$A$13,定数!$B$6:$B$13))</f>
        <v>1.5873605939957545</v>
      </c>
      <c r="N98" s="50">
        <v>2017</v>
      </c>
      <c r="O98" s="8">
        <v>43805</v>
      </c>
      <c r="P98" s="54">
        <v>113.66</v>
      </c>
      <c r="Q98" s="54"/>
      <c r="R98" s="57">
        <f>IF(P98="","",T98*M98*LOOKUP(RIGHT($D$2,3),定数!$A$6:$A$13,定数!$B$6:$B$13))</f>
        <v>-10317.843860972494</v>
      </c>
      <c r="S98" s="57"/>
      <c r="T98" s="58">
        <f t="shared" si="12"/>
        <v>-65.000000000000568</v>
      </c>
      <c r="U98" s="58"/>
      <c r="V98" t="str">
        <f t="shared" si="15"/>
        <v/>
      </c>
      <c r="W98">
        <f t="shared" si="15"/>
        <v>2</v>
      </c>
      <c r="X98" s="41">
        <f t="shared" si="13"/>
        <v>383162.2001315637</v>
      </c>
      <c r="Y98" s="42">
        <f t="shared" si="14"/>
        <v>0.13001406551938099</v>
      </c>
    </row>
    <row r="99" spans="2:25" x14ac:dyDescent="0.15">
      <c r="B99" s="35">
        <v>91</v>
      </c>
      <c r="C99" s="53">
        <f t="shared" si="10"/>
        <v>323027.88087813591</v>
      </c>
      <c r="D99" s="53"/>
      <c r="E99" s="50">
        <v>2017</v>
      </c>
      <c r="F99" s="8">
        <v>43819</v>
      </c>
      <c r="G99" s="50" t="s">
        <v>4</v>
      </c>
      <c r="H99" s="54">
        <v>115.15</v>
      </c>
      <c r="I99" s="54"/>
      <c r="J99" s="50">
        <v>68</v>
      </c>
      <c r="K99" s="55">
        <f t="shared" si="16"/>
        <v>9690.8364263440762</v>
      </c>
      <c r="L99" s="56"/>
      <c r="M99" s="6">
        <f>IF(J99="","",(K99/J99)/LOOKUP(RIGHT($D$2,3),定数!$A$6:$A$13,定数!$B$6:$B$13))</f>
        <v>1.4251230038741289</v>
      </c>
      <c r="N99" s="50">
        <v>2017</v>
      </c>
      <c r="O99" s="8">
        <v>43821</v>
      </c>
      <c r="P99" s="54">
        <v>114.45</v>
      </c>
      <c r="Q99" s="54"/>
      <c r="R99" s="57">
        <f>IF(P99="","",T99*M99*LOOKUP(RIGHT($D$2,3),定数!$A$6:$A$13,定数!$B$6:$B$13))</f>
        <v>-9975.8610271189427</v>
      </c>
      <c r="S99" s="57"/>
      <c r="T99" s="58">
        <f t="shared" si="12"/>
        <v>-70.000000000000284</v>
      </c>
      <c r="U99" s="58"/>
      <c r="V99" t="str">
        <f t="shared" si="15"/>
        <v/>
      </c>
      <c r="W99">
        <f t="shared" si="15"/>
        <v>3</v>
      </c>
      <c r="X99" s="41">
        <f t="shared" si="13"/>
        <v>383162.2001315637</v>
      </c>
      <c r="Y99" s="42">
        <f t="shared" si="14"/>
        <v>0.15694220158663852</v>
      </c>
    </row>
    <row r="100" spans="2:25" x14ac:dyDescent="0.15">
      <c r="B100" s="35">
        <v>92</v>
      </c>
      <c r="C100" s="53">
        <f t="shared" si="10"/>
        <v>313052.01985101699</v>
      </c>
      <c r="D100" s="53"/>
      <c r="E100" s="50">
        <v>2018</v>
      </c>
      <c r="F100" s="8">
        <v>43505</v>
      </c>
      <c r="G100" s="50" t="s">
        <v>3</v>
      </c>
      <c r="H100" s="54">
        <v>115.14</v>
      </c>
      <c r="I100" s="54"/>
      <c r="J100" s="50">
        <v>147</v>
      </c>
      <c r="K100" s="55">
        <f t="shared" si="16"/>
        <v>9391.5605955305091</v>
      </c>
      <c r="L100" s="56"/>
      <c r="M100" s="6">
        <f>IF(J100="","",(K100/J100)/LOOKUP(RIGHT($D$2,3),定数!$A$6:$A$13,定数!$B$6:$B$13))</f>
        <v>0.63888167316534072</v>
      </c>
      <c r="N100" s="50">
        <v>2018</v>
      </c>
      <c r="O100" s="8">
        <v>43531</v>
      </c>
      <c r="P100" s="54">
        <v>112.21</v>
      </c>
      <c r="Q100" s="54"/>
      <c r="R100" s="57">
        <f>IF(P100="","",T100*M100*LOOKUP(RIGHT($D$2,3),定数!$A$6:$A$13,定数!$B$6:$B$13))</f>
        <v>18719.233023744528</v>
      </c>
      <c r="S100" s="57"/>
      <c r="T100" s="58">
        <f t="shared" si="12"/>
        <v>293.00000000000068</v>
      </c>
      <c r="U100" s="58"/>
      <c r="V100" t="str">
        <f t="shared" si="15"/>
        <v/>
      </c>
      <c r="W100">
        <f t="shared" si="15"/>
        <v>0</v>
      </c>
      <c r="X100" s="41">
        <f t="shared" si="13"/>
        <v>383162.2001315637</v>
      </c>
      <c r="Y100" s="42">
        <f t="shared" si="14"/>
        <v>0.18297781006705116</v>
      </c>
    </row>
    <row r="101" spans="2:25" x14ac:dyDescent="0.15">
      <c r="B101" s="35">
        <v>93</v>
      </c>
      <c r="C101" s="53">
        <f t="shared" si="10"/>
        <v>331771.25287476153</v>
      </c>
      <c r="D101" s="53"/>
      <c r="E101" s="50">
        <v>2018</v>
      </c>
      <c r="F101" s="8">
        <v>43509</v>
      </c>
      <c r="G101" s="50" t="s">
        <v>3</v>
      </c>
      <c r="H101" s="54">
        <v>115.4</v>
      </c>
      <c r="I101" s="54"/>
      <c r="J101" s="50">
        <v>43</v>
      </c>
      <c r="K101" s="55">
        <f t="shared" si="16"/>
        <v>9953.1375862428449</v>
      </c>
      <c r="L101" s="56"/>
      <c r="M101" s="6">
        <f>IF(J101="","",(K101/J101)/LOOKUP(RIGHT($D$2,3),定数!$A$6:$A$13,定数!$B$6:$B$13))</f>
        <v>2.3146831595913593</v>
      </c>
      <c r="N101" s="50">
        <v>2018</v>
      </c>
      <c r="O101" s="8">
        <v>43510</v>
      </c>
      <c r="P101" s="54">
        <v>114.54</v>
      </c>
      <c r="Q101" s="54"/>
      <c r="R101" s="57">
        <f>IF(P101="","",T101*M101*LOOKUP(RIGHT($D$2,3),定数!$A$6:$A$13,定数!$B$6:$B$13))</f>
        <v>19906.275172485675</v>
      </c>
      <c r="S101" s="57"/>
      <c r="T101" s="58">
        <f t="shared" si="12"/>
        <v>85.999999999999943</v>
      </c>
      <c r="U101" s="58"/>
      <c r="V101" t="str">
        <f t="shared" si="15"/>
        <v/>
      </c>
      <c r="W101">
        <f t="shared" si="15"/>
        <v>0</v>
      </c>
      <c r="X101" s="41">
        <f t="shared" si="13"/>
        <v>383162.2001315637</v>
      </c>
      <c r="Y101" s="42">
        <f t="shared" si="14"/>
        <v>0.13412321789350945</v>
      </c>
    </row>
    <row r="102" spans="2:25" x14ac:dyDescent="0.15">
      <c r="B102" s="35">
        <v>94</v>
      </c>
      <c r="C102" s="53">
        <f t="shared" si="10"/>
        <v>351677.52804724721</v>
      </c>
      <c r="D102" s="53"/>
      <c r="E102" s="50">
        <v>2018</v>
      </c>
      <c r="F102" s="8">
        <v>43519</v>
      </c>
      <c r="G102" s="50" t="s">
        <v>3</v>
      </c>
      <c r="H102" s="54">
        <v>114.02</v>
      </c>
      <c r="I102" s="54"/>
      <c r="J102" s="50">
        <v>47</v>
      </c>
      <c r="K102" s="55">
        <f t="shared" si="16"/>
        <v>10550.325841417416</v>
      </c>
      <c r="L102" s="56"/>
      <c r="M102" s="6">
        <f>IF(J102="","",(K102/J102)/LOOKUP(RIGHT($D$2,3),定数!$A$6:$A$13,定数!$B$6:$B$13))</f>
        <v>2.2447501790249822</v>
      </c>
      <c r="N102" s="50">
        <v>2018</v>
      </c>
      <c r="O102" s="8">
        <v>43524</v>
      </c>
      <c r="P102" s="54">
        <v>113.08</v>
      </c>
      <c r="Q102" s="54"/>
      <c r="R102" s="57">
        <f>IF(P102="","",T102*M102*LOOKUP(RIGHT($D$2,3),定数!$A$6:$A$13,定数!$B$6:$B$13))</f>
        <v>21100.651682834781</v>
      </c>
      <c r="S102" s="57"/>
      <c r="T102" s="58">
        <f t="shared" si="12"/>
        <v>93.999999999999773</v>
      </c>
      <c r="U102" s="58"/>
      <c r="V102" t="str">
        <f t="shared" si="15"/>
        <v/>
      </c>
      <c r="W102">
        <f t="shared" si="15"/>
        <v>0</v>
      </c>
      <c r="X102" s="41">
        <f t="shared" si="13"/>
        <v>383162.2001315637</v>
      </c>
      <c r="Y102" s="42">
        <f t="shared" si="14"/>
        <v>8.2170610967119972E-2</v>
      </c>
    </row>
    <row r="103" spans="2:25" x14ac:dyDescent="0.15">
      <c r="B103" s="35">
        <v>95</v>
      </c>
      <c r="C103" s="53">
        <f t="shared" si="10"/>
        <v>372778.17973008199</v>
      </c>
      <c r="D103" s="53"/>
      <c r="E103" s="50">
        <v>2018</v>
      </c>
      <c r="F103" s="8">
        <v>43565</v>
      </c>
      <c r="G103" s="50" t="s">
        <v>4</v>
      </c>
      <c r="H103" s="54">
        <v>112</v>
      </c>
      <c r="I103" s="54"/>
      <c r="J103" s="50">
        <v>45</v>
      </c>
      <c r="K103" s="55">
        <f t="shared" si="16"/>
        <v>11183.34539190246</v>
      </c>
      <c r="L103" s="56"/>
      <c r="M103" s="6">
        <f>IF(J103="","",(K103/J103)/LOOKUP(RIGHT($D$2,3),定数!$A$6:$A$13,定数!$B$6:$B$13))</f>
        <v>2.4851878648672132</v>
      </c>
      <c r="N103" s="50">
        <v>2018</v>
      </c>
      <c r="O103" s="8">
        <v>43566</v>
      </c>
      <c r="P103" s="54">
        <v>111.53</v>
      </c>
      <c r="Q103" s="54"/>
      <c r="R103" s="57">
        <f>IF(P103="","",T103*M103*LOOKUP(RIGHT($D$2,3),定数!$A$6:$A$13,定数!$B$6:$B$13))</f>
        <v>-11680.382964875873</v>
      </c>
      <c r="S103" s="57"/>
      <c r="T103" s="58">
        <f t="shared" si="12"/>
        <v>-46.999999999999886</v>
      </c>
      <c r="U103" s="58"/>
      <c r="V103" t="str">
        <f t="shared" si="15"/>
        <v/>
      </c>
      <c r="W103">
        <f t="shared" si="15"/>
        <v>1</v>
      </c>
      <c r="X103" s="41">
        <f t="shared" si="13"/>
        <v>383162.2001315637</v>
      </c>
      <c r="Y103" s="42">
        <f t="shared" si="14"/>
        <v>2.7100847625147306E-2</v>
      </c>
    </row>
    <row r="104" spans="2:25" x14ac:dyDescent="0.15">
      <c r="B104" s="35">
        <v>96</v>
      </c>
      <c r="C104" s="53">
        <f t="shared" si="10"/>
        <v>361097.79676520609</v>
      </c>
      <c r="D104" s="53"/>
      <c r="E104" s="50">
        <v>2018</v>
      </c>
      <c r="F104" s="8">
        <v>43572</v>
      </c>
      <c r="G104" s="50" t="s">
        <v>3</v>
      </c>
      <c r="H104" s="54">
        <v>111.37</v>
      </c>
      <c r="I104" s="54"/>
      <c r="J104" s="50">
        <v>23</v>
      </c>
      <c r="K104" s="55">
        <f t="shared" si="16"/>
        <v>10832.933902956182</v>
      </c>
      <c r="L104" s="56"/>
      <c r="M104" s="6">
        <f>IF(J104="","",(K104/J104)/LOOKUP(RIGHT($D$2,3),定数!$A$6:$A$13,定数!$B$6:$B$13))</f>
        <v>4.7099712621548617</v>
      </c>
      <c r="N104" s="50">
        <v>2018</v>
      </c>
      <c r="O104" s="8">
        <v>43572</v>
      </c>
      <c r="P104" s="54">
        <v>110.9</v>
      </c>
      <c r="Q104" s="54"/>
      <c r="R104" s="57">
        <f>IF(P104="","",T104*M104*LOOKUP(RIGHT($D$2,3),定数!$A$6:$A$13,定数!$B$6:$B$13))</f>
        <v>22136.864932127795</v>
      </c>
      <c r="S104" s="57"/>
      <c r="T104" s="58">
        <f t="shared" si="12"/>
        <v>46.999999999999886</v>
      </c>
      <c r="U104" s="58"/>
      <c r="V104" t="str">
        <f t="shared" si="15"/>
        <v/>
      </c>
      <c r="W104">
        <f t="shared" si="15"/>
        <v>0</v>
      </c>
      <c r="X104" s="41">
        <f t="shared" si="13"/>
        <v>383162.2001315637</v>
      </c>
      <c r="Y104" s="42">
        <f t="shared" si="14"/>
        <v>5.7585021066225983E-2</v>
      </c>
    </row>
    <row r="105" spans="2:25" x14ac:dyDescent="0.15">
      <c r="B105" s="35">
        <v>97</v>
      </c>
      <c r="C105" s="53">
        <f t="shared" si="10"/>
        <v>383234.66169733391</v>
      </c>
      <c r="D105" s="53"/>
      <c r="E105" s="50">
        <v>2018</v>
      </c>
      <c r="F105" s="8">
        <v>43574</v>
      </c>
      <c r="G105" s="50" t="s">
        <v>3</v>
      </c>
      <c r="H105" s="54">
        <v>110.47</v>
      </c>
      <c r="I105" s="54"/>
      <c r="J105" s="50">
        <v>61</v>
      </c>
      <c r="K105" s="55">
        <f t="shared" si="16"/>
        <v>11497.039850920017</v>
      </c>
      <c r="L105" s="56"/>
      <c r="M105" s="6">
        <f>IF(J105="","",(K105/J105)/LOOKUP(RIGHT($D$2,3),定数!$A$6:$A$13,定数!$B$6:$B$13))</f>
        <v>1.8847606312983636</v>
      </c>
      <c r="N105" s="50">
        <v>2018</v>
      </c>
      <c r="O105" s="8">
        <v>43578</v>
      </c>
      <c r="P105" s="54">
        <v>111.1</v>
      </c>
      <c r="Q105" s="54"/>
      <c r="R105" s="57">
        <f>IF(P105="","",T105*M105*LOOKUP(RIGHT($D$2,3),定数!$A$6:$A$13,定数!$B$6:$B$13))</f>
        <v>-11873.991977179605</v>
      </c>
      <c r="S105" s="57"/>
      <c r="T105" s="58">
        <f t="shared" si="12"/>
        <v>-62.999999999999545</v>
      </c>
      <c r="U105" s="58"/>
      <c r="V105" t="str">
        <f t="shared" si="15"/>
        <v/>
      </c>
      <c r="W105">
        <f t="shared" si="15"/>
        <v>1</v>
      </c>
      <c r="X105" s="41">
        <f t="shared" si="13"/>
        <v>383234.66169733391</v>
      </c>
      <c r="Y105" s="42">
        <f t="shared" si="14"/>
        <v>0</v>
      </c>
    </row>
    <row r="106" spans="2:25" x14ac:dyDescent="0.15">
      <c r="B106" s="35">
        <v>98</v>
      </c>
      <c r="C106" s="53">
        <f t="shared" si="10"/>
        <v>371360.66972015431</v>
      </c>
      <c r="D106" s="53"/>
      <c r="E106" s="50">
        <v>2018</v>
      </c>
      <c r="F106" s="8">
        <v>43585</v>
      </c>
      <c r="G106" s="50" t="s">
        <v>3</v>
      </c>
      <c r="H106" s="54">
        <v>110.21</v>
      </c>
      <c r="I106" s="54"/>
      <c r="J106" s="50">
        <v>37</v>
      </c>
      <c r="K106" s="55">
        <f t="shared" si="16"/>
        <v>11140.82009160463</v>
      </c>
      <c r="L106" s="56"/>
      <c r="M106" s="6">
        <f>IF(J106="","",(K106/J106)/LOOKUP(RIGHT($D$2,3),定数!$A$6:$A$13,定数!$B$6:$B$13))</f>
        <v>3.0110324571904403</v>
      </c>
      <c r="N106" s="50">
        <v>2018</v>
      </c>
      <c r="O106" s="8">
        <v>43588</v>
      </c>
      <c r="P106" s="54">
        <v>109.75</v>
      </c>
      <c r="Q106" s="54"/>
      <c r="R106" s="57">
        <f>IF(P106="","",T106*M106*LOOKUP(RIGHT($D$2,3),定数!$A$6:$A$13,定数!$B$6:$B$13))</f>
        <v>13850.749303075838</v>
      </c>
      <c r="S106" s="57"/>
      <c r="T106" s="58">
        <f t="shared" si="12"/>
        <v>45.999999999999375</v>
      </c>
      <c r="U106" s="58"/>
      <c r="V106" t="str">
        <f t="shared" si="15"/>
        <v/>
      </c>
      <c r="W106">
        <f t="shared" si="15"/>
        <v>0</v>
      </c>
      <c r="X106" s="41">
        <f t="shared" si="13"/>
        <v>383234.66169733391</v>
      </c>
      <c r="Y106" s="42">
        <f t="shared" si="14"/>
        <v>3.0983606557376753E-2</v>
      </c>
    </row>
    <row r="107" spans="2:25" x14ac:dyDescent="0.15">
      <c r="B107" s="35">
        <v>99</v>
      </c>
      <c r="C107" s="53">
        <f t="shared" si="10"/>
        <v>385211.41902323015</v>
      </c>
      <c r="D107" s="53"/>
      <c r="E107" s="50">
        <v>2018</v>
      </c>
      <c r="F107" s="8">
        <v>43586</v>
      </c>
      <c r="G107" s="50" t="s">
        <v>3</v>
      </c>
      <c r="H107" s="54">
        <v>110.11</v>
      </c>
      <c r="I107" s="54"/>
      <c r="J107" s="50">
        <v>34</v>
      </c>
      <c r="K107" s="55">
        <f t="shared" si="16"/>
        <v>11556.342570696905</v>
      </c>
      <c r="L107" s="56"/>
      <c r="M107" s="6">
        <f>IF(J107="","",(K107/J107)/LOOKUP(RIGHT($D$2,3),定数!$A$6:$A$13,定数!$B$6:$B$13))</f>
        <v>3.3989242854990898</v>
      </c>
      <c r="N107" s="50">
        <v>2018</v>
      </c>
      <c r="O107" s="8">
        <v>43587</v>
      </c>
      <c r="P107" s="54">
        <v>110.48</v>
      </c>
      <c r="Q107" s="54"/>
      <c r="R107" s="57">
        <f>IF(P107="","",T107*M107*LOOKUP(RIGHT($D$2,3),定数!$A$6:$A$13,定数!$B$6:$B$13))</f>
        <v>-12576.019856346787</v>
      </c>
      <c r="S107" s="57"/>
      <c r="T107" s="58">
        <f t="shared" si="12"/>
        <v>-37.000000000000455</v>
      </c>
      <c r="U107" s="58"/>
      <c r="V107" t="str">
        <f>IF(S107&lt;&gt;"",IF(S107&lt;0,1+V106,0),"")</f>
        <v/>
      </c>
      <c r="W107">
        <f>IF(T107&lt;&gt;"",IF(T107&lt;0,1+W106,0),"")</f>
        <v>1</v>
      </c>
      <c r="X107" s="41">
        <f t="shared" si="13"/>
        <v>385211.41902323015</v>
      </c>
      <c r="Y107" s="42">
        <f t="shared" si="14"/>
        <v>0</v>
      </c>
    </row>
    <row r="108" spans="2:25" x14ac:dyDescent="0.15">
      <c r="B108" s="35">
        <v>100</v>
      </c>
      <c r="C108" s="53">
        <f t="shared" si="10"/>
        <v>372635.39916688338</v>
      </c>
      <c r="D108" s="53"/>
      <c r="E108" s="50">
        <v>2018</v>
      </c>
      <c r="F108" s="8">
        <v>43592</v>
      </c>
      <c r="G108" s="50" t="s">
        <v>3</v>
      </c>
      <c r="H108" s="54">
        <v>108.83</v>
      </c>
      <c r="I108" s="54"/>
      <c r="J108" s="50">
        <v>31</v>
      </c>
      <c r="K108" s="55">
        <f t="shared" si="16"/>
        <v>11179.061975006502</v>
      </c>
      <c r="L108" s="56"/>
      <c r="M108" s="6">
        <f>IF(J108="","",(K108/J108)/LOOKUP(RIGHT($D$2,3),定数!$A$6:$A$13,定数!$B$6:$B$13))</f>
        <v>3.6061490241956453</v>
      </c>
      <c r="N108" s="50">
        <v>2018</v>
      </c>
      <c r="O108" s="8">
        <v>43594</v>
      </c>
      <c r="P108" s="54">
        <v>109.17</v>
      </c>
      <c r="Q108" s="54"/>
      <c r="R108" s="57">
        <f>IF(P108="","",T108*M108*LOOKUP(RIGHT($D$2,3),定数!$A$6:$A$13,定数!$B$6:$B$13))</f>
        <v>-12260.906682265319</v>
      </c>
      <c r="S108" s="57"/>
      <c r="T108" s="58">
        <f t="shared" si="12"/>
        <v>-34.000000000000341</v>
      </c>
      <c r="U108" s="58"/>
      <c r="V108" t="str">
        <f>IF(S108&lt;&gt;"",IF(S108&lt;0,1+V107,0),"")</f>
        <v/>
      </c>
      <c r="W108">
        <f>IF(T108&lt;&gt;"",IF(T108&lt;0,1+W107,0),"")</f>
        <v>2</v>
      </c>
      <c r="X108" s="41">
        <f t="shared" si="13"/>
        <v>385211.41902323015</v>
      </c>
      <c r="Y108" s="42">
        <f t="shared" si="14"/>
        <v>3.2647058823529806E-2</v>
      </c>
    </row>
    <row r="109" spans="2:25" x14ac:dyDescent="0.15">
      <c r="B109" s="50">
        <v>101</v>
      </c>
      <c r="C109" s="53">
        <f t="shared" ref="C109:C138" si="17">IF(R108="","",C108+R108)</f>
        <v>360374.49248461804</v>
      </c>
      <c r="D109" s="53"/>
      <c r="E109" s="51">
        <v>2018</v>
      </c>
      <c r="F109" s="8">
        <v>43609</v>
      </c>
      <c r="G109" s="51" t="s">
        <v>3</v>
      </c>
      <c r="H109" s="54">
        <v>109.9</v>
      </c>
      <c r="I109" s="54"/>
      <c r="J109" s="51">
        <v>86</v>
      </c>
      <c r="K109" s="55">
        <f t="shared" si="16"/>
        <v>10811.234774538541</v>
      </c>
      <c r="L109" s="56"/>
      <c r="M109" s="6">
        <f>IF(J109="","",(K109/J109)/LOOKUP(RIGHT($D$2,3),定数!$A$6:$A$13,定数!$B$6:$B$13))</f>
        <v>1.2571203226207606</v>
      </c>
      <c r="N109" s="51">
        <v>2018</v>
      </c>
      <c r="O109" s="8">
        <v>43617</v>
      </c>
      <c r="P109" s="54">
        <v>110.79</v>
      </c>
      <c r="Q109" s="54"/>
      <c r="R109" s="57">
        <f>IF(P109="","",T109*M109*LOOKUP(RIGHT($D$2,3),定数!$A$6:$A$13,定数!$B$6:$B$13))</f>
        <v>-11188.370871324776</v>
      </c>
      <c r="S109" s="57"/>
      <c r="T109" s="58">
        <f t="shared" ref="T109:T138" si="18">IF(P109="","",IF(G109="買",(P109-H109),(H109-P109))*IF(RIGHT($D$2,3)="JPY",100,10000))</f>
        <v>-89.000000000000057</v>
      </c>
      <c r="U109" s="58"/>
      <c r="V109" t="str">
        <f t="shared" ref="V109:V138" si="19">IF(S109&lt;&gt;"",IF(S109&lt;0,1+V108,0),"")</f>
        <v/>
      </c>
      <c r="W109">
        <f t="shared" ref="W109:W138" si="20">IF(T109&lt;&gt;"",IF(T109&lt;0,1+W108,0),"")</f>
        <v>3</v>
      </c>
      <c r="X109" s="41">
        <f t="shared" ref="X109:X138" si="21">IF(C109&lt;&gt;"",MAX(X108,C109),"")</f>
        <v>385211.41902323015</v>
      </c>
      <c r="Y109" s="42">
        <f t="shared" ref="Y109:Y138" si="22">IF(X109&lt;&gt;"",1-(C109/X109),"")</f>
        <v>6.4476091081594689E-2</v>
      </c>
    </row>
    <row r="110" spans="2:25" x14ac:dyDescent="0.15">
      <c r="B110" s="50">
        <v>102</v>
      </c>
      <c r="C110" s="53">
        <f t="shared" si="17"/>
        <v>349186.12161329325</v>
      </c>
      <c r="D110" s="53"/>
      <c r="E110" s="51">
        <v>2018</v>
      </c>
      <c r="F110" s="8">
        <v>43610</v>
      </c>
      <c r="G110" s="51" t="s">
        <v>3</v>
      </c>
      <c r="H110" s="54">
        <v>110.17</v>
      </c>
      <c r="I110" s="54"/>
      <c r="J110" s="51">
        <v>35</v>
      </c>
      <c r="K110" s="55">
        <f t="shared" si="16"/>
        <v>10475.583648398797</v>
      </c>
      <c r="L110" s="56"/>
      <c r="M110" s="6">
        <f>IF(J110="","",(K110/J110)/LOOKUP(RIGHT($D$2,3),定数!$A$6:$A$13,定数!$B$6:$B$13))</f>
        <v>2.9930238995425134</v>
      </c>
      <c r="N110" s="51">
        <v>2018</v>
      </c>
      <c r="O110" s="8">
        <v>43611</v>
      </c>
      <c r="P110" s="54">
        <v>110.54</v>
      </c>
      <c r="Q110" s="54"/>
      <c r="R110" s="57">
        <f>IF(P110="","",T110*M110*LOOKUP(RIGHT($D$2,3),定数!$A$6:$A$13,定数!$B$6:$B$13))</f>
        <v>-11074.188428307436</v>
      </c>
      <c r="S110" s="57"/>
      <c r="T110" s="58">
        <f t="shared" si="18"/>
        <v>-37.000000000000455</v>
      </c>
      <c r="U110" s="58"/>
      <c r="V110" t="str">
        <f t="shared" si="19"/>
        <v/>
      </c>
      <c r="W110">
        <f t="shared" si="20"/>
        <v>4</v>
      </c>
      <c r="X110" s="41">
        <f t="shared" si="21"/>
        <v>385211.41902323015</v>
      </c>
      <c r="Y110" s="42">
        <f t="shared" si="22"/>
        <v>9.352084499801494E-2</v>
      </c>
    </row>
    <row r="111" spans="2:25" x14ac:dyDescent="0.15">
      <c r="B111" s="50">
        <v>103</v>
      </c>
      <c r="C111" s="53">
        <f t="shared" si="17"/>
        <v>338111.93318498583</v>
      </c>
      <c r="D111" s="53"/>
      <c r="E111" s="51">
        <v>2018</v>
      </c>
      <c r="F111" s="8">
        <v>43623</v>
      </c>
      <c r="G111" s="51" t="s">
        <v>4</v>
      </c>
      <c r="H111" s="54">
        <v>112</v>
      </c>
      <c r="I111" s="54"/>
      <c r="J111" s="51">
        <v>53</v>
      </c>
      <c r="K111" s="55">
        <f t="shared" si="16"/>
        <v>10143.357995549575</v>
      </c>
      <c r="L111" s="56"/>
      <c r="M111" s="6">
        <f>IF(J111="","",(K111/J111)/LOOKUP(RIGHT($D$2,3),定数!$A$6:$A$13,定数!$B$6:$B$13))</f>
        <v>1.913841131235769</v>
      </c>
      <c r="N111" s="51">
        <v>2018</v>
      </c>
      <c r="O111" s="8">
        <v>43624</v>
      </c>
      <c r="P111" s="54">
        <v>111.44</v>
      </c>
      <c r="Q111" s="54"/>
      <c r="R111" s="57">
        <f>IF(P111="","",T111*M111*LOOKUP(RIGHT($D$2,3),定数!$A$6:$A$13,定数!$B$6:$B$13))</f>
        <v>-10717.510334920349</v>
      </c>
      <c r="S111" s="57"/>
      <c r="T111" s="58">
        <f t="shared" si="18"/>
        <v>-56.000000000000227</v>
      </c>
      <c r="U111" s="58"/>
      <c r="V111" t="str">
        <f t="shared" si="19"/>
        <v/>
      </c>
      <c r="W111">
        <f t="shared" si="20"/>
        <v>5</v>
      </c>
      <c r="X111" s="41">
        <f t="shared" si="21"/>
        <v>385211.41902323015</v>
      </c>
      <c r="Y111" s="42">
        <f t="shared" si="22"/>
        <v>0.12226918391379249</v>
      </c>
    </row>
    <row r="112" spans="2:25" x14ac:dyDescent="0.15">
      <c r="B112" s="50">
        <v>104</v>
      </c>
      <c r="C112" s="53">
        <f t="shared" si="17"/>
        <v>327394.42285006546</v>
      </c>
      <c r="D112" s="53"/>
      <c r="E112" s="51">
        <v>2018</v>
      </c>
      <c r="F112" s="8">
        <v>43629</v>
      </c>
      <c r="G112" s="51" t="s">
        <v>4</v>
      </c>
      <c r="H112" s="54">
        <v>112.14</v>
      </c>
      <c r="I112" s="54"/>
      <c r="J112" s="51">
        <v>33</v>
      </c>
      <c r="K112" s="55">
        <f t="shared" si="16"/>
        <v>9821.8326855019641</v>
      </c>
      <c r="L112" s="56"/>
      <c r="M112" s="6">
        <f>IF(J112="","",(K112/J112)/LOOKUP(RIGHT($D$2,3),定数!$A$6:$A$13,定数!$B$6:$B$13))</f>
        <v>2.9763129350005952</v>
      </c>
      <c r="N112" s="51">
        <v>2018</v>
      </c>
      <c r="O112" s="8">
        <v>43630</v>
      </c>
      <c r="P112" s="54">
        <v>111.79</v>
      </c>
      <c r="Q112" s="54"/>
      <c r="R112" s="57">
        <f>IF(P112="","",T112*M112*LOOKUP(RIGHT($D$2,3),定数!$A$6:$A$13,定数!$B$6:$B$13))</f>
        <v>-10417.095272501914</v>
      </c>
      <c r="S112" s="57"/>
      <c r="T112" s="58">
        <f t="shared" si="18"/>
        <v>-34.999999999999432</v>
      </c>
      <c r="U112" s="58"/>
      <c r="V112" t="str">
        <f t="shared" si="19"/>
        <v/>
      </c>
      <c r="W112">
        <f t="shared" si="20"/>
        <v>6</v>
      </c>
      <c r="X112" s="41">
        <f t="shared" si="21"/>
        <v>385211.41902323015</v>
      </c>
      <c r="Y112" s="42">
        <f t="shared" si="22"/>
        <v>0.15009159468784605</v>
      </c>
    </row>
    <row r="113" spans="2:25" x14ac:dyDescent="0.15">
      <c r="B113" s="50">
        <v>105</v>
      </c>
      <c r="C113" s="53">
        <f t="shared" si="17"/>
        <v>316977.32757756353</v>
      </c>
      <c r="D113" s="53"/>
      <c r="E113" s="51">
        <v>2018</v>
      </c>
      <c r="F113" s="8">
        <v>43636</v>
      </c>
      <c r="G113" s="51" t="s">
        <v>3</v>
      </c>
      <c r="H113" s="54">
        <v>110.35</v>
      </c>
      <c r="I113" s="54"/>
      <c r="J113" s="51">
        <v>39</v>
      </c>
      <c r="K113" s="55">
        <f t="shared" si="16"/>
        <v>9509.3198273269063</v>
      </c>
      <c r="L113" s="56"/>
      <c r="M113" s="6">
        <f>IF(J113="","",(K113/J113)/LOOKUP(RIGHT($D$2,3),定数!$A$6:$A$13,定数!$B$6:$B$13))</f>
        <v>2.4382871352120272</v>
      </c>
      <c r="N113" s="51">
        <v>2018</v>
      </c>
      <c r="O113" s="8">
        <v>43636</v>
      </c>
      <c r="P113" s="54">
        <v>110.77</v>
      </c>
      <c r="Q113" s="54"/>
      <c r="R113" s="57">
        <f>IF(P113="","",T113*M113*LOOKUP(RIGHT($D$2,3),定数!$A$6:$A$13,定数!$B$6:$B$13))</f>
        <v>-10240.805967890556</v>
      </c>
      <c r="S113" s="57"/>
      <c r="T113" s="58">
        <f t="shared" si="18"/>
        <v>-42.000000000000171</v>
      </c>
      <c r="U113" s="58"/>
      <c r="V113" t="str">
        <f t="shared" si="19"/>
        <v/>
      </c>
      <c r="W113">
        <f t="shared" si="20"/>
        <v>7</v>
      </c>
      <c r="X113" s="41">
        <f t="shared" si="21"/>
        <v>385211.41902323015</v>
      </c>
      <c r="Y113" s="42">
        <f t="shared" si="22"/>
        <v>0.17713413485686869</v>
      </c>
    </row>
    <row r="114" spans="2:25" x14ac:dyDescent="0.15">
      <c r="B114" s="50">
        <v>106</v>
      </c>
      <c r="C114" s="53">
        <f t="shared" si="17"/>
        <v>306736.52160967299</v>
      </c>
      <c r="D114" s="53"/>
      <c r="E114" s="51">
        <v>2018</v>
      </c>
      <c r="F114" s="8">
        <v>43706</v>
      </c>
      <c r="G114" s="51" t="s">
        <v>4</v>
      </c>
      <c r="H114" s="54">
        <v>114.18</v>
      </c>
      <c r="I114" s="54"/>
      <c r="J114" s="51">
        <v>44</v>
      </c>
      <c r="K114" s="55">
        <f t="shared" si="16"/>
        <v>9202.0956482901893</v>
      </c>
      <c r="L114" s="56"/>
      <c r="M114" s="6">
        <f>IF(J114="","",(K114/J114)/LOOKUP(RIGHT($D$2,3),定数!$A$6:$A$13,定数!$B$6:$B$13))</f>
        <v>2.0913853746114066</v>
      </c>
      <c r="N114" s="51">
        <v>2018</v>
      </c>
      <c r="O114" s="8">
        <v>43707</v>
      </c>
      <c r="P114" s="54">
        <v>115.05</v>
      </c>
      <c r="Q114" s="54"/>
      <c r="R114" s="57">
        <f>IF(P114="","",T114*M114*LOOKUP(RIGHT($D$2,3),定数!$A$6:$A$13,定数!$B$6:$B$13))</f>
        <v>18195.052759119037</v>
      </c>
      <c r="S114" s="57"/>
      <c r="T114" s="58">
        <f t="shared" si="18"/>
        <v>86.999999999999034</v>
      </c>
      <c r="U114" s="58"/>
      <c r="V114" t="str">
        <f t="shared" si="19"/>
        <v/>
      </c>
      <c r="W114">
        <f t="shared" si="20"/>
        <v>0</v>
      </c>
      <c r="X114" s="41">
        <f t="shared" si="21"/>
        <v>385211.41902323015</v>
      </c>
      <c r="Y114" s="42">
        <f t="shared" si="22"/>
        <v>0.20371903203841613</v>
      </c>
    </row>
    <row r="115" spans="2:25" x14ac:dyDescent="0.15">
      <c r="B115" s="50">
        <v>107</v>
      </c>
      <c r="C115" s="53">
        <f t="shared" si="17"/>
        <v>324931.574368792</v>
      </c>
      <c r="D115" s="53"/>
      <c r="E115" s="51">
        <v>2018</v>
      </c>
      <c r="F115" s="8">
        <v>43725</v>
      </c>
      <c r="G115" s="51" t="s">
        <v>4</v>
      </c>
      <c r="H115" s="54">
        <v>116.11</v>
      </c>
      <c r="I115" s="54"/>
      <c r="J115" s="51">
        <v>39</v>
      </c>
      <c r="K115" s="55">
        <f t="shared" si="16"/>
        <v>9747.9472310637593</v>
      </c>
      <c r="L115" s="56"/>
      <c r="M115" s="6">
        <f>IF(J115="","",(K115/J115)/LOOKUP(RIGHT($D$2,3),定数!$A$6:$A$13,定数!$B$6:$B$13))</f>
        <v>2.4994736489907075</v>
      </c>
      <c r="N115" s="51">
        <v>2018</v>
      </c>
      <c r="O115" s="8">
        <v>43726</v>
      </c>
      <c r="P115" s="54">
        <v>116.89</v>
      </c>
      <c r="Q115" s="54"/>
      <c r="R115" s="57">
        <f>IF(P115="","",T115*M115*LOOKUP(RIGHT($D$2,3),定数!$A$6:$A$13,定数!$B$6:$B$13))</f>
        <v>19495.894462127548</v>
      </c>
      <c r="S115" s="57"/>
      <c r="T115" s="58">
        <f t="shared" si="18"/>
        <v>78.000000000000114</v>
      </c>
      <c r="U115" s="58"/>
      <c r="V115" t="str">
        <f t="shared" si="19"/>
        <v/>
      </c>
      <c r="W115">
        <f t="shared" si="20"/>
        <v>0</v>
      </c>
      <c r="X115" s="41">
        <f t="shared" si="21"/>
        <v>385211.41902323015</v>
      </c>
      <c r="Y115" s="42">
        <f t="shared" si="22"/>
        <v>0.15648509280251366</v>
      </c>
    </row>
    <row r="116" spans="2:25" x14ac:dyDescent="0.15">
      <c r="B116" s="50">
        <v>108</v>
      </c>
      <c r="C116" s="53">
        <f t="shared" si="17"/>
        <v>344427.46883091953</v>
      </c>
      <c r="D116" s="53"/>
      <c r="E116" s="51">
        <v>2018</v>
      </c>
      <c r="F116" s="8">
        <v>43737</v>
      </c>
      <c r="G116" s="51" t="s">
        <v>3</v>
      </c>
      <c r="H116" s="54">
        <v>115.69</v>
      </c>
      <c r="I116" s="54"/>
      <c r="J116" s="51">
        <v>68</v>
      </c>
      <c r="K116" s="55">
        <f t="shared" si="16"/>
        <v>10332.824064927585</v>
      </c>
      <c r="L116" s="56"/>
      <c r="M116" s="6">
        <f>IF(J116="","",(K116/J116)/LOOKUP(RIGHT($D$2,3),定数!$A$6:$A$13,定数!$B$6:$B$13))</f>
        <v>1.5195329507246447</v>
      </c>
      <c r="N116" s="51">
        <v>2018</v>
      </c>
      <c r="O116" s="8">
        <v>43746</v>
      </c>
      <c r="P116" s="54">
        <v>114.33</v>
      </c>
      <c r="Q116" s="54"/>
      <c r="R116" s="57">
        <f>IF(P116="","",T116*M116*LOOKUP(RIGHT($D$2,3),定数!$A$6:$A$13,定数!$B$6:$B$13))</f>
        <v>20665.648129855159</v>
      </c>
      <c r="S116" s="57"/>
      <c r="T116" s="58">
        <f t="shared" si="18"/>
        <v>135.99999999999994</v>
      </c>
      <c r="U116" s="58"/>
      <c r="V116" t="str">
        <f t="shared" si="19"/>
        <v/>
      </c>
      <c r="W116">
        <f t="shared" si="20"/>
        <v>0</v>
      </c>
      <c r="X116" s="41">
        <f t="shared" si="21"/>
        <v>385211.41902323015</v>
      </c>
      <c r="Y116" s="42">
        <f t="shared" si="22"/>
        <v>0.10587419837066447</v>
      </c>
    </row>
    <row r="117" spans="2:25" x14ac:dyDescent="0.15">
      <c r="B117" s="50">
        <v>109</v>
      </c>
      <c r="C117" s="53">
        <f t="shared" si="17"/>
        <v>365093.1169607747</v>
      </c>
      <c r="D117" s="53"/>
      <c r="E117" s="51">
        <v>2018</v>
      </c>
      <c r="F117" s="8">
        <v>43742</v>
      </c>
      <c r="G117" s="51" t="s">
        <v>3</v>
      </c>
      <c r="H117" s="54">
        <v>114.92</v>
      </c>
      <c r="I117" s="54"/>
      <c r="J117" s="51">
        <v>49</v>
      </c>
      <c r="K117" s="55">
        <f t="shared" si="16"/>
        <v>10952.793508823241</v>
      </c>
      <c r="L117" s="56"/>
      <c r="M117" s="6">
        <f>IF(J117="","",(K117/J117)/LOOKUP(RIGHT($D$2,3),定数!$A$6:$A$13,定数!$B$6:$B$13))</f>
        <v>2.2352639813924982</v>
      </c>
      <c r="N117" s="51">
        <v>2018</v>
      </c>
      <c r="O117" s="8">
        <v>43746</v>
      </c>
      <c r="P117" s="54">
        <v>113.93</v>
      </c>
      <c r="Q117" s="54"/>
      <c r="R117" s="57">
        <f>IF(P117="","",T117*M117*LOOKUP(RIGHT($D$2,3),定数!$A$6:$A$13,定数!$B$6:$B$13))</f>
        <v>22129.113415785618</v>
      </c>
      <c r="S117" s="57"/>
      <c r="T117" s="58">
        <f t="shared" si="18"/>
        <v>98.999999999999488</v>
      </c>
      <c r="U117" s="58"/>
      <c r="V117" t="str">
        <f t="shared" si="19"/>
        <v/>
      </c>
      <c r="W117">
        <f t="shared" si="20"/>
        <v>0</v>
      </c>
      <c r="X117" s="41">
        <f t="shared" si="21"/>
        <v>385211.41902323015</v>
      </c>
      <c r="Y117" s="42">
        <f t="shared" si="22"/>
        <v>5.2226650272904296E-2</v>
      </c>
    </row>
    <row r="118" spans="2:25" x14ac:dyDescent="0.15">
      <c r="B118" s="50">
        <v>110</v>
      </c>
      <c r="C118" s="53">
        <f t="shared" si="17"/>
        <v>387222.2303765603</v>
      </c>
      <c r="D118" s="53"/>
      <c r="E118" s="51">
        <v>2018</v>
      </c>
      <c r="F118" s="8">
        <v>43746</v>
      </c>
      <c r="G118" s="51" t="s">
        <v>3</v>
      </c>
      <c r="H118" s="54">
        <v>114.14</v>
      </c>
      <c r="I118" s="54"/>
      <c r="J118" s="51">
        <v>69</v>
      </c>
      <c r="K118" s="55">
        <f t="shared" si="16"/>
        <v>11616.666911296808</v>
      </c>
      <c r="L118" s="56"/>
      <c r="M118" s="6">
        <f>IF(J118="","",(K118/J118)/LOOKUP(RIGHT($D$2,3),定数!$A$6:$A$13,定数!$B$6:$B$13))</f>
        <v>1.6835749146806969</v>
      </c>
      <c r="N118" s="51">
        <v>2018</v>
      </c>
      <c r="O118" s="8">
        <v>43756</v>
      </c>
      <c r="P118" s="54">
        <v>112.76</v>
      </c>
      <c r="Q118" s="54"/>
      <c r="R118" s="57">
        <f>IF(P118="","",T118*M118*LOOKUP(RIGHT($D$2,3),定数!$A$6:$A$13,定数!$B$6:$B$13))</f>
        <v>23233.33382259354</v>
      </c>
      <c r="S118" s="57"/>
      <c r="T118" s="58">
        <f t="shared" si="18"/>
        <v>137.99999999999955</v>
      </c>
      <c r="U118" s="58"/>
      <c r="V118" t="str">
        <f t="shared" si="19"/>
        <v/>
      </c>
      <c r="W118">
        <f t="shared" si="20"/>
        <v>0</v>
      </c>
      <c r="X118" s="41">
        <f t="shared" si="21"/>
        <v>387222.2303765603</v>
      </c>
      <c r="Y118" s="42">
        <f t="shared" si="22"/>
        <v>0</v>
      </c>
    </row>
    <row r="119" spans="2:25" x14ac:dyDescent="0.15">
      <c r="B119" s="50">
        <v>111</v>
      </c>
      <c r="C119" s="53">
        <f t="shared" si="17"/>
        <v>410455.56419915386</v>
      </c>
      <c r="D119" s="53"/>
      <c r="E119" s="51">
        <v>2018</v>
      </c>
      <c r="F119" s="8">
        <v>43748</v>
      </c>
      <c r="G119" s="51" t="s">
        <v>3</v>
      </c>
      <c r="H119" s="54">
        <v>113.61</v>
      </c>
      <c r="I119" s="54"/>
      <c r="J119" s="51">
        <v>57</v>
      </c>
      <c r="K119" s="55">
        <f t="shared" si="16"/>
        <v>12313.666925974616</v>
      </c>
      <c r="L119" s="56"/>
      <c r="M119" s="6">
        <f>IF(J119="","",(K119/J119)/LOOKUP(RIGHT($D$2,3),定数!$A$6:$A$13,定数!$B$6:$B$13))</f>
        <v>2.1602924431534412</v>
      </c>
      <c r="N119" s="51">
        <v>2018</v>
      </c>
      <c r="O119" s="8">
        <v>43763</v>
      </c>
      <c r="P119" s="54">
        <v>112.47</v>
      </c>
      <c r="Q119" s="54"/>
      <c r="R119" s="57">
        <f>IF(P119="","",T119*M119*LOOKUP(RIGHT($D$2,3),定数!$A$6:$A$13,定数!$B$6:$B$13))</f>
        <v>24627.333851949243</v>
      </c>
      <c r="S119" s="57"/>
      <c r="T119" s="58">
        <f t="shared" si="18"/>
        <v>114.00000000000006</v>
      </c>
      <c r="U119" s="58"/>
      <c r="V119" t="str">
        <f t="shared" si="19"/>
        <v/>
      </c>
      <c r="W119">
        <f t="shared" si="20"/>
        <v>0</v>
      </c>
      <c r="X119" s="41">
        <f t="shared" si="21"/>
        <v>410455.56419915386</v>
      </c>
      <c r="Y119" s="42">
        <f t="shared" si="22"/>
        <v>0</v>
      </c>
    </row>
    <row r="120" spans="2:25" x14ac:dyDescent="0.15">
      <c r="B120" s="50">
        <v>112</v>
      </c>
      <c r="C120" s="53">
        <f t="shared" si="17"/>
        <v>435082.89805110311</v>
      </c>
      <c r="D120" s="53"/>
      <c r="E120" s="51">
        <v>2018</v>
      </c>
      <c r="F120" s="8">
        <v>43749</v>
      </c>
      <c r="G120" s="51" t="s">
        <v>3</v>
      </c>
      <c r="H120" s="54">
        <v>113.12</v>
      </c>
      <c r="I120" s="54"/>
      <c r="J120" s="51">
        <v>68</v>
      </c>
      <c r="K120" s="55">
        <f t="shared" si="16"/>
        <v>13052.486941533092</v>
      </c>
      <c r="L120" s="56"/>
      <c r="M120" s="6">
        <f>IF(J120="","",(K120/J120)/LOOKUP(RIGHT($D$2,3),定数!$A$6:$A$13,定数!$B$6:$B$13))</f>
        <v>1.9194833737548667</v>
      </c>
      <c r="N120" s="51">
        <v>2018</v>
      </c>
      <c r="O120" s="8">
        <v>43764</v>
      </c>
      <c r="P120" s="54">
        <v>111.76</v>
      </c>
      <c r="Q120" s="54"/>
      <c r="R120" s="57">
        <f>IF(P120="","",T120*M120*LOOKUP(RIGHT($D$2,3),定数!$A$6:$A$13,定数!$B$6:$B$13))</f>
        <v>26104.973883066174</v>
      </c>
      <c r="S120" s="57"/>
      <c r="T120" s="58">
        <f t="shared" si="18"/>
        <v>135.99999999999994</v>
      </c>
      <c r="U120" s="58"/>
      <c r="V120" t="str">
        <f t="shared" si="19"/>
        <v/>
      </c>
      <c r="W120">
        <f t="shared" si="20"/>
        <v>0</v>
      </c>
      <c r="X120" s="41">
        <f t="shared" si="21"/>
        <v>435082.89805110311</v>
      </c>
      <c r="Y120" s="42">
        <f t="shared" si="22"/>
        <v>0</v>
      </c>
    </row>
    <row r="121" spans="2:25" x14ac:dyDescent="0.15">
      <c r="B121" s="50">
        <v>113</v>
      </c>
      <c r="C121" s="53">
        <f t="shared" si="17"/>
        <v>461187.87193416926</v>
      </c>
      <c r="D121" s="53"/>
      <c r="E121" s="51">
        <v>2018</v>
      </c>
      <c r="F121" s="8">
        <v>43753</v>
      </c>
      <c r="G121" s="51" t="s">
        <v>3</v>
      </c>
      <c r="H121" s="54">
        <v>113.12</v>
      </c>
      <c r="I121" s="54"/>
      <c r="J121" s="51">
        <v>35</v>
      </c>
      <c r="K121" s="55">
        <f t="shared" si="16"/>
        <v>13835.636158025078</v>
      </c>
      <c r="L121" s="56"/>
      <c r="M121" s="6">
        <f>IF(J121="","",(K121/J121)/LOOKUP(RIGHT($D$2,3),定数!$A$6:$A$13,定数!$B$6:$B$13))</f>
        <v>3.9530389022928798</v>
      </c>
      <c r="N121" s="51">
        <v>2018</v>
      </c>
      <c r="O121" s="8">
        <v>43754</v>
      </c>
      <c r="P121" s="54">
        <v>113.5</v>
      </c>
      <c r="Q121" s="54"/>
      <c r="R121" s="57">
        <f>IF(P121="","",T121*M121*LOOKUP(RIGHT($D$2,3),定数!$A$6:$A$13,定数!$B$6:$B$13))</f>
        <v>-15021.547828712764</v>
      </c>
      <c r="S121" s="57"/>
      <c r="T121" s="58">
        <f t="shared" si="18"/>
        <v>-37.999999999999545</v>
      </c>
      <c r="U121" s="58"/>
      <c r="V121" t="str">
        <f t="shared" si="19"/>
        <v/>
      </c>
      <c r="W121">
        <f t="shared" si="20"/>
        <v>1</v>
      </c>
      <c r="X121" s="41">
        <f t="shared" si="21"/>
        <v>461187.87193416926</v>
      </c>
      <c r="Y121" s="42">
        <f t="shared" si="22"/>
        <v>0</v>
      </c>
    </row>
    <row r="122" spans="2:25" x14ac:dyDescent="0.15">
      <c r="B122" s="50">
        <v>114</v>
      </c>
      <c r="C122" s="53">
        <f t="shared" si="17"/>
        <v>446166.32410545647</v>
      </c>
      <c r="D122" s="53"/>
      <c r="E122" s="51">
        <v>2018</v>
      </c>
      <c r="F122" s="8">
        <v>43756</v>
      </c>
      <c r="G122" s="51" t="s">
        <v>3</v>
      </c>
      <c r="H122" s="54">
        <v>113.04</v>
      </c>
      <c r="I122" s="54"/>
      <c r="J122" s="51">
        <v>22</v>
      </c>
      <c r="K122" s="55">
        <f t="shared" si="16"/>
        <v>13384.989723163693</v>
      </c>
      <c r="L122" s="56"/>
      <c r="M122" s="6">
        <f>IF(J122="","",(K122/J122)/LOOKUP(RIGHT($D$2,3),定数!$A$6:$A$13,定数!$B$6:$B$13))</f>
        <v>6.0840862378016789</v>
      </c>
      <c r="N122" s="51">
        <v>2018</v>
      </c>
      <c r="O122" s="8">
        <v>43756</v>
      </c>
      <c r="P122" s="54">
        <v>113.29</v>
      </c>
      <c r="Q122" s="54"/>
      <c r="R122" s="57">
        <f>IF(P122="","",T122*M122*LOOKUP(RIGHT($D$2,3),定数!$A$6:$A$13,定数!$B$6:$B$13))</f>
        <v>-15210.215594504198</v>
      </c>
      <c r="S122" s="57"/>
      <c r="T122" s="58">
        <f t="shared" si="18"/>
        <v>-25</v>
      </c>
      <c r="U122" s="58"/>
      <c r="V122" t="str">
        <f t="shared" si="19"/>
        <v/>
      </c>
      <c r="W122">
        <f t="shared" si="20"/>
        <v>2</v>
      </c>
      <c r="X122" s="41">
        <f t="shared" si="21"/>
        <v>461187.87193416926</v>
      </c>
      <c r="Y122" s="42">
        <f t="shared" si="22"/>
        <v>3.2571428571428251E-2</v>
      </c>
    </row>
    <row r="123" spans="2:25" x14ac:dyDescent="0.15">
      <c r="B123" s="50">
        <v>115</v>
      </c>
      <c r="C123" s="53">
        <f t="shared" si="17"/>
        <v>430956.10851095227</v>
      </c>
      <c r="D123" s="53"/>
      <c r="E123" s="51">
        <v>2018</v>
      </c>
      <c r="F123" s="8">
        <v>43762</v>
      </c>
      <c r="G123" s="51" t="s">
        <v>3</v>
      </c>
      <c r="H123" s="54">
        <v>112.66</v>
      </c>
      <c r="I123" s="54"/>
      <c r="J123" s="51">
        <v>31</v>
      </c>
      <c r="K123" s="55">
        <f t="shared" si="16"/>
        <v>12928.683255328568</v>
      </c>
      <c r="L123" s="56"/>
      <c r="M123" s="6">
        <f>IF(J123="","",(K123/J123)/LOOKUP(RIGHT($D$2,3),定数!$A$6:$A$13,定数!$B$6:$B$13))</f>
        <v>4.1705429855898606</v>
      </c>
      <c r="N123" s="51">
        <v>2018</v>
      </c>
      <c r="O123" s="8">
        <v>43764</v>
      </c>
      <c r="P123" s="54">
        <v>112.04</v>
      </c>
      <c r="Q123" s="54"/>
      <c r="R123" s="57">
        <f>IF(P123="","",T123*M123*LOOKUP(RIGHT($D$2,3),定数!$A$6:$A$13,定数!$B$6:$B$13))</f>
        <v>25857.366510656731</v>
      </c>
      <c r="S123" s="57"/>
      <c r="T123" s="58">
        <f t="shared" si="18"/>
        <v>61.999999999999034</v>
      </c>
      <c r="U123" s="58"/>
      <c r="V123" t="str">
        <f t="shared" si="19"/>
        <v/>
      </c>
      <c r="W123">
        <f t="shared" si="20"/>
        <v>0</v>
      </c>
      <c r="X123" s="41">
        <f t="shared" si="21"/>
        <v>461187.87193416926</v>
      </c>
      <c r="Y123" s="42">
        <f t="shared" si="22"/>
        <v>6.555194805194775E-2</v>
      </c>
    </row>
    <row r="124" spans="2:25" x14ac:dyDescent="0.15">
      <c r="B124" s="50">
        <v>116</v>
      </c>
      <c r="C124" s="53">
        <f t="shared" si="17"/>
        <v>456813.47502160899</v>
      </c>
      <c r="D124" s="53"/>
      <c r="E124" s="51">
        <v>2018</v>
      </c>
      <c r="F124" s="8">
        <v>43825</v>
      </c>
      <c r="G124" s="51" t="s">
        <v>3</v>
      </c>
      <c r="H124" s="54">
        <v>111.69</v>
      </c>
      <c r="I124" s="54"/>
      <c r="J124" s="51">
        <v>33</v>
      </c>
      <c r="K124" s="55">
        <f t="shared" si="16"/>
        <v>13704.404250648269</v>
      </c>
      <c r="L124" s="56"/>
      <c r="M124" s="6">
        <f>IF(J124="","",(K124/J124)/LOOKUP(RIGHT($D$2,3),定数!$A$6:$A$13,定数!$B$6:$B$13))</f>
        <v>4.1528497729237186</v>
      </c>
      <c r="N124" s="51">
        <v>2018</v>
      </c>
      <c r="O124" s="8">
        <v>43826</v>
      </c>
      <c r="P124" s="54">
        <v>112.04</v>
      </c>
      <c r="Q124" s="54"/>
      <c r="R124" s="57">
        <f>IF(P124="","",T124*M124*LOOKUP(RIGHT($D$2,3),定数!$A$6:$A$13,定数!$B$6:$B$13))</f>
        <v>-14534.974205233368</v>
      </c>
      <c r="S124" s="57"/>
      <c r="T124" s="58">
        <f t="shared" si="18"/>
        <v>-35.000000000000853</v>
      </c>
      <c r="U124" s="58"/>
      <c r="V124" t="str">
        <f t="shared" si="19"/>
        <v/>
      </c>
      <c r="W124">
        <f t="shared" si="20"/>
        <v>1</v>
      </c>
      <c r="X124" s="41">
        <f t="shared" si="21"/>
        <v>461187.87193416926</v>
      </c>
      <c r="Y124" s="42">
        <f t="shared" si="22"/>
        <v>9.4850649350655125E-3</v>
      </c>
    </row>
    <row r="125" spans="2:25" x14ac:dyDescent="0.15">
      <c r="B125" s="50">
        <v>117</v>
      </c>
      <c r="C125" s="53">
        <f t="shared" si="17"/>
        <v>442278.5008163756</v>
      </c>
      <c r="D125" s="53"/>
      <c r="E125" s="51">
        <v>2019</v>
      </c>
      <c r="F125" s="8">
        <v>43503</v>
      </c>
      <c r="G125" s="51" t="s">
        <v>3</v>
      </c>
      <c r="H125" s="54">
        <v>109.47</v>
      </c>
      <c r="I125" s="54"/>
      <c r="J125" s="51">
        <v>31</v>
      </c>
      <c r="K125" s="55">
        <f t="shared" si="16"/>
        <v>13268.355024491268</v>
      </c>
      <c r="L125" s="56"/>
      <c r="M125" s="6">
        <f>IF(J125="","",(K125/J125)/LOOKUP(RIGHT($D$2,3),定数!$A$6:$A$13,定数!$B$6:$B$13))</f>
        <v>4.2801145240294414</v>
      </c>
      <c r="N125" s="51">
        <v>2019</v>
      </c>
      <c r="O125" s="8">
        <v>43505</v>
      </c>
      <c r="P125" s="54">
        <v>109.8</v>
      </c>
      <c r="Q125" s="54"/>
      <c r="R125" s="57">
        <f>IF(P125="","",T125*M125*LOOKUP(RIGHT($D$2,3),定数!$A$6:$A$13,定数!$B$6:$B$13))</f>
        <v>-14124.377929297083</v>
      </c>
      <c r="S125" s="57"/>
      <c r="T125" s="58">
        <f t="shared" si="18"/>
        <v>-32.999999999999829</v>
      </c>
      <c r="U125" s="58"/>
      <c r="V125" t="str">
        <f t="shared" si="19"/>
        <v/>
      </c>
      <c r="W125">
        <f t="shared" si="20"/>
        <v>2</v>
      </c>
      <c r="X125" s="41">
        <f t="shared" si="21"/>
        <v>461187.87193416926</v>
      </c>
      <c r="Y125" s="42">
        <f t="shared" si="22"/>
        <v>4.1001449232586973E-2</v>
      </c>
    </row>
    <row r="126" spans="2:25" x14ac:dyDescent="0.15">
      <c r="B126" s="50">
        <v>118</v>
      </c>
      <c r="C126" s="53">
        <f t="shared" si="17"/>
        <v>428154.1228870785</v>
      </c>
      <c r="D126" s="53"/>
      <c r="E126" s="51">
        <v>2019</v>
      </c>
      <c r="F126" s="8">
        <v>43515</v>
      </c>
      <c r="G126" s="51" t="s">
        <v>4</v>
      </c>
      <c r="H126" s="54">
        <v>110.55</v>
      </c>
      <c r="I126" s="54"/>
      <c r="J126" s="51">
        <v>45</v>
      </c>
      <c r="K126" s="55">
        <f t="shared" si="16"/>
        <v>12844.623686612355</v>
      </c>
      <c r="L126" s="56"/>
      <c r="M126" s="6">
        <f>IF(J126="","",(K126/J126)/LOOKUP(RIGHT($D$2,3),定数!$A$6:$A$13,定数!$B$6:$B$13))</f>
        <v>2.8543608192471894</v>
      </c>
      <c r="N126" s="51">
        <v>2019</v>
      </c>
      <c r="O126" s="8">
        <v>43524</v>
      </c>
      <c r="P126" s="54">
        <v>111.46</v>
      </c>
      <c r="Q126" s="54"/>
      <c r="R126" s="57">
        <f>IF(P126="","",T126*M126*LOOKUP(RIGHT($D$2,3),定数!$A$6:$A$13,定数!$B$6:$B$13))</f>
        <v>25974.683455149323</v>
      </c>
      <c r="S126" s="57"/>
      <c r="T126" s="58">
        <f t="shared" si="18"/>
        <v>90.999999999999659</v>
      </c>
      <c r="U126" s="58"/>
      <c r="V126" t="str">
        <f t="shared" si="19"/>
        <v/>
      </c>
      <c r="W126">
        <f t="shared" si="20"/>
        <v>0</v>
      </c>
      <c r="X126" s="41">
        <f t="shared" si="21"/>
        <v>461187.87193416926</v>
      </c>
      <c r="Y126" s="42">
        <f t="shared" si="22"/>
        <v>7.162753198290106E-2</v>
      </c>
    </row>
    <row r="127" spans="2:25" x14ac:dyDescent="0.15">
      <c r="B127" s="50">
        <v>119</v>
      </c>
      <c r="C127" s="53">
        <f t="shared" si="17"/>
        <v>454128.80634222785</v>
      </c>
      <c r="D127" s="53"/>
      <c r="E127" s="51">
        <v>2019</v>
      </c>
      <c r="F127" s="8">
        <v>43535</v>
      </c>
      <c r="G127" s="51" t="s">
        <v>3</v>
      </c>
      <c r="H127" s="54">
        <v>109.99</v>
      </c>
      <c r="I127" s="54"/>
      <c r="J127" s="51">
        <v>39</v>
      </c>
      <c r="K127" s="55">
        <f t="shared" si="16"/>
        <v>13623.864190266835</v>
      </c>
      <c r="L127" s="56"/>
      <c r="M127" s="6">
        <f>IF(J127="","",(K127/J127)/LOOKUP(RIGHT($D$2,3),定数!$A$6:$A$13,定数!$B$6:$B$13))</f>
        <v>3.4932985103248297</v>
      </c>
      <c r="N127" s="51">
        <v>2019</v>
      </c>
      <c r="O127" s="8">
        <v>43536</v>
      </c>
      <c r="P127" s="54">
        <v>110.4</v>
      </c>
      <c r="Q127" s="54"/>
      <c r="R127" s="57">
        <f>IF(P127="","",T127*M127*LOOKUP(RIGHT($D$2,3),定数!$A$6:$A$13,定数!$B$6:$B$13))</f>
        <v>-14322.523892332179</v>
      </c>
      <c r="S127" s="57"/>
      <c r="T127" s="58">
        <f t="shared" si="18"/>
        <v>-41.00000000000108</v>
      </c>
      <c r="U127" s="58"/>
      <c r="V127" t="str">
        <f t="shared" si="19"/>
        <v/>
      </c>
      <c r="W127">
        <f t="shared" si="20"/>
        <v>1</v>
      </c>
      <c r="X127" s="41">
        <f t="shared" si="21"/>
        <v>461187.87193416926</v>
      </c>
      <c r="Y127" s="42">
        <f t="shared" si="22"/>
        <v>1.5306268923197197E-2</v>
      </c>
    </row>
    <row r="128" spans="2:25" x14ac:dyDescent="0.15">
      <c r="B128" s="50">
        <v>120</v>
      </c>
      <c r="C128" s="53">
        <f t="shared" si="17"/>
        <v>439806.28244989569</v>
      </c>
      <c r="D128" s="53"/>
      <c r="E128" s="51">
        <v>2019</v>
      </c>
      <c r="F128" s="8">
        <v>43543</v>
      </c>
      <c r="G128" s="51" t="s">
        <v>4</v>
      </c>
      <c r="H128" s="54">
        <v>111.28</v>
      </c>
      <c r="I128" s="54"/>
      <c r="J128" s="51">
        <v>19</v>
      </c>
      <c r="K128" s="55">
        <f t="shared" si="16"/>
        <v>13194.18847349687</v>
      </c>
      <c r="L128" s="56"/>
      <c r="M128" s="6">
        <f>IF(J128="","",(K128/J128)/LOOKUP(RIGHT($D$2,3),定数!$A$6:$A$13,定数!$B$6:$B$13))</f>
        <v>6.944309722893089</v>
      </c>
      <c r="N128" s="51">
        <v>2019</v>
      </c>
      <c r="O128" s="8">
        <v>43544</v>
      </c>
      <c r="P128" s="54">
        <v>111.68</v>
      </c>
      <c r="Q128" s="54"/>
      <c r="R128" s="57">
        <f>IF(P128="","",T128*M128*LOOKUP(RIGHT($D$2,3),定数!$A$6:$A$13,定数!$B$6:$B$13))</f>
        <v>27777.23889157275</v>
      </c>
      <c r="S128" s="57"/>
      <c r="T128" s="58">
        <f t="shared" si="18"/>
        <v>40.000000000000568</v>
      </c>
      <c r="U128" s="58"/>
      <c r="V128" t="str">
        <f t="shared" si="19"/>
        <v/>
      </c>
      <c r="W128">
        <f t="shared" si="20"/>
        <v>0</v>
      </c>
      <c r="X128" s="41">
        <f t="shared" si="21"/>
        <v>461187.87193416926</v>
      </c>
      <c r="Y128" s="42">
        <f t="shared" si="22"/>
        <v>4.6361994287927866E-2</v>
      </c>
    </row>
    <row r="129" spans="2:25" x14ac:dyDescent="0.15">
      <c r="B129" s="50">
        <v>121</v>
      </c>
      <c r="C129" s="53">
        <f t="shared" si="17"/>
        <v>467583.52134146844</v>
      </c>
      <c r="D129" s="53"/>
      <c r="E129" s="52">
        <v>2019</v>
      </c>
      <c r="F129" s="8">
        <v>43564</v>
      </c>
      <c r="G129" s="52" t="s">
        <v>3</v>
      </c>
      <c r="H129" s="54">
        <v>111.15</v>
      </c>
      <c r="I129" s="54"/>
      <c r="J129" s="52">
        <v>38</v>
      </c>
      <c r="K129" s="55">
        <f t="shared" si="16"/>
        <v>14027.505640244053</v>
      </c>
      <c r="L129" s="56"/>
      <c r="M129" s="6">
        <f>IF(J129="","",(K129/J129)/LOOKUP(RIGHT($D$2,3),定数!$A$6:$A$13,定数!$B$6:$B$13))</f>
        <v>3.6914488526958036</v>
      </c>
      <c r="N129" s="52">
        <v>2019</v>
      </c>
      <c r="O129" s="8">
        <v>43567</v>
      </c>
      <c r="P129" s="54">
        <v>111.55</v>
      </c>
      <c r="Q129" s="54"/>
      <c r="R129" s="57">
        <f>IF(P129="","",T129*M129*LOOKUP(RIGHT($D$2,3),定数!$A$6:$A$13,定数!$B$6:$B$13))</f>
        <v>-14765.795410782899</v>
      </c>
      <c r="S129" s="57"/>
      <c r="T129" s="58">
        <f t="shared" si="18"/>
        <v>-39.999999999999147</v>
      </c>
      <c r="U129" s="58"/>
      <c r="V129" t="str">
        <f t="shared" si="19"/>
        <v/>
      </c>
      <c r="W129">
        <f t="shared" si="20"/>
        <v>1</v>
      </c>
      <c r="X129" s="41">
        <f t="shared" si="21"/>
        <v>467583.52134146844</v>
      </c>
      <c r="Y129" s="42">
        <f t="shared" si="22"/>
        <v>0</v>
      </c>
    </row>
    <row r="130" spans="2:25" x14ac:dyDescent="0.15">
      <c r="B130" s="50">
        <v>122</v>
      </c>
      <c r="C130" s="53">
        <f t="shared" si="17"/>
        <v>452817.72593068553</v>
      </c>
      <c r="D130" s="53"/>
      <c r="E130" s="52">
        <v>2019</v>
      </c>
      <c r="F130" s="8">
        <v>43605</v>
      </c>
      <c r="G130" s="52" t="s">
        <v>4</v>
      </c>
      <c r="H130" s="54">
        <v>109.08</v>
      </c>
      <c r="I130" s="54"/>
      <c r="J130" s="52">
        <v>26</v>
      </c>
      <c r="K130" s="55">
        <f t="shared" si="16"/>
        <v>13584.531777920565</v>
      </c>
      <c r="L130" s="56"/>
      <c r="M130" s="6">
        <f>IF(J130="","",(K130/J130)/LOOKUP(RIGHT($D$2,3),定数!$A$6:$A$13,定数!$B$6:$B$13))</f>
        <v>5.2248199145848329</v>
      </c>
      <c r="N130" s="52">
        <v>2019</v>
      </c>
      <c r="O130" s="8">
        <v>43606</v>
      </c>
      <c r="P130" s="54">
        <v>109.59</v>
      </c>
      <c r="Q130" s="54"/>
      <c r="R130" s="57">
        <f>IF(P130="","",T130*M130*LOOKUP(RIGHT($D$2,3),定数!$A$6:$A$13,定数!$B$6:$B$13))</f>
        <v>26646.581564382916</v>
      </c>
      <c r="S130" s="57"/>
      <c r="T130" s="58">
        <f t="shared" si="18"/>
        <v>51.000000000000512</v>
      </c>
      <c r="U130" s="58"/>
      <c r="V130" t="str">
        <f t="shared" si="19"/>
        <v/>
      </c>
      <c r="W130">
        <f t="shared" si="20"/>
        <v>0</v>
      </c>
      <c r="X130" s="41">
        <f t="shared" si="21"/>
        <v>467583.52134146844</v>
      </c>
      <c r="Y130" s="42">
        <f t="shared" si="22"/>
        <v>3.1578947368420374E-2</v>
      </c>
    </row>
    <row r="131" spans="2:25" x14ac:dyDescent="0.15">
      <c r="B131" s="50">
        <v>123</v>
      </c>
      <c r="C131" s="53">
        <f t="shared" si="17"/>
        <v>479464.30749506847</v>
      </c>
      <c r="D131" s="53"/>
      <c r="E131" s="52">
        <v>2019</v>
      </c>
      <c r="F131" s="8">
        <v>43606</v>
      </c>
      <c r="G131" s="52" t="s">
        <v>4</v>
      </c>
      <c r="H131" s="54">
        <v>109.35</v>
      </c>
      <c r="I131" s="54"/>
      <c r="J131" s="52">
        <v>46</v>
      </c>
      <c r="K131" s="55">
        <f t="shared" si="16"/>
        <v>14383.929224852054</v>
      </c>
      <c r="L131" s="56"/>
      <c r="M131" s="6">
        <f>IF(J131="","",(K131/J131)/LOOKUP(RIGHT($D$2,3),定数!$A$6:$A$13,定数!$B$6:$B$13))</f>
        <v>3.1269411358374031</v>
      </c>
      <c r="N131" s="52">
        <v>2019</v>
      </c>
      <c r="O131" s="8">
        <v>43612</v>
      </c>
      <c r="P131" s="54">
        <v>108.86</v>
      </c>
      <c r="Q131" s="54"/>
      <c r="R131" s="57">
        <f>IF(P131="","",T131*M131*LOOKUP(RIGHT($D$2,3),定数!$A$6:$A$13,定数!$B$6:$B$13))</f>
        <v>-15322.011565603114</v>
      </c>
      <c r="S131" s="57"/>
      <c r="T131" s="58">
        <f t="shared" si="18"/>
        <v>-48.999999999999488</v>
      </c>
      <c r="U131" s="58"/>
      <c r="V131" t="str">
        <f t="shared" si="19"/>
        <v/>
      </c>
      <c r="W131">
        <f t="shared" si="20"/>
        <v>1</v>
      </c>
      <c r="X131" s="41">
        <f t="shared" si="21"/>
        <v>479464.30749506847</v>
      </c>
      <c r="Y131" s="42">
        <f t="shared" si="22"/>
        <v>0</v>
      </c>
    </row>
    <row r="132" spans="2:25" x14ac:dyDescent="0.15">
      <c r="B132" s="50">
        <v>124</v>
      </c>
      <c r="C132" s="53">
        <f t="shared" si="17"/>
        <v>464142.29592946533</v>
      </c>
      <c r="D132" s="53"/>
      <c r="E132" s="52">
        <v>2019</v>
      </c>
      <c r="F132" s="8">
        <v>43686</v>
      </c>
      <c r="G132" s="52" t="s">
        <v>3</v>
      </c>
      <c r="H132" s="54">
        <v>108.35</v>
      </c>
      <c r="I132" s="54"/>
      <c r="J132" s="52">
        <v>46</v>
      </c>
      <c r="K132" s="55">
        <f t="shared" si="16"/>
        <v>13924.26887788396</v>
      </c>
      <c r="L132" s="56"/>
      <c r="M132" s="6">
        <f>IF(J132="","",(K132/J132)/LOOKUP(RIGHT($D$2,3),定数!$A$6:$A$13,定数!$B$6:$B$13))</f>
        <v>3.0270149734530349</v>
      </c>
      <c r="N132" s="52">
        <v>2019</v>
      </c>
      <c r="O132" s="8">
        <v>43690</v>
      </c>
      <c r="P132" s="54">
        <v>108.83</v>
      </c>
      <c r="Q132" s="54"/>
      <c r="R132" s="57">
        <f>IF(P132="","",T132*M132*LOOKUP(RIGHT($D$2,3),定数!$A$6:$A$13,定数!$B$6:$B$13))</f>
        <v>-14529.671872574687</v>
      </c>
      <c r="S132" s="57"/>
      <c r="T132" s="58">
        <f t="shared" si="18"/>
        <v>-48.000000000000398</v>
      </c>
      <c r="U132" s="58"/>
      <c r="V132" t="str">
        <f t="shared" si="19"/>
        <v/>
      </c>
      <c r="W132">
        <f t="shared" si="20"/>
        <v>2</v>
      </c>
      <c r="X132" s="41">
        <f t="shared" si="21"/>
        <v>479464.30749506847</v>
      </c>
      <c r="Y132" s="42">
        <f t="shared" si="22"/>
        <v>3.1956521739130106E-2</v>
      </c>
    </row>
    <row r="133" spans="2:25" x14ac:dyDescent="0.15">
      <c r="B133" s="50">
        <v>125</v>
      </c>
      <c r="C133" s="53">
        <f t="shared" si="17"/>
        <v>449612.62405689067</v>
      </c>
      <c r="D133" s="53"/>
      <c r="E133" s="50"/>
      <c r="F133" s="8"/>
      <c r="G133" s="50"/>
      <c r="H133" s="54"/>
      <c r="I133" s="54"/>
      <c r="J133" s="50"/>
      <c r="K133" s="55" t="str">
        <f t="shared" ref="K133:K138" si="23">IF(J133="","",C133*0.03)</f>
        <v/>
      </c>
      <c r="L133" s="56"/>
      <c r="M133" s="6" t="str">
        <f>IF(J133="","",(K133/J133)/LOOKUP(RIGHT($D$2,3),定数!$A$6:$A$13,定数!$B$6:$B$13))</f>
        <v/>
      </c>
      <c r="N133" s="50"/>
      <c r="O133" s="8"/>
      <c r="P133" s="54"/>
      <c r="Q133" s="54"/>
      <c r="R133" s="57" t="str">
        <f>IF(P133="","",T133*M133*LOOKUP(RIGHT($D$2,3),定数!$A$6:$A$13,定数!$B$6:$B$13))</f>
        <v/>
      </c>
      <c r="S133" s="57"/>
      <c r="T133" s="58" t="str">
        <f t="shared" si="18"/>
        <v/>
      </c>
      <c r="U133" s="58"/>
      <c r="V133" t="str">
        <f t="shared" si="19"/>
        <v/>
      </c>
      <c r="W133" t="str">
        <f t="shared" si="20"/>
        <v/>
      </c>
      <c r="X133" s="41">
        <f t="shared" si="21"/>
        <v>479464.30749506847</v>
      </c>
      <c r="Y133" s="42">
        <f t="shared" si="22"/>
        <v>6.2260491493383641E-2</v>
      </c>
    </row>
    <row r="134" spans="2:25" x14ac:dyDescent="0.15">
      <c r="B134" s="50">
        <v>126</v>
      </c>
      <c r="C134" s="53" t="str">
        <f t="shared" si="17"/>
        <v/>
      </c>
      <c r="D134" s="53"/>
      <c r="E134" s="50"/>
      <c r="F134" s="8"/>
      <c r="G134" s="50"/>
      <c r="H134" s="54"/>
      <c r="I134" s="54"/>
      <c r="J134" s="50"/>
      <c r="K134" s="55" t="str">
        <f t="shared" si="23"/>
        <v/>
      </c>
      <c r="L134" s="56"/>
      <c r="M134" s="6" t="str">
        <f>IF(J134="","",(K134/J134)/LOOKUP(RIGHT($D$2,3),定数!$A$6:$A$13,定数!$B$6:$B$13))</f>
        <v/>
      </c>
      <c r="N134" s="50"/>
      <c r="O134" s="8"/>
      <c r="P134" s="54"/>
      <c r="Q134" s="54"/>
      <c r="R134" s="57" t="str">
        <f>IF(P134="","",T134*M134*LOOKUP(RIGHT($D$2,3),定数!$A$6:$A$13,定数!$B$6:$B$13))</f>
        <v/>
      </c>
      <c r="S134" s="57"/>
      <c r="T134" s="58" t="str">
        <f t="shared" si="18"/>
        <v/>
      </c>
      <c r="U134" s="58"/>
      <c r="V134" t="str">
        <f t="shared" si="19"/>
        <v/>
      </c>
      <c r="W134" t="str">
        <f t="shared" si="20"/>
        <v/>
      </c>
      <c r="X134" s="41" t="str">
        <f t="shared" si="21"/>
        <v/>
      </c>
      <c r="Y134" s="42" t="str">
        <f t="shared" si="22"/>
        <v/>
      </c>
    </row>
    <row r="135" spans="2:25" x14ac:dyDescent="0.15">
      <c r="B135" s="50">
        <v>127</v>
      </c>
      <c r="C135" s="53" t="str">
        <f t="shared" si="17"/>
        <v/>
      </c>
      <c r="D135" s="53"/>
      <c r="E135" s="50"/>
      <c r="F135" s="8"/>
      <c r="G135" s="50"/>
      <c r="H135" s="54"/>
      <c r="I135" s="54"/>
      <c r="J135" s="50"/>
      <c r="K135" s="55" t="str">
        <f t="shared" si="23"/>
        <v/>
      </c>
      <c r="L135" s="56"/>
      <c r="M135" s="6" t="str">
        <f>IF(J135="","",(K135/J135)/LOOKUP(RIGHT($D$2,3),定数!$A$6:$A$13,定数!$B$6:$B$13))</f>
        <v/>
      </c>
      <c r="N135" s="50"/>
      <c r="O135" s="8"/>
      <c r="P135" s="54"/>
      <c r="Q135" s="54"/>
      <c r="R135" s="57" t="str">
        <f>IF(P135="","",T135*M135*LOOKUP(RIGHT($D$2,3),定数!$A$6:$A$13,定数!$B$6:$B$13))</f>
        <v/>
      </c>
      <c r="S135" s="57"/>
      <c r="T135" s="58" t="str">
        <f t="shared" si="18"/>
        <v/>
      </c>
      <c r="U135" s="58"/>
      <c r="V135" t="str">
        <f t="shared" si="19"/>
        <v/>
      </c>
      <c r="W135" t="str">
        <f t="shared" si="20"/>
        <v/>
      </c>
      <c r="X135" s="41" t="str">
        <f t="shared" si="21"/>
        <v/>
      </c>
      <c r="Y135" s="42" t="str">
        <f t="shared" si="22"/>
        <v/>
      </c>
    </row>
    <row r="136" spans="2:25" x14ac:dyDescent="0.15">
      <c r="B136" s="50">
        <v>128</v>
      </c>
      <c r="C136" s="53" t="str">
        <f t="shared" si="17"/>
        <v/>
      </c>
      <c r="D136" s="53"/>
      <c r="E136" s="50"/>
      <c r="F136" s="8"/>
      <c r="G136" s="50"/>
      <c r="H136" s="54"/>
      <c r="I136" s="54"/>
      <c r="J136" s="50"/>
      <c r="K136" s="55" t="str">
        <f t="shared" si="23"/>
        <v/>
      </c>
      <c r="L136" s="56"/>
      <c r="M136" s="6" t="str">
        <f>IF(J136="","",(K136/J136)/LOOKUP(RIGHT($D$2,3),定数!$A$6:$A$13,定数!$B$6:$B$13))</f>
        <v/>
      </c>
      <c r="N136" s="50"/>
      <c r="O136" s="8"/>
      <c r="P136" s="54"/>
      <c r="Q136" s="54"/>
      <c r="R136" s="57" t="str">
        <f>IF(P136="","",T136*M136*LOOKUP(RIGHT($D$2,3),定数!$A$6:$A$13,定数!$B$6:$B$13))</f>
        <v/>
      </c>
      <c r="S136" s="57"/>
      <c r="T136" s="58" t="str">
        <f t="shared" si="18"/>
        <v/>
      </c>
      <c r="U136" s="58"/>
      <c r="V136" t="str">
        <f t="shared" si="19"/>
        <v/>
      </c>
      <c r="W136" t="str">
        <f t="shared" si="20"/>
        <v/>
      </c>
      <c r="X136" s="41" t="str">
        <f t="shared" si="21"/>
        <v/>
      </c>
      <c r="Y136" s="42" t="str">
        <f t="shared" si="22"/>
        <v/>
      </c>
    </row>
    <row r="137" spans="2:25" x14ac:dyDescent="0.15">
      <c r="B137" s="50">
        <v>129</v>
      </c>
      <c r="C137" s="53" t="str">
        <f t="shared" si="17"/>
        <v/>
      </c>
      <c r="D137" s="53"/>
      <c r="E137" s="50"/>
      <c r="F137" s="8"/>
      <c r="G137" s="50"/>
      <c r="H137" s="54"/>
      <c r="I137" s="54"/>
      <c r="J137" s="50"/>
      <c r="K137" s="55" t="str">
        <f t="shared" si="23"/>
        <v/>
      </c>
      <c r="L137" s="56"/>
      <c r="M137" s="6" t="str">
        <f>IF(J137="","",(K137/J137)/LOOKUP(RIGHT($D$2,3),定数!$A$6:$A$13,定数!$B$6:$B$13))</f>
        <v/>
      </c>
      <c r="N137" s="50"/>
      <c r="O137" s="8"/>
      <c r="P137" s="54"/>
      <c r="Q137" s="54"/>
      <c r="R137" s="57" t="str">
        <f>IF(P137="","",T137*M137*LOOKUP(RIGHT($D$2,3),定数!$A$6:$A$13,定数!$B$6:$B$13))</f>
        <v/>
      </c>
      <c r="S137" s="57"/>
      <c r="T137" s="58" t="str">
        <f t="shared" si="18"/>
        <v/>
      </c>
      <c r="U137" s="58"/>
      <c r="V137" t="str">
        <f t="shared" si="19"/>
        <v/>
      </c>
      <c r="W137" t="str">
        <f t="shared" si="20"/>
        <v/>
      </c>
      <c r="X137" s="41" t="str">
        <f t="shared" si="21"/>
        <v/>
      </c>
      <c r="Y137" s="42" t="str">
        <f t="shared" si="22"/>
        <v/>
      </c>
    </row>
    <row r="138" spans="2:25" x14ac:dyDescent="0.15">
      <c r="B138" s="50">
        <v>130</v>
      </c>
      <c r="C138" s="53" t="str">
        <f t="shared" si="17"/>
        <v/>
      </c>
      <c r="D138" s="53"/>
      <c r="E138" s="50"/>
      <c r="F138" s="8"/>
      <c r="G138" s="50"/>
      <c r="H138" s="54"/>
      <c r="I138" s="54"/>
      <c r="J138" s="50"/>
      <c r="K138" s="55" t="str">
        <f t="shared" si="23"/>
        <v/>
      </c>
      <c r="L138" s="56"/>
      <c r="M138" s="6" t="str">
        <f>IF(J138="","",(K138/J138)/LOOKUP(RIGHT($D$2,3),定数!$A$6:$A$13,定数!$B$6:$B$13))</f>
        <v/>
      </c>
      <c r="N138" s="50"/>
      <c r="O138" s="8"/>
      <c r="P138" s="54"/>
      <c r="Q138" s="54"/>
      <c r="R138" s="57" t="str">
        <f>IF(P138="","",T138*M138*LOOKUP(RIGHT($D$2,3),定数!$A$6:$A$13,定数!$B$6:$B$13))</f>
        <v/>
      </c>
      <c r="S138" s="57"/>
      <c r="T138" s="58" t="str">
        <f t="shared" si="18"/>
        <v/>
      </c>
      <c r="U138" s="58"/>
      <c r="V138" t="str">
        <f t="shared" si="19"/>
        <v/>
      </c>
      <c r="W138" t="str">
        <f t="shared" si="20"/>
        <v/>
      </c>
      <c r="X138" s="41" t="str">
        <f t="shared" si="21"/>
        <v/>
      </c>
      <c r="Y138" s="42" t="str">
        <f t="shared" si="22"/>
        <v/>
      </c>
    </row>
  </sheetData>
  <mergeCells count="81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C109:D109"/>
    <mergeCell ref="H109:I109"/>
    <mergeCell ref="K109:L109"/>
    <mergeCell ref="P109:Q109"/>
    <mergeCell ref="R109:S109"/>
    <mergeCell ref="T109:U109"/>
    <mergeCell ref="C110:D110"/>
    <mergeCell ref="H110:I110"/>
    <mergeCell ref="K110:L110"/>
    <mergeCell ref="P110:Q110"/>
    <mergeCell ref="R110:S110"/>
    <mergeCell ref="T110:U110"/>
    <mergeCell ref="C111:D111"/>
    <mergeCell ref="H111:I111"/>
    <mergeCell ref="K111:L111"/>
    <mergeCell ref="P111:Q111"/>
    <mergeCell ref="R111:S111"/>
    <mergeCell ref="T111:U111"/>
    <mergeCell ref="C112:D112"/>
    <mergeCell ref="H112:I112"/>
    <mergeCell ref="K112:L112"/>
    <mergeCell ref="P112:Q112"/>
    <mergeCell ref="R112:S112"/>
    <mergeCell ref="T112:U112"/>
    <mergeCell ref="C113:D113"/>
    <mergeCell ref="H113:I113"/>
    <mergeCell ref="K113:L113"/>
    <mergeCell ref="P113:Q113"/>
    <mergeCell ref="R113:S113"/>
    <mergeCell ref="T113:U113"/>
    <mergeCell ref="C114:D114"/>
    <mergeCell ref="H114:I114"/>
    <mergeCell ref="K114:L114"/>
    <mergeCell ref="P114:Q114"/>
    <mergeCell ref="R114:S114"/>
    <mergeCell ref="T114:U114"/>
    <mergeCell ref="C115:D115"/>
    <mergeCell ref="H115:I115"/>
    <mergeCell ref="K115:L115"/>
    <mergeCell ref="P115:Q115"/>
    <mergeCell ref="R115:S115"/>
    <mergeCell ref="T115:U115"/>
    <mergeCell ref="C116:D116"/>
    <mergeCell ref="H116:I116"/>
    <mergeCell ref="K116:L116"/>
    <mergeCell ref="P116:Q116"/>
    <mergeCell ref="R116:S116"/>
    <mergeCell ref="T116:U116"/>
    <mergeCell ref="C117:D117"/>
    <mergeCell ref="H117:I117"/>
    <mergeCell ref="K117:L117"/>
    <mergeCell ref="P117:Q117"/>
    <mergeCell ref="R117:S117"/>
    <mergeCell ref="T117:U117"/>
    <mergeCell ref="C118:D118"/>
    <mergeCell ref="H118:I118"/>
    <mergeCell ref="K118:L118"/>
    <mergeCell ref="P118:Q118"/>
    <mergeCell ref="R118:S118"/>
    <mergeCell ref="T118:U118"/>
    <mergeCell ref="C119:D119"/>
    <mergeCell ref="H119:I119"/>
    <mergeCell ref="K119:L119"/>
    <mergeCell ref="P119:Q119"/>
    <mergeCell ref="R119:S119"/>
    <mergeCell ref="T119:U119"/>
    <mergeCell ref="C120:D120"/>
    <mergeCell ref="H120:I120"/>
    <mergeCell ref="K120:L120"/>
    <mergeCell ref="P120:Q120"/>
    <mergeCell ref="R120:S120"/>
    <mergeCell ref="T120:U120"/>
    <mergeCell ref="C121:D121"/>
    <mergeCell ref="H121:I121"/>
    <mergeCell ref="K121:L121"/>
    <mergeCell ref="P121:Q121"/>
    <mergeCell ref="R121:S121"/>
    <mergeCell ref="T121:U121"/>
    <mergeCell ref="C122:D122"/>
    <mergeCell ref="H122:I122"/>
    <mergeCell ref="K122:L122"/>
    <mergeCell ref="P122:Q122"/>
    <mergeCell ref="R122:S122"/>
    <mergeCell ref="T122:U122"/>
    <mergeCell ref="C123:D123"/>
    <mergeCell ref="H123:I123"/>
    <mergeCell ref="K123:L123"/>
    <mergeCell ref="P123:Q123"/>
    <mergeCell ref="R123:S123"/>
    <mergeCell ref="T123:U123"/>
    <mergeCell ref="C124:D124"/>
    <mergeCell ref="H124:I124"/>
    <mergeCell ref="K124:L124"/>
    <mergeCell ref="P124:Q124"/>
    <mergeCell ref="R124:S124"/>
    <mergeCell ref="T124:U124"/>
    <mergeCell ref="C125:D125"/>
    <mergeCell ref="H125:I125"/>
    <mergeCell ref="K125:L125"/>
    <mergeCell ref="P125:Q125"/>
    <mergeCell ref="R125:S125"/>
    <mergeCell ref="T125:U125"/>
    <mergeCell ref="C126:D126"/>
    <mergeCell ref="H126:I126"/>
    <mergeCell ref="K126:L126"/>
    <mergeCell ref="P126:Q126"/>
    <mergeCell ref="R126:S126"/>
    <mergeCell ref="T126:U126"/>
    <mergeCell ref="C127:D127"/>
    <mergeCell ref="H127:I127"/>
    <mergeCell ref="K127:L127"/>
    <mergeCell ref="P127:Q127"/>
    <mergeCell ref="R127:S127"/>
    <mergeCell ref="T127:U127"/>
    <mergeCell ref="C128:D128"/>
    <mergeCell ref="H128:I128"/>
    <mergeCell ref="K128:L128"/>
    <mergeCell ref="P128:Q128"/>
    <mergeCell ref="R128:S128"/>
    <mergeCell ref="T128:U128"/>
    <mergeCell ref="C129:D129"/>
    <mergeCell ref="H129:I129"/>
    <mergeCell ref="K129:L129"/>
    <mergeCell ref="P129:Q129"/>
    <mergeCell ref="R129:S129"/>
    <mergeCell ref="T129:U129"/>
    <mergeCell ref="C130:D130"/>
    <mergeCell ref="H130:I130"/>
    <mergeCell ref="K130:L130"/>
    <mergeCell ref="P130:Q130"/>
    <mergeCell ref="R130:S130"/>
    <mergeCell ref="T130:U130"/>
    <mergeCell ref="C131:D131"/>
    <mergeCell ref="H131:I131"/>
    <mergeCell ref="K131:L131"/>
    <mergeCell ref="P131:Q131"/>
    <mergeCell ref="R131:S131"/>
    <mergeCell ref="T131:U131"/>
    <mergeCell ref="C132:D132"/>
    <mergeCell ref="H132:I132"/>
    <mergeCell ref="K132:L132"/>
    <mergeCell ref="P132:Q132"/>
    <mergeCell ref="R132:S132"/>
    <mergeCell ref="T132:U132"/>
    <mergeCell ref="C133:D133"/>
    <mergeCell ref="H133:I133"/>
    <mergeCell ref="K133:L133"/>
    <mergeCell ref="P133:Q133"/>
    <mergeCell ref="R133:S133"/>
    <mergeCell ref="T133:U133"/>
    <mergeCell ref="C134:D134"/>
    <mergeCell ref="H134:I134"/>
    <mergeCell ref="K134:L134"/>
    <mergeCell ref="P134:Q134"/>
    <mergeCell ref="R134:S134"/>
    <mergeCell ref="T134:U134"/>
    <mergeCell ref="C135:D135"/>
    <mergeCell ref="H135:I135"/>
    <mergeCell ref="K135:L135"/>
    <mergeCell ref="P135:Q135"/>
    <mergeCell ref="R135:S135"/>
    <mergeCell ref="T135:U135"/>
    <mergeCell ref="C136:D136"/>
    <mergeCell ref="H136:I136"/>
    <mergeCell ref="K136:L136"/>
    <mergeCell ref="P136:Q136"/>
    <mergeCell ref="R136:S136"/>
    <mergeCell ref="T136:U136"/>
    <mergeCell ref="C137:D137"/>
    <mergeCell ref="H137:I137"/>
    <mergeCell ref="K137:L137"/>
    <mergeCell ref="P137:Q137"/>
    <mergeCell ref="R137:S137"/>
    <mergeCell ref="T137:U137"/>
    <mergeCell ref="C138:D138"/>
    <mergeCell ref="H138:I138"/>
    <mergeCell ref="K138:L138"/>
    <mergeCell ref="P138:Q138"/>
    <mergeCell ref="R138:S138"/>
    <mergeCell ref="T138:U138"/>
  </mergeCells>
  <phoneticPr fontId="2"/>
  <conditionalFormatting sqref="G46">
    <cfRule type="cellIs" dxfId="265" priority="255" stopIfTrue="1" operator="equal">
      <formula>"買"</formula>
    </cfRule>
    <cfRule type="cellIs" dxfId="264" priority="256" stopIfTrue="1" operator="equal">
      <formula>"売"</formula>
    </cfRule>
  </conditionalFormatting>
  <conditionalFormatting sqref="G9:G11 G14:G45 G47:G108">
    <cfRule type="cellIs" dxfId="263" priority="257" stopIfTrue="1" operator="equal">
      <formula>"買"</formula>
    </cfRule>
    <cfRule type="cellIs" dxfId="262" priority="258" stopIfTrue="1" operator="equal">
      <formula>"売"</formula>
    </cfRule>
  </conditionalFormatting>
  <conditionalFormatting sqref="G12">
    <cfRule type="cellIs" dxfId="261" priority="253" stopIfTrue="1" operator="equal">
      <formula>"買"</formula>
    </cfRule>
    <cfRule type="cellIs" dxfId="260" priority="254" stopIfTrue="1" operator="equal">
      <formula>"売"</formula>
    </cfRule>
  </conditionalFormatting>
  <conditionalFormatting sqref="G13">
    <cfRule type="cellIs" dxfId="259" priority="251" stopIfTrue="1" operator="equal">
      <formula>"買"</formula>
    </cfRule>
    <cfRule type="cellIs" dxfId="258" priority="252" stopIfTrue="1" operator="equal">
      <formula>"売"</formula>
    </cfRule>
  </conditionalFormatting>
  <conditionalFormatting sqref="G9">
    <cfRule type="cellIs" dxfId="257" priority="249" stopIfTrue="1" operator="equal">
      <formula>"買"</formula>
    </cfRule>
    <cfRule type="cellIs" dxfId="256" priority="250" stopIfTrue="1" operator="equal">
      <formula>"売"</formula>
    </cfRule>
  </conditionalFormatting>
  <conditionalFormatting sqref="G10">
    <cfRule type="cellIs" dxfId="255" priority="247" stopIfTrue="1" operator="equal">
      <formula>"買"</formula>
    </cfRule>
    <cfRule type="cellIs" dxfId="254" priority="248" stopIfTrue="1" operator="equal">
      <formula>"売"</formula>
    </cfRule>
  </conditionalFormatting>
  <conditionalFormatting sqref="G11">
    <cfRule type="cellIs" dxfId="253" priority="245" stopIfTrue="1" operator="equal">
      <formula>"買"</formula>
    </cfRule>
    <cfRule type="cellIs" dxfId="252" priority="246" stopIfTrue="1" operator="equal">
      <formula>"売"</formula>
    </cfRule>
  </conditionalFormatting>
  <conditionalFormatting sqref="G10">
    <cfRule type="cellIs" dxfId="251" priority="243" stopIfTrue="1" operator="equal">
      <formula>"買"</formula>
    </cfRule>
    <cfRule type="cellIs" dxfId="250" priority="244" stopIfTrue="1" operator="equal">
      <formula>"売"</formula>
    </cfRule>
  </conditionalFormatting>
  <conditionalFormatting sqref="G11">
    <cfRule type="cellIs" dxfId="249" priority="241" stopIfTrue="1" operator="equal">
      <formula>"買"</formula>
    </cfRule>
    <cfRule type="cellIs" dxfId="248" priority="242" stopIfTrue="1" operator="equal">
      <formula>"売"</formula>
    </cfRule>
  </conditionalFormatting>
  <conditionalFormatting sqref="G12">
    <cfRule type="cellIs" dxfId="247" priority="239" stopIfTrue="1" operator="equal">
      <formula>"買"</formula>
    </cfRule>
    <cfRule type="cellIs" dxfId="246" priority="240" stopIfTrue="1" operator="equal">
      <formula>"売"</formula>
    </cfRule>
  </conditionalFormatting>
  <conditionalFormatting sqref="G13">
    <cfRule type="cellIs" dxfId="245" priority="237" stopIfTrue="1" operator="equal">
      <formula>"買"</formula>
    </cfRule>
    <cfRule type="cellIs" dxfId="244" priority="238" stopIfTrue="1" operator="equal">
      <formula>"売"</formula>
    </cfRule>
  </conditionalFormatting>
  <conditionalFormatting sqref="G14">
    <cfRule type="cellIs" dxfId="243" priority="235" stopIfTrue="1" operator="equal">
      <formula>"買"</formula>
    </cfRule>
    <cfRule type="cellIs" dxfId="242" priority="236" stopIfTrue="1" operator="equal">
      <formula>"売"</formula>
    </cfRule>
  </conditionalFormatting>
  <conditionalFormatting sqref="G15">
    <cfRule type="cellIs" dxfId="241" priority="233" stopIfTrue="1" operator="equal">
      <formula>"買"</formula>
    </cfRule>
    <cfRule type="cellIs" dxfId="240" priority="234" stopIfTrue="1" operator="equal">
      <formula>"売"</formula>
    </cfRule>
  </conditionalFormatting>
  <conditionalFormatting sqref="G16">
    <cfRule type="cellIs" dxfId="239" priority="231" stopIfTrue="1" operator="equal">
      <formula>"買"</formula>
    </cfRule>
    <cfRule type="cellIs" dxfId="238" priority="232" stopIfTrue="1" operator="equal">
      <formula>"売"</formula>
    </cfRule>
  </conditionalFormatting>
  <conditionalFormatting sqref="G17">
    <cfRule type="cellIs" dxfId="237" priority="229" stopIfTrue="1" operator="equal">
      <formula>"買"</formula>
    </cfRule>
    <cfRule type="cellIs" dxfId="236" priority="230" stopIfTrue="1" operator="equal">
      <formula>"売"</formula>
    </cfRule>
  </conditionalFormatting>
  <conditionalFormatting sqref="G18">
    <cfRule type="cellIs" dxfId="235" priority="227" stopIfTrue="1" operator="equal">
      <formula>"買"</formula>
    </cfRule>
    <cfRule type="cellIs" dxfId="234" priority="228" stopIfTrue="1" operator="equal">
      <formula>"売"</formula>
    </cfRule>
  </conditionalFormatting>
  <conditionalFormatting sqref="G19">
    <cfRule type="cellIs" dxfId="233" priority="225" stopIfTrue="1" operator="equal">
      <formula>"買"</formula>
    </cfRule>
    <cfRule type="cellIs" dxfId="232" priority="226" stopIfTrue="1" operator="equal">
      <formula>"売"</formula>
    </cfRule>
  </conditionalFormatting>
  <conditionalFormatting sqref="G20">
    <cfRule type="cellIs" dxfId="231" priority="223" stopIfTrue="1" operator="equal">
      <formula>"買"</formula>
    </cfRule>
    <cfRule type="cellIs" dxfId="230" priority="224" stopIfTrue="1" operator="equal">
      <formula>"売"</formula>
    </cfRule>
  </conditionalFormatting>
  <conditionalFormatting sqref="G21">
    <cfRule type="cellIs" dxfId="229" priority="221" stopIfTrue="1" operator="equal">
      <formula>"買"</formula>
    </cfRule>
    <cfRule type="cellIs" dxfId="228" priority="222" stopIfTrue="1" operator="equal">
      <formula>"売"</formula>
    </cfRule>
  </conditionalFormatting>
  <conditionalFormatting sqref="G22">
    <cfRule type="cellIs" dxfId="227" priority="219" stopIfTrue="1" operator="equal">
      <formula>"買"</formula>
    </cfRule>
    <cfRule type="cellIs" dxfId="226" priority="220" stopIfTrue="1" operator="equal">
      <formula>"売"</formula>
    </cfRule>
  </conditionalFormatting>
  <conditionalFormatting sqref="G23">
    <cfRule type="cellIs" dxfId="225" priority="217" stopIfTrue="1" operator="equal">
      <formula>"買"</formula>
    </cfRule>
    <cfRule type="cellIs" dxfId="224" priority="218" stopIfTrue="1" operator="equal">
      <formula>"売"</formula>
    </cfRule>
  </conditionalFormatting>
  <conditionalFormatting sqref="G24">
    <cfRule type="cellIs" dxfId="223" priority="215" stopIfTrue="1" operator="equal">
      <formula>"買"</formula>
    </cfRule>
    <cfRule type="cellIs" dxfId="222" priority="216" stopIfTrue="1" operator="equal">
      <formula>"売"</formula>
    </cfRule>
  </conditionalFormatting>
  <conditionalFormatting sqref="G25">
    <cfRule type="cellIs" dxfId="221" priority="213" stopIfTrue="1" operator="equal">
      <formula>"買"</formula>
    </cfRule>
    <cfRule type="cellIs" dxfId="220" priority="214" stopIfTrue="1" operator="equal">
      <formula>"売"</formula>
    </cfRule>
  </conditionalFormatting>
  <conditionalFormatting sqref="G26">
    <cfRule type="cellIs" dxfId="219" priority="211" stopIfTrue="1" operator="equal">
      <formula>"買"</formula>
    </cfRule>
    <cfRule type="cellIs" dxfId="218" priority="212" stopIfTrue="1" operator="equal">
      <formula>"売"</formula>
    </cfRule>
  </conditionalFormatting>
  <conditionalFormatting sqref="G27">
    <cfRule type="cellIs" dxfId="217" priority="209" stopIfTrue="1" operator="equal">
      <formula>"買"</formula>
    </cfRule>
    <cfRule type="cellIs" dxfId="216" priority="210" stopIfTrue="1" operator="equal">
      <formula>"売"</formula>
    </cfRule>
  </conditionalFormatting>
  <conditionalFormatting sqref="G28">
    <cfRule type="cellIs" dxfId="215" priority="207" stopIfTrue="1" operator="equal">
      <formula>"買"</formula>
    </cfRule>
    <cfRule type="cellIs" dxfId="214" priority="208" stopIfTrue="1" operator="equal">
      <formula>"売"</formula>
    </cfRule>
  </conditionalFormatting>
  <conditionalFormatting sqref="G29">
    <cfRule type="cellIs" dxfId="213" priority="205" stopIfTrue="1" operator="equal">
      <formula>"買"</formula>
    </cfRule>
    <cfRule type="cellIs" dxfId="212" priority="206" stopIfTrue="1" operator="equal">
      <formula>"売"</formula>
    </cfRule>
  </conditionalFormatting>
  <conditionalFormatting sqref="G31">
    <cfRule type="cellIs" dxfId="211" priority="203" stopIfTrue="1" operator="equal">
      <formula>"買"</formula>
    </cfRule>
    <cfRule type="cellIs" dxfId="210" priority="204" stopIfTrue="1" operator="equal">
      <formula>"売"</formula>
    </cfRule>
  </conditionalFormatting>
  <conditionalFormatting sqref="G32">
    <cfRule type="cellIs" dxfId="209" priority="201" stopIfTrue="1" operator="equal">
      <formula>"買"</formula>
    </cfRule>
    <cfRule type="cellIs" dxfId="208" priority="202" stopIfTrue="1" operator="equal">
      <formula>"売"</formula>
    </cfRule>
  </conditionalFormatting>
  <conditionalFormatting sqref="G33">
    <cfRule type="cellIs" dxfId="207" priority="199" stopIfTrue="1" operator="equal">
      <formula>"買"</formula>
    </cfRule>
    <cfRule type="cellIs" dxfId="206" priority="200" stopIfTrue="1" operator="equal">
      <formula>"売"</formula>
    </cfRule>
  </conditionalFormatting>
  <conditionalFormatting sqref="G34">
    <cfRule type="cellIs" dxfId="205" priority="197" stopIfTrue="1" operator="equal">
      <formula>"買"</formula>
    </cfRule>
    <cfRule type="cellIs" dxfId="204" priority="198" stopIfTrue="1" operator="equal">
      <formula>"売"</formula>
    </cfRule>
  </conditionalFormatting>
  <conditionalFormatting sqref="G35">
    <cfRule type="cellIs" dxfId="203" priority="195" stopIfTrue="1" operator="equal">
      <formula>"買"</formula>
    </cfRule>
    <cfRule type="cellIs" dxfId="202" priority="196" stopIfTrue="1" operator="equal">
      <formula>"売"</formula>
    </cfRule>
  </conditionalFormatting>
  <conditionalFormatting sqref="G36">
    <cfRule type="cellIs" dxfId="201" priority="193" stopIfTrue="1" operator="equal">
      <formula>"買"</formula>
    </cfRule>
    <cfRule type="cellIs" dxfId="200" priority="194" stopIfTrue="1" operator="equal">
      <formula>"売"</formula>
    </cfRule>
  </conditionalFormatting>
  <conditionalFormatting sqref="G37">
    <cfRule type="cellIs" dxfId="199" priority="191" stopIfTrue="1" operator="equal">
      <formula>"買"</formula>
    </cfRule>
    <cfRule type="cellIs" dxfId="198" priority="192" stopIfTrue="1" operator="equal">
      <formula>"売"</formula>
    </cfRule>
  </conditionalFormatting>
  <conditionalFormatting sqref="G38">
    <cfRule type="cellIs" dxfId="197" priority="189" stopIfTrue="1" operator="equal">
      <formula>"買"</formula>
    </cfRule>
    <cfRule type="cellIs" dxfId="196" priority="190" stopIfTrue="1" operator="equal">
      <formula>"売"</formula>
    </cfRule>
  </conditionalFormatting>
  <conditionalFormatting sqref="G39">
    <cfRule type="cellIs" dxfId="195" priority="187" stopIfTrue="1" operator="equal">
      <formula>"買"</formula>
    </cfRule>
    <cfRule type="cellIs" dxfId="194" priority="188" stopIfTrue="1" operator="equal">
      <formula>"売"</formula>
    </cfRule>
  </conditionalFormatting>
  <conditionalFormatting sqref="G40">
    <cfRule type="cellIs" dxfId="193" priority="185" stopIfTrue="1" operator="equal">
      <formula>"買"</formula>
    </cfRule>
    <cfRule type="cellIs" dxfId="192" priority="186" stopIfTrue="1" operator="equal">
      <formula>"売"</formula>
    </cfRule>
  </conditionalFormatting>
  <conditionalFormatting sqref="G41">
    <cfRule type="cellIs" dxfId="191" priority="183" stopIfTrue="1" operator="equal">
      <formula>"買"</formula>
    </cfRule>
    <cfRule type="cellIs" dxfId="190" priority="184" stopIfTrue="1" operator="equal">
      <formula>"売"</formula>
    </cfRule>
  </conditionalFormatting>
  <conditionalFormatting sqref="G42">
    <cfRule type="cellIs" dxfId="189" priority="181" stopIfTrue="1" operator="equal">
      <formula>"買"</formula>
    </cfRule>
    <cfRule type="cellIs" dxfId="188" priority="182" stopIfTrue="1" operator="equal">
      <formula>"売"</formula>
    </cfRule>
  </conditionalFormatting>
  <conditionalFormatting sqref="G43">
    <cfRule type="cellIs" dxfId="187" priority="179" stopIfTrue="1" operator="equal">
      <formula>"買"</formula>
    </cfRule>
    <cfRule type="cellIs" dxfId="186" priority="180" stopIfTrue="1" operator="equal">
      <formula>"売"</formula>
    </cfRule>
  </conditionalFormatting>
  <conditionalFormatting sqref="G44">
    <cfRule type="cellIs" dxfId="185" priority="177" stopIfTrue="1" operator="equal">
      <formula>"買"</formula>
    </cfRule>
    <cfRule type="cellIs" dxfId="184" priority="178" stopIfTrue="1" operator="equal">
      <formula>"売"</formula>
    </cfRule>
  </conditionalFormatting>
  <conditionalFormatting sqref="G45">
    <cfRule type="cellIs" dxfId="183" priority="175" stopIfTrue="1" operator="equal">
      <formula>"買"</formula>
    </cfRule>
    <cfRule type="cellIs" dxfId="182" priority="176" stopIfTrue="1" operator="equal">
      <formula>"売"</formula>
    </cfRule>
  </conditionalFormatting>
  <conditionalFormatting sqref="G46">
    <cfRule type="cellIs" dxfId="181" priority="173" stopIfTrue="1" operator="equal">
      <formula>"買"</formula>
    </cfRule>
    <cfRule type="cellIs" dxfId="180" priority="174" stopIfTrue="1" operator="equal">
      <formula>"売"</formula>
    </cfRule>
  </conditionalFormatting>
  <conditionalFormatting sqref="G47">
    <cfRule type="cellIs" dxfId="179" priority="171" stopIfTrue="1" operator="equal">
      <formula>"買"</formula>
    </cfRule>
    <cfRule type="cellIs" dxfId="178" priority="172" stopIfTrue="1" operator="equal">
      <formula>"売"</formula>
    </cfRule>
  </conditionalFormatting>
  <conditionalFormatting sqref="G48">
    <cfRule type="cellIs" dxfId="177" priority="169" stopIfTrue="1" operator="equal">
      <formula>"買"</formula>
    </cfRule>
    <cfRule type="cellIs" dxfId="176" priority="170" stopIfTrue="1" operator="equal">
      <formula>"売"</formula>
    </cfRule>
  </conditionalFormatting>
  <conditionalFormatting sqref="G49">
    <cfRule type="cellIs" dxfId="175" priority="167" stopIfTrue="1" operator="equal">
      <formula>"買"</formula>
    </cfRule>
    <cfRule type="cellIs" dxfId="174" priority="168" stopIfTrue="1" operator="equal">
      <formula>"売"</formula>
    </cfRule>
  </conditionalFormatting>
  <conditionalFormatting sqref="G50">
    <cfRule type="cellIs" dxfId="173" priority="165" stopIfTrue="1" operator="equal">
      <formula>"買"</formula>
    </cfRule>
    <cfRule type="cellIs" dxfId="172" priority="166" stopIfTrue="1" operator="equal">
      <formula>"売"</formula>
    </cfRule>
  </conditionalFormatting>
  <conditionalFormatting sqref="G51">
    <cfRule type="cellIs" dxfId="171" priority="163" stopIfTrue="1" operator="equal">
      <formula>"買"</formula>
    </cfRule>
    <cfRule type="cellIs" dxfId="170" priority="164" stopIfTrue="1" operator="equal">
      <formula>"売"</formula>
    </cfRule>
  </conditionalFormatting>
  <conditionalFormatting sqref="G52">
    <cfRule type="cellIs" dxfId="169" priority="161" stopIfTrue="1" operator="equal">
      <formula>"買"</formula>
    </cfRule>
    <cfRule type="cellIs" dxfId="168" priority="162" stopIfTrue="1" operator="equal">
      <formula>"売"</formula>
    </cfRule>
  </conditionalFormatting>
  <conditionalFormatting sqref="G53">
    <cfRule type="cellIs" dxfId="167" priority="159" stopIfTrue="1" operator="equal">
      <formula>"買"</formula>
    </cfRule>
    <cfRule type="cellIs" dxfId="166" priority="160" stopIfTrue="1" operator="equal">
      <formula>"売"</formula>
    </cfRule>
  </conditionalFormatting>
  <conditionalFormatting sqref="G54">
    <cfRule type="cellIs" dxfId="165" priority="157" stopIfTrue="1" operator="equal">
      <formula>"買"</formula>
    </cfRule>
    <cfRule type="cellIs" dxfId="164" priority="158" stopIfTrue="1" operator="equal">
      <formula>"売"</formula>
    </cfRule>
  </conditionalFormatting>
  <conditionalFormatting sqref="G55">
    <cfRule type="cellIs" dxfId="163" priority="155" stopIfTrue="1" operator="equal">
      <formula>"買"</formula>
    </cfRule>
    <cfRule type="cellIs" dxfId="162" priority="156" stopIfTrue="1" operator="equal">
      <formula>"売"</formula>
    </cfRule>
  </conditionalFormatting>
  <conditionalFormatting sqref="G56">
    <cfRule type="cellIs" dxfId="161" priority="153" stopIfTrue="1" operator="equal">
      <formula>"買"</formula>
    </cfRule>
    <cfRule type="cellIs" dxfId="160" priority="154" stopIfTrue="1" operator="equal">
      <formula>"売"</formula>
    </cfRule>
  </conditionalFormatting>
  <conditionalFormatting sqref="G57">
    <cfRule type="cellIs" dxfId="159" priority="151" stopIfTrue="1" operator="equal">
      <formula>"買"</formula>
    </cfRule>
    <cfRule type="cellIs" dxfId="158" priority="152" stopIfTrue="1" operator="equal">
      <formula>"売"</formula>
    </cfRule>
  </conditionalFormatting>
  <conditionalFormatting sqref="G58">
    <cfRule type="cellIs" dxfId="157" priority="149" stopIfTrue="1" operator="equal">
      <formula>"買"</formula>
    </cfRule>
    <cfRule type="cellIs" dxfId="156" priority="150" stopIfTrue="1" operator="equal">
      <formula>"売"</formula>
    </cfRule>
  </conditionalFormatting>
  <conditionalFormatting sqref="G59">
    <cfRule type="cellIs" dxfId="155" priority="147" stopIfTrue="1" operator="equal">
      <formula>"買"</formula>
    </cfRule>
    <cfRule type="cellIs" dxfId="154" priority="148" stopIfTrue="1" operator="equal">
      <formula>"売"</formula>
    </cfRule>
  </conditionalFormatting>
  <conditionalFormatting sqref="G60">
    <cfRule type="cellIs" dxfId="153" priority="145" stopIfTrue="1" operator="equal">
      <formula>"買"</formula>
    </cfRule>
    <cfRule type="cellIs" dxfId="152" priority="146" stopIfTrue="1" operator="equal">
      <formula>"売"</formula>
    </cfRule>
  </conditionalFormatting>
  <conditionalFormatting sqref="G61">
    <cfRule type="cellIs" dxfId="151" priority="143" stopIfTrue="1" operator="equal">
      <formula>"買"</formula>
    </cfRule>
    <cfRule type="cellIs" dxfId="150" priority="144" stopIfTrue="1" operator="equal">
      <formula>"売"</formula>
    </cfRule>
  </conditionalFormatting>
  <conditionalFormatting sqref="G62">
    <cfRule type="cellIs" dxfId="149" priority="141" stopIfTrue="1" operator="equal">
      <formula>"買"</formula>
    </cfRule>
    <cfRule type="cellIs" dxfId="148" priority="142" stopIfTrue="1" operator="equal">
      <formula>"売"</formula>
    </cfRule>
  </conditionalFormatting>
  <conditionalFormatting sqref="G63">
    <cfRule type="cellIs" dxfId="147" priority="139" stopIfTrue="1" operator="equal">
      <formula>"買"</formula>
    </cfRule>
    <cfRule type="cellIs" dxfId="146" priority="140" stopIfTrue="1" operator="equal">
      <formula>"売"</formula>
    </cfRule>
  </conditionalFormatting>
  <conditionalFormatting sqref="G64">
    <cfRule type="cellIs" dxfId="145" priority="137" stopIfTrue="1" operator="equal">
      <formula>"買"</formula>
    </cfRule>
    <cfRule type="cellIs" dxfId="144" priority="138" stopIfTrue="1" operator="equal">
      <formula>"売"</formula>
    </cfRule>
  </conditionalFormatting>
  <conditionalFormatting sqref="G65">
    <cfRule type="cellIs" dxfId="143" priority="135" stopIfTrue="1" operator="equal">
      <formula>"買"</formula>
    </cfRule>
    <cfRule type="cellIs" dxfId="142" priority="136" stopIfTrue="1" operator="equal">
      <formula>"売"</formula>
    </cfRule>
  </conditionalFormatting>
  <conditionalFormatting sqref="G66">
    <cfRule type="cellIs" dxfId="141" priority="133" stopIfTrue="1" operator="equal">
      <formula>"買"</formula>
    </cfRule>
    <cfRule type="cellIs" dxfId="140" priority="134" stopIfTrue="1" operator="equal">
      <formula>"売"</formula>
    </cfRule>
  </conditionalFormatting>
  <conditionalFormatting sqref="G67">
    <cfRule type="cellIs" dxfId="139" priority="131" stopIfTrue="1" operator="equal">
      <formula>"買"</formula>
    </cfRule>
    <cfRule type="cellIs" dxfId="138" priority="132" stopIfTrue="1" operator="equal">
      <formula>"売"</formula>
    </cfRule>
  </conditionalFormatting>
  <conditionalFormatting sqref="G68">
    <cfRule type="cellIs" dxfId="137" priority="129" stopIfTrue="1" operator="equal">
      <formula>"買"</formula>
    </cfRule>
    <cfRule type="cellIs" dxfId="136" priority="130" stopIfTrue="1" operator="equal">
      <formula>"売"</formula>
    </cfRule>
  </conditionalFormatting>
  <conditionalFormatting sqref="G69">
    <cfRule type="cellIs" dxfId="135" priority="127" stopIfTrue="1" operator="equal">
      <formula>"買"</formula>
    </cfRule>
    <cfRule type="cellIs" dxfId="134" priority="128" stopIfTrue="1" operator="equal">
      <formula>"売"</formula>
    </cfRule>
  </conditionalFormatting>
  <conditionalFormatting sqref="G70">
    <cfRule type="cellIs" dxfId="133" priority="125" stopIfTrue="1" operator="equal">
      <formula>"買"</formula>
    </cfRule>
    <cfRule type="cellIs" dxfId="132" priority="126" stopIfTrue="1" operator="equal">
      <formula>"売"</formula>
    </cfRule>
  </conditionalFormatting>
  <conditionalFormatting sqref="G71">
    <cfRule type="cellIs" dxfId="131" priority="123" stopIfTrue="1" operator="equal">
      <formula>"買"</formula>
    </cfRule>
    <cfRule type="cellIs" dxfId="130" priority="124" stopIfTrue="1" operator="equal">
      <formula>"売"</formula>
    </cfRule>
  </conditionalFormatting>
  <conditionalFormatting sqref="G72">
    <cfRule type="cellIs" dxfId="129" priority="121" stopIfTrue="1" operator="equal">
      <formula>"買"</formula>
    </cfRule>
    <cfRule type="cellIs" dxfId="128" priority="122" stopIfTrue="1" operator="equal">
      <formula>"売"</formula>
    </cfRule>
  </conditionalFormatting>
  <conditionalFormatting sqref="G73">
    <cfRule type="cellIs" dxfId="127" priority="119" stopIfTrue="1" operator="equal">
      <formula>"買"</formula>
    </cfRule>
    <cfRule type="cellIs" dxfId="126" priority="120" stopIfTrue="1" operator="equal">
      <formula>"売"</formula>
    </cfRule>
  </conditionalFormatting>
  <conditionalFormatting sqref="G75">
    <cfRule type="cellIs" dxfId="125" priority="117" stopIfTrue="1" operator="equal">
      <formula>"買"</formula>
    </cfRule>
    <cfRule type="cellIs" dxfId="124" priority="118" stopIfTrue="1" operator="equal">
      <formula>"売"</formula>
    </cfRule>
  </conditionalFormatting>
  <conditionalFormatting sqref="G76">
    <cfRule type="cellIs" dxfId="123" priority="115" stopIfTrue="1" operator="equal">
      <formula>"買"</formula>
    </cfRule>
    <cfRule type="cellIs" dxfId="122" priority="116" stopIfTrue="1" operator="equal">
      <formula>"売"</formula>
    </cfRule>
  </conditionalFormatting>
  <conditionalFormatting sqref="G77">
    <cfRule type="cellIs" dxfId="121" priority="113" stopIfTrue="1" operator="equal">
      <formula>"買"</formula>
    </cfRule>
    <cfRule type="cellIs" dxfId="120" priority="114" stopIfTrue="1" operator="equal">
      <formula>"売"</formula>
    </cfRule>
  </conditionalFormatting>
  <conditionalFormatting sqref="G78">
    <cfRule type="cellIs" dxfId="119" priority="111" stopIfTrue="1" operator="equal">
      <formula>"買"</formula>
    </cfRule>
    <cfRule type="cellIs" dxfId="118" priority="112" stopIfTrue="1" operator="equal">
      <formula>"売"</formula>
    </cfRule>
  </conditionalFormatting>
  <conditionalFormatting sqref="G79">
    <cfRule type="cellIs" dxfId="117" priority="109" stopIfTrue="1" operator="equal">
      <formula>"買"</formula>
    </cfRule>
    <cfRule type="cellIs" dxfId="116" priority="110" stopIfTrue="1" operator="equal">
      <formula>"売"</formula>
    </cfRule>
  </conditionalFormatting>
  <conditionalFormatting sqref="G80">
    <cfRule type="cellIs" dxfId="115" priority="107" stopIfTrue="1" operator="equal">
      <formula>"買"</formula>
    </cfRule>
    <cfRule type="cellIs" dxfId="114" priority="108" stopIfTrue="1" operator="equal">
      <formula>"売"</formula>
    </cfRule>
  </conditionalFormatting>
  <conditionalFormatting sqref="G81">
    <cfRule type="cellIs" dxfId="113" priority="105" stopIfTrue="1" operator="equal">
      <formula>"買"</formula>
    </cfRule>
    <cfRule type="cellIs" dxfId="112" priority="106" stopIfTrue="1" operator="equal">
      <formula>"売"</formula>
    </cfRule>
  </conditionalFormatting>
  <conditionalFormatting sqref="G82">
    <cfRule type="cellIs" dxfId="111" priority="103" stopIfTrue="1" operator="equal">
      <formula>"買"</formula>
    </cfRule>
    <cfRule type="cellIs" dxfId="110" priority="104" stopIfTrue="1" operator="equal">
      <formula>"売"</formula>
    </cfRule>
  </conditionalFormatting>
  <conditionalFormatting sqref="G83">
    <cfRule type="cellIs" dxfId="109" priority="101" stopIfTrue="1" operator="equal">
      <formula>"買"</formula>
    </cfRule>
    <cfRule type="cellIs" dxfId="108" priority="102" stopIfTrue="1" operator="equal">
      <formula>"売"</formula>
    </cfRule>
  </conditionalFormatting>
  <conditionalFormatting sqref="G84">
    <cfRule type="cellIs" dxfId="107" priority="99" stopIfTrue="1" operator="equal">
      <formula>"買"</formula>
    </cfRule>
    <cfRule type="cellIs" dxfId="106" priority="100" stopIfTrue="1" operator="equal">
      <formula>"売"</formula>
    </cfRule>
  </conditionalFormatting>
  <conditionalFormatting sqref="G85">
    <cfRule type="cellIs" dxfId="105" priority="97" stopIfTrue="1" operator="equal">
      <formula>"買"</formula>
    </cfRule>
    <cfRule type="cellIs" dxfId="104" priority="98" stopIfTrue="1" operator="equal">
      <formula>"売"</formula>
    </cfRule>
  </conditionalFormatting>
  <conditionalFormatting sqref="G86">
    <cfRule type="cellIs" dxfId="103" priority="95" stopIfTrue="1" operator="equal">
      <formula>"買"</formula>
    </cfRule>
    <cfRule type="cellIs" dxfId="102" priority="96" stopIfTrue="1" operator="equal">
      <formula>"売"</formula>
    </cfRule>
  </conditionalFormatting>
  <conditionalFormatting sqref="G87">
    <cfRule type="cellIs" dxfId="101" priority="93" stopIfTrue="1" operator="equal">
      <formula>"買"</formula>
    </cfRule>
    <cfRule type="cellIs" dxfId="100" priority="94" stopIfTrue="1" operator="equal">
      <formula>"売"</formula>
    </cfRule>
  </conditionalFormatting>
  <conditionalFormatting sqref="G88">
    <cfRule type="cellIs" dxfId="99" priority="91" stopIfTrue="1" operator="equal">
      <formula>"買"</formula>
    </cfRule>
    <cfRule type="cellIs" dxfId="98" priority="92" stopIfTrue="1" operator="equal">
      <formula>"売"</formula>
    </cfRule>
  </conditionalFormatting>
  <conditionalFormatting sqref="G89">
    <cfRule type="cellIs" dxfId="97" priority="89" stopIfTrue="1" operator="equal">
      <formula>"買"</formula>
    </cfRule>
    <cfRule type="cellIs" dxfId="96" priority="90" stopIfTrue="1" operator="equal">
      <formula>"売"</formula>
    </cfRule>
  </conditionalFormatting>
  <conditionalFormatting sqref="G90">
    <cfRule type="cellIs" dxfId="95" priority="87" stopIfTrue="1" operator="equal">
      <formula>"買"</formula>
    </cfRule>
    <cfRule type="cellIs" dxfId="94" priority="88" stopIfTrue="1" operator="equal">
      <formula>"売"</formula>
    </cfRule>
  </conditionalFormatting>
  <conditionalFormatting sqref="G91">
    <cfRule type="cellIs" dxfId="93" priority="85" stopIfTrue="1" operator="equal">
      <formula>"買"</formula>
    </cfRule>
    <cfRule type="cellIs" dxfId="92" priority="86" stopIfTrue="1" operator="equal">
      <formula>"売"</formula>
    </cfRule>
  </conditionalFormatting>
  <conditionalFormatting sqref="G92">
    <cfRule type="cellIs" dxfId="91" priority="83" stopIfTrue="1" operator="equal">
      <formula>"買"</formula>
    </cfRule>
    <cfRule type="cellIs" dxfId="90" priority="84" stopIfTrue="1" operator="equal">
      <formula>"売"</formula>
    </cfRule>
  </conditionalFormatting>
  <conditionalFormatting sqref="G93">
    <cfRule type="cellIs" dxfId="89" priority="81" stopIfTrue="1" operator="equal">
      <formula>"買"</formula>
    </cfRule>
    <cfRule type="cellIs" dxfId="88" priority="82" stopIfTrue="1" operator="equal">
      <formula>"売"</formula>
    </cfRule>
  </conditionalFormatting>
  <conditionalFormatting sqref="G94">
    <cfRule type="cellIs" dxfId="87" priority="79" stopIfTrue="1" operator="equal">
      <formula>"買"</formula>
    </cfRule>
    <cfRule type="cellIs" dxfId="86" priority="80" stopIfTrue="1" operator="equal">
      <formula>"売"</formula>
    </cfRule>
  </conditionalFormatting>
  <conditionalFormatting sqref="G95">
    <cfRule type="cellIs" dxfId="85" priority="77" stopIfTrue="1" operator="equal">
      <formula>"買"</formula>
    </cfRule>
    <cfRule type="cellIs" dxfId="84" priority="78" stopIfTrue="1" operator="equal">
      <formula>"売"</formula>
    </cfRule>
  </conditionalFormatting>
  <conditionalFormatting sqref="G96">
    <cfRule type="cellIs" dxfId="83" priority="75" stopIfTrue="1" operator="equal">
      <formula>"買"</formula>
    </cfRule>
    <cfRule type="cellIs" dxfId="82" priority="76" stopIfTrue="1" operator="equal">
      <formula>"売"</formula>
    </cfRule>
  </conditionalFormatting>
  <conditionalFormatting sqref="G97">
    <cfRule type="cellIs" dxfId="81" priority="73" stopIfTrue="1" operator="equal">
      <formula>"買"</formula>
    </cfRule>
    <cfRule type="cellIs" dxfId="80" priority="74" stopIfTrue="1" operator="equal">
      <formula>"売"</formula>
    </cfRule>
  </conditionalFormatting>
  <conditionalFormatting sqref="G98">
    <cfRule type="cellIs" dxfId="79" priority="71" stopIfTrue="1" operator="equal">
      <formula>"買"</formula>
    </cfRule>
    <cfRule type="cellIs" dxfId="78" priority="72" stopIfTrue="1" operator="equal">
      <formula>"売"</formula>
    </cfRule>
  </conditionalFormatting>
  <conditionalFormatting sqref="G99">
    <cfRule type="cellIs" dxfId="77" priority="69" stopIfTrue="1" operator="equal">
      <formula>"買"</formula>
    </cfRule>
    <cfRule type="cellIs" dxfId="76" priority="70" stopIfTrue="1" operator="equal">
      <formula>"売"</formula>
    </cfRule>
  </conditionalFormatting>
  <conditionalFormatting sqref="G100">
    <cfRule type="cellIs" dxfId="75" priority="67" stopIfTrue="1" operator="equal">
      <formula>"買"</formula>
    </cfRule>
    <cfRule type="cellIs" dxfId="74" priority="68" stopIfTrue="1" operator="equal">
      <formula>"売"</formula>
    </cfRule>
  </conditionalFormatting>
  <conditionalFormatting sqref="G101">
    <cfRule type="cellIs" dxfId="73" priority="65" stopIfTrue="1" operator="equal">
      <formula>"買"</formula>
    </cfRule>
    <cfRule type="cellIs" dxfId="72" priority="66" stopIfTrue="1" operator="equal">
      <formula>"売"</formula>
    </cfRule>
  </conditionalFormatting>
  <conditionalFormatting sqref="G102">
    <cfRule type="cellIs" dxfId="71" priority="63" stopIfTrue="1" operator="equal">
      <formula>"買"</formula>
    </cfRule>
    <cfRule type="cellIs" dxfId="70" priority="64" stopIfTrue="1" operator="equal">
      <formula>"売"</formula>
    </cfRule>
  </conditionalFormatting>
  <conditionalFormatting sqref="G103">
    <cfRule type="cellIs" dxfId="69" priority="61" stopIfTrue="1" operator="equal">
      <formula>"買"</formula>
    </cfRule>
    <cfRule type="cellIs" dxfId="68" priority="62" stopIfTrue="1" operator="equal">
      <formula>"売"</formula>
    </cfRule>
  </conditionalFormatting>
  <conditionalFormatting sqref="G104">
    <cfRule type="cellIs" dxfId="67" priority="59" stopIfTrue="1" operator="equal">
      <formula>"買"</formula>
    </cfRule>
    <cfRule type="cellIs" dxfId="66" priority="60" stopIfTrue="1" operator="equal">
      <formula>"売"</formula>
    </cfRule>
  </conditionalFormatting>
  <conditionalFormatting sqref="G105">
    <cfRule type="cellIs" dxfId="65" priority="57" stopIfTrue="1" operator="equal">
      <formula>"買"</formula>
    </cfRule>
    <cfRule type="cellIs" dxfId="64" priority="58" stopIfTrue="1" operator="equal">
      <formula>"売"</formula>
    </cfRule>
  </conditionalFormatting>
  <conditionalFormatting sqref="G106">
    <cfRule type="cellIs" dxfId="63" priority="55" stopIfTrue="1" operator="equal">
      <formula>"買"</formula>
    </cfRule>
    <cfRule type="cellIs" dxfId="62" priority="56" stopIfTrue="1" operator="equal">
      <formula>"売"</formula>
    </cfRule>
  </conditionalFormatting>
  <conditionalFormatting sqref="G107">
    <cfRule type="cellIs" dxfId="61" priority="53" stopIfTrue="1" operator="equal">
      <formula>"買"</formula>
    </cfRule>
    <cfRule type="cellIs" dxfId="60" priority="54" stopIfTrue="1" operator="equal">
      <formula>"売"</formula>
    </cfRule>
  </conditionalFormatting>
  <conditionalFormatting sqref="G109:G138">
    <cfRule type="cellIs" dxfId="59" priority="51" stopIfTrue="1" operator="equal">
      <formula>"買"</formula>
    </cfRule>
    <cfRule type="cellIs" dxfId="58" priority="52" stopIfTrue="1" operator="equal">
      <formula>"売"</formula>
    </cfRule>
  </conditionalFormatting>
  <conditionalFormatting sqref="G108">
    <cfRule type="cellIs" dxfId="57" priority="49" stopIfTrue="1" operator="equal">
      <formula>"買"</formula>
    </cfRule>
    <cfRule type="cellIs" dxfId="56" priority="50" stopIfTrue="1" operator="equal">
      <formula>"売"</formula>
    </cfRule>
  </conditionalFormatting>
  <conditionalFormatting sqref="G109">
    <cfRule type="cellIs" dxfId="55" priority="47" stopIfTrue="1" operator="equal">
      <formula>"買"</formula>
    </cfRule>
    <cfRule type="cellIs" dxfId="54" priority="48" stopIfTrue="1" operator="equal">
      <formula>"売"</formula>
    </cfRule>
  </conditionalFormatting>
  <conditionalFormatting sqref="G110">
    <cfRule type="cellIs" dxfId="53" priority="45" stopIfTrue="1" operator="equal">
      <formula>"買"</formula>
    </cfRule>
    <cfRule type="cellIs" dxfId="52" priority="46" stopIfTrue="1" operator="equal">
      <formula>"売"</formula>
    </cfRule>
  </conditionalFormatting>
  <conditionalFormatting sqref="G111">
    <cfRule type="cellIs" dxfId="51" priority="43" stopIfTrue="1" operator="equal">
      <formula>"買"</formula>
    </cfRule>
    <cfRule type="cellIs" dxfId="50" priority="44" stopIfTrue="1" operator="equal">
      <formula>"売"</formula>
    </cfRule>
  </conditionalFormatting>
  <conditionalFormatting sqref="G112">
    <cfRule type="cellIs" dxfId="49" priority="41" stopIfTrue="1" operator="equal">
      <formula>"買"</formula>
    </cfRule>
    <cfRule type="cellIs" dxfId="48" priority="42" stopIfTrue="1" operator="equal">
      <formula>"売"</formula>
    </cfRule>
  </conditionalFormatting>
  <conditionalFormatting sqref="G113">
    <cfRule type="cellIs" dxfId="47" priority="39" stopIfTrue="1" operator="equal">
      <formula>"買"</formula>
    </cfRule>
    <cfRule type="cellIs" dxfId="46" priority="40" stopIfTrue="1" operator="equal">
      <formula>"売"</formula>
    </cfRule>
  </conditionalFormatting>
  <conditionalFormatting sqref="G114">
    <cfRule type="cellIs" dxfId="45" priority="37" stopIfTrue="1" operator="equal">
      <formula>"買"</formula>
    </cfRule>
    <cfRule type="cellIs" dxfId="44" priority="38" stopIfTrue="1" operator="equal">
      <formula>"売"</formula>
    </cfRule>
  </conditionalFormatting>
  <conditionalFormatting sqref="G115">
    <cfRule type="cellIs" dxfId="43" priority="35" stopIfTrue="1" operator="equal">
      <formula>"買"</formula>
    </cfRule>
    <cfRule type="cellIs" dxfId="42" priority="36" stopIfTrue="1" operator="equal">
      <formula>"売"</formula>
    </cfRule>
  </conditionalFormatting>
  <conditionalFormatting sqref="G116">
    <cfRule type="cellIs" dxfId="41" priority="33" stopIfTrue="1" operator="equal">
      <formula>"買"</formula>
    </cfRule>
    <cfRule type="cellIs" dxfId="40" priority="34" stopIfTrue="1" operator="equal">
      <formula>"売"</formula>
    </cfRule>
  </conditionalFormatting>
  <conditionalFormatting sqref="G117">
    <cfRule type="cellIs" dxfId="39" priority="31" stopIfTrue="1" operator="equal">
      <formula>"買"</formula>
    </cfRule>
    <cfRule type="cellIs" dxfId="38" priority="32" stopIfTrue="1" operator="equal">
      <formula>"売"</formula>
    </cfRule>
  </conditionalFormatting>
  <conditionalFormatting sqref="G118">
    <cfRule type="cellIs" dxfId="37" priority="29" stopIfTrue="1" operator="equal">
      <formula>"買"</formula>
    </cfRule>
    <cfRule type="cellIs" dxfId="36" priority="30" stopIfTrue="1" operator="equal">
      <formula>"売"</formula>
    </cfRule>
  </conditionalFormatting>
  <conditionalFormatting sqref="G119">
    <cfRule type="cellIs" dxfId="35" priority="27" stopIfTrue="1" operator="equal">
      <formula>"買"</formula>
    </cfRule>
    <cfRule type="cellIs" dxfId="34" priority="28" stopIfTrue="1" operator="equal">
      <formula>"売"</formula>
    </cfRule>
  </conditionalFormatting>
  <conditionalFormatting sqref="G120">
    <cfRule type="cellIs" dxfId="33" priority="25" stopIfTrue="1" operator="equal">
      <formula>"買"</formula>
    </cfRule>
    <cfRule type="cellIs" dxfId="32" priority="26" stopIfTrue="1" operator="equal">
      <formula>"売"</formula>
    </cfRule>
  </conditionalFormatting>
  <conditionalFormatting sqref="G121">
    <cfRule type="cellIs" dxfId="31" priority="23" stopIfTrue="1" operator="equal">
      <formula>"買"</formula>
    </cfRule>
    <cfRule type="cellIs" dxfId="30" priority="24" stopIfTrue="1" operator="equal">
      <formula>"売"</formula>
    </cfRule>
  </conditionalFormatting>
  <conditionalFormatting sqref="G122">
    <cfRule type="cellIs" dxfId="29" priority="21" stopIfTrue="1" operator="equal">
      <formula>"買"</formula>
    </cfRule>
    <cfRule type="cellIs" dxfId="28" priority="22" stopIfTrue="1" operator="equal">
      <formula>"売"</formula>
    </cfRule>
  </conditionalFormatting>
  <conditionalFormatting sqref="G123">
    <cfRule type="cellIs" dxfId="27" priority="19" stopIfTrue="1" operator="equal">
      <formula>"買"</formula>
    </cfRule>
    <cfRule type="cellIs" dxfId="26" priority="20" stopIfTrue="1" operator="equal">
      <formula>"売"</formula>
    </cfRule>
  </conditionalFormatting>
  <conditionalFormatting sqref="G124">
    <cfRule type="cellIs" dxfId="25" priority="17" stopIfTrue="1" operator="equal">
      <formula>"買"</formula>
    </cfRule>
    <cfRule type="cellIs" dxfId="24" priority="18" stopIfTrue="1" operator="equal">
      <formula>"売"</formula>
    </cfRule>
  </conditionalFormatting>
  <conditionalFormatting sqref="G125">
    <cfRule type="cellIs" dxfId="23" priority="15" stopIfTrue="1" operator="equal">
      <formula>"買"</formula>
    </cfRule>
    <cfRule type="cellIs" dxfId="22" priority="16" stopIfTrue="1" operator="equal">
      <formula>"売"</formula>
    </cfRule>
  </conditionalFormatting>
  <conditionalFormatting sqref="G126">
    <cfRule type="cellIs" dxfId="21" priority="13" stopIfTrue="1" operator="equal">
      <formula>"買"</formula>
    </cfRule>
    <cfRule type="cellIs" dxfId="20" priority="14" stopIfTrue="1" operator="equal">
      <formula>"売"</formula>
    </cfRule>
  </conditionalFormatting>
  <conditionalFormatting sqref="G127">
    <cfRule type="cellIs" dxfId="19" priority="11" stopIfTrue="1" operator="equal">
      <formula>"買"</formula>
    </cfRule>
    <cfRule type="cellIs" dxfId="18" priority="12" stopIfTrue="1" operator="equal">
      <formula>"売"</formula>
    </cfRule>
  </conditionalFormatting>
  <conditionalFormatting sqref="G128">
    <cfRule type="cellIs" dxfId="17" priority="9" stopIfTrue="1" operator="equal">
      <formula>"買"</formula>
    </cfRule>
    <cfRule type="cellIs" dxfId="16" priority="10" stopIfTrue="1" operator="equal">
      <formula>"売"</formula>
    </cfRule>
  </conditionalFormatting>
  <conditionalFormatting sqref="G129">
    <cfRule type="cellIs" dxfId="15" priority="7" stopIfTrue="1" operator="equal">
      <formula>"買"</formula>
    </cfRule>
    <cfRule type="cellIs" dxfId="14" priority="8" stopIfTrue="1" operator="equal">
      <formula>"売"</formula>
    </cfRule>
  </conditionalFormatting>
  <conditionalFormatting sqref="G130">
    <cfRule type="cellIs" dxfId="13" priority="5" stopIfTrue="1" operator="equal">
      <formula>"買"</formula>
    </cfRule>
    <cfRule type="cellIs" dxfId="12" priority="6" stopIfTrue="1" operator="equal">
      <formula>"売"</formula>
    </cfRule>
  </conditionalFormatting>
  <conditionalFormatting sqref="G131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2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3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6" workbookViewId="0">
      <selection activeCell="A320" sqref="A320"/>
    </sheetView>
  </sheetViews>
  <sheetFormatPr defaultRowHeight="14.25" x14ac:dyDescent="0.1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A13" zoomScale="145" zoomScaleNormal="145" zoomScaleSheetLayoutView="100" workbookViewId="0">
      <selection activeCell="A30" sqref="A30"/>
    </sheetView>
  </sheetViews>
  <sheetFormatPr defaultRowHeight="13.5" x14ac:dyDescent="0.15"/>
  <sheetData>
    <row r="1" spans="1:10" x14ac:dyDescent="0.15">
      <c r="A1" t="s">
        <v>0</v>
      </c>
    </row>
    <row r="2" spans="1:10" x14ac:dyDescent="0.15">
      <c r="A2" s="93" t="s">
        <v>85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x14ac:dyDescent="0.15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x14ac:dyDescent="0.15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x14ac:dyDescent="0.15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 x14ac:dyDescent="0.15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x14ac:dyDescent="0.15">
      <c r="A7" s="94"/>
      <c r="B7" s="94"/>
      <c r="C7" s="94"/>
      <c r="D7" s="94"/>
      <c r="E7" s="94"/>
      <c r="F7" s="94"/>
      <c r="G7" s="94"/>
      <c r="H7" s="94"/>
      <c r="I7" s="94"/>
      <c r="J7" s="94"/>
    </row>
    <row r="8" spans="1:10" x14ac:dyDescent="0.15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0" x14ac:dyDescent="0.15">
      <c r="A9" s="94"/>
      <c r="B9" s="94"/>
      <c r="C9" s="94"/>
      <c r="D9" s="94"/>
      <c r="E9" s="94"/>
      <c r="F9" s="94"/>
      <c r="G9" s="94"/>
      <c r="H9" s="94"/>
      <c r="I9" s="94"/>
      <c r="J9" s="94"/>
    </row>
    <row r="11" spans="1:10" x14ac:dyDescent="0.15">
      <c r="A11" t="s">
        <v>1</v>
      </c>
    </row>
    <row r="12" spans="1:10" x14ac:dyDescent="0.15">
      <c r="A12" s="95" t="s">
        <v>86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x14ac:dyDescent="0.15">
      <c r="A13" s="96"/>
      <c r="B13" s="96"/>
      <c r="C13" s="96"/>
      <c r="D13" s="96"/>
      <c r="E13" s="96"/>
      <c r="F13" s="96"/>
      <c r="G13" s="96"/>
      <c r="H13" s="96"/>
      <c r="I13" s="96"/>
      <c r="J13" s="96"/>
    </row>
    <row r="14" spans="1:10" x14ac:dyDescent="0.15">
      <c r="A14" s="96"/>
      <c r="B14" s="96"/>
      <c r="C14" s="96"/>
      <c r="D14" s="96"/>
      <c r="E14" s="96"/>
      <c r="F14" s="96"/>
      <c r="G14" s="96"/>
      <c r="H14" s="96"/>
      <c r="I14" s="96"/>
      <c r="J14" s="96"/>
    </row>
    <row r="15" spans="1:10" x14ac:dyDescent="0.15">
      <c r="A15" s="96"/>
      <c r="B15" s="96"/>
      <c r="C15" s="96"/>
      <c r="D15" s="96"/>
      <c r="E15" s="96"/>
      <c r="F15" s="96"/>
      <c r="G15" s="96"/>
      <c r="H15" s="96"/>
      <c r="I15" s="96"/>
      <c r="J15" s="96"/>
    </row>
    <row r="16" spans="1:10" x14ac:dyDescent="0.15">
      <c r="A16" s="96"/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15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 x14ac:dyDescent="0.15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0" x14ac:dyDescent="0.15">
      <c r="A19" s="96"/>
      <c r="B19" s="96"/>
      <c r="C19" s="96"/>
      <c r="D19" s="96"/>
      <c r="E19" s="96"/>
      <c r="F19" s="96"/>
      <c r="G19" s="96"/>
      <c r="H19" s="96"/>
      <c r="I19" s="96"/>
      <c r="J19" s="96"/>
    </row>
    <row r="21" spans="1:10" x14ac:dyDescent="0.15">
      <c r="A21" t="s">
        <v>2</v>
      </c>
    </row>
    <row r="22" spans="1:10" x14ac:dyDescent="0.15">
      <c r="A22" s="95" t="s">
        <v>87</v>
      </c>
      <c r="B22" s="95"/>
      <c r="C22" s="95"/>
      <c r="D22" s="95"/>
      <c r="E22" s="95"/>
      <c r="F22" s="95"/>
      <c r="G22" s="95"/>
      <c r="H22" s="95"/>
      <c r="I22" s="95"/>
      <c r="J22" s="95"/>
    </row>
    <row r="23" spans="1:10" x14ac:dyDescent="0.15">
      <c r="A23" s="95"/>
      <c r="B23" s="95"/>
      <c r="C23" s="95"/>
      <c r="D23" s="95"/>
      <c r="E23" s="95"/>
      <c r="F23" s="95"/>
      <c r="G23" s="95"/>
      <c r="H23" s="95"/>
      <c r="I23" s="95"/>
      <c r="J23" s="95"/>
    </row>
    <row r="24" spans="1:10" x14ac:dyDescent="0.15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10" x14ac:dyDescent="0.15">
      <c r="A25" s="95"/>
      <c r="B25" s="95"/>
      <c r="C25" s="95"/>
      <c r="D25" s="95"/>
      <c r="E25" s="95"/>
      <c r="F25" s="95"/>
      <c r="G25" s="95"/>
      <c r="H25" s="95"/>
      <c r="I25" s="95"/>
      <c r="J25" s="95"/>
    </row>
    <row r="26" spans="1:10" x14ac:dyDescent="0.15">
      <c r="A26" s="95"/>
      <c r="B26" s="95"/>
      <c r="C26" s="95"/>
      <c r="D26" s="95"/>
      <c r="E26" s="95"/>
      <c r="F26" s="95"/>
      <c r="G26" s="95"/>
      <c r="H26" s="95"/>
      <c r="I26" s="95"/>
      <c r="J26" s="95"/>
    </row>
    <row r="27" spans="1:10" x14ac:dyDescent="0.15">
      <c r="A27" s="95"/>
      <c r="B27" s="95"/>
      <c r="C27" s="95"/>
      <c r="D27" s="95"/>
      <c r="E27" s="95"/>
      <c r="F27" s="95"/>
      <c r="G27" s="95"/>
      <c r="H27" s="95"/>
      <c r="I27" s="95"/>
      <c r="J27" s="95"/>
    </row>
    <row r="28" spans="1:10" x14ac:dyDescent="0.15">
      <c r="A28" s="95"/>
      <c r="B28" s="95"/>
      <c r="C28" s="95"/>
      <c r="D28" s="95"/>
      <c r="E28" s="95"/>
      <c r="F28" s="95"/>
      <c r="G28" s="95"/>
      <c r="H28" s="95"/>
      <c r="I28" s="95"/>
      <c r="J28" s="95"/>
    </row>
    <row r="29" spans="1:10" x14ac:dyDescent="0.15">
      <c r="A29" s="95"/>
      <c r="B29" s="95"/>
      <c r="C29" s="95"/>
      <c r="D29" s="95"/>
      <c r="E29" s="95"/>
      <c r="F29" s="95"/>
      <c r="G29" s="95"/>
      <c r="H29" s="95"/>
      <c r="I29" s="95"/>
      <c r="J29" s="95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zoomScaleSheetLayoutView="100" workbookViewId="0">
      <selection activeCell="K6" sqref="K6"/>
    </sheetView>
  </sheetViews>
  <sheetFormatPr defaultColWidth="8.875" defaultRowHeight="17.25" x14ac:dyDescent="0.1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 x14ac:dyDescent="0.15">
      <c r="B2" s="24" t="s">
        <v>39</v>
      </c>
      <c r="C2" s="26"/>
    </row>
    <row r="4" spans="2:9" x14ac:dyDescent="0.15">
      <c r="B4" s="29" t="s">
        <v>67</v>
      </c>
      <c r="C4" s="29" t="s">
        <v>40</v>
      </c>
      <c r="D4" s="29" t="s">
        <v>42</v>
      </c>
      <c r="E4" s="30" t="s">
        <v>41</v>
      </c>
      <c r="F4" s="29" t="s">
        <v>43</v>
      </c>
      <c r="G4" s="30" t="s">
        <v>41</v>
      </c>
      <c r="H4" s="29" t="s">
        <v>44</v>
      </c>
      <c r="I4" s="30" t="s">
        <v>41</v>
      </c>
    </row>
    <row r="5" spans="2:9" x14ac:dyDescent="0.15">
      <c r="B5" s="27" t="s">
        <v>68</v>
      </c>
      <c r="C5" s="28" t="s">
        <v>69</v>
      </c>
      <c r="D5" s="28"/>
      <c r="E5" s="32"/>
      <c r="F5" s="28">
        <v>49</v>
      </c>
      <c r="G5" s="32">
        <v>43646</v>
      </c>
      <c r="H5" s="28"/>
      <c r="I5" s="32"/>
    </row>
    <row r="6" spans="2:9" x14ac:dyDescent="0.15">
      <c r="B6" s="27" t="s">
        <v>68</v>
      </c>
      <c r="C6" s="28" t="s">
        <v>70</v>
      </c>
      <c r="D6" s="28">
        <v>51</v>
      </c>
      <c r="E6" s="32">
        <v>43650</v>
      </c>
      <c r="F6" s="28">
        <v>27</v>
      </c>
      <c r="G6" s="32">
        <v>43655</v>
      </c>
      <c r="H6" s="28">
        <v>60</v>
      </c>
      <c r="I6" s="32">
        <v>43652</v>
      </c>
    </row>
    <row r="7" spans="2:9" x14ac:dyDescent="0.15">
      <c r="B7" s="27" t="s">
        <v>68</v>
      </c>
      <c r="C7" s="28" t="s">
        <v>71</v>
      </c>
      <c r="D7" s="28">
        <v>39</v>
      </c>
      <c r="E7" s="32">
        <v>43651</v>
      </c>
      <c r="F7" s="28">
        <v>30</v>
      </c>
      <c r="G7" s="32">
        <v>43660</v>
      </c>
      <c r="H7" s="28">
        <v>95</v>
      </c>
      <c r="I7" s="32">
        <v>43697</v>
      </c>
    </row>
    <row r="8" spans="2:9" x14ac:dyDescent="0.15">
      <c r="B8" s="27" t="s">
        <v>68</v>
      </c>
      <c r="C8" s="28" t="s">
        <v>72</v>
      </c>
      <c r="D8" s="28"/>
      <c r="E8" s="33"/>
      <c r="F8" s="28">
        <v>60</v>
      </c>
      <c r="G8" s="32">
        <v>43657</v>
      </c>
      <c r="H8" s="28"/>
      <c r="I8" s="33"/>
    </row>
    <row r="9" spans="2:9" x14ac:dyDescent="0.15">
      <c r="B9" s="27" t="s">
        <v>68</v>
      </c>
      <c r="C9" s="28" t="s">
        <v>73</v>
      </c>
      <c r="D9" s="28"/>
      <c r="E9" s="33"/>
      <c r="F9" s="28">
        <v>51</v>
      </c>
      <c r="G9" s="32">
        <v>43658</v>
      </c>
      <c r="H9" s="28"/>
      <c r="I9" s="33"/>
    </row>
    <row r="10" spans="2:9" x14ac:dyDescent="0.15">
      <c r="B10" s="27" t="s">
        <v>68</v>
      </c>
      <c r="C10" s="28" t="s">
        <v>74</v>
      </c>
      <c r="D10" s="28"/>
      <c r="E10" s="33"/>
      <c r="F10" s="28">
        <v>31</v>
      </c>
      <c r="G10" s="32">
        <v>43662</v>
      </c>
      <c r="H10" s="28">
        <v>81</v>
      </c>
      <c r="I10" s="32">
        <v>43699</v>
      </c>
    </row>
    <row r="11" spans="2:9" x14ac:dyDescent="0.15">
      <c r="B11" s="27" t="s">
        <v>68</v>
      </c>
      <c r="C11" s="28" t="s">
        <v>75</v>
      </c>
      <c r="D11" s="28"/>
      <c r="E11" s="33"/>
      <c r="F11" s="28">
        <v>29</v>
      </c>
      <c r="G11" s="32">
        <v>43668</v>
      </c>
      <c r="H11" s="28"/>
      <c r="I11" s="33"/>
    </row>
    <row r="12" spans="2:9" x14ac:dyDescent="0.15">
      <c r="B12" s="27" t="s">
        <v>68</v>
      </c>
      <c r="C12" s="28" t="s">
        <v>76</v>
      </c>
      <c r="D12" s="28"/>
      <c r="E12" s="33"/>
      <c r="F12" s="28">
        <v>61</v>
      </c>
      <c r="G12" s="32">
        <v>43669</v>
      </c>
      <c r="H12" s="28"/>
      <c r="I12" s="33"/>
    </row>
    <row r="13" spans="2:9" x14ac:dyDescent="0.15">
      <c r="B13" s="27" t="s">
        <v>68</v>
      </c>
      <c r="C13" s="28" t="s">
        <v>77</v>
      </c>
      <c r="D13" s="28"/>
      <c r="E13" s="33"/>
      <c r="F13" s="28">
        <v>51</v>
      </c>
      <c r="G13" s="32">
        <v>43687</v>
      </c>
      <c r="H13" s="28"/>
      <c r="I13" s="33"/>
    </row>
    <row r="14" spans="2:9" x14ac:dyDescent="0.15">
      <c r="B14" s="27" t="s">
        <v>68</v>
      </c>
      <c r="C14" s="28" t="s">
        <v>78</v>
      </c>
      <c r="D14" s="28"/>
      <c r="E14" s="33"/>
      <c r="F14" s="28">
        <v>62</v>
      </c>
      <c r="G14" s="32">
        <v>43689</v>
      </c>
      <c r="H14" s="28"/>
      <c r="I14" s="33"/>
    </row>
    <row r="15" spans="2:9" x14ac:dyDescent="0.15">
      <c r="B15" s="27" t="s">
        <v>68</v>
      </c>
      <c r="C15" s="28" t="s">
        <v>79</v>
      </c>
      <c r="D15" s="28"/>
      <c r="E15" s="33"/>
      <c r="F15" s="28">
        <v>64</v>
      </c>
      <c r="G15" s="32">
        <v>43690</v>
      </c>
      <c r="H15" s="28"/>
      <c r="I15" s="33"/>
    </row>
    <row r="16" spans="2:9" x14ac:dyDescent="0.15">
      <c r="B16" s="27" t="s">
        <v>68</v>
      </c>
      <c r="C16" s="28" t="s">
        <v>80</v>
      </c>
      <c r="D16" s="28"/>
      <c r="E16" s="33"/>
      <c r="F16" s="28">
        <v>54</v>
      </c>
      <c r="G16" s="32">
        <v>43692</v>
      </c>
      <c r="H16" s="28"/>
      <c r="I16" s="33"/>
    </row>
    <row r="17" spans="2:9" x14ac:dyDescent="0.15">
      <c r="B17" s="27" t="s">
        <v>68</v>
      </c>
      <c r="C17" s="28" t="s">
        <v>81</v>
      </c>
      <c r="D17" s="28"/>
      <c r="E17" s="33"/>
      <c r="F17" s="28">
        <v>38</v>
      </c>
      <c r="G17" s="32">
        <v>43693</v>
      </c>
      <c r="H17" s="28"/>
      <c r="I17" s="33"/>
    </row>
    <row r="18" spans="2:9" x14ac:dyDescent="0.15">
      <c r="B18" s="27" t="s">
        <v>68</v>
      </c>
      <c r="C18" s="28" t="s">
        <v>82</v>
      </c>
      <c r="D18" s="28"/>
      <c r="E18" s="33"/>
      <c r="F18" s="28">
        <v>58</v>
      </c>
      <c r="G18" s="32">
        <v>43695</v>
      </c>
      <c r="H18" s="28"/>
      <c r="I18" s="33"/>
    </row>
    <row r="19" spans="2:9" x14ac:dyDescent="0.15">
      <c r="B19" s="27" t="s">
        <v>68</v>
      </c>
      <c r="C19" s="28" t="s">
        <v>83</v>
      </c>
      <c r="D19" s="28"/>
      <c r="E19" s="33"/>
      <c r="F19" s="28">
        <v>95</v>
      </c>
      <c r="G19" s="32">
        <v>43705</v>
      </c>
      <c r="H19" s="28"/>
      <c r="I19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 x14ac:dyDescent="0.15"/>
  <cols>
    <col min="1" max="1" width="2.875" customWidth="1"/>
    <col min="2" max="18" width="6.625" customWidth="1"/>
    <col min="22" max="22" width="10.875" style="22" bestFit="1" customWidth="1"/>
  </cols>
  <sheetData>
    <row r="2" spans="2:21" x14ac:dyDescent="0.15">
      <c r="B2" s="79" t="s">
        <v>5</v>
      </c>
      <c r="C2" s="79"/>
      <c r="D2" s="82"/>
      <c r="E2" s="82"/>
      <c r="F2" s="79" t="s">
        <v>6</v>
      </c>
      <c r="G2" s="79"/>
      <c r="H2" s="82" t="s">
        <v>36</v>
      </c>
      <c r="I2" s="82"/>
      <c r="J2" s="79" t="s">
        <v>7</v>
      </c>
      <c r="K2" s="79"/>
      <c r="L2" s="84">
        <f>C9</f>
        <v>1000000</v>
      </c>
      <c r="M2" s="82"/>
      <c r="N2" s="79" t="s">
        <v>8</v>
      </c>
      <c r="O2" s="79"/>
      <c r="P2" s="84" t="e">
        <f>C108+R108</f>
        <v>#VALUE!</v>
      </c>
      <c r="Q2" s="82"/>
      <c r="R2" s="1"/>
      <c r="S2" s="1"/>
      <c r="T2" s="1"/>
    </row>
    <row r="3" spans="2:21" ht="57" customHeight="1" x14ac:dyDescent="0.15">
      <c r="B3" s="79" t="s">
        <v>9</v>
      </c>
      <c r="C3" s="79"/>
      <c r="D3" s="91" t="s">
        <v>38</v>
      </c>
      <c r="E3" s="91"/>
      <c r="F3" s="91"/>
      <c r="G3" s="91"/>
      <c r="H3" s="91"/>
      <c r="I3" s="91"/>
      <c r="J3" s="79" t="s">
        <v>10</v>
      </c>
      <c r="K3" s="79"/>
      <c r="L3" s="91" t="s">
        <v>35</v>
      </c>
      <c r="M3" s="92"/>
      <c r="N3" s="92"/>
      <c r="O3" s="92"/>
      <c r="P3" s="92"/>
      <c r="Q3" s="92"/>
      <c r="R3" s="1"/>
      <c r="S3" s="1"/>
    </row>
    <row r="4" spans="2:21" x14ac:dyDescent="0.15">
      <c r="B4" s="79" t="s">
        <v>11</v>
      </c>
      <c r="C4" s="79"/>
      <c r="D4" s="80">
        <f>SUM($R$9:$S$993)</f>
        <v>153684.21052631587</v>
      </c>
      <c r="E4" s="80"/>
      <c r="F4" s="79" t="s">
        <v>12</v>
      </c>
      <c r="G4" s="79"/>
      <c r="H4" s="81">
        <f>SUM($T$9:$U$108)</f>
        <v>292.00000000000017</v>
      </c>
      <c r="I4" s="82"/>
      <c r="J4" s="83" t="s">
        <v>13</v>
      </c>
      <c r="K4" s="83"/>
      <c r="L4" s="84">
        <f>MAX($C$9:$D$990)-C9</f>
        <v>153684.21052631596</v>
      </c>
      <c r="M4" s="84"/>
      <c r="N4" s="83" t="s">
        <v>14</v>
      </c>
      <c r="O4" s="83"/>
      <c r="P4" s="80">
        <f>MIN($C$9:$D$990)-C9</f>
        <v>0</v>
      </c>
      <c r="Q4" s="80"/>
      <c r="R4" s="1"/>
      <c r="S4" s="1"/>
      <c r="T4" s="1"/>
    </row>
    <row r="5" spans="2:21" x14ac:dyDescent="0.15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86" t="s">
        <v>19</v>
      </c>
      <c r="K5" s="79"/>
      <c r="L5" s="87"/>
      <c r="M5" s="88"/>
      <c r="N5" s="17" t="s">
        <v>20</v>
      </c>
      <c r="O5" s="9"/>
      <c r="P5" s="87"/>
      <c r="Q5" s="88"/>
      <c r="R5" s="1"/>
      <c r="S5" s="1"/>
      <c r="T5" s="1"/>
    </row>
    <row r="6" spans="2:21" x14ac:dyDescent="0.1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1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67"/>
      <c r="J7" s="68" t="s">
        <v>24</v>
      </c>
      <c r="K7" s="69"/>
      <c r="L7" s="70"/>
      <c r="M7" s="71" t="s">
        <v>25</v>
      </c>
      <c r="N7" s="72" t="s">
        <v>26</v>
      </c>
      <c r="O7" s="73"/>
      <c r="P7" s="73"/>
      <c r="Q7" s="74"/>
      <c r="R7" s="75" t="s">
        <v>27</v>
      </c>
      <c r="S7" s="75"/>
      <c r="T7" s="75"/>
      <c r="U7" s="75"/>
    </row>
    <row r="8" spans="2:21" x14ac:dyDescent="0.15">
      <c r="B8" s="60"/>
      <c r="C8" s="63"/>
      <c r="D8" s="64"/>
      <c r="E8" s="18" t="s">
        <v>28</v>
      </c>
      <c r="F8" s="18" t="s">
        <v>29</v>
      </c>
      <c r="G8" s="18" t="s">
        <v>30</v>
      </c>
      <c r="H8" s="76" t="s">
        <v>31</v>
      </c>
      <c r="I8" s="67"/>
      <c r="J8" s="4" t="s">
        <v>32</v>
      </c>
      <c r="K8" s="77" t="s">
        <v>33</v>
      </c>
      <c r="L8" s="70"/>
      <c r="M8" s="71"/>
      <c r="N8" s="5" t="s">
        <v>28</v>
      </c>
      <c r="O8" s="5" t="s">
        <v>29</v>
      </c>
      <c r="P8" s="78" t="s">
        <v>31</v>
      </c>
      <c r="Q8" s="74"/>
      <c r="R8" s="75" t="s">
        <v>34</v>
      </c>
      <c r="S8" s="75"/>
      <c r="T8" s="75" t="s">
        <v>32</v>
      </c>
      <c r="U8" s="75"/>
    </row>
    <row r="9" spans="2:21" x14ac:dyDescent="0.15">
      <c r="B9" s="19">
        <v>1</v>
      </c>
      <c r="C9" s="53">
        <v>1000000</v>
      </c>
      <c r="D9" s="53"/>
      <c r="E9" s="19">
        <v>2001</v>
      </c>
      <c r="F9" s="8">
        <v>42111</v>
      </c>
      <c r="G9" s="19" t="s">
        <v>4</v>
      </c>
      <c r="H9" s="54">
        <v>105.33</v>
      </c>
      <c r="I9" s="54"/>
      <c r="J9" s="19">
        <v>57</v>
      </c>
      <c r="K9" s="53">
        <f t="shared" ref="K9:K72" si="0">IF(F9="","",C9*0.03)</f>
        <v>30000</v>
      </c>
      <c r="L9" s="53"/>
      <c r="M9" s="6">
        <f>IF(J9="","",(K9/J9)/1000)</f>
        <v>0.52631578947368418</v>
      </c>
      <c r="N9" s="19">
        <v>2001</v>
      </c>
      <c r="O9" s="8">
        <v>42111</v>
      </c>
      <c r="P9" s="54">
        <v>108.25</v>
      </c>
      <c r="Q9" s="54"/>
      <c r="R9" s="57">
        <f>IF(O9="","",(IF(G9="売",H9-P9,P9-H9))*M9*100000)</f>
        <v>153684.21052631587</v>
      </c>
      <c r="S9" s="57"/>
      <c r="T9" s="58">
        <f>IF(O9="","",IF(R9&lt;0,J9*(-1),IF(G9="買",(P9-H9)*100,(H9-P9)*100)))</f>
        <v>292.00000000000017</v>
      </c>
      <c r="U9" s="58"/>
    </row>
    <row r="10" spans="2:21" x14ac:dyDescent="0.15">
      <c r="B10" s="19">
        <v>2</v>
      </c>
      <c r="C10" s="53">
        <f t="shared" ref="C10:C73" si="1">IF(R9="","",C9+R9)</f>
        <v>1153684.210526316</v>
      </c>
      <c r="D10" s="53"/>
      <c r="E10" s="19"/>
      <c r="F10" s="8"/>
      <c r="G10" s="19" t="s">
        <v>4</v>
      </c>
      <c r="H10" s="54"/>
      <c r="I10" s="54"/>
      <c r="J10" s="19"/>
      <c r="K10" s="53" t="str">
        <f t="shared" si="0"/>
        <v/>
      </c>
      <c r="L10" s="53"/>
      <c r="M10" s="6" t="str">
        <f t="shared" ref="M10:M73" si="2">IF(J10="","",(K10/J10)/1000)</f>
        <v/>
      </c>
      <c r="N10" s="19"/>
      <c r="O10" s="8"/>
      <c r="P10" s="54"/>
      <c r="Q10" s="54"/>
      <c r="R10" s="57" t="str">
        <f t="shared" ref="R10:R73" si="3">IF(O10="","",(IF(G10="売",H10-P10,P10-H10))*M10*100000)</f>
        <v/>
      </c>
      <c r="S10" s="57"/>
      <c r="T10" s="58" t="str">
        <f t="shared" ref="T10:T73" si="4">IF(O10="","",IF(R10&lt;0,J10*(-1),IF(G10="買",(P10-H10)*100,(H10-P10)*100)))</f>
        <v/>
      </c>
      <c r="U10" s="58"/>
    </row>
    <row r="11" spans="2:21" x14ac:dyDescent="0.15">
      <c r="B11" s="19">
        <v>3</v>
      </c>
      <c r="C11" s="53" t="str">
        <f t="shared" si="1"/>
        <v/>
      </c>
      <c r="D11" s="53"/>
      <c r="E11" s="19"/>
      <c r="F11" s="8"/>
      <c r="G11" s="19" t="s">
        <v>4</v>
      </c>
      <c r="H11" s="54"/>
      <c r="I11" s="54"/>
      <c r="J11" s="19"/>
      <c r="K11" s="53" t="str">
        <f t="shared" si="0"/>
        <v/>
      </c>
      <c r="L11" s="53"/>
      <c r="M11" s="6" t="str">
        <f t="shared" si="2"/>
        <v/>
      </c>
      <c r="N11" s="19"/>
      <c r="O11" s="8"/>
      <c r="P11" s="54"/>
      <c r="Q11" s="54"/>
      <c r="R11" s="57" t="str">
        <f t="shared" si="3"/>
        <v/>
      </c>
      <c r="S11" s="57"/>
      <c r="T11" s="58" t="str">
        <f t="shared" si="4"/>
        <v/>
      </c>
      <c r="U11" s="58"/>
    </row>
    <row r="12" spans="2:21" x14ac:dyDescent="0.15">
      <c r="B12" s="19">
        <v>4</v>
      </c>
      <c r="C12" s="53" t="str">
        <f t="shared" si="1"/>
        <v/>
      </c>
      <c r="D12" s="53"/>
      <c r="E12" s="19"/>
      <c r="F12" s="8"/>
      <c r="G12" s="19" t="s">
        <v>3</v>
      </c>
      <c r="H12" s="54"/>
      <c r="I12" s="54"/>
      <c r="J12" s="19"/>
      <c r="K12" s="53" t="str">
        <f t="shared" si="0"/>
        <v/>
      </c>
      <c r="L12" s="53"/>
      <c r="M12" s="6" t="str">
        <f t="shared" si="2"/>
        <v/>
      </c>
      <c r="N12" s="19"/>
      <c r="O12" s="8"/>
      <c r="P12" s="54"/>
      <c r="Q12" s="54"/>
      <c r="R12" s="57" t="str">
        <f t="shared" si="3"/>
        <v/>
      </c>
      <c r="S12" s="57"/>
      <c r="T12" s="58" t="str">
        <f t="shared" si="4"/>
        <v/>
      </c>
      <c r="U12" s="58"/>
    </row>
    <row r="13" spans="2:21" x14ac:dyDescent="0.15">
      <c r="B13" s="19">
        <v>5</v>
      </c>
      <c r="C13" s="53" t="str">
        <f t="shared" si="1"/>
        <v/>
      </c>
      <c r="D13" s="53"/>
      <c r="E13" s="19"/>
      <c r="F13" s="8"/>
      <c r="G13" s="19" t="s">
        <v>3</v>
      </c>
      <c r="H13" s="54"/>
      <c r="I13" s="54"/>
      <c r="J13" s="19"/>
      <c r="K13" s="53" t="str">
        <f t="shared" si="0"/>
        <v/>
      </c>
      <c r="L13" s="53"/>
      <c r="M13" s="6" t="str">
        <f t="shared" si="2"/>
        <v/>
      </c>
      <c r="N13" s="19"/>
      <c r="O13" s="8"/>
      <c r="P13" s="54"/>
      <c r="Q13" s="54"/>
      <c r="R13" s="57" t="str">
        <f t="shared" si="3"/>
        <v/>
      </c>
      <c r="S13" s="57"/>
      <c r="T13" s="58" t="str">
        <f t="shared" si="4"/>
        <v/>
      </c>
      <c r="U13" s="58"/>
    </row>
    <row r="14" spans="2:21" x14ac:dyDescent="0.15">
      <c r="B14" s="19">
        <v>6</v>
      </c>
      <c r="C14" s="53" t="str">
        <f t="shared" si="1"/>
        <v/>
      </c>
      <c r="D14" s="53"/>
      <c r="E14" s="19"/>
      <c r="F14" s="8"/>
      <c r="G14" s="19" t="s">
        <v>4</v>
      </c>
      <c r="H14" s="54"/>
      <c r="I14" s="54"/>
      <c r="J14" s="19"/>
      <c r="K14" s="53" t="str">
        <f t="shared" si="0"/>
        <v/>
      </c>
      <c r="L14" s="53"/>
      <c r="M14" s="6" t="str">
        <f t="shared" si="2"/>
        <v/>
      </c>
      <c r="N14" s="19"/>
      <c r="O14" s="8"/>
      <c r="P14" s="54"/>
      <c r="Q14" s="54"/>
      <c r="R14" s="57" t="str">
        <f t="shared" si="3"/>
        <v/>
      </c>
      <c r="S14" s="57"/>
      <c r="T14" s="58" t="str">
        <f t="shared" si="4"/>
        <v/>
      </c>
      <c r="U14" s="58"/>
    </row>
    <row r="15" spans="2:21" x14ac:dyDescent="0.15">
      <c r="B15" s="19">
        <v>7</v>
      </c>
      <c r="C15" s="53" t="str">
        <f t="shared" si="1"/>
        <v/>
      </c>
      <c r="D15" s="53"/>
      <c r="E15" s="19"/>
      <c r="F15" s="8"/>
      <c r="G15" s="19" t="s">
        <v>4</v>
      </c>
      <c r="H15" s="54"/>
      <c r="I15" s="54"/>
      <c r="J15" s="19"/>
      <c r="K15" s="53" t="str">
        <f t="shared" si="0"/>
        <v/>
      </c>
      <c r="L15" s="53"/>
      <c r="M15" s="6" t="str">
        <f t="shared" si="2"/>
        <v/>
      </c>
      <c r="N15" s="19"/>
      <c r="O15" s="8"/>
      <c r="P15" s="54"/>
      <c r="Q15" s="54"/>
      <c r="R15" s="57" t="str">
        <f t="shared" si="3"/>
        <v/>
      </c>
      <c r="S15" s="57"/>
      <c r="T15" s="58" t="str">
        <f t="shared" si="4"/>
        <v/>
      </c>
      <c r="U15" s="58"/>
    </row>
    <row r="16" spans="2:21" x14ac:dyDescent="0.15">
      <c r="B16" s="19">
        <v>8</v>
      </c>
      <c r="C16" s="53" t="str">
        <f t="shared" si="1"/>
        <v/>
      </c>
      <c r="D16" s="53"/>
      <c r="E16" s="19"/>
      <c r="F16" s="8"/>
      <c r="G16" s="19" t="s">
        <v>4</v>
      </c>
      <c r="H16" s="54"/>
      <c r="I16" s="54"/>
      <c r="J16" s="19"/>
      <c r="K16" s="53" t="str">
        <f t="shared" si="0"/>
        <v/>
      </c>
      <c r="L16" s="53"/>
      <c r="M16" s="6" t="str">
        <f t="shared" si="2"/>
        <v/>
      </c>
      <c r="N16" s="19"/>
      <c r="O16" s="8"/>
      <c r="P16" s="54"/>
      <c r="Q16" s="54"/>
      <c r="R16" s="57" t="str">
        <f t="shared" si="3"/>
        <v/>
      </c>
      <c r="S16" s="57"/>
      <c r="T16" s="58" t="str">
        <f t="shared" si="4"/>
        <v/>
      </c>
      <c r="U16" s="58"/>
    </row>
    <row r="17" spans="2:21" x14ac:dyDescent="0.15">
      <c r="B17" s="19">
        <v>9</v>
      </c>
      <c r="C17" s="53" t="str">
        <f t="shared" si="1"/>
        <v/>
      </c>
      <c r="D17" s="53"/>
      <c r="E17" s="19"/>
      <c r="F17" s="8"/>
      <c r="G17" s="19" t="s">
        <v>4</v>
      </c>
      <c r="H17" s="54"/>
      <c r="I17" s="54"/>
      <c r="J17" s="19"/>
      <c r="K17" s="53" t="str">
        <f t="shared" si="0"/>
        <v/>
      </c>
      <c r="L17" s="53"/>
      <c r="M17" s="6" t="str">
        <f t="shared" si="2"/>
        <v/>
      </c>
      <c r="N17" s="19"/>
      <c r="O17" s="8"/>
      <c r="P17" s="54"/>
      <c r="Q17" s="54"/>
      <c r="R17" s="57" t="str">
        <f t="shared" si="3"/>
        <v/>
      </c>
      <c r="S17" s="57"/>
      <c r="T17" s="58" t="str">
        <f t="shared" si="4"/>
        <v/>
      </c>
      <c r="U17" s="58"/>
    </row>
    <row r="18" spans="2:21" x14ac:dyDescent="0.15">
      <c r="B18" s="19">
        <v>10</v>
      </c>
      <c r="C18" s="53" t="str">
        <f t="shared" si="1"/>
        <v/>
      </c>
      <c r="D18" s="53"/>
      <c r="E18" s="19"/>
      <c r="F18" s="8"/>
      <c r="G18" s="19" t="s">
        <v>4</v>
      </c>
      <c r="H18" s="54"/>
      <c r="I18" s="54"/>
      <c r="J18" s="19"/>
      <c r="K18" s="53" t="str">
        <f t="shared" si="0"/>
        <v/>
      </c>
      <c r="L18" s="53"/>
      <c r="M18" s="6" t="str">
        <f t="shared" si="2"/>
        <v/>
      </c>
      <c r="N18" s="19"/>
      <c r="O18" s="8"/>
      <c r="P18" s="54"/>
      <c r="Q18" s="54"/>
      <c r="R18" s="57" t="str">
        <f t="shared" si="3"/>
        <v/>
      </c>
      <c r="S18" s="57"/>
      <c r="T18" s="58" t="str">
        <f t="shared" si="4"/>
        <v/>
      </c>
      <c r="U18" s="58"/>
    </row>
    <row r="19" spans="2:21" x14ac:dyDescent="0.15">
      <c r="B19" s="19">
        <v>11</v>
      </c>
      <c r="C19" s="53" t="str">
        <f t="shared" si="1"/>
        <v/>
      </c>
      <c r="D19" s="53"/>
      <c r="E19" s="19"/>
      <c r="F19" s="8"/>
      <c r="G19" s="19" t="s">
        <v>4</v>
      </c>
      <c r="H19" s="54"/>
      <c r="I19" s="54"/>
      <c r="J19" s="19"/>
      <c r="K19" s="53" t="str">
        <f t="shared" si="0"/>
        <v/>
      </c>
      <c r="L19" s="53"/>
      <c r="M19" s="6" t="str">
        <f t="shared" si="2"/>
        <v/>
      </c>
      <c r="N19" s="19"/>
      <c r="O19" s="8"/>
      <c r="P19" s="54"/>
      <c r="Q19" s="54"/>
      <c r="R19" s="57" t="str">
        <f t="shared" si="3"/>
        <v/>
      </c>
      <c r="S19" s="57"/>
      <c r="T19" s="58" t="str">
        <f t="shared" si="4"/>
        <v/>
      </c>
      <c r="U19" s="58"/>
    </row>
    <row r="20" spans="2:21" x14ac:dyDescent="0.15">
      <c r="B20" s="19">
        <v>12</v>
      </c>
      <c r="C20" s="53" t="str">
        <f t="shared" si="1"/>
        <v/>
      </c>
      <c r="D20" s="53"/>
      <c r="E20" s="19"/>
      <c r="F20" s="8"/>
      <c r="G20" s="19" t="s">
        <v>4</v>
      </c>
      <c r="H20" s="54"/>
      <c r="I20" s="54"/>
      <c r="J20" s="19"/>
      <c r="K20" s="53" t="str">
        <f t="shared" si="0"/>
        <v/>
      </c>
      <c r="L20" s="53"/>
      <c r="M20" s="6" t="str">
        <f t="shared" si="2"/>
        <v/>
      </c>
      <c r="N20" s="19"/>
      <c r="O20" s="8"/>
      <c r="P20" s="54"/>
      <c r="Q20" s="54"/>
      <c r="R20" s="57" t="str">
        <f t="shared" si="3"/>
        <v/>
      </c>
      <c r="S20" s="57"/>
      <c r="T20" s="58" t="str">
        <f t="shared" si="4"/>
        <v/>
      </c>
      <c r="U20" s="58"/>
    </row>
    <row r="21" spans="2:21" x14ac:dyDescent="0.15">
      <c r="B21" s="19">
        <v>13</v>
      </c>
      <c r="C21" s="53" t="str">
        <f t="shared" si="1"/>
        <v/>
      </c>
      <c r="D21" s="53"/>
      <c r="E21" s="19"/>
      <c r="F21" s="8"/>
      <c r="G21" s="19" t="s">
        <v>4</v>
      </c>
      <c r="H21" s="54"/>
      <c r="I21" s="54"/>
      <c r="J21" s="19"/>
      <c r="K21" s="53" t="str">
        <f t="shared" si="0"/>
        <v/>
      </c>
      <c r="L21" s="53"/>
      <c r="M21" s="6" t="str">
        <f t="shared" si="2"/>
        <v/>
      </c>
      <c r="N21" s="19"/>
      <c r="O21" s="8"/>
      <c r="P21" s="54"/>
      <c r="Q21" s="54"/>
      <c r="R21" s="57" t="str">
        <f t="shared" si="3"/>
        <v/>
      </c>
      <c r="S21" s="57"/>
      <c r="T21" s="58" t="str">
        <f t="shared" si="4"/>
        <v/>
      </c>
      <c r="U21" s="58"/>
    </row>
    <row r="22" spans="2:21" x14ac:dyDescent="0.15">
      <c r="B22" s="19">
        <v>14</v>
      </c>
      <c r="C22" s="53" t="str">
        <f t="shared" si="1"/>
        <v/>
      </c>
      <c r="D22" s="53"/>
      <c r="E22" s="19"/>
      <c r="F22" s="8"/>
      <c r="G22" s="19" t="s">
        <v>3</v>
      </c>
      <c r="H22" s="54"/>
      <c r="I22" s="54"/>
      <c r="J22" s="19"/>
      <c r="K22" s="53" t="str">
        <f t="shared" si="0"/>
        <v/>
      </c>
      <c r="L22" s="53"/>
      <c r="M22" s="6" t="str">
        <f t="shared" si="2"/>
        <v/>
      </c>
      <c r="N22" s="19"/>
      <c r="O22" s="8"/>
      <c r="P22" s="54"/>
      <c r="Q22" s="54"/>
      <c r="R22" s="57" t="str">
        <f t="shared" si="3"/>
        <v/>
      </c>
      <c r="S22" s="57"/>
      <c r="T22" s="58" t="str">
        <f t="shared" si="4"/>
        <v/>
      </c>
      <c r="U22" s="58"/>
    </row>
    <row r="23" spans="2:21" x14ac:dyDescent="0.15">
      <c r="B23" s="19">
        <v>15</v>
      </c>
      <c r="C23" s="53" t="str">
        <f t="shared" si="1"/>
        <v/>
      </c>
      <c r="D23" s="53"/>
      <c r="E23" s="19"/>
      <c r="F23" s="8"/>
      <c r="G23" s="19" t="s">
        <v>4</v>
      </c>
      <c r="H23" s="54"/>
      <c r="I23" s="54"/>
      <c r="J23" s="19"/>
      <c r="K23" s="53" t="str">
        <f t="shared" si="0"/>
        <v/>
      </c>
      <c r="L23" s="53"/>
      <c r="M23" s="6" t="str">
        <f t="shared" si="2"/>
        <v/>
      </c>
      <c r="N23" s="19"/>
      <c r="O23" s="8"/>
      <c r="P23" s="54"/>
      <c r="Q23" s="54"/>
      <c r="R23" s="57" t="str">
        <f t="shared" si="3"/>
        <v/>
      </c>
      <c r="S23" s="57"/>
      <c r="T23" s="58" t="str">
        <f t="shared" si="4"/>
        <v/>
      </c>
      <c r="U23" s="58"/>
    </row>
    <row r="24" spans="2:21" x14ac:dyDescent="0.15">
      <c r="B24" s="19">
        <v>16</v>
      </c>
      <c r="C24" s="53" t="str">
        <f t="shared" si="1"/>
        <v/>
      </c>
      <c r="D24" s="53"/>
      <c r="E24" s="19"/>
      <c r="F24" s="8"/>
      <c r="G24" s="19" t="s">
        <v>4</v>
      </c>
      <c r="H24" s="54"/>
      <c r="I24" s="54"/>
      <c r="J24" s="19"/>
      <c r="K24" s="53" t="str">
        <f t="shared" si="0"/>
        <v/>
      </c>
      <c r="L24" s="53"/>
      <c r="M24" s="6" t="str">
        <f t="shared" si="2"/>
        <v/>
      </c>
      <c r="N24" s="19"/>
      <c r="O24" s="8"/>
      <c r="P24" s="54"/>
      <c r="Q24" s="54"/>
      <c r="R24" s="57" t="str">
        <f t="shared" si="3"/>
        <v/>
      </c>
      <c r="S24" s="57"/>
      <c r="T24" s="58" t="str">
        <f t="shared" si="4"/>
        <v/>
      </c>
      <c r="U24" s="58"/>
    </row>
    <row r="25" spans="2:21" x14ac:dyDescent="0.15">
      <c r="B25" s="19">
        <v>17</v>
      </c>
      <c r="C25" s="53" t="str">
        <f t="shared" si="1"/>
        <v/>
      </c>
      <c r="D25" s="53"/>
      <c r="E25" s="19"/>
      <c r="F25" s="8"/>
      <c r="G25" s="19" t="s">
        <v>4</v>
      </c>
      <c r="H25" s="54"/>
      <c r="I25" s="54"/>
      <c r="J25" s="19"/>
      <c r="K25" s="53" t="str">
        <f t="shared" si="0"/>
        <v/>
      </c>
      <c r="L25" s="53"/>
      <c r="M25" s="6" t="str">
        <f t="shared" si="2"/>
        <v/>
      </c>
      <c r="N25" s="19"/>
      <c r="O25" s="8"/>
      <c r="P25" s="54"/>
      <c r="Q25" s="54"/>
      <c r="R25" s="57" t="str">
        <f t="shared" si="3"/>
        <v/>
      </c>
      <c r="S25" s="57"/>
      <c r="T25" s="58" t="str">
        <f t="shared" si="4"/>
        <v/>
      </c>
      <c r="U25" s="58"/>
    </row>
    <row r="26" spans="2:21" x14ac:dyDescent="0.15">
      <c r="B26" s="19">
        <v>18</v>
      </c>
      <c r="C26" s="53" t="str">
        <f t="shared" si="1"/>
        <v/>
      </c>
      <c r="D26" s="53"/>
      <c r="E26" s="19"/>
      <c r="F26" s="8"/>
      <c r="G26" s="19" t="s">
        <v>4</v>
      </c>
      <c r="H26" s="54"/>
      <c r="I26" s="54"/>
      <c r="J26" s="19"/>
      <c r="K26" s="53" t="str">
        <f t="shared" si="0"/>
        <v/>
      </c>
      <c r="L26" s="53"/>
      <c r="M26" s="6" t="str">
        <f t="shared" si="2"/>
        <v/>
      </c>
      <c r="N26" s="19"/>
      <c r="O26" s="8"/>
      <c r="P26" s="54"/>
      <c r="Q26" s="54"/>
      <c r="R26" s="57" t="str">
        <f t="shared" si="3"/>
        <v/>
      </c>
      <c r="S26" s="57"/>
      <c r="T26" s="58" t="str">
        <f t="shared" si="4"/>
        <v/>
      </c>
      <c r="U26" s="58"/>
    </row>
    <row r="27" spans="2:21" x14ac:dyDescent="0.15">
      <c r="B27" s="19">
        <v>19</v>
      </c>
      <c r="C27" s="53" t="str">
        <f t="shared" si="1"/>
        <v/>
      </c>
      <c r="D27" s="53"/>
      <c r="E27" s="19"/>
      <c r="F27" s="8"/>
      <c r="G27" s="19" t="s">
        <v>3</v>
      </c>
      <c r="H27" s="54"/>
      <c r="I27" s="54"/>
      <c r="J27" s="19"/>
      <c r="K27" s="53" t="str">
        <f t="shared" si="0"/>
        <v/>
      </c>
      <c r="L27" s="53"/>
      <c r="M27" s="6" t="str">
        <f t="shared" si="2"/>
        <v/>
      </c>
      <c r="N27" s="19"/>
      <c r="O27" s="8"/>
      <c r="P27" s="54"/>
      <c r="Q27" s="54"/>
      <c r="R27" s="57" t="str">
        <f t="shared" si="3"/>
        <v/>
      </c>
      <c r="S27" s="57"/>
      <c r="T27" s="58" t="str">
        <f t="shared" si="4"/>
        <v/>
      </c>
      <c r="U27" s="58"/>
    </row>
    <row r="28" spans="2:21" x14ac:dyDescent="0.15">
      <c r="B28" s="19">
        <v>20</v>
      </c>
      <c r="C28" s="53" t="str">
        <f t="shared" si="1"/>
        <v/>
      </c>
      <c r="D28" s="53"/>
      <c r="E28" s="19"/>
      <c r="F28" s="8"/>
      <c r="G28" s="19" t="s">
        <v>4</v>
      </c>
      <c r="H28" s="54"/>
      <c r="I28" s="54"/>
      <c r="J28" s="19"/>
      <c r="K28" s="53" t="str">
        <f t="shared" si="0"/>
        <v/>
      </c>
      <c r="L28" s="53"/>
      <c r="M28" s="6" t="str">
        <f t="shared" si="2"/>
        <v/>
      </c>
      <c r="N28" s="19"/>
      <c r="O28" s="8"/>
      <c r="P28" s="54"/>
      <c r="Q28" s="54"/>
      <c r="R28" s="57" t="str">
        <f t="shared" si="3"/>
        <v/>
      </c>
      <c r="S28" s="57"/>
      <c r="T28" s="58" t="str">
        <f t="shared" si="4"/>
        <v/>
      </c>
      <c r="U28" s="58"/>
    </row>
    <row r="29" spans="2:21" x14ac:dyDescent="0.15">
      <c r="B29" s="19">
        <v>21</v>
      </c>
      <c r="C29" s="53" t="str">
        <f t="shared" si="1"/>
        <v/>
      </c>
      <c r="D29" s="53"/>
      <c r="E29" s="19"/>
      <c r="F29" s="8"/>
      <c r="G29" s="19" t="s">
        <v>3</v>
      </c>
      <c r="H29" s="54"/>
      <c r="I29" s="54"/>
      <c r="J29" s="19"/>
      <c r="K29" s="53" t="str">
        <f t="shared" si="0"/>
        <v/>
      </c>
      <c r="L29" s="53"/>
      <c r="M29" s="6" t="str">
        <f t="shared" si="2"/>
        <v/>
      </c>
      <c r="N29" s="19"/>
      <c r="O29" s="8"/>
      <c r="P29" s="54"/>
      <c r="Q29" s="54"/>
      <c r="R29" s="57" t="str">
        <f t="shared" si="3"/>
        <v/>
      </c>
      <c r="S29" s="57"/>
      <c r="T29" s="58" t="str">
        <f t="shared" si="4"/>
        <v/>
      </c>
      <c r="U29" s="58"/>
    </row>
    <row r="30" spans="2:21" x14ac:dyDescent="0.15">
      <c r="B30" s="19">
        <v>22</v>
      </c>
      <c r="C30" s="53" t="str">
        <f t="shared" si="1"/>
        <v/>
      </c>
      <c r="D30" s="53"/>
      <c r="E30" s="19"/>
      <c r="F30" s="8"/>
      <c r="G30" s="19" t="s">
        <v>3</v>
      </c>
      <c r="H30" s="54"/>
      <c r="I30" s="54"/>
      <c r="J30" s="19"/>
      <c r="K30" s="53" t="str">
        <f t="shared" si="0"/>
        <v/>
      </c>
      <c r="L30" s="53"/>
      <c r="M30" s="6" t="str">
        <f t="shared" si="2"/>
        <v/>
      </c>
      <c r="N30" s="19"/>
      <c r="O30" s="8"/>
      <c r="P30" s="54"/>
      <c r="Q30" s="54"/>
      <c r="R30" s="57" t="str">
        <f t="shared" si="3"/>
        <v/>
      </c>
      <c r="S30" s="57"/>
      <c r="T30" s="58" t="str">
        <f t="shared" si="4"/>
        <v/>
      </c>
      <c r="U30" s="58"/>
    </row>
    <row r="31" spans="2:21" x14ac:dyDescent="0.15">
      <c r="B31" s="19">
        <v>23</v>
      </c>
      <c r="C31" s="53" t="str">
        <f t="shared" si="1"/>
        <v/>
      </c>
      <c r="D31" s="53"/>
      <c r="E31" s="19"/>
      <c r="F31" s="8"/>
      <c r="G31" s="19" t="s">
        <v>3</v>
      </c>
      <c r="H31" s="54"/>
      <c r="I31" s="54"/>
      <c r="J31" s="19"/>
      <c r="K31" s="53" t="str">
        <f t="shared" si="0"/>
        <v/>
      </c>
      <c r="L31" s="53"/>
      <c r="M31" s="6" t="str">
        <f t="shared" si="2"/>
        <v/>
      </c>
      <c r="N31" s="19"/>
      <c r="O31" s="8"/>
      <c r="P31" s="54"/>
      <c r="Q31" s="54"/>
      <c r="R31" s="57" t="str">
        <f t="shared" si="3"/>
        <v/>
      </c>
      <c r="S31" s="57"/>
      <c r="T31" s="58" t="str">
        <f t="shared" si="4"/>
        <v/>
      </c>
      <c r="U31" s="58"/>
    </row>
    <row r="32" spans="2:21" x14ac:dyDescent="0.15">
      <c r="B32" s="19">
        <v>24</v>
      </c>
      <c r="C32" s="53" t="str">
        <f t="shared" si="1"/>
        <v/>
      </c>
      <c r="D32" s="53"/>
      <c r="E32" s="19"/>
      <c r="F32" s="8"/>
      <c r="G32" s="19" t="s">
        <v>3</v>
      </c>
      <c r="H32" s="54"/>
      <c r="I32" s="54"/>
      <c r="J32" s="19"/>
      <c r="K32" s="53" t="str">
        <f t="shared" si="0"/>
        <v/>
      </c>
      <c r="L32" s="53"/>
      <c r="M32" s="6" t="str">
        <f t="shared" si="2"/>
        <v/>
      </c>
      <c r="N32" s="19"/>
      <c r="O32" s="8"/>
      <c r="P32" s="54"/>
      <c r="Q32" s="54"/>
      <c r="R32" s="57" t="str">
        <f t="shared" si="3"/>
        <v/>
      </c>
      <c r="S32" s="57"/>
      <c r="T32" s="58" t="str">
        <f t="shared" si="4"/>
        <v/>
      </c>
      <c r="U32" s="58"/>
    </row>
    <row r="33" spans="2:21" x14ac:dyDescent="0.15">
      <c r="B33" s="19">
        <v>25</v>
      </c>
      <c r="C33" s="53" t="str">
        <f t="shared" si="1"/>
        <v/>
      </c>
      <c r="D33" s="53"/>
      <c r="E33" s="19"/>
      <c r="F33" s="8"/>
      <c r="G33" s="19" t="s">
        <v>4</v>
      </c>
      <c r="H33" s="54"/>
      <c r="I33" s="54"/>
      <c r="J33" s="19"/>
      <c r="K33" s="53" t="str">
        <f t="shared" si="0"/>
        <v/>
      </c>
      <c r="L33" s="53"/>
      <c r="M33" s="6" t="str">
        <f t="shared" si="2"/>
        <v/>
      </c>
      <c r="N33" s="19"/>
      <c r="O33" s="8"/>
      <c r="P33" s="54"/>
      <c r="Q33" s="54"/>
      <c r="R33" s="57" t="str">
        <f t="shared" si="3"/>
        <v/>
      </c>
      <c r="S33" s="57"/>
      <c r="T33" s="58" t="str">
        <f t="shared" si="4"/>
        <v/>
      </c>
      <c r="U33" s="58"/>
    </row>
    <row r="34" spans="2:21" x14ac:dyDescent="0.15">
      <c r="B34" s="19">
        <v>26</v>
      </c>
      <c r="C34" s="53" t="str">
        <f t="shared" si="1"/>
        <v/>
      </c>
      <c r="D34" s="53"/>
      <c r="E34" s="19"/>
      <c r="F34" s="8"/>
      <c r="G34" s="19" t="s">
        <v>3</v>
      </c>
      <c r="H34" s="54"/>
      <c r="I34" s="54"/>
      <c r="J34" s="19"/>
      <c r="K34" s="53" t="str">
        <f t="shared" si="0"/>
        <v/>
      </c>
      <c r="L34" s="53"/>
      <c r="M34" s="6" t="str">
        <f t="shared" si="2"/>
        <v/>
      </c>
      <c r="N34" s="19"/>
      <c r="O34" s="8"/>
      <c r="P34" s="54"/>
      <c r="Q34" s="54"/>
      <c r="R34" s="57" t="str">
        <f t="shared" si="3"/>
        <v/>
      </c>
      <c r="S34" s="57"/>
      <c r="T34" s="58" t="str">
        <f t="shared" si="4"/>
        <v/>
      </c>
      <c r="U34" s="58"/>
    </row>
    <row r="35" spans="2:21" x14ac:dyDescent="0.15">
      <c r="B35" s="19">
        <v>27</v>
      </c>
      <c r="C35" s="53" t="str">
        <f t="shared" si="1"/>
        <v/>
      </c>
      <c r="D35" s="53"/>
      <c r="E35" s="19"/>
      <c r="F35" s="8"/>
      <c r="G35" s="19" t="s">
        <v>3</v>
      </c>
      <c r="H35" s="54"/>
      <c r="I35" s="54"/>
      <c r="J35" s="19"/>
      <c r="K35" s="53" t="str">
        <f t="shared" si="0"/>
        <v/>
      </c>
      <c r="L35" s="53"/>
      <c r="M35" s="6" t="str">
        <f t="shared" si="2"/>
        <v/>
      </c>
      <c r="N35" s="19"/>
      <c r="O35" s="8"/>
      <c r="P35" s="54"/>
      <c r="Q35" s="54"/>
      <c r="R35" s="57" t="str">
        <f t="shared" si="3"/>
        <v/>
      </c>
      <c r="S35" s="57"/>
      <c r="T35" s="58" t="str">
        <f t="shared" si="4"/>
        <v/>
      </c>
      <c r="U35" s="58"/>
    </row>
    <row r="36" spans="2:21" x14ac:dyDescent="0.15">
      <c r="B36" s="19">
        <v>28</v>
      </c>
      <c r="C36" s="53" t="str">
        <f t="shared" si="1"/>
        <v/>
      </c>
      <c r="D36" s="53"/>
      <c r="E36" s="19"/>
      <c r="F36" s="8"/>
      <c r="G36" s="19" t="s">
        <v>3</v>
      </c>
      <c r="H36" s="54"/>
      <c r="I36" s="54"/>
      <c r="J36" s="19"/>
      <c r="K36" s="53" t="str">
        <f t="shared" si="0"/>
        <v/>
      </c>
      <c r="L36" s="53"/>
      <c r="M36" s="6" t="str">
        <f t="shared" si="2"/>
        <v/>
      </c>
      <c r="N36" s="19"/>
      <c r="O36" s="8"/>
      <c r="P36" s="54"/>
      <c r="Q36" s="54"/>
      <c r="R36" s="57" t="str">
        <f t="shared" si="3"/>
        <v/>
      </c>
      <c r="S36" s="57"/>
      <c r="T36" s="58" t="str">
        <f t="shared" si="4"/>
        <v/>
      </c>
      <c r="U36" s="58"/>
    </row>
    <row r="37" spans="2:21" x14ac:dyDescent="0.15">
      <c r="B37" s="19">
        <v>29</v>
      </c>
      <c r="C37" s="53" t="str">
        <f t="shared" si="1"/>
        <v/>
      </c>
      <c r="D37" s="53"/>
      <c r="E37" s="19"/>
      <c r="F37" s="8"/>
      <c r="G37" s="19" t="s">
        <v>3</v>
      </c>
      <c r="H37" s="54"/>
      <c r="I37" s="54"/>
      <c r="J37" s="19"/>
      <c r="K37" s="53" t="str">
        <f t="shared" si="0"/>
        <v/>
      </c>
      <c r="L37" s="53"/>
      <c r="M37" s="6" t="str">
        <f t="shared" si="2"/>
        <v/>
      </c>
      <c r="N37" s="19"/>
      <c r="O37" s="8"/>
      <c r="P37" s="54"/>
      <c r="Q37" s="54"/>
      <c r="R37" s="57" t="str">
        <f t="shared" si="3"/>
        <v/>
      </c>
      <c r="S37" s="57"/>
      <c r="T37" s="58" t="str">
        <f t="shared" si="4"/>
        <v/>
      </c>
      <c r="U37" s="58"/>
    </row>
    <row r="38" spans="2:21" x14ac:dyDescent="0.15">
      <c r="B38" s="19">
        <v>30</v>
      </c>
      <c r="C38" s="53" t="str">
        <f t="shared" si="1"/>
        <v/>
      </c>
      <c r="D38" s="53"/>
      <c r="E38" s="19"/>
      <c r="F38" s="8"/>
      <c r="G38" s="19" t="s">
        <v>4</v>
      </c>
      <c r="H38" s="54"/>
      <c r="I38" s="54"/>
      <c r="J38" s="19"/>
      <c r="K38" s="53" t="str">
        <f t="shared" si="0"/>
        <v/>
      </c>
      <c r="L38" s="53"/>
      <c r="M38" s="6" t="str">
        <f t="shared" si="2"/>
        <v/>
      </c>
      <c r="N38" s="19"/>
      <c r="O38" s="8"/>
      <c r="P38" s="54"/>
      <c r="Q38" s="54"/>
      <c r="R38" s="57" t="str">
        <f t="shared" si="3"/>
        <v/>
      </c>
      <c r="S38" s="57"/>
      <c r="T38" s="58" t="str">
        <f t="shared" si="4"/>
        <v/>
      </c>
      <c r="U38" s="58"/>
    </row>
    <row r="39" spans="2:21" x14ac:dyDescent="0.15">
      <c r="B39" s="19">
        <v>31</v>
      </c>
      <c r="C39" s="53" t="str">
        <f t="shared" si="1"/>
        <v/>
      </c>
      <c r="D39" s="53"/>
      <c r="E39" s="19"/>
      <c r="F39" s="8"/>
      <c r="G39" s="19" t="s">
        <v>4</v>
      </c>
      <c r="H39" s="54"/>
      <c r="I39" s="54"/>
      <c r="J39" s="19"/>
      <c r="K39" s="53" t="str">
        <f t="shared" si="0"/>
        <v/>
      </c>
      <c r="L39" s="53"/>
      <c r="M39" s="6" t="str">
        <f t="shared" si="2"/>
        <v/>
      </c>
      <c r="N39" s="19"/>
      <c r="O39" s="8"/>
      <c r="P39" s="54"/>
      <c r="Q39" s="54"/>
      <c r="R39" s="57" t="str">
        <f t="shared" si="3"/>
        <v/>
      </c>
      <c r="S39" s="57"/>
      <c r="T39" s="58" t="str">
        <f t="shared" si="4"/>
        <v/>
      </c>
      <c r="U39" s="58"/>
    </row>
    <row r="40" spans="2:21" x14ac:dyDescent="0.15">
      <c r="B40" s="19">
        <v>32</v>
      </c>
      <c r="C40" s="53" t="str">
        <f t="shared" si="1"/>
        <v/>
      </c>
      <c r="D40" s="53"/>
      <c r="E40" s="19"/>
      <c r="F40" s="8"/>
      <c r="G40" s="19" t="s">
        <v>4</v>
      </c>
      <c r="H40" s="54"/>
      <c r="I40" s="54"/>
      <c r="J40" s="19"/>
      <c r="K40" s="53" t="str">
        <f t="shared" si="0"/>
        <v/>
      </c>
      <c r="L40" s="53"/>
      <c r="M40" s="6" t="str">
        <f t="shared" si="2"/>
        <v/>
      </c>
      <c r="N40" s="19"/>
      <c r="O40" s="8"/>
      <c r="P40" s="54"/>
      <c r="Q40" s="54"/>
      <c r="R40" s="57" t="str">
        <f t="shared" si="3"/>
        <v/>
      </c>
      <c r="S40" s="57"/>
      <c r="T40" s="58" t="str">
        <f t="shared" si="4"/>
        <v/>
      </c>
      <c r="U40" s="58"/>
    </row>
    <row r="41" spans="2:21" x14ac:dyDescent="0.15">
      <c r="B41" s="19">
        <v>33</v>
      </c>
      <c r="C41" s="53" t="str">
        <f t="shared" si="1"/>
        <v/>
      </c>
      <c r="D41" s="53"/>
      <c r="E41" s="19"/>
      <c r="F41" s="8"/>
      <c r="G41" s="19" t="s">
        <v>3</v>
      </c>
      <c r="H41" s="54"/>
      <c r="I41" s="54"/>
      <c r="J41" s="19"/>
      <c r="K41" s="53" t="str">
        <f t="shared" si="0"/>
        <v/>
      </c>
      <c r="L41" s="53"/>
      <c r="M41" s="6" t="str">
        <f t="shared" si="2"/>
        <v/>
      </c>
      <c r="N41" s="19"/>
      <c r="O41" s="8"/>
      <c r="P41" s="54"/>
      <c r="Q41" s="54"/>
      <c r="R41" s="57" t="str">
        <f t="shared" si="3"/>
        <v/>
      </c>
      <c r="S41" s="57"/>
      <c r="T41" s="58" t="str">
        <f t="shared" si="4"/>
        <v/>
      </c>
      <c r="U41" s="58"/>
    </row>
    <row r="42" spans="2:21" x14ac:dyDescent="0.15">
      <c r="B42" s="19">
        <v>34</v>
      </c>
      <c r="C42" s="53" t="str">
        <f t="shared" si="1"/>
        <v/>
      </c>
      <c r="D42" s="53"/>
      <c r="E42" s="19"/>
      <c r="F42" s="8"/>
      <c r="G42" s="19" t="s">
        <v>4</v>
      </c>
      <c r="H42" s="54"/>
      <c r="I42" s="54"/>
      <c r="J42" s="19"/>
      <c r="K42" s="53" t="str">
        <f t="shared" si="0"/>
        <v/>
      </c>
      <c r="L42" s="53"/>
      <c r="M42" s="6" t="str">
        <f t="shared" si="2"/>
        <v/>
      </c>
      <c r="N42" s="19"/>
      <c r="O42" s="8"/>
      <c r="P42" s="54"/>
      <c r="Q42" s="54"/>
      <c r="R42" s="57" t="str">
        <f t="shared" si="3"/>
        <v/>
      </c>
      <c r="S42" s="57"/>
      <c r="T42" s="58" t="str">
        <f t="shared" si="4"/>
        <v/>
      </c>
      <c r="U42" s="58"/>
    </row>
    <row r="43" spans="2:21" x14ac:dyDescent="0.15">
      <c r="B43" s="19">
        <v>35</v>
      </c>
      <c r="C43" s="53" t="str">
        <f t="shared" si="1"/>
        <v/>
      </c>
      <c r="D43" s="53"/>
      <c r="E43" s="19"/>
      <c r="F43" s="8"/>
      <c r="G43" s="19" t="s">
        <v>3</v>
      </c>
      <c r="H43" s="54"/>
      <c r="I43" s="54"/>
      <c r="J43" s="19"/>
      <c r="K43" s="53" t="str">
        <f t="shared" si="0"/>
        <v/>
      </c>
      <c r="L43" s="53"/>
      <c r="M43" s="6" t="str">
        <f t="shared" si="2"/>
        <v/>
      </c>
      <c r="N43" s="19"/>
      <c r="O43" s="8"/>
      <c r="P43" s="54"/>
      <c r="Q43" s="54"/>
      <c r="R43" s="57" t="str">
        <f t="shared" si="3"/>
        <v/>
      </c>
      <c r="S43" s="57"/>
      <c r="T43" s="58" t="str">
        <f t="shared" si="4"/>
        <v/>
      </c>
      <c r="U43" s="58"/>
    </row>
    <row r="44" spans="2:21" x14ac:dyDescent="0.15">
      <c r="B44" s="19">
        <v>36</v>
      </c>
      <c r="C44" s="53" t="str">
        <f t="shared" si="1"/>
        <v/>
      </c>
      <c r="D44" s="53"/>
      <c r="E44" s="19"/>
      <c r="F44" s="8"/>
      <c r="G44" s="19" t="s">
        <v>4</v>
      </c>
      <c r="H44" s="54"/>
      <c r="I44" s="54"/>
      <c r="J44" s="19"/>
      <c r="K44" s="53" t="str">
        <f t="shared" si="0"/>
        <v/>
      </c>
      <c r="L44" s="53"/>
      <c r="M44" s="6" t="str">
        <f t="shared" si="2"/>
        <v/>
      </c>
      <c r="N44" s="19"/>
      <c r="O44" s="8"/>
      <c r="P44" s="54"/>
      <c r="Q44" s="54"/>
      <c r="R44" s="57" t="str">
        <f t="shared" si="3"/>
        <v/>
      </c>
      <c r="S44" s="57"/>
      <c r="T44" s="58" t="str">
        <f t="shared" si="4"/>
        <v/>
      </c>
      <c r="U44" s="58"/>
    </row>
    <row r="45" spans="2:21" x14ac:dyDescent="0.15">
      <c r="B45" s="19">
        <v>37</v>
      </c>
      <c r="C45" s="53" t="str">
        <f t="shared" si="1"/>
        <v/>
      </c>
      <c r="D45" s="53"/>
      <c r="E45" s="19"/>
      <c r="F45" s="8"/>
      <c r="G45" s="19" t="s">
        <v>3</v>
      </c>
      <c r="H45" s="54"/>
      <c r="I45" s="54"/>
      <c r="J45" s="19"/>
      <c r="K45" s="53" t="str">
        <f t="shared" si="0"/>
        <v/>
      </c>
      <c r="L45" s="53"/>
      <c r="M45" s="6" t="str">
        <f t="shared" si="2"/>
        <v/>
      </c>
      <c r="N45" s="19"/>
      <c r="O45" s="8"/>
      <c r="P45" s="54"/>
      <c r="Q45" s="54"/>
      <c r="R45" s="57" t="str">
        <f t="shared" si="3"/>
        <v/>
      </c>
      <c r="S45" s="57"/>
      <c r="T45" s="58" t="str">
        <f t="shared" si="4"/>
        <v/>
      </c>
      <c r="U45" s="58"/>
    </row>
    <row r="46" spans="2:21" x14ac:dyDescent="0.15">
      <c r="B46" s="19">
        <v>38</v>
      </c>
      <c r="C46" s="53" t="str">
        <f t="shared" si="1"/>
        <v/>
      </c>
      <c r="D46" s="53"/>
      <c r="E46" s="19"/>
      <c r="F46" s="8"/>
      <c r="G46" s="19" t="s">
        <v>4</v>
      </c>
      <c r="H46" s="54"/>
      <c r="I46" s="54"/>
      <c r="J46" s="19"/>
      <c r="K46" s="53" t="str">
        <f t="shared" si="0"/>
        <v/>
      </c>
      <c r="L46" s="53"/>
      <c r="M46" s="6" t="str">
        <f t="shared" si="2"/>
        <v/>
      </c>
      <c r="N46" s="19"/>
      <c r="O46" s="8"/>
      <c r="P46" s="54"/>
      <c r="Q46" s="54"/>
      <c r="R46" s="57" t="str">
        <f t="shared" si="3"/>
        <v/>
      </c>
      <c r="S46" s="57"/>
      <c r="T46" s="58" t="str">
        <f t="shared" si="4"/>
        <v/>
      </c>
      <c r="U46" s="58"/>
    </row>
    <row r="47" spans="2:21" x14ac:dyDescent="0.15">
      <c r="B47" s="19">
        <v>39</v>
      </c>
      <c r="C47" s="53" t="str">
        <f t="shared" si="1"/>
        <v/>
      </c>
      <c r="D47" s="53"/>
      <c r="E47" s="19"/>
      <c r="F47" s="8"/>
      <c r="G47" s="19" t="s">
        <v>4</v>
      </c>
      <c r="H47" s="54"/>
      <c r="I47" s="54"/>
      <c r="J47" s="19"/>
      <c r="K47" s="53" t="str">
        <f t="shared" si="0"/>
        <v/>
      </c>
      <c r="L47" s="53"/>
      <c r="M47" s="6" t="str">
        <f t="shared" si="2"/>
        <v/>
      </c>
      <c r="N47" s="19"/>
      <c r="O47" s="8"/>
      <c r="P47" s="54"/>
      <c r="Q47" s="54"/>
      <c r="R47" s="57" t="str">
        <f t="shared" si="3"/>
        <v/>
      </c>
      <c r="S47" s="57"/>
      <c r="T47" s="58" t="str">
        <f t="shared" si="4"/>
        <v/>
      </c>
      <c r="U47" s="58"/>
    </row>
    <row r="48" spans="2:21" x14ac:dyDescent="0.15">
      <c r="B48" s="19">
        <v>40</v>
      </c>
      <c r="C48" s="53" t="str">
        <f t="shared" si="1"/>
        <v/>
      </c>
      <c r="D48" s="53"/>
      <c r="E48" s="19"/>
      <c r="F48" s="8"/>
      <c r="G48" s="19" t="s">
        <v>37</v>
      </c>
      <c r="H48" s="54"/>
      <c r="I48" s="54"/>
      <c r="J48" s="19"/>
      <c r="K48" s="53" t="str">
        <f t="shared" si="0"/>
        <v/>
      </c>
      <c r="L48" s="53"/>
      <c r="M48" s="6" t="str">
        <f t="shared" si="2"/>
        <v/>
      </c>
      <c r="N48" s="19"/>
      <c r="O48" s="8"/>
      <c r="P48" s="54"/>
      <c r="Q48" s="54"/>
      <c r="R48" s="57" t="str">
        <f t="shared" si="3"/>
        <v/>
      </c>
      <c r="S48" s="57"/>
      <c r="T48" s="58" t="str">
        <f t="shared" si="4"/>
        <v/>
      </c>
      <c r="U48" s="58"/>
    </row>
    <row r="49" spans="2:21" x14ac:dyDescent="0.15">
      <c r="B49" s="19">
        <v>41</v>
      </c>
      <c r="C49" s="53" t="str">
        <f t="shared" si="1"/>
        <v/>
      </c>
      <c r="D49" s="53"/>
      <c r="E49" s="19"/>
      <c r="F49" s="8"/>
      <c r="G49" s="19" t="s">
        <v>4</v>
      </c>
      <c r="H49" s="54"/>
      <c r="I49" s="54"/>
      <c r="J49" s="19"/>
      <c r="K49" s="53" t="str">
        <f t="shared" si="0"/>
        <v/>
      </c>
      <c r="L49" s="53"/>
      <c r="M49" s="6" t="str">
        <f t="shared" si="2"/>
        <v/>
      </c>
      <c r="N49" s="19"/>
      <c r="O49" s="8"/>
      <c r="P49" s="54"/>
      <c r="Q49" s="54"/>
      <c r="R49" s="57" t="str">
        <f t="shared" si="3"/>
        <v/>
      </c>
      <c r="S49" s="57"/>
      <c r="T49" s="58" t="str">
        <f t="shared" si="4"/>
        <v/>
      </c>
      <c r="U49" s="58"/>
    </row>
    <row r="50" spans="2:21" x14ac:dyDescent="0.15">
      <c r="B50" s="19">
        <v>42</v>
      </c>
      <c r="C50" s="53" t="str">
        <f t="shared" si="1"/>
        <v/>
      </c>
      <c r="D50" s="53"/>
      <c r="E50" s="19"/>
      <c r="F50" s="8"/>
      <c r="G50" s="19" t="s">
        <v>4</v>
      </c>
      <c r="H50" s="54"/>
      <c r="I50" s="54"/>
      <c r="J50" s="19"/>
      <c r="K50" s="53" t="str">
        <f t="shared" si="0"/>
        <v/>
      </c>
      <c r="L50" s="53"/>
      <c r="M50" s="6" t="str">
        <f t="shared" si="2"/>
        <v/>
      </c>
      <c r="N50" s="19"/>
      <c r="O50" s="8"/>
      <c r="P50" s="54"/>
      <c r="Q50" s="54"/>
      <c r="R50" s="57" t="str">
        <f t="shared" si="3"/>
        <v/>
      </c>
      <c r="S50" s="57"/>
      <c r="T50" s="58" t="str">
        <f t="shared" si="4"/>
        <v/>
      </c>
      <c r="U50" s="58"/>
    </row>
    <row r="51" spans="2:21" x14ac:dyDescent="0.15">
      <c r="B51" s="19">
        <v>43</v>
      </c>
      <c r="C51" s="53" t="str">
        <f t="shared" si="1"/>
        <v/>
      </c>
      <c r="D51" s="53"/>
      <c r="E51" s="19"/>
      <c r="F51" s="8"/>
      <c r="G51" s="19" t="s">
        <v>3</v>
      </c>
      <c r="H51" s="54"/>
      <c r="I51" s="54"/>
      <c r="J51" s="19"/>
      <c r="K51" s="53" t="str">
        <f t="shared" si="0"/>
        <v/>
      </c>
      <c r="L51" s="53"/>
      <c r="M51" s="6" t="str">
        <f t="shared" si="2"/>
        <v/>
      </c>
      <c r="N51" s="19"/>
      <c r="O51" s="8"/>
      <c r="P51" s="54"/>
      <c r="Q51" s="54"/>
      <c r="R51" s="57" t="str">
        <f t="shared" si="3"/>
        <v/>
      </c>
      <c r="S51" s="57"/>
      <c r="T51" s="58" t="str">
        <f t="shared" si="4"/>
        <v/>
      </c>
      <c r="U51" s="58"/>
    </row>
    <row r="52" spans="2:21" x14ac:dyDescent="0.15">
      <c r="B52" s="19">
        <v>44</v>
      </c>
      <c r="C52" s="53" t="str">
        <f t="shared" si="1"/>
        <v/>
      </c>
      <c r="D52" s="53"/>
      <c r="E52" s="19"/>
      <c r="F52" s="8"/>
      <c r="G52" s="19" t="s">
        <v>3</v>
      </c>
      <c r="H52" s="54"/>
      <c r="I52" s="54"/>
      <c r="J52" s="19"/>
      <c r="K52" s="53" t="str">
        <f t="shared" si="0"/>
        <v/>
      </c>
      <c r="L52" s="53"/>
      <c r="M52" s="6" t="str">
        <f t="shared" si="2"/>
        <v/>
      </c>
      <c r="N52" s="19"/>
      <c r="O52" s="8"/>
      <c r="P52" s="54"/>
      <c r="Q52" s="54"/>
      <c r="R52" s="57" t="str">
        <f t="shared" si="3"/>
        <v/>
      </c>
      <c r="S52" s="57"/>
      <c r="T52" s="58" t="str">
        <f t="shared" si="4"/>
        <v/>
      </c>
      <c r="U52" s="58"/>
    </row>
    <row r="53" spans="2:21" x14ac:dyDescent="0.15">
      <c r="B53" s="19">
        <v>45</v>
      </c>
      <c r="C53" s="53" t="str">
        <f t="shared" si="1"/>
        <v/>
      </c>
      <c r="D53" s="53"/>
      <c r="E53" s="19"/>
      <c r="F53" s="8"/>
      <c r="G53" s="19" t="s">
        <v>4</v>
      </c>
      <c r="H53" s="54"/>
      <c r="I53" s="54"/>
      <c r="J53" s="19"/>
      <c r="K53" s="53" t="str">
        <f t="shared" si="0"/>
        <v/>
      </c>
      <c r="L53" s="53"/>
      <c r="M53" s="6" t="str">
        <f t="shared" si="2"/>
        <v/>
      </c>
      <c r="N53" s="19"/>
      <c r="O53" s="8"/>
      <c r="P53" s="54"/>
      <c r="Q53" s="54"/>
      <c r="R53" s="57" t="str">
        <f t="shared" si="3"/>
        <v/>
      </c>
      <c r="S53" s="57"/>
      <c r="T53" s="58" t="str">
        <f t="shared" si="4"/>
        <v/>
      </c>
      <c r="U53" s="58"/>
    </row>
    <row r="54" spans="2:21" x14ac:dyDescent="0.15">
      <c r="B54" s="19">
        <v>46</v>
      </c>
      <c r="C54" s="53" t="str">
        <f t="shared" si="1"/>
        <v/>
      </c>
      <c r="D54" s="53"/>
      <c r="E54" s="19"/>
      <c r="F54" s="8"/>
      <c r="G54" s="19" t="s">
        <v>4</v>
      </c>
      <c r="H54" s="54"/>
      <c r="I54" s="54"/>
      <c r="J54" s="19"/>
      <c r="K54" s="53" t="str">
        <f t="shared" si="0"/>
        <v/>
      </c>
      <c r="L54" s="53"/>
      <c r="M54" s="6" t="str">
        <f t="shared" si="2"/>
        <v/>
      </c>
      <c r="N54" s="19"/>
      <c r="O54" s="8"/>
      <c r="P54" s="54"/>
      <c r="Q54" s="54"/>
      <c r="R54" s="57" t="str">
        <f t="shared" si="3"/>
        <v/>
      </c>
      <c r="S54" s="57"/>
      <c r="T54" s="58" t="str">
        <f t="shared" si="4"/>
        <v/>
      </c>
      <c r="U54" s="58"/>
    </row>
    <row r="55" spans="2:21" x14ac:dyDescent="0.15">
      <c r="B55" s="19">
        <v>47</v>
      </c>
      <c r="C55" s="53" t="str">
        <f t="shared" si="1"/>
        <v/>
      </c>
      <c r="D55" s="53"/>
      <c r="E55" s="19"/>
      <c r="F55" s="8"/>
      <c r="G55" s="19" t="s">
        <v>3</v>
      </c>
      <c r="H55" s="54"/>
      <c r="I55" s="54"/>
      <c r="J55" s="19"/>
      <c r="K55" s="53" t="str">
        <f t="shared" si="0"/>
        <v/>
      </c>
      <c r="L55" s="53"/>
      <c r="M55" s="6" t="str">
        <f t="shared" si="2"/>
        <v/>
      </c>
      <c r="N55" s="19"/>
      <c r="O55" s="8"/>
      <c r="P55" s="54"/>
      <c r="Q55" s="54"/>
      <c r="R55" s="57" t="str">
        <f t="shared" si="3"/>
        <v/>
      </c>
      <c r="S55" s="57"/>
      <c r="T55" s="58" t="str">
        <f t="shared" si="4"/>
        <v/>
      </c>
      <c r="U55" s="58"/>
    </row>
    <row r="56" spans="2:21" x14ac:dyDescent="0.15">
      <c r="B56" s="19">
        <v>48</v>
      </c>
      <c r="C56" s="53" t="str">
        <f t="shared" si="1"/>
        <v/>
      </c>
      <c r="D56" s="53"/>
      <c r="E56" s="19"/>
      <c r="F56" s="8"/>
      <c r="G56" s="19" t="s">
        <v>3</v>
      </c>
      <c r="H56" s="54"/>
      <c r="I56" s="54"/>
      <c r="J56" s="19"/>
      <c r="K56" s="53" t="str">
        <f t="shared" si="0"/>
        <v/>
      </c>
      <c r="L56" s="53"/>
      <c r="M56" s="6" t="str">
        <f t="shared" si="2"/>
        <v/>
      </c>
      <c r="N56" s="19"/>
      <c r="O56" s="8"/>
      <c r="P56" s="54"/>
      <c r="Q56" s="54"/>
      <c r="R56" s="57" t="str">
        <f t="shared" si="3"/>
        <v/>
      </c>
      <c r="S56" s="57"/>
      <c r="T56" s="58" t="str">
        <f t="shared" si="4"/>
        <v/>
      </c>
      <c r="U56" s="58"/>
    </row>
    <row r="57" spans="2:21" x14ac:dyDescent="0.15">
      <c r="B57" s="19">
        <v>49</v>
      </c>
      <c r="C57" s="53" t="str">
        <f t="shared" si="1"/>
        <v/>
      </c>
      <c r="D57" s="53"/>
      <c r="E57" s="19"/>
      <c r="F57" s="8"/>
      <c r="G57" s="19" t="s">
        <v>3</v>
      </c>
      <c r="H57" s="54"/>
      <c r="I57" s="54"/>
      <c r="J57" s="19"/>
      <c r="K57" s="53" t="str">
        <f t="shared" si="0"/>
        <v/>
      </c>
      <c r="L57" s="53"/>
      <c r="M57" s="6" t="str">
        <f t="shared" si="2"/>
        <v/>
      </c>
      <c r="N57" s="19"/>
      <c r="O57" s="8"/>
      <c r="P57" s="54"/>
      <c r="Q57" s="54"/>
      <c r="R57" s="57" t="str">
        <f t="shared" si="3"/>
        <v/>
      </c>
      <c r="S57" s="57"/>
      <c r="T57" s="58" t="str">
        <f t="shared" si="4"/>
        <v/>
      </c>
      <c r="U57" s="58"/>
    </row>
    <row r="58" spans="2:21" x14ac:dyDescent="0.15">
      <c r="B58" s="19">
        <v>50</v>
      </c>
      <c r="C58" s="53" t="str">
        <f t="shared" si="1"/>
        <v/>
      </c>
      <c r="D58" s="53"/>
      <c r="E58" s="19"/>
      <c r="F58" s="8"/>
      <c r="G58" s="19" t="s">
        <v>3</v>
      </c>
      <c r="H58" s="54"/>
      <c r="I58" s="54"/>
      <c r="J58" s="19"/>
      <c r="K58" s="53" t="str">
        <f t="shared" si="0"/>
        <v/>
      </c>
      <c r="L58" s="53"/>
      <c r="M58" s="6" t="str">
        <f t="shared" si="2"/>
        <v/>
      </c>
      <c r="N58" s="19"/>
      <c r="O58" s="8"/>
      <c r="P58" s="54"/>
      <c r="Q58" s="54"/>
      <c r="R58" s="57" t="str">
        <f t="shared" si="3"/>
        <v/>
      </c>
      <c r="S58" s="57"/>
      <c r="T58" s="58" t="str">
        <f t="shared" si="4"/>
        <v/>
      </c>
      <c r="U58" s="58"/>
    </row>
    <row r="59" spans="2:21" x14ac:dyDescent="0.15">
      <c r="B59" s="19">
        <v>51</v>
      </c>
      <c r="C59" s="53" t="str">
        <f t="shared" si="1"/>
        <v/>
      </c>
      <c r="D59" s="53"/>
      <c r="E59" s="19"/>
      <c r="F59" s="8"/>
      <c r="G59" s="19" t="s">
        <v>3</v>
      </c>
      <c r="H59" s="54"/>
      <c r="I59" s="54"/>
      <c r="J59" s="19"/>
      <c r="K59" s="53" t="str">
        <f t="shared" si="0"/>
        <v/>
      </c>
      <c r="L59" s="53"/>
      <c r="M59" s="6" t="str">
        <f t="shared" si="2"/>
        <v/>
      </c>
      <c r="N59" s="19"/>
      <c r="O59" s="8"/>
      <c r="P59" s="54"/>
      <c r="Q59" s="54"/>
      <c r="R59" s="57" t="str">
        <f t="shared" si="3"/>
        <v/>
      </c>
      <c r="S59" s="57"/>
      <c r="T59" s="58" t="str">
        <f t="shared" si="4"/>
        <v/>
      </c>
      <c r="U59" s="58"/>
    </row>
    <row r="60" spans="2:21" x14ac:dyDescent="0.15">
      <c r="B60" s="19">
        <v>52</v>
      </c>
      <c r="C60" s="53" t="str">
        <f t="shared" si="1"/>
        <v/>
      </c>
      <c r="D60" s="53"/>
      <c r="E60" s="19"/>
      <c r="F60" s="8"/>
      <c r="G60" s="19" t="s">
        <v>3</v>
      </c>
      <c r="H60" s="54"/>
      <c r="I60" s="54"/>
      <c r="J60" s="19"/>
      <c r="K60" s="53" t="str">
        <f t="shared" si="0"/>
        <v/>
      </c>
      <c r="L60" s="53"/>
      <c r="M60" s="6" t="str">
        <f t="shared" si="2"/>
        <v/>
      </c>
      <c r="N60" s="19"/>
      <c r="O60" s="8"/>
      <c r="P60" s="54"/>
      <c r="Q60" s="54"/>
      <c r="R60" s="57" t="str">
        <f t="shared" si="3"/>
        <v/>
      </c>
      <c r="S60" s="57"/>
      <c r="T60" s="58" t="str">
        <f t="shared" si="4"/>
        <v/>
      </c>
      <c r="U60" s="58"/>
    </row>
    <row r="61" spans="2:21" x14ac:dyDescent="0.15">
      <c r="B61" s="19">
        <v>53</v>
      </c>
      <c r="C61" s="53" t="str">
        <f t="shared" si="1"/>
        <v/>
      </c>
      <c r="D61" s="53"/>
      <c r="E61" s="19"/>
      <c r="F61" s="8"/>
      <c r="G61" s="19" t="s">
        <v>3</v>
      </c>
      <c r="H61" s="54"/>
      <c r="I61" s="54"/>
      <c r="J61" s="19"/>
      <c r="K61" s="53" t="str">
        <f t="shared" si="0"/>
        <v/>
      </c>
      <c r="L61" s="53"/>
      <c r="M61" s="6" t="str">
        <f t="shared" si="2"/>
        <v/>
      </c>
      <c r="N61" s="19"/>
      <c r="O61" s="8"/>
      <c r="P61" s="54"/>
      <c r="Q61" s="54"/>
      <c r="R61" s="57" t="str">
        <f t="shared" si="3"/>
        <v/>
      </c>
      <c r="S61" s="57"/>
      <c r="T61" s="58" t="str">
        <f t="shared" si="4"/>
        <v/>
      </c>
      <c r="U61" s="58"/>
    </row>
    <row r="62" spans="2:21" x14ac:dyDescent="0.15">
      <c r="B62" s="19">
        <v>54</v>
      </c>
      <c r="C62" s="53" t="str">
        <f t="shared" si="1"/>
        <v/>
      </c>
      <c r="D62" s="53"/>
      <c r="E62" s="19"/>
      <c r="F62" s="8"/>
      <c r="G62" s="19" t="s">
        <v>3</v>
      </c>
      <c r="H62" s="54"/>
      <c r="I62" s="54"/>
      <c r="J62" s="19"/>
      <c r="K62" s="53" t="str">
        <f t="shared" si="0"/>
        <v/>
      </c>
      <c r="L62" s="53"/>
      <c r="M62" s="6" t="str">
        <f t="shared" si="2"/>
        <v/>
      </c>
      <c r="N62" s="19"/>
      <c r="O62" s="8"/>
      <c r="P62" s="54"/>
      <c r="Q62" s="54"/>
      <c r="R62" s="57" t="str">
        <f t="shared" si="3"/>
        <v/>
      </c>
      <c r="S62" s="57"/>
      <c r="T62" s="58" t="str">
        <f t="shared" si="4"/>
        <v/>
      </c>
      <c r="U62" s="58"/>
    </row>
    <row r="63" spans="2:21" x14ac:dyDescent="0.15">
      <c r="B63" s="19">
        <v>55</v>
      </c>
      <c r="C63" s="53" t="str">
        <f t="shared" si="1"/>
        <v/>
      </c>
      <c r="D63" s="53"/>
      <c r="E63" s="19"/>
      <c r="F63" s="8"/>
      <c r="G63" s="19" t="s">
        <v>4</v>
      </c>
      <c r="H63" s="54"/>
      <c r="I63" s="54"/>
      <c r="J63" s="19"/>
      <c r="K63" s="53" t="str">
        <f t="shared" si="0"/>
        <v/>
      </c>
      <c r="L63" s="53"/>
      <c r="M63" s="6" t="str">
        <f t="shared" si="2"/>
        <v/>
      </c>
      <c r="N63" s="19"/>
      <c r="O63" s="8"/>
      <c r="P63" s="54"/>
      <c r="Q63" s="54"/>
      <c r="R63" s="57" t="str">
        <f t="shared" si="3"/>
        <v/>
      </c>
      <c r="S63" s="57"/>
      <c r="T63" s="58" t="str">
        <f t="shared" si="4"/>
        <v/>
      </c>
      <c r="U63" s="58"/>
    </row>
    <row r="64" spans="2:21" x14ac:dyDescent="0.15">
      <c r="B64" s="19">
        <v>56</v>
      </c>
      <c r="C64" s="53" t="str">
        <f t="shared" si="1"/>
        <v/>
      </c>
      <c r="D64" s="53"/>
      <c r="E64" s="19"/>
      <c r="F64" s="8"/>
      <c r="G64" s="19" t="s">
        <v>3</v>
      </c>
      <c r="H64" s="54"/>
      <c r="I64" s="54"/>
      <c r="J64" s="19"/>
      <c r="K64" s="53" t="str">
        <f t="shared" si="0"/>
        <v/>
      </c>
      <c r="L64" s="53"/>
      <c r="M64" s="6" t="str">
        <f t="shared" si="2"/>
        <v/>
      </c>
      <c r="N64" s="19"/>
      <c r="O64" s="8"/>
      <c r="P64" s="54"/>
      <c r="Q64" s="54"/>
      <c r="R64" s="57" t="str">
        <f t="shared" si="3"/>
        <v/>
      </c>
      <c r="S64" s="57"/>
      <c r="T64" s="58" t="str">
        <f t="shared" si="4"/>
        <v/>
      </c>
      <c r="U64" s="58"/>
    </row>
    <row r="65" spans="2:21" x14ac:dyDescent="0.15">
      <c r="B65" s="19">
        <v>57</v>
      </c>
      <c r="C65" s="53" t="str">
        <f t="shared" si="1"/>
        <v/>
      </c>
      <c r="D65" s="53"/>
      <c r="E65" s="19"/>
      <c r="F65" s="8"/>
      <c r="G65" s="19" t="s">
        <v>3</v>
      </c>
      <c r="H65" s="54"/>
      <c r="I65" s="54"/>
      <c r="J65" s="19"/>
      <c r="K65" s="53" t="str">
        <f t="shared" si="0"/>
        <v/>
      </c>
      <c r="L65" s="53"/>
      <c r="M65" s="6" t="str">
        <f t="shared" si="2"/>
        <v/>
      </c>
      <c r="N65" s="19"/>
      <c r="O65" s="8"/>
      <c r="P65" s="54"/>
      <c r="Q65" s="54"/>
      <c r="R65" s="57" t="str">
        <f t="shared" si="3"/>
        <v/>
      </c>
      <c r="S65" s="57"/>
      <c r="T65" s="58" t="str">
        <f t="shared" si="4"/>
        <v/>
      </c>
      <c r="U65" s="58"/>
    </row>
    <row r="66" spans="2:21" x14ac:dyDescent="0.15">
      <c r="B66" s="19">
        <v>58</v>
      </c>
      <c r="C66" s="53" t="str">
        <f t="shared" si="1"/>
        <v/>
      </c>
      <c r="D66" s="53"/>
      <c r="E66" s="19"/>
      <c r="F66" s="8"/>
      <c r="G66" s="19" t="s">
        <v>3</v>
      </c>
      <c r="H66" s="54"/>
      <c r="I66" s="54"/>
      <c r="J66" s="19"/>
      <c r="K66" s="53" t="str">
        <f t="shared" si="0"/>
        <v/>
      </c>
      <c r="L66" s="53"/>
      <c r="M66" s="6" t="str">
        <f t="shared" si="2"/>
        <v/>
      </c>
      <c r="N66" s="19"/>
      <c r="O66" s="8"/>
      <c r="P66" s="54"/>
      <c r="Q66" s="54"/>
      <c r="R66" s="57" t="str">
        <f t="shared" si="3"/>
        <v/>
      </c>
      <c r="S66" s="57"/>
      <c r="T66" s="58" t="str">
        <f t="shared" si="4"/>
        <v/>
      </c>
      <c r="U66" s="58"/>
    </row>
    <row r="67" spans="2:21" x14ac:dyDescent="0.15">
      <c r="B67" s="19">
        <v>59</v>
      </c>
      <c r="C67" s="53" t="str">
        <f t="shared" si="1"/>
        <v/>
      </c>
      <c r="D67" s="53"/>
      <c r="E67" s="19"/>
      <c r="F67" s="8"/>
      <c r="G67" s="19" t="s">
        <v>3</v>
      </c>
      <c r="H67" s="54"/>
      <c r="I67" s="54"/>
      <c r="J67" s="19"/>
      <c r="K67" s="53" t="str">
        <f t="shared" si="0"/>
        <v/>
      </c>
      <c r="L67" s="53"/>
      <c r="M67" s="6" t="str">
        <f t="shared" si="2"/>
        <v/>
      </c>
      <c r="N67" s="19"/>
      <c r="O67" s="8"/>
      <c r="P67" s="54"/>
      <c r="Q67" s="54"/>
      <c r="R67" s="57" t="str">
        <f t="shared" si="3"/>
        <v/>
      </c>
      <c r="S67" s="57"/>
      <c r="T67" s="58" t="str">
        <f t="shared" si="4"/>
        <v/>
      </c>
      <c r="U67" s="58"/>
    </row>
    <row r="68" spans="2:21" x14ac:dyDescent="0.15">
      <c r="B68" s="19">
        <v>60</v>
      </c>
      <c r="C68" s="53" t="str">
        <f t="shared" si="1"/>
        <v/>
      </c>
      <c r="D68" s="53"/>
      <c r="E68" s="19"/>
      <c r="F68" s="8"/>
      <c r="G68" s="19" t="s">
        <v>4</v>
      </c>
      <c r="H68" s="54"/>
      <c r="I68" s="54"/>
      <c r="J68" s="19"/>
      <c r="K68" s="53" t="str">
        <f t="shared" si="0"/>
        <v/>
      </c>
      <c r="L68" s="53"/>
      <c r="M68" s="6" t="str">
        <f t="shared" si="2"/>
        <v/>
      </c>
      <c r="N68" s="19"/>
      <c r="O68" s="8"/>
      <c r="P68" s="54"/>
      <c r="Q68" s="54"/>
      <c r="R68" s="57" t="str">
        <f t="shared" si="3"/>
        <v/>
      </c>
      <c r="S68" s="57"/>
      <c r="T68" s="58" t="str">
        <f t="shared" si="4"/>
        <v/>
      </c>
      <c r="U68" s="58"/>
    </row>
    <row r="69" spans="2:21" x14ac:dyDescent="0.15">
      <c r="B69" s="19">
        <v>61</v>
      </c>
      <c r="C69" s="53" t="str">
        <f t="shared" si="1"/>
        <v/>
      </c>
      <c r="D69" s="53"/>
      <c r="E69" s="19"/>
      <c r="F69" s="8"/>
      <c r="G69" s="19" t="s">
        <v>4</v>
      </c>
      <c r="H69" s="54"/>
      <c r="I69" s="54"/>
      <c r="J69" s="19"/>
      <c r="K69" s="53" t="str">
        <f t="shared" si="0"/>
        <v/>
      </c>
      <c r="L69" s="53"/>
      <c r="M69" s="6" t="str">
        <f t="shared" si="2"/>
        <v/>
      </c>
      <c r="N69" s="19"/>
      <c r="O69" s="8"/>
      <c r="P69" s="54"/>
      <c r="Q69" s="54"/>
      <c r="R69" s="57" t="str">
        <f t="shared" si="3"/>
        <v/>
      </c>
      <c r="S69" s="57"/>
      <c r="T69" s="58" t="str">
        <f t="shared" si="4"/>
        <v/>
      </c>
      <c r="U69" s="58"/>
    </row>
    <row r="70" spans="2:21" x14ac:dyDescent="0.15">
      <c r="B70" s="19">
        <v>62</v>
      </c>
      <c r="C70" s="53" t="str">
        <f t="shared" si="1"/>
        <v/>
      </c>
      <c r="D70" s="53"/>
      <c r="E70" s="19"/>
      <c r="F70" s="8"/>
      <c r="G70" s="19" t="s">
        <v>3</v>
      </c>
      <c r="H70" s="54"/>
      <c r="I70" s="54"/>
      <c r="J70" s="19"/>
      <c r="K70" s="53" t="str">
        <f t="shared" si="0"/>
        <v/>
      </c>
      <c r="L70" s="53"/>
      <c r="M70" s="6" t="str">
        <f t="shared" si="2"/>
        <v/>
      </c>
      <c r="N70" s="19"/>
      <c r="O70" s="8"/>
      <c r="P70" s="54"/>
      <c r="Q70" s="54"/>
      <c r="R70" s="57" t="str">
        <f t="shared" si="3"/>
        <v/>
      </c>
      <c r="S70" s="57"/>
      <c r="T70" s="58" t="str">
        <f t="shared" si="4"/>
        <v/>
      </c>
      <c r="U70" s="58"/>
    </row>
    <row r="71" spans="2:21" x14ac:dyDescent="0.15">
      <c r="B71" s="19">
        <v>63</v>
      </c>
      <c r="C71" s="53" t="str">
        <f t="shared" si="1"/>
        <v/>
      </c>
      <c r="D71" s="53"/>
      <c r="E71" s="19"/>
      <c r="F71" s="8"/>
      <c r="G71" s="19" t="s">
        <v>4</v>
      </c>
      <c r="H71" s="54"/>
      <c r="I71" s="54"/>
      <c r="J71" s="19"/>
      <c r="K71" s="53" t="str">
        <f t="shared" si="0"/>
        <v/>
      </c>
      <c r="L71" s="53"/>
      <c r="M71" s="6" t="str">
        <f t="shared" si="2"/>
        <v/>
      </c>
      <c r="N71" s="19"/>
      <c r="O71" s="8"/>
      <c r="P71" s="54"/>
      <c r="Q71" s="54"/>
      <c r="R71" s="57" t="str">
        <f t="shared" si="3"/>
        <v/>
      </c>
      <c r="S71" s="57"/>
      <c r="T71" s="58" t="str">
        <f t="shared" si="4"/>
        <v/>
      </c>
      <c r="U71" s="58"/>
    </row>
    <row r="72" spans="2:21" x14ac:dyDescent="0.15">
      <c r="B72" s="19">
        <v>64</v>
      </c>
      <c r="C72" s="53" t="str">
        <f t="shared" si="1"/>
        <v/>
      </c>
      <c r="D72" s="53"/>
      <c r="E72" s="19"/>
      <c r="F72" s="8"/>
      <c r="G72" s="19" t="s">
        <v>3</v>
      </c>
      <c r="H72" s="54"/>
      <c r="I72" s="54"/>
      <c r="J72" s="19"/>
      <c r="K72" s="53" t="str">
        <f t="shared" si="0"/>
        <v/>
      </c>
      <c r="L72" s="53"/>
      <c r="M72" s="6" t="str">
        <f t="shared" si="2"/>
        <v/>
      </c>
      <c r="N72" s="19"/>
      <c r="O72" s="8"/>
      <c r="P72" s="54"/>
      <c r="Q72" s="54"/>
      <c r="R72" s="57" t="str">
        <f t="shared" si="3"/>
        <v/>
      </c>
      <c r="S72" s="57"/>
      <c r="T72" s="58" t="str">
        <f t="shared" si="4"/>
        <v/>
      </c>
      <c r="U72" s="58"/>
    </row>
    <row r="73" spans="2:21" x14ac:dyDescent="0.15">
      <c r="B73" s="19">
        <v>65</v>
      </c>
      <c r="C73" s="53" t="str">
        <f t="shared" si="1"/>
        <v/>
      </c>
      <c r="D73" s="53"/>
      <c r="E73" s="19"/>
      <c r="F73" s="8"/>
      <c r="G73" s="19" t="s">
        <v>4</v>
      </c>
      <c r="H73" s="54"/>
      <c r="I73" s="54"/>
      <c r="J73" s="19"/>
      <c r="K73" s="53" t="str">
        <f t="shared" ref="K73:K108" si="5">IF(F73="","",C73*0.03)</f>
        <v/>
      </c>
      <c r="L73" s="53"/>
      <c r="M73" s="6" t="str">
        <f t="shared" si="2"/>
        <v/>
      </c>
      <c r="N73" s="19"/>
      <c r="O73" s="8"/>
      <c r="P73" s="54"/>
      <c r="Q73" s="54"/>
      <c r="R73" s="57" t="str">
        <f t="shared" si="3"/>
        <v/>
      </c>
      <c r="S73" s="57"/>
      <c r="T73" s="58" t="str">
        <f t="shared" si="4"/>
        <v/>
      </c>
      <c r="U73" s="58"/>
    </row>
    <row r="74" spans="2:21" x14ac:dyDescent="0.15">
      <c r="B74" s="19">
        <v>66</v>
      </c>
      <c r="C74" s="53" t="str">
        <f t="shared" ref="C74:C108" si="6">IF(R73="","",C73+R73)</f>
        <v/>
      </c>
      <c r="D74" s="53"/>
      <c r="E74" s="19"/>
      <c r="F74" s="8"/>
      <c r="G74" s="19" t="s">
        <v>4</v>
      </c>
      <c r="H74" s="54"/>
      <c r="I74" s="54"/>
      <c r="J74" s="19"/>
      <c r="K74" s="53" t="str">
        <f t="shared" si="5"/>
        <v/>
      </c>
      <c r="L74" s="53"/>
      <c r="M74" s="6" t="str">
        <f t="shared" ref="M74:M108" si="7">IF(J74="","",(K74/J74)/1000)</f>
        <v/>
      </c>
      <c r="N74" s="19"/>
      <c r="O74" s="8"/>
      <c r="P74" s="54"/>
      <c r="Q74" s="54"/>
      <c r="R74" s="57" t="str">
        <f t="shared" ref="R74:R108" si="8">IF(O74="","",(IF(G74="売",H74-P74,P74-H74))*M74*100000)</f>
        <v/>
      </c>
      <c r="S74" s="57"/>
      <c r="T74" s="58" t="str">
        <f t="shared" ref="T74:T108" si="9">IF(O74="","",IF(R74&lt;0,J74*(-1),IF(G74="買",(P74-H74)*100,(H74-P74)*100)))</f>
        <v/>
      </c>
      <c r="U74" s="58"/>
    </row>
    <row r="75" spans="2:21" x14ac:dyDescent="0.15">
      <c r="B75" s="19">
        <v>67</v>
      </c>
      <c r="C75" s="53" t="str">
        <f t="shared" si="6"/>
        <v/>
      </c>
      <c r="D75" s="53"/>
      <c r="E75" s="19"/>
      <c r="F75" s="8"/>
      <c r="G75" s="19" t="s">
        <v>3</v>
      </c>
      <c r="H75" s="54"/>
      <c r="I75" s="54"/>
      <c r="J75" s="19"/>
      <c r="K75" s="53" t="str">
        <f t="shared" si="5"/>
        <v/>
      </c>
      <c r="L75" s="53"/>
      <c r="M75" s="6" t="str">
        <f t="shared" si="7"/>
        <v/>
      </c>
      <c r="N75" s="19"/>
      <c r="O75" s="8"/>
      <c r="P75" s="54"/>
      <c r="Q75" s="54"/>
      <c r="R75" s="57" t="str">
        <f t="shared" si="8"/>
        <v/>
      </c>
      <c r="S75" s="57"/>
      <c r="T75" s="58" t="str">
        <f t="shared" si="9"/>
        <v/>
      </c>
      <c r="U75" s="58"/>
    </row>
    <row r="76" spans="2:21" x14ac:dyDescent="0.15">
      <c r="B76" s="19">
        <v>68</v>
      </c>
      <c r="C76" s="53" t="str">
        <f t="shared" si="6"/>
        <v/>
      </c>
      <c r="D76" s="53"/>
      <c r="E76" s="19"/>
      <c r="F76" s="8"/>
      <c r="G76" s="19" t="s">
        <v>3</v>
      </c>
      <c r="H76" s="54"/>
      <c r="I76" s="54"/>
      <c r="J76" s="19"/>
      <c r="K76" s="53" t="str">
        <f t="shared" si="5"/>
        <v/>
      </c>
      <c r="L76" s="53"/>
      <c r="M76" s="6" t="str">
        <f t="shared" si="7"/>
        <v/>
      </c>
      <c r="N76" s="19"/>
      <c r="O76" s="8"/>
      <c r="P76" s="54"/>
      <c r="Q76" s="54"/>
      <c r="R76" s="57" t="str">
        <f t="shared" si="8"/>
        <v/>
      </c>
      <c r="S76" s="57"/>
      <c r="T76" s="58" t="str">
        <f t="shared" si="9"/>
        <v/>
      </c>
      <c r="U76" s="58"/>
    </row>
    <row r="77" spans="2:21" x14ac:dyDescent="0.15">
      <c r="B77" s="19">
        <v>69</v>
      </c>
      <c r="C77" s="53" t="str">
        <f t="shared" si="6"/>
        <v/>
      </c>
      <c r="D77" s="53"/>
      <c r="E77" s="19"/>
      <c r="F77" s="8"/>
      <c r="G77" s="19" t="s">
        <v>3</v>
      </c>
      <c r="H77" s="54"/>
      <c r="I77" s="54"/>
      <c r="J77" s="19"/>
      <c r="K77" s="53" t="str">
        <f t="shared" si="5"/>
        <v/>
      </c>
      <c r="L77" s="53"/>
      <c r="M77" s="6" t="str">
        <f t="shared" si="7"/>
        <v/>
      </c>
      <c r="N77" s="19"/>
      <c r="O77" s="8"/>
      <c r="P77" s="54"/>
      <c r="Q77" s="54"/>
      <c r="R77" s="57" t="str">
        <f t="shared" si="8"/>
        <v/>
      </c>
      <c r="S77" s="57"/>
      <c r="T77" s="58" t="str">
        <f t="shared" si="9"/>
        <v/>
      </c>
      <c r="U77" s="58"/>
    </row>
    <row r="78" spans="2:21" x14ac:dyDescent="0.15">
      <c r="B78" s="19">
        <v>70</v>
      </c>
      <c r="C78" s="53" t="str">
        <f t="shared" si="6"/>
        <v/>
      </c>
      <c r="D78" s="53"/>
      <c r="E78" s="19"/>
      <c r="F78" s="8"/>
      <c r="G78" s="19" t="s">
        <v>4</v>
      </c>
      <c r="H78" s="54"/>
      <c r="I78" s="54"/>
      <c r="J78" s="19"/>
      <c r="K78" s="53" t="str">
        <f t="shared" si="5"/>
        <v/>
      </c>
      <c r="L78" s="53"/>
      <c r="M78" s="6" t="str">
        <f t="shared" si="7"/>
        <v/>
      </c>
      <c r="N78" s="19"/>
      <c r="O78" s="8"/>
      <c r="P78" s="54"/>
      <c r="Q78" s="54"/>
      <c r="R78" s="57" t="str">
        <f t="shared" si="8"/>
        <v/>
      </c>
      <c r="S78" s="57"/>
      <c r="T78" s="58" t="str">
        <f t="shared" si="9"/>
        <v/>
      </c>
      <c r="U78" s="58"/>
    </row>
    <row r="79" spans="2:21" x14ac:dyDescent="0.15">
      <c r="B79" s="19">
        <v>71</v>
      </c>
      <c r="C79" s="53" t="str">
        <f t="shared" si="6"/>
        <v/>
      </c>
      <c r="D79" s="53"/>
      <c r="E79" s="19"/>
      <c r="F79" s="8"/>
      <c r="G79" s="19" t="s">
        <v>3</v>
      </c>
      <c r="H79" s="54"/>
      <c r="I79" s="54"/>
      <c r="J79" s="19"/>
      <c r="K79" s="53" t="str">
        <f t="shared" si="5"/>
        <v/>
      </c>
      <c r="L79" s="53"/>
      <c r="M79" s="6" t="str">
        <f t="shared" si="7"/>
        <v/>
      </c>
      <c r="N79" s="19"/>
      <c r="O79" s="8"/>
      <c r="P79" s="54"/>
      <c r="Q79" s="54"/>
      <c r="R79" s="57" t="str">
        <f t="shared" si="8"/>
        <v/>
      </c>
      <c r="S79" s="57"/>
      <c r="T79" s="58" t="str">
        <f t="shared" si="9"/>
        <v/>
      </c>
      <c r="U79" s="58"/>
    </row>
    <row r="80" spans="2:21" x14ac:dyDescent="0.15">
      <c r="B80" s="19">
        <v>72</v>
      </c>
      <c r="C80" s="53" t="str">
        <f t="shared" si="6"/>
        <v/>
      </c>
      <c r="D80" s="53"/>
      <c r="E80" s="19"/>
      <c r="F80" s="8"/>
      <c r="G80" s="19" t="s">
        <v>4</v>
      </c>
      <c r="H80" s="54"/>
      <c r="I80" s="54"/>
      <c r="J80" s="19"/>
      <c r="K80" s="53" t="str">
        <f t="shared" si="5"/>
        <v/>
      </c>
      <c r="L80" s="53"/>
      <c r="M80" s="6" t="str">
        <f t="shared" si="7"/>
        <v/>
      </c>
      <c r="N80" s="19"/>
      <c r="O80" s="8"/>
      <c r="P80" s="54"/>
      <c r="Q80" s="54"/>
      <c r="R80" s="57" t="str">
        <f t="shared" si="8"/>
        <v/>
      </c>
      <c r="S80" s="57"/>
      <c r="T80" s="58" t="str">
        <f t="shared" si="9"/>
        <v/>
      </c>
      <c r="U80" s="58"/>
    </row>
    <row r="81" spans="2:21" x14ac:dyDescent="0.15">
      <c r="B81" s="19">
        <v>73</v>
      </c>
      <c r="C81" s="53" t="str">
        <f t="shared" si="6"/>
        <v/>
      </c>
      <c r="D81" s="53"/>
      <c r="E81" s="19"/>
      <c r="F81" s="8"/>
      <c r="G81" s="19" t="s">
        <v>3</v>
      </c>
      <c r="H81" s="54"/>
      <c r="I81" s="54"/>
      <c r="J81" s="19"/>
      <c r="K81" s="53" t="str">
        <f t="shared" si="5"/>
        <v/>
      </c>
      <c r="L81" s="53"/>
      <c r="M81" s="6" t="str">
        <f t="shared" si="7"/>
        <v/>
      </c>
      <c r="N81" s="19"/>
      <c r="O81" s="8"/>
      <c r="P81" s="54"/>
      <c r="Q81" s="54"/>
      <c r="R81" s="57" t="str">
        <f t="shared" si="8"/>
        <v/>
      </c>
      <c r="S81" s="57"/>
      <c r="T81" s="58" t="str">
        <f t="shared" si="9"/>
        <v/>
      </c>
      <c r="U81" s="58"/>
    </row>
    <row r="82" spans="2:21" x14ac:dyDescent="0.15">
      <c r="B82" s="19">
        <v>74</v>
      </c>
      <c r="C82" s="53" t="str">
        <f t="shared" si="6"/>
        <v/>
      </c>
      <c r="D82" s="53"/>
      <c r="E82" s="19"/>
      <c r="F82" s="8"/>
      <c r="G82" s="19" t="s">
        <v>3</v>
      </c>
      <c r="H82" s="54"/>
      <c r="I82" s="54"/>
      <c r="J82" s="19"/>
      <c r="K82" s="53" t="str">
        <f t="shared" si="5"/>
        <v/>
      </c>
      <c r="L82" s="53"/>
      <c r="M82" s="6" t="str">
        <f t="shared" si="7"/>
        <v/>
      </c>
      <c r="N82" s="19"/>
      <c r="O82" s="8"/>
      <c r="P82" s="54"/>
      <c r="Q82" s="54"/>
      <c r="R82" s="57" t="str">
        <f t="shared" si="8"/>
        <v/>
      </c>
      <c r="S82" s="57"/>
      <c r="T82" s="58" t="str">
        <f t="shared" si="9"/>
        <v/>
      </c>
      <c r="U82" s="58"/>
    </row>
    <row r="83" spans="2:21" x14ac:dyDescent="0.15">
      <c r="B83" s="19">
        <v>75</v>
      </c>
      <c r="C83" s="53" t="str">
        <f t="shared" si="6"/>
        <v/>
      </c>
      <c r="D83" s="53"/>
      <c r="E83" s="19"/>
      <c r="F83" s="8"/>
      <c r="G83" s="19" t="s">
        <v>3</v>
      </c>
      <c r="H83" s="54"/>
      <c r="I83" s="54"/>
      <c r="J83" s="19"/>
      <c r="K83" s="53" t="str">
        <f t="shared" si="5"/>
        <v/>
      </c>
      <c r="L83" s="53"/>
      <c r="M83" s="6" t="str">
        <f t="shared" si="7"/>
        <v/>
      </c>
      <c r="N83" s="19"/>
      <c r="O83" s="8"/>
      <c r="P83" s="54"/>
      <c r="Q83" s="54"/>
      <c r="R83" s="57" t="str">
        <f t="shared" si="8"/>
        <v/>
      </c>
      <c r="S83" s="57"/>
      <c r="T83" s="58" t="str">
        <f t="shared" si="9"/>
        <v/>
      </c>
      <c r="U83" s="58"/>
    </row>
    <row r="84" spans="2:21" x14ac:dyDescent="0.15">
      <c r="B84" s="19">
        <v>76</v>
      </c>
      <c r="C84" s="53" t="str">
        <f t="shared" si="6"/>
        <v/>
      </c>
      <c r="D84" s="53"/>
      <c r="E84" s="19"/>
      <c r="F84" s="8"/>
      <c r="G84" s="19" t="s">
        <v>3</v>
      </c>
      <c r="H84" s="54"/>
      <c r="I84" s="54"/>
      <c r="J84" s="19"/>
      <c r="K84" s="53" t="str">
        <f t="shared" si="5"/>
        <v/>
      </c>
      <c r="L84" s="53"/>
      <c r="M84" s="6" t="str">
        <f t="shared" si="7"/>
        <v/>
      </c>
      <c r="N84" s="19"/>
      <c r="O84" s="8"/>
      <c r="P84" s="54"/>
      <c r="Q84" s="54"/>
      <c r="R84" s="57" t="str">
        <f t="shared" si="8"/>
        <v/>
      </c>
      <c r="S84" s="57"/>
      <c r="T84" s="58" t="str">
        <f t="shared" si="9"/>
        <v/>
      </c>
      <c r="U84" s="58"/>
    </row>
    <row r="85" spans="2:21" x14ac:dyDescent="0.15">
      <c r="B85" s="19">
        <v>77</v>
      </c>
      <c r="C85" s="53" t="str">
        <f t="shared" si="6"/>
        <v/>
      </c>
      <c r="D85" s="53"/>
      <c r="E85" s="19"/>
      <c r="F85" s="8"/>
      <c r="G85" s="19" t="s">
        <v>4</v>
      </c>
      <c r="H85" s="54"/>
      <c r="I85" s="54"/>
      <c r="J85" s="19"/>
      <c r="K85" s="53" t="str">
        <f t="shared" si="5"/>
        <v/>
      </c>
      <c r="L85" s="53"/>
      <c r="M85" s="6" t="str">
        <f t="shared" si="7"/>
        <v/>
      </c>
      <c r="N85" s="19"/>
      <c r="O85" s="8"/>
      <c r="P85" s="54"/>
      <c r="Q85" s="54"/>
      <c r="R85" s="57" t="str">
        <f t="shared" si="8"/>
        <v/>
      </c>
      <c r="S85" s="57"/>
      <c r="T85" s="58" t="str">
        <f t="shared" si="9"/>
        <v/>
      </c>
      <c r="U85" s="58"/>
    </row>
    <row r="86" spans="2:21" x14ac:dyDescent="0.15">
      <c r="B86" s="19">
        <v>78</v>
      </c>
      <c r="C86" s="53" t="str">
        <f t="shared" si="6"/>
        <v/>
      </c>
      <c r="D86" s="53"/>
      <c r="E86" s="19"/>
      <c r="F86" s="8"/>
      <c r="G86" s="19" t="s">
        <v>3</v>
      </c>
      <c r="H86" s="54"/>
      <c r="I86" s="54"/>
      <c r="J86" s="19"/>
      <c r="K86" s="53" t="str">
        <f t="shared" si="5"/>
        <v/>
      </c>
      <c r="L86" s="53"/>
      <c r="M86" s="6" t="str">
        <f t="shared" si="7"/>
        <v/>
      </c>
      <c r="N86" s="19"/>
      <c r="O86" s="8"/>
      <c r="P86" s="54"/>
      <c r="Q86" s="54"/>
      <c r="R86" s="57" t="str">
        <f t="shared" si="8"/>
        <v/>
      </c>
      <c r="S86" s="57"/>
      <c r="T86" s="58" t="str">
        <f t="shared" si="9"/>
        <v/>
      </c>
      <c r="U86" s="58"/>
    </row>
    <row r="87" spans="2:21" x14ac:dyDescent="0.15">
      <c r="B87" s="19">
        <v>79</v>
      </c>
      <c r="C87" s="53" t="str">
        <f t="shared" si="6"/>
        <v/>
      </c>
      <c r="D87" s="53"/>
      <c r="E87" s="19"/>
      <c r="F87" s="8"/>
      <c r="G87" s="19" t="s">
        <v>4</v>
      </c>
      <c r="H87" s="54"/>
      <c r="I87" s="54"/>
      <c r="J87" s="19"/>
      <c r="K87" s="53" t="str">
        <f t="shared" si="5"/>
        <v/>
      </c>
      <c r="L87" s="53"/>
      <c r="M87" s="6" t="str">
        <f t="shared" si="7"/>
        <v/>
      </c>
      <c r="N87" s="19"/>
      <c r="O87" s="8"/>
      <c r="P87" s="54"/>
      <c r="Q87" s="54"/>
      <c r="R87" s="57" t="str">
        <f t="shared" si="8"/>
        <v/>
      </c>
      <c r="S87" s="57"/>
      <c r="T87" s="58" t="str">
        <f t="shared" si="9"/>
        <v/>
      </c>
      <c r="U87" s="58"/>
    </row>
    <row r="88" spans="2:21" x14ac:dyDescent="0.15">
      <c r="B88" s="19">
        <v>80</v>
      </c>
      <c r="C88" s="53" t="str">
        <f t="shared" si="6"/>
        <v/>
      </c>
      <c r="D88" s="53"/>
      <c r="E88" s="19"/>
      <c r="F88" s="8"/>
      <c r="G88" s="19" t="s">
        <v>4</v>
      </c>
      <c r="H88" s="54"/>
      <c r="I88" s="54"/>
      <c r="J88" s="19"/>
      <c r="K88" s="53" t="str">
        <f t="shared" si="5"/>
        <v/>
      </c>
      <c r="L88" s="53"/>
      <c r="M88" s="6" t="str">
        <f t="shared" si="7"/>
        <v/>
      </c>
      <c r="N88" s="19"/>
      <c r="O88" s="8"/>
      <c r="P88" s="54"/>
      <c r="Q88" s="54"/>
      <c r="R88" s="57" t="str">
        <f t="shared" si="8"/>
        <v/>
      </c>
      <c r="S88" s="57"/>
      <c r="T88" s="58" t="str">
        <f t="shared" si="9"/>
        <v/>
      </c>
      <c r="U88" s="58"/>
    </row>
    <row r="89" spans="2:21" x14ac:dyDescent="0.15">
      <c r="B89" s="19">
        <v>81</v>
      </c>
      <c r="C89" s="53" t="str">
        <f t="shared" si="6"/>
        <v/>
      </c>
      <c r="D89" s="53"/>
      <c r="E89" s="19"/>
      <c r="F89" s="8"/>
      <c r="G89" s="19" t="s">
        <v>4</v>
      </c>
      <c r="H89" s="54"/>
      <c r="I89" s="54"/>
      <c r="J89" s="19"/>
      <c r="K89" s="53" t="str">
        <f t="shared" si="5"/>
        <v/>
      </c>
      <c r="L89" s="53"/>
      <c r="M89" s="6" t="str">
        <f t="shared" si="7"/>
        <v/>
      </c>
      <c r="N89" s="19"/>
      <c r="O89" s="8"/>
      <c r="P89" s="54"/>
      <c r="Q89" s="54"/>
      <c r="R89" s="57" t="str">
        <f t="shared" si="8"/>
        <v/>
      </c>
      <c r="S89" s="57"/>
      <c r="T89" s="58" t="str">
        <f t="shared" si="9"/>
        <v/>
      </c>
      <c r="U89" s="58"/>
    </row>
    <row r="90" spans="2:21" x14ac:dyDescent="0.15">
      <c r="B90" s="19">
        <v>82</v>
      </c>
      <c r="C90" s="53" t="str">
        <f t="shared" si="6"/>
        <v/>
      </c>
      <c r="D90" s="53"/>
      <c r="E90" s="19"/>
      <c r="F90" s="8"/>
      <c r="G90" s="19" t="s">
        <v>4</v>
      </c>
      <c r="H90" s="54"/>
      <c r="I90" s="54"/>
      <c r="J90" s="19"/>
      <c r="K90" s="53" t="str">
        <f t="shared" si="5"/>
        <v/>
      </c>
      <c r="L90" s="53"/>
      <c r="M90" s="6" t="str">
        <f t="shared" si="7"/>
        <v/>
      </c>
      <c r="N90" s="19"/>
      <c r="O90" s="8"/>
      <c r="P90" s="54"/>
      <c r="Q90" s="54"/>
      <c r="R90" s="57" t="str">
        <f t="shared" si="8"/>
        <v/>
      </c>
      <c r="S90" s="57"/>
      <c r="T90" s="58" t="str">
        <f t="shared" si="9"/>
        <v/>
      </c>
      <c r="U90" s="58"/>
    </row>
    <row r="91" spans="2:21" x14ac:dyDescent="0.15">
      <c r="B91" s="19">
        <v>83</v>
      </c>
      <c r="C91" s="53" t="str">
        <f t="shared" si="6"/>
        <v/>
      </c>
      <c r="D91" s="53"/>
      <c r="E91" s="19"/>
      <c r="F91" s="8"/>
      <c r="G91" s="19" t="s">
        <v>4</v>
      </c>
      <c r="H91" s="54"/>
      <c r="I91" s="54"/>
      <c r="J91" s="19"/>
      <c r="K91" s="53" t="str">
        <f t="shared" si="5"/>
        <v/>
      </c>
      <c r="L91" s="53"/>
      <c r="M91" s="6" t="str">
        <f t="shared" si="7"/>
        <v/>
      </c>
      <c r="N91" s="19"/>
      <c r="O91" s="8"/>
      <c r="P91" s="54"/>
      <c r="Q91" s="54"/>
      <c r="R91" s="57" t="str">
        <f t="shared" si="8"/>
        <v/>
      </c>
      <c r="S91" s="57"/>
      <c r="T91" s="58" t="str">
        <f t="shared" si="9"/>
        <v/>
      </c>
      <c r="U91" s="58"/>
    </row>
    <row r="92" spans="2:21" x14ac:dyDescent="0.15">
      <c r="B92" s="19">
        <v>84</v>
      </c>
      <c r="C92" s="53" t="str">
        <f t="shared" si="6"/>
        <v/>
      </c>
      <c r="D92" s="53"/>
      <c r="E92" s="19"/>
      <c r="F92" s="8"/>
      <c r="G92" s="19" t="s">
        <v>3</v>
      </c>
      <c r="H92" s="54"/>
      <c r="I92" s="54"/>
      <c r="J92" s="19"/>
      <c r="K92" s="53" t="str">
        <f t="shared" si="5"/>
        <v/>
      </c>
      <c r="L92" s="53"/>
      <c r="M92" s="6" t="str">
        <f t="shared" si="7"/>
        <v/>
      </c>
      <c r="N92" s="19"/>
      <c r="O92" s="8"/>
      <c r="P92" s="54"/>
      <c r="Q92" s="54"/>
      <c r="R92" s="57" t="str">
        <f t="shared" si="8"/>
        <v/>
      </c>
      <c r="S92" s="57"/>
      <c r="T92" s="58" t="str">
        <f t="shared" si="9"/>
        <v/>
      </c>
      <c r="U92" s="58"/>
    </row>
    <row r="93" spans="2:21" x14ac:dyDescent="0.15">
      <c r="B93" s="19">
        <v>85</v>
      </c>
      <c r="C93" s="53" t="str">
        <f t="shared" si="6"/>
        <v/>
      </c>
      <c r="D93" s="53"/>
      <c r="E93" s="19"/>
      <c r="F93" s="8"/>
      <c r="G93" s="19" t="s">
        <v>4</v>
      </c>
      <c r="H93" s="54"/>
      <c r="I93" s="54"/>
      <c r="J93" s="19"/>
      <c r="K93" s="53" t="str">
        <f t="shared" si="5"/>
        <v/>
      </c>
      <c r="L93" s="53"/>
      <c r="M93" s="6" t="str">
        <f t="shared" si="7"/>
        <v/>
      </c>
      <c r="N93" s="19"/>
      <c r="O93" s="8"/>
      <c r="P93" s="54"/>
      <c r="Q93" s="54"/>
      <c r="R93" s="57" t="str">
        <f t="shared" si="8"/>
        <v/>
      </c>
      <c r="S93" s="57"/>
      <c r="T93" s="58" t="str">
        <f t="shared" si="9"/>
        <v/>
      </c>
      <c r="U93" s="58"/>
    </row>
    <row r="94" spans="2:21" x14ac:dyDescent="0.15">
      <c r="B94" s="19">
        <v>86</v>
      </c>
      <c r="C94" s="53" t="str">
        <f t="shared" si="6"/>
        <v/>
      </c>
      <c r="D94" s="53"/>
      <c r="E94" s="19"/>
      <c r="F94" s="8"/>
      <c r="G94" s="19" t="s">
        <v>3</v>
      </c>
      <c r="H94" s="54"/>
      <c r="I94" s="54"/>
      <c r="J94" s="19"/>
      <c r="K94" s="53" t="str">
        <f t="shared" si="5"/>
        <v/>
      </c>
      <c r="L94" s="53"/>
      <c r="M94" s="6" t="str">
        <f t="shared" si="7"/>
        <v/>
      </c>
      <c r="N94" s="19"/>
      <c r="O94" s="8"/>
      <c r="P94" s="54"/>
      <c r="Q94" s="54"/>
      <c r="R94" s="57" t="str">
        <f t="shared" si="8"/>
        <v/>
      </c>
      <c r="S94" s="57"/>
      <c r="T94" s="58" t="str">
        <f t="shared" si="9"/>
        <v/>
      </c>
      <c r="U94" s="58"/>
    </row>
    <row r="95" spans="2:21" x14ac:dyDescent="0.15">
      <c r="B95" s="19">
        <v>87</v>
      </c>
      <c r="C95" s="53" t="str">
        <f t="shared" si="6"/>
        <v/>
      </c>
      <c r="D95" s="53"/>
      <c r="E95" s="19"/>
      <c r="F95" s="8"/>
      <c r="G95" s="19" t="s">
        <v>4</v>
      </c>
      <c r="H95" s="54"/>
      <c r="I95" s="54"/>
      <c r="J95" s="19"/>
      <c r="K95" s="53" t="str">
        <f t="shared" si="5"/>
        <v/>
      </c>
      <c r="L95" s="53"/>
      <c r="M95" s="6" t="str">
        <f t="shared" si="7"/>
        <v/>
      </c>
      <c r="N95" s="19"/>
      <c r="O95" s="8"/>
      <c r="P95" s="54"/>
      <c r="Q95" s="54"/>
      <c r="R95" s="57" t="str">
        <f t="shared" si="8"/>
        <v/>
      </c>
      <c r="S95" s="57"/>
      <c r="T95" s="58" t="str">
        <f t="shared" si="9"/>
        <v/>
      </c>
      <c r="U95" s="58"/>
    </row>
    <row r="96" spans="2:21" x14ac:dyDescent="0.15">
      <c r="B96" s="19">
        <v>88</v>
      </c>
      <c r="C96" s="53" t="str">
        <f t="shared" si="6"/>
        <v/>
      </c>
      <c r="D96" s="53"/>
      <c r="E96" s="19"/>
      <c r="F96" s="8"/>
      <c r="G96" s="19" t="s">
        <v>3</v>
      </c>
      <c r="H96" s="54"/>
      <c r="I96" s="54"/>
      <c r="J96" s="19"/>
      <c r="K96" s="53" t="str">
        <f t="shared" si="5"/>
        <v/>
      </c>
      <c r="L96" s="53"/>
      <c r="M96" s="6" t="str">
        <f t="shared" si="7"/>
        <v/>
      </c>
      <c r="N96" s="19"/>
      <c r="O96" s="8"/>
      <c r="P96" s="54"/>
      <c r="Q96" s="54"/>
      <c r="R96" s="57" t="str">
        <f t="shared" si="8"/>
        <v/>
      </c>
      <c r="S96" s="57"/>
      <c r="T96" s="58" t="str">
        <f t="shared" si="9"/>
        <v/>
      </c>
      <c r="U96" s="58"/>
    </row>
    <row r="97" spans="2:21" x14ac:dyDescent="0.15">
      <c r="B97" s="19">
        <v>89</v>
      </c>
      <c r="C97" s="53" t="str">
        <f t="shared" si="6"/>
        <v/>
      </c>
      <c r="D97" s="53"/>
      <c r="E97" s="19"/>
      <c r="F97" s="8"/>
      <c r="G97" s="19" t="s">
        <v>4</v>
      </c>
      <c r="H97" s="54"/>
      <c r="I97" s="54"/>
      <c r="J97" s="19"/>
      <c r="K97" s="53" t="str">
        <f t="shared" si="5"/>
        <v/>
      </c>
      <c r="L97" s="53"/>
      <c r="M97" s="6" t="str">
        <f t="shared" si="7"/>
        <v/>
      </c>
      <c r="N97" s="19"/>
      <c r="O97" s="8"/>
      <c r="P97" s="54"/>
      <c r="Q97" s="54"/>
      <c r="R97" s="57" t="str">
        <f t="shared" si="8"/>
        <v/>
      </c>
      <c r="S97" s="57"/>
      <c r="T97" s="58" t="str">
        <f t="shared" si="9"/>
        <v/>
      </c>
      <c r="U97" s="58"/>
    </row>
    <row r="98" spans="2:21" x14ac:dyDescent="0.15">
      <c r="B98" s="19">
        <v>90</v>
      </c>
      <c r="C98" s="53" t="str">
        <f t="shared" si="6"/>
        <v/>
      </c>
      <c r="D98" s="53"/>
      <c r="E98" s="19"/>
      <c r="F98" s="8"/>
      <c r="G98" s="19" t="s">
        <v>3</v>
      </c>
      <c r="H98" s="54"/>
      <c r="I98" s="54"/>
      <c r="J98" s="19"/>
      <c r="K98" s="53" t="str">
        <f t="shared" si="5"/>
        <v/>
      </c>
      <c r="L98" s="53"/>
      <c r="M98" s="6" t="str">
        <f t="shared" si="7"/>
        <v/>
      </c>
      <c r="N98" s="19"/>
      <c r="O98" s="8"/>
      <c r="P98" s="54"/>
      <c r="Q98" s="54"/>
      <c r="R98" s="57" t="str">
        <f t="shared" si="8"/>
        <v/>
      </c>
      <c r="S98" s="57"/>
      <c r="T98" s="58" t="str">
        <f t="shared" si="9"/>
        <v/>
      </c>
      <c r="U98" s="58"/>
    </row>
    <row r="99" spans="2:21" x14ac:dyDescent="0.15">
      <c r="B99" s="19">
        <v>91</v>
      </c>
      <c r="C99" s="53" t="str">
        <f t="shared" si="6"/>
        <v/>
      </c>
      <c r="D99" s="53"/>
      <c r="E99" s="19"/>
      <c r="F99" s="8"/>
      <c r="G99" s="19" t="s">
        <v>4</v>
      </c>
      <c r="H99" s="54"/>
      <c r="I99" s="54"/>
      <c r="J99" s="19"/>
      <c r="K99" s="53" t="str">
        <f t="shared" si="5"/>
        <v/>
      </c>
      <c r="L99" s="53"/>
      <c r="M99" s="6" t="str">
        <f t="shared" si="7"/>
        <v/>
      </c>
      <c r="N99" s="19"/>
      <c r="O99" s="8"/>
      <c r="P99" s="54"/>
      <c r="Q99" s="54"/>
      <c r="R99" s="57" t="str">
        <f t="shared" si="8"/>
        <v/>
      </c>
      <c r="S99" s="57"/>
      <c r="T99" s="58" t="str">
        <f t="shared" si="9"/>
        <v/>
      </c>
      <c r="U99" s="58"/>
    </row>
    <row r="100" spans="2:21" x14ac:dyDescent="0.15">
      <c r="B100" s="19">
        <v>92</v>
      </c>
      <c r="C100" s="53" t="str">
        <f t="shared" si="6"/>
        <v/>
      </c>
      <c r="D100" s="53"/>
      <c r="E100" s="19"/>
      <c r="F100" s="8"/>
      <c r="G100" s="19" t="s">
        <v>4</v>
      </c>
      <c r="H100" s="54"/>
      <c r="I100" s="54"/>
      <c r="J100" s="19"/>
      <c r="K100" s="53" t="str">
        <f t="shared" si="5"/>
        <v/>
      </c>
      <c r="L100" s="53"/>
      <c r="M100" s="6" t="str">
        <f t="shared" si="7"/>
        <v/>
      </c>
      <c r="N100" s="19"/>
      <c r="O100" s="8"/>
      <c r="P100" s="54"/>
      <c r="Q100" s="54"/>
      <c r="R100" s="57" t="str">
        <f t="shared" si="8"/>
        <v/>
      </c>
      <c r="S100" s="57"/>
      <c r="T100" s="58" t="str">
        <f t="shared" si="9"/>
        <v/>
      </c>
      <c r="U100" s="58"/>
    </row>
    <row r="101" spans="2:21" x14ac:dyDescent="0.15">
      <c r="B101" s="19">
        <v>93</v>
      </c>
      <c r="C101" s="53" t="str">
        <f t="shared" si="6"/>
        <v/>
      </c>
      <c r="D101" s="53"/>
      <c r="E101" s="19"/>
      <c r="F101" s="8"/>
      <c r="G101" s="19" t="s">
        <v>3</v>
      </c>
      <c r="H101" s="54"/>
      <c r="I101" s="54"/>
      <c r="J101" s="19"/>
      <c r="K101" s="53" t="str">
        <f t="shared" si="5"/>
        <v/>
      </c>
      <c r="L101" s="53"/>
      <c r="M101" s="6" t="str">
        <f t="shared" si="7"/>
        <v/>
      </c>
      <c r="N101" s="19"/>
      <c r="O101" s="8"/>
      <c r="P101" s="54"/>
      <c r="Q101" s="54"/>
      <c r="R101" s="57" t="str">
        <f t="shared" si="8"/>
        <v/>
      </c>
      <c r="S101" s="57"/>
      <c r="T101" s="58" t="str">
        <f t="shared" si="9"/>
        <v/>
      </c>
      <c r="U101" s="58"/>
    </row>
    <row r="102" spans="2:21" x14ac:dyDescent="0.15">
      <c r="B102" s="19">
        <v>94</v>
      </c>
      <c r="C102" s="53" t="str">
        <f t="shared" si="6"/>
        <v/>
      </c>
      <c r="D102" s="53"/>
      <c r="E102" s="19"/>
      <c r="F102" s="8"/>
      <c r="G102" s="19" t="s">
        <v>3</v>
      </c>
      <c r="H102" s="54"/>
      <c r="I102" s="54"/>
      <c r="J102" s="19"/>
      <c r="K102" s="53" t="str">
        <f t="shared" si="5"/>
        <v/>
      </c>
      <c r="L102" s="53"/>
      <c r="M102" s="6" t="str">
        <f t="shared" si="7"/>
        <v/>
      </c>
      <c r="N102" s="19"/>
      <c r="O102" s="8"/>
      <c r="P102" s="54"/>
      <c r="Q102" s="54"/>
      <c r="R102" s="57" t="str">
        <f t="shared" si="8"/>
        <v/>
      </c>
      <c r="S102" s="57"/>
      <c r="T102" s="58" t="str">
        <f t="shared" si="9"/>
        <v/>
      </c>
      <c r="U102" s="58"/>
    </row>
    <row r="103" spans="2:21" x14ac:dyDescent="0.15">
      <c r="B103" s="19">
        <v>95</v>
      </c>
      <c r="C103" s="53" t="str">
        <f t="shared" si="6"/>
        <v/>
      </c>
      <c r="D103" s="53"/>
      <c r="E103" s="19"/>
      <c r="F103" s="8"/>
      <c r="G103" s="19" t="s">
        <v>3</v>
      </c>
      <c r="H103" s="54"/>
      <c r="I103" s="54"/>
      <c r="J103" s="19"/>
      <c r="K103" s="53" t="str">
        <f t="shared" si="5"/>
        <v/>
      </c>
      <c r="L103" s="53"/>
      <c r="M103" s="6" t="str">
        <f t="shared" si="7"/>
        <v/>
      </c>
      <c r="N103" s="19"/>
      <c r="O103" s="8"/>
      <c r="P103" s="54"/>
      <c r="Q103" s="54"/>
      <c r="R103" s="57" t="str">
        <f t="shared" si="8"/>
        <v/>
      </c>
      <c r="S103" s="57"/>
      <c r="T103" s="58" t="str">
        <f t="shared" si="9"/>
        <v/>
      </c>
      <c r="U103" s="58"/>
    </row>
    <row r="104" spans="2:21" x14ac:dyDescent="0.15">
      <c r="B104" s="19">
        <v>96</v>
      </c>
      <c r="C104" s="53" t="str">
        <f t="shared" si="6"/>
        <v/>
      </c>
      <c r="D104" s="53"/>
      <c r="E104" s="19"/>
      <c r="F104" s="8"/>
      <c r="G104" s="19" t="s">
        <v>4</v>
      </c>
      <c r="H104" s="54"/>
      <c r="I104" s="54"/>
      <c r="J104" s="19"/>
      <c r="K104" s="53" t="str">
        <f t="shared" si="5"/>
        <v/>
      </c>
      <c r="L104" s="53"/>
      <c r="M104" s="6" t="str">
        <f t="shared" si="7"/>
        <v/>
      </c>
      <c r="N104" s="19"/>
      <c r="O104" s="8"/>
      <c r="P104" s="54"/>
      <c r="Q104" s="54"/>
      <c r="R104" s="57" t="str">
        <f t="shared" si="8"/>
        <v/>
      </c>
      <c r="S104" s="57"/>
      <c r="T104" s="58" t="str">
        <f t="shared" si="9"/>
        <v/>
      </c>
      <c r="U104" s="58"/>
    </row>
    <row r="105" spans="2:21" x14ac:dyDescent="0.15">
      <c r="B105" s="19">
        <v>97</v>
      </c>
      <c r="C105" s="53" t="str">
        <f t="shared" si="6"/>
        <v/>
      </c>
      <c r="D105" s="53"/>
      <c r="E105" s="19"/>
      <c r="F105" s="8"/>
      <c r="G105" s="19" t="s">
        <v>3</v>
      </c>
      <c r="H105" s="54"/>
      <c r="I105" s="54"/>
      <c r="J105" s="19"/>
      <c r="K105" s="53" t="str">
        <f t="shared" si="5"/>
        <v/>
      </c>
      <c r="L105" s="53"/>
      <c r="M105" s="6" t="str">
        <f t="shared" si="7"/>
        <v/>
      </c>
      <c r="N105" s="19"/>
      <c r="O105" s="8"/>
      <c r="P105" s="54"/>
      <c r="Q105" s="54"/>
      <c r="R105" s="57" t="str">
        <f t="shared" si="8"/>
        <v/>
      </c>
      <c r="S105" s="57"/>
      <c r="T105" s="58" t="str">
        <f t="shared" si="9"/>
        <v/>
      </c>
      <c r="U105" s="58"/>
    </row>
    <row r="106" spans="2:21" x14ac:dyDescent="0.15">
      <c r="B106" s="19">
        <v>98</v>
      </c>
      <c r="C106" s="53" t="str">
        <f t="shared" si="6"/>
        <v/>
      </c>
      <c r="D106" s="53"/>
      <c r="E106" s="19"/>
      <c r="F106" s="8"/>
      <c r="G106" s="19" t="s">
        <v>4</v>
      </c>
      <c r="H106" s="54"/>
      <c r="I106" s="54"/>
      <c r="J106" s="19"/>
      <c r="K106" s="53" t="str">
        <f t="shared" si="5"/>
        <v/>
      </c>
      <c r="L106" s="53"/>
      <c r="M106" s="6" t="str">
        <f t="shared" si="7"/>
        <v/>
      </c>
      <c r="N106" s="19"/>
      <c r="O106" s="8"/>
      <c r="P106" s="54"/>
      <c r="Q106" s="54"/>
      <c r="R106" s="57" t="str">
        <f t="shared" si="8"/>
        <v/>
      </c>
      <c r="S106" s="57"/>
      <c r="T106" s="58" t="str">
        <f t="shared" si="9"/>
        <v/>
      </c>
      <c r="U106" s="58"/>
    </row>
    <row r="107" spans="2:21" x14ac:dyDescent="0.15">
      <c r="B107" s="19">
        <v>99</v>
      </c>
      <c r="C107" s="53" t="str">
        <f t="shared" si="6"/>
        <v/>
      </c>
      <c r="D107" s="53"/>
      <c r="E107" s="19"/>
      <c r="F107" s="8"/>
      <c r="G107" s="19" t="s">
        <v>4</v>
      </c>
      <c r="H107" s="54"/>
      <c r="I107" s="54"/>
      <c r="J107" s="19"/>
      <c r="K107" s="53" t="str">
        <f t="shared" si="5"/>
        <v/>
      </c>
      <c r="L107" s="53"/>
      <c r="M107" s="6" t="str">
        <f t="shared" si="7"/>
        <v/>
      </c>
      <c r="N107" s="19"/>
      <c r="O107" s="8"/>
      <c r="P107" s="54"/>
      <c r="Q107" s="54"/>
      <c r="R107" s="57" t="str">
        <f t="shared" si="8"/>
        <v/>
      </c>
      <c r="S107" s="57"/>
      <c r="T107" s="58" t="str">
        <f t="shared" si="9"/>
        <v/>
      </c>
      <c r="U107" s="58"/>
    </row>
    <row r="108" spans="2:21" x14ac:dyDescent="0.15">
      <c r="B108" s="19">
        <v>100</v>
      </c>
      <c r="C108" s="53" t="str">
        <f t="shared" si="6"/>
        <v/>
      </c>
      <c r="D108" s="53"/>
      <c r="E108" s="19"/>
      <c r="F108" s="8"/>
      <c r="G108" s="19" t="s">
        <v>3</v>
      </c>
      <c r="H108" s="54"/>
      <c r="I108" s="54"/>
      <c r="J108" s="19"/>
      <c r="K108" s="53" t="str">
        <f t="shared" si="5"/>
        <v/>
      </c>
      <c r="L108" s="53"/>
      <c r="M108" s="6" t="str">
        <f t="shared" si="7"/>
        <v/>
      </c>
      <c r="N108" s="19"/>
      <c r="O108" s="8"/>
      <c r="P108" s="54"/>
      <c r="Q108" s="54"/>
      <c r="R108" s="57" t="str">
        <f t="shared" si="8"/>
        <v/>
      </c>
      <c r="S108" s="57"/>
      <c r="T108" s="58" t="str">
        <f t="shared" si="9"/>
        <v/>
      </c>
      <c r="U108" s="58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FJ-USER</cp:lastModifiedBy>
  <cp:revision/>
  <cp:lastPrinted>2015-07-15T10:17:15Z</cp:lastPrinted>
  <dcterms:created xsi:type="dcterms:W3CDTF">2013-10-09T23:04:08Z</dcterms:created>
  <dcterms:modified xsi:type="dcterms:W3CDTF">2019-09-09T10:21:10Z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