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2760" yWindow="32775" windowWidth="20610" windowHeight="11625" firstSheet="1" activeTab="1"/>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45621"/>
</workbook>
</file>

<file path=xl/calcChain.xml><?xml version="1.0" encoding="utf-8"?>
<calcChain xmlns="http://schemas.openxmlformats.org/spreadsheetml/2006/main">
  <c r="M132" i="31" l="1"/>
  <c r="K132" i="31"/>
  <c r="M131" i="31"/>
  <c r="K131" i="31"/>
  <c r="M130" i="31"/>
  <c r="K130" i="31"/>
  <c r="M129" i="31"/>
  <c r="K129" i="31"/>
  <c r="M128" i="31"/>
  <c r="K128" i="31"/>
  <c r="M127" i="31"/>
  <c r="K127" i="31"/>
  <c r="M126" i="31"/>
  <c r="K126" i="31"/>
  <c r="M125" i="31"/>
  <c r="K125" i="31"/>
  <c r="M124" i="31"/>
  <c r="K124" i="31"/>
  <c r="M123" i="31"/>
  <c r="K123" i="31"/>
  <c r="M122" i="31"/>
  <c r="K122" i="31"/>
  <c r="M121" i="31"/>
  <c r="K121" i="31"/>
  <c r="M120" i="31"/>
  <c r="K120" i="31"/>
  <c r="M119" i="31"/>
  <c r="K119" i="31"/>
  <c r="M118" i="31"/>
  <c r="K118" i="31"/>
  <c r="M117" i="31"/>
  <c r="K117" i="31"/>
  <c r="M116" i="31"/>
  <c r="K116" i="31"/>
  <c r="M115" i="31"/>
  <c r="K115" i="31"/>
  <c r="M114" i="31"/>
  <c r="K114" i="31"/>
  <c r="M113" i="31"/>
  <c r="K113" i="31"/>
  <c r="M112" i="31"/>
  <c r="K112" i="31"/>
  <c r="M111" i="31"/>
  <c r="K111" i="31"/>
  <c r="M110" i="31"/>
  <c r="K110" i="31"/>
  <c r="M109" i="31"/>
  <c r="K109" i="31"/>
  <c r="M108" i="31"/>
  <c r="K108" i="31"/>
  <c r="M107" i="31"/>
  <c r="K107" i="31"/>
  <c r="M106" i="31"/>
  <c r="K106" i="31"/>
  <c r="M105" i="31"/>
  <c r="K105" i="31"/>
  <c r="M104" i="31"/>
  <c r="K104" i="31"/>
  <c r="M103" i="31"/>
  <c r="K103" i="31"/>
  <c r="M102" i="31"/>
  <c r="K102" i="31"/>
  <c r="M101" i="31"/>
  <c r="K101" i="31"/>
  <c r="M100" i="31"/>
  <c r="K100" i="31"/>
  <c r="M99" i="31"/>
  <c r="K99" i="31"/>
  <c r="M98" i="31"/>
  <c r="K98" i="31"/>
  <c r="M97" i="31"/>
  <c r="K97" i="31"/>
  <c r="M96" i="31"/>
  <c r="K96" i="31"/>
  <c r="M95" i="31"/>
  <c r="K95" i="31"/>
  <c r="M94" i="31"/>
  <c r="K94" i="31"/>
  <c r="M132" i="32"/>
  <c r="K132" i="32"/>
  <c r="M131" i="32"/>
  <c r="K131" i="32"/>
  <c r="M130" i="32"/>
  <c r="K130" i="32"/>
  <c r="M129" i="32"/>
  <c r="K129" i="32"/>
  <c r="M128" i="32"/>
  <c r="K128" i="32"/>
  <c r="M127" i="32"/>
  <c r="K127" i="32"/>
  <c r="M126" i="32"/>
  <c r="K126" i="32"/>
  <c r="M125" i="32"/>
  <c r="K125" i="32"/>
  <c r="M124" i="32"/>
  <c r="K124" i="32"/>
  <c r="M123" i="32"/>
  <c r="K123" i="32"/>
  <c r="M122" i="32"/>
  <c r="K122" i="32"/>
  <c r="M121" i="32"/>
  <c r="K121" i="32"/>
  <c r="M120" i="32"/>
  <c r="K120" i="32"/>
  <c r="M119" i="32"/>
  <c r="K119" i="32"/>
  <c r="M118" i="32"/>
  <c r="K118" i="32"/>
  <c r="M117" i="32"/>
  <c r="K117" i="32"/>
  <c r="M116" i="32"/>
  <c r="K116" i="32"/>
  <c r="M115" i="32"/>
  <c r="K115" i="32"/>
  <c r="M114" i="32"/>
  <c r="K114" i="32"/>
  <c r="M113" i="32"/>
  <c r="K113" i="32"/>
  <c r="M112" i="32"/>
  <c r="K112" i="32"/>
  <c r="M111" i="32"/>
  <c r="K111" i="32"/>
  <c r="M110" i="32"/>
  <c r="K110" i="32"/>
  <c r="M109" i="32"/>
  <c r="K109" i="32"/>
  <c r="M108" i="32"/>
  <c r="K108" i="32"/>
  <c r="M107" i="32"/>
  <c r="K107" i="32"/>
  <c r="M106" i="32"/>
  <c r="K106" i="32"/>
  <c r="M105" i="32"/>
  <c r="K105" i="32"/>
  <c r="M104" i="32"/>
  <c r="K104" i="32"/>
  <c r="M103" i="32"/>
  <c r="K103" i="32"/>
  <c r="M102" i="32"/>
  <c r="K102" i="32"/>
  <c r="M101" i="32"/>
  <c r="K101" i="32"/>
  <c r="M100" i="32"/>
  <c r="K100" i="32"/>
  <c r="M99" i="32"/>
  <c r="K99" i="32"/>
  <c r="M98" i="32"/>
  <c r="K98" i="32"/>
  <c r="M97" i="32"/>
  <c r="K97" i="32"/>
  <c r="M96" i="32"/>
  <c r="K96" i="32"/>
  <c r="M95" i="32"/>
  <c r="K95" i="32"/>
  <c r="M94" i="32"/>
  <c r="K94" i="32"/>
  <c r="M93" i="32"/>
  <c r="K93" i="32"/>
  <c r="M132" i="33"/>
  <c r="K132" i="33"/>
  <c r="M131" i="33"/>
  <c r="K131" i="33"/>
  <c r="M130" i="33"/>
  <c r="K130" i="33"/>
  <c r="M129" i="33"/>
  <c r="K129" i="33"/>
  <c r="M128" i="33"/>
  <c r="K128" i="33"/>
  <c r="M127" i="33"/>
  <c r="K127" i="33"/>
  <c r="M126" i="33"/>
  <c r="K126" i="33"/>
  <c r="M125" i="33"/>
  <c r="K125" i="33"/>
  <c r="M124" i="33"/>
  <c r="K124" i="33"/>
  <c r="M123" i="33"/>
  <c r="K123" i="33"/>
  <c r="M122" i="33"/>
  <c r="K122" i="33"/>
  <c r="M121" i="33"/>
  <c r="K121" i="33"/>
  <c r="M120" i="33"/>
  <c r="K120" i="33"/>
  <c r="M119" i="33"/>
  <c r="K119" i="33"/>
  <c r="M118" i="33"/>
  <c r="K118" i="33"/>
  <c r="M117" i="33"/>
  <c r="K117" i="33"/>
  <c r="M116" i="33"/>
  <c r="K116" i="33"/>
  <c r="M115" i="33"/>
  <c r="K115" i="33"/>
  <c r="M114" i="33"/>
  <c r="K114" i="33"/>
  <c r="M113" i="33"/>
  <c r="K113" i="33"/>
  <c r="M112" i="33"/>
  <c r="K112" i="33"/>
  <c r="M111" i="33"/>
  <c r="K111" i="33"/>
  <c r="M110" i="33"/>
  <c r="K110" i="33"/>
  <c r="M109" i="33"/>
  <c r="K109" i="33"/>
  <c r="M108" i="33"/>
  <c r="K108" i="33"/>
  <c r="M107" i="33"/>
  <c r="K107" i="33"/>
  <c r="M106" i="33"/>
  <c r="K106" i="33"/>
  <c r="M105" i="33"/>
  <c r="K105" i="33"/>
  <c r="M104" i="33"/>
  <c r="K104" i="33"/>
  <c r="M103" i="33"/>
  <c r="K103" i="33"/>
  <c r="M102" i="33"/>
  <c r="K102" i="33"/>
  <c r="M101" i="33"/>
  <c r="K101" i="33"/>
  <c r="M100" i="33"/>
  <c r="K100" i="33"/>
  <c r="M99" i="33"/>
  <c r="K99" i="33"/>
  <c r="M98" i="33"/>
  <c r="K98" i="33"/>
  <c r="M97" i="33"/>
  <c r="K97" i="33"/>
  <c r="M96" i="33"/>
  <c r="K96" i="33"/>
  <c r="M94" i="33"/>
  <c r="K94" i="33"/>
  <c r="M95" i="33" l="1"/>
  <c r="K95" i="33"/>
  <c r="W138" i="31" l="1"/>
  <c r="V138" i="31"/>
  <c r="T138" i="31"/>
  <c r="R138" i="31"/>
  <c r="M138" i="31"/>
  <c r="K138" i="31"/>
  <c r="V137" i="31"/>
  <c r="T137" i="31"/>
  <c r="W137" i="31" s="1"/>
  <c r="R137" i="31"/>
  <c r="C138" i="31" s="1"/>
  <c r="X138" i="31" s="1"/>
  <c r="Y138" i="31" s="1"/>
  <c r="M137" i="31"/>
  <c r="K137" i="31"/>
  <c r="V136" i="31"/>
  <c r="T136" i="31"/>
  <c r="W136" i="31" s="1"/>
  <c r="R136" i="31"/>
  <c r="C137" i="31" s="1"/>
  <c r="X137" i="31" s="1"/>
  <c r="Y137" i="31" s="1"/>
  <c r="M136" i="31"/>
  <c r="K136" i="31"/>
  <c r="W135" i="31"/>
  <c r="V135" i="31"/>
  <c r="T135" i="31"/>
  <c r="R135" i="31"/>
  <c r="C136" i="31" s="1"/>
  <c r="X136" i="31" s="1"/>
  <c r="Y136" i="31" s="1"/>
  <c r="M135" i="31"/>
  <c r="K135" i="31"/>
  <c r="V134" i="31"/>
  <c r="T134" i="31"/>
  <c r="W134" i="31" s="1"/>
  <c r="R134" i="31"/>
  <c r="C135" i="31" s="1"/>
  <c r="X135" i="31" s="1"/>
  <c r="Y135" i="31" s="1"/>
  <c r="M134" i="31"/>
  <c r="K134" i="31"/>
  <c r="V133" i="31"/>
  <c r="T133" i="31"/>
  <c r="W133" i="31" s="1"/>
  <c r="R133" i="31"/>
  <c r="C134" i="31" s="1"/>
  <c r="X134" i="31" s="1"/>
  <c r="Y134" i="31" s="1"/>
  <c r="M133" i="31"/>
  <c r="K133" i="31"/>
  <c r="V132" i="31"/>
  <c r="T132" i="31"/>
  <c r="V131" i="31"/>
  <c r="T131" i="31"/>
  <c r="V130" i="31"/>
  <c r="T130" i="31"/>
  <c r="V129" i="31"/>
  <c r="T129" i="31"/>
  <c r="V128" i="31"/>
  <c r="T128" i="31"/>
  <c r="W128" i="31" s="1"/>
  <c r="V127" i="31"/>
  <c r="T127" i="31"/>
  <c r="V126" i="31"/>
  <c r="T126" i="31"/>
  <c r="V125" i="31"/>
  <c r="T125" i="31"/>
  <c r="V124" i="31"/>
  <c r="T124" i="31"/>
  <c r="V123" i="31"/>
  <c r="T123" i="31"/>
  <c r="W123" i="31" s="1"/>
  <c r="V122" i="31"/>
  <c r="T122" i="31"/>
  <c r="V121" i="31"/>
  <c r="T121" i="31"/>
  <c r="V120" i="31"/>
  <c r="T120" i="31"/>
  <c r="W120" i="31" s="1"/>
  <c r="V119" i="31"/>
  <c r="T119" i="31"/>
  <c r="V118" i="31"/>
  <c r="T118" i="31"/>
  <c r="W118" i="31" s="1"/>
  <c r="V117" i="31"/>
  <c r="T117" i="31"/>
  <c r="W117" i="31" s="1"/>
  <c r="V116" i="31"/>
  <c r="T116" i="31"/>
  <c r="W116" i="31" s="1"/>
  <c r="V115" i="31"/>
  <c r="T115" i="31"/>
  <c r="W115" i="31" s="1"/>
  <c r="V114" i="31"/>
  <c r="T114" i="31"/>
  <c r="W114" i="31" s="1"/>
  <c r="V113" i="31"/>
  <c r="T113" i="31"/>
  <c r="V112" i="31"/>
  <c r="T112" i="31"/>
  <c r="V111" i="31"/>
  <c r="T111" i="31"/>
  <c r="V110" i="31"/>
  <c r="T110" i="31"/>
  <c r="V109" i="31"/>
  <c r="T109" i="31"/>
  <c r="W138" i="32"/>
  <c r="V138" i="32"/>
  <c r="T138" i="32"/>
  <c r="R138" i="32"/>
  <c r="M138" i="32"/>
  <c r="K138" i="32"/>
  <c r="V137" i="32"/>
  <c r="T137" i="32"/>
  <c r="W137" i="32" s="1"/>
  <c r="R137" i="32"/>
  <c r="C138" i="32" s="1"/>
  <c r="X138" i="32" s="1"/>
  <c r="Y138" i="32" s="1"/>
  <c r="M137" i="32"/>
  <c r="K137" i="32"/>
  <c r="V136" i="32"/>
  <c r="T136" i="32"/>
  <c r="W136" i="32" s="1"/>
  <c r="R136" i="32"/>
  <c r="C137" i="32" s="1"/>
  <c r="X137" i="32" s="1"/>
  <c r="Y137" i="32" s="1"/>
  <c r="M136" i="32"/>
  <c r="K136" i="32"/>
  <c r="W135" i="32"/>
  <c r="V135" i="32"/>
  <c r="T135" i="32"/>
  <c r="R135" i="32"/>
  <c r="C136" i="32" s="1"/>
  <c r="X136" i="32" s="1"/>
  <c r="Y136" i="32" s="1"/>
  <c r="M135" i="32"/>
  <c r="K135" i="32"/>
  <c r="V134" i="32"/>
  <c r="T134" i="32"/>
  <c r="W134" i="32" s="1"/>
  <c r="R134" i="32"/>
  <c r="C135" i="32" s="1"/>
  <c r="X135" i="32" s="1"/>
  <c r="Y135" i="32" s="1"/>
  <c r="M134" i="32"/>
  <c r="K134" i="32"/>
  <c r="V133" i="32"/>
  <c r="T133" i="32"/>
  <c r="W133" i="32" s="1"/>
  <c r="R133" i="32"/>
  <c r="C134" i="32" s="1"/>
  <c r="X134" i="32" s="1"/>
  <c r="Y134" i="32" s="1"/>
  <c r="M133" i="32"/>
  <c r="K133" i="32"/>
  <c r="V132" i="32"/>
  <c r="T132" i="32"/>
  <c r="V131" i="32"/>
  <c r="T131" i="32"/>
  <c r="V130" i="32"/>
  <c r="T130" i="32"/>
  <c r="W130" i="32" s="1"/>
  <c r="V129" i="32"/>
  <c r="T129" i="32"/>
  <c r="W129" i="32" s="1"/>
  <c r="V128" i="32"/>
  <c r="T128" i="32"/>
  <c r="W128" i="32" s="1"/>
  <c r="V127" i="32"/>
  <c r="T127" i="32"/>
  <c r="V126" i="32"/>
  <c r="T126" i="32"/>
  <c r="W126" i="32" s="1"/>
  <c r="V125" i="32"/>
  <c r="T125" i="32"/>
  <c r="V124" i="32"/>
  <c r="T124" i="32"/>
  <c r="V123" i="32"/>
  <c r="T123" i="32"/>
  <c r="W123" i="32" s="1"/>
  <c r="V122" i="32"/>
  <c r="T122" i="32"/>
  <c r="V121" i="32"/>
  <c r="T121" i="32"/>
  <c r="V120" i="32"/>
  <c r="T120" i="32"/>
  <c r="W120" i="32" s="1"/>
  <c r="V119" i="32"/>
  <c r="T119" i="32"/>
  <c r="V118" i="32"/>
  <c r="T118" i="32"/>
  <c r="W118" i="32" s="1"/>
  <c r="V117" i="32"/>
  <c r="T117" i="32"/>
  <c r="W117" i="32" s="1"/>
  <c r="V116" i="32"/>
  <c r="T116" i="32"/>
  <c r="W116" i="32" s="1"/>
  <c r="V115" i="32"/>
  <c r="T115" i="32"/>
  <c r="W115" i="32" s="1"/>
  <c r="V114" i="32"/>
  <c r="T114" i="32"/>
  <c r="W114" i="32" s="1"/>
  <c r="V113" i="32"/>
  <c r="T113" i="32"/>
  <c r="V112" i="32"/>
  <c r="T112" i="32"/>
  <c r="V111" i="32"/>
  <c r="T111" i="32"/>
  <c r="V110" i="32"/>
  <c r="T110" i="32"/>
  <c r="V109" i="32"/>
  <c r="T109" i="32"/>
  <c r="V138" i="33"/>
  <c r="T138" i="33"/>
  <c r="W138" i="33" s="1"/>
  <c r="R138" i="33"/>
  <c r="M138" i="33"/>
  <c r="K138" i="33"/>
  <c r="V137" i="33"/>
  <c r="T137" i="33"/>
  <c r="W137" i="33" s="1"/>
  <c r="R137" i="33"/>
  <c r="C138" i="33" s="1"/>
  <c r="X138" i="33" s="1"/>
  <c r="Y138" i="33" s="1"/>
  <c r="M137" i="33"/>
  <c r="K137" i="33"/>
  <c r="V136" i="33"/>
  <c r="T136" i="33"/>
  <c r="W136" i="33" s="1"/>
  <c r="R136" i="33"/>
  <c r="C137" i="33" s="1"/>
  <c r="X137" i="33" s="1"/>
  <c r="Y137" i="33" s="1"/>
  <c r="M136" i="33"/>
  <c r="K136" i="33"/>
  <c r="V135" i="33"/>
  <c r="T135" i="33"/>
  <c r="W135" i="33" s="1"/>
  <c r="R135" i="33"/>
  <c r="C136" i="33" s="1"/>
  <c r="X136" i="33" s="1"/>
  <c r="Y136" i="33" s="1"/>
  <c r="M135" i="33"/>
  <c r="K135" i="33"/>
  <c r="V134" i="33"/>
  <c r="T134" i="33"/>
  <c r="W134" i="33" s="1"/>
  <c r="R134" i="33"/>
  <c r="C135" i="33" s="1"/>
  <c r="X135" i="33" s="1"/>
  <c r="Y135" i="33" s="1"/>
  <c r="M134" i="33"/>
  <c r="K134" i="33"/>
  <c r="V133" i="33"/>
  <c r="T133" i="33"/>
  <c r="W133" i="33" s="1"/>
  <c r="R133" i="33"/>
  <c r="C134" i="33" s="1"/>
  <c r="X134" i="33" s="1"/>
  <c r="Y134" i="33" s="1"/>
  <c r="M133" i="33"/>
  <c r="K133" i="33"/>
  <c r="V132" i="33"/>
  <c r="T132" i="33"/>
  <c r="V131" i="33"/>
  <c r="T131" i="33"/>
  <c r="V130" i="33"/>
  <c r="T130" i="33"/>
  <c r="W130" i="33" s="1"/>
  <c r="V129" i="33"/>
  <c r="T129" i="33"/>
  <c r="W129" i="33" s="1"/>
  <c r="V128" i="33"/>
  <c r="T128" i="33"/>
  <c r="W128" i="33" s="1"/>
  <c r="V127" i="33"/>
  <c r="T127" i="33"/>
  <c r="V126" i="33"/>
  <c r="T126" i="33"/>
  <c r="W126" i="33" s="1"/>
  <c r="V125" i="33"/>
  <c r="T125" i="33"/>
  <c r="V124" i="33"/>
  <c r="T124" i="33"/>
  <c r="V123" i="33"/>
  <c r="T123" i="33"/>
  <c r="V122" i="33"/>
  <c r="T122" i="33"/>
  <c r="V121" i="33"/>
  <c r="T121" i="33"/>
  <c r="V120" i="33"/>
  <c r="T120" i="33"/>
  <c r="W120" i="33" s="1"/>
  <c r="V119" i="33"/>
  <c r="T119" i="33"/>
  <c r="W119" i="33" s="1"/>
  <c r="V118" i="33"/>
  <c r="T118" i="33"/>
  <c r="W118" i="33" s="1"/>
  <c r="V117" i="33"/>
  <c r="T117" i="33"/>
  <c r="V116" i="33"/>
  <c r="T116" i="33"/>
  <c r="W116" i="33" s="1"/>
  <c r="V115" i="33"/>
  <c r="T115" i="33"/>
  <c r="W115" i="33" s="1"/>
  <c r="V114" i="33"/>
  <c r="T114" i="33"/>
  <c r="W114" i="33" s="1"/>
  <c r="V113" i="33"/>
  <c r="T113" i="33"/>
  <c r="V112" i="33"/>
  <c r="T112" i="33"/>
  <c r="V111" i="33"/>
  <c r="T111" i="33"/>
  <c r="V110" i="33"/>
  <c r="T110" i="33"/>
  <c r="V109" i="33"/>
  <c r="T109" i="33"/>
  <c r="V108" i="33"/>
  <c r="T108" i="33"/>
  <c r="V107" i="33"/>
  <c r="T107" i="33"/>
  <c r="V106" i="33"/>
  <c r="T106" i="33"/>
  <c r="V105" i="33"/>
  <c r="T105" i="33"/>
  <c r="V104" i="33"/>
  <c r="T104" i="33"/>
  <c r="W104" i="33" s="1"/>
  <c r="V103" i="33"/>
  <c r="T103" i="33"/>
  <c r="V102" i="33"/>
  <c r="T102" i="33"/>
  <c r="V101" i="33"/>
  <c r="T101" i="33"/>
  <c r="W101" i="33" s="1"/>
  <c r="V100" i="33"/>
  <c r="T100" i="33"/>
  <c r="W100" i="33" s="1"/>
  <c r="V99" i="33"/>
  <c r="T99" i="33"/>
  <c r="V98" i="33"/>
  <c r="T98" i="33"/>
  <c r="W98" i="33" s="1"/>
  <c r="V97" i="33"/>
  <c r="T97" i="33"/>
  <c r="W97" i="33" s="1"/>
  <c r="V96" i="33"/>
  <c r="T96" i="33"/>
  <c r="W96" i="33" s="1"/>
  <c r="V95" i="33"/>
  <c r="T95" i="33"/>
  <c r="V94" i="33"/>
  <c r="T94" i="33"/>
  <c r="V93" i="33"/>
  <c r="T93" i="33"/>
  <c r="V92" i="33"/>
  <c r="T92" i="33"/>
  <c r="V91" i="33"/>
  <c r="T91" i="33"/>
  <c r="V90" i="33"/>
  <c r="T90" i="33"/>
  <c r="V89" i="33"/>
  <c r="T89" i="33"/>
  <c r="V88" i="33"/>
  <c r="T88" i="33"/>
  <c r="V87" i="33"/>
  <c r="T87" i="33"/>
  <c r="V86" i="33"/>
  <c r="T86" i="33"/>
  <c r="V85" i="33"/>
  <c r="T85" i="33"/>
  <c r="V84" i="33"/>
  <c r="T84" i="33"/>
  <c r="W84" i="33" s="1"/>
  <c r="V83" i="33"/>
  <c r="T83" i="33"/>
  <c r="V82" i="33"/>
  <c r="T82" i="33"/>
  <c r="V81" i="33"/>
  <c r="T81" i="33"/>
  <c r="W81" i="33" s="1"/>
  <c r="V80" i="33"/>
  <c r="T80" i="33"/>
  <c r="V79" i="33"/>
  <c r="T79" i="33"/>
  <c r="V78" i="33"/>
  <c r="T78" i="33"/>
  <c r="V77" i="33"/>
  <c r="T77" i="33"/>
  <c r="V76" i="33"/>
  <c r="T76" i="33"/>
  <c r="V75" i="33"/>
  <c r="T75" i="33"/>
  <c r="W75" i="33" s="1"/>
  <c r="V74" i="33"/>
  <c r="T74" i="33"/>
  <c r="V73" i="33"/>
  <c r="T73" i="33"/>
  <c r="W73" i="33" s="1"/>
  <c r="V72" i="33"/>
  <c r="T72" i="33"/>
  <c r="W72" i="33" s="1"/>
  <c r="V71" i="33"/>
  <c r="T71" i="33"/>
  <c r="W71" i="33" s="1"/>
  <c r="V70" i="33"/>
  <c r="T70" i="33"/>
  <c r="V69" i="33"/>
  <c r="T69" i="33"/>
  <c r="V68" i="33"/>
  <c r="T68" i="33"/>
  <c r="V67" i="33"/>
  <c r="T67" i="33"/>
  <c r="W67" i="33" s="1"/>
  <c r="V66" i="33"/>
  <c r="T66" i="33"/>
  <c r="V65" i="33"/>
  <c r="T65" i="33"/>
  <c r="V64" i="33"/>
  <c r="T64" i="33"/>
  <c r="W64" i="33" s="1"/>
  <c r="V63" i="33"/>
  <c r="T63" i="33"/>
  <c r="W63" i="33" s="1"/>
  <c r="V62" i="33"/>
  <c r="T62" i="33"/>
  <c r="W62" i="33" s="1"/>
  <c r="V61" i="33"/>
  <c r="T61" i="33"/>
  <c r="V60" i="33"/>
  <c r="T60" i="33"/>
  <c r="V59" i="33"/>
  <c r="T59" i="33"/>
  <c r="W59" i="33" s="1"/>
  <c r="V58" i="33"/>
  <c r="T58" i="33"/>
  <c r="V57" i="33"/>
  <c r="T57" i="33"/>
  <c r="V56" i="33"/>
  <c r="T56" i="33"/>
  <c r="V55" i="33"/>
  <c r="T55" i="33"/>
  <c r="W55" i="33" s="1"/>
  <c r="V54" i="33"/>
  <c r="T54" i="33"/>
  <c r="V53" i="33"/>
  <c r="T53" i="33"/>
  <c r="V52" i="33"/>
  <c r="T52" i="33"/>
  <c r="V51" i="33"/>
  <c r="T51" i="33"/>
  <c r="W51" i="33" s="1"/>
  <c r="W52" i="33" s="1"/>
  <c r="V50" i="33"/>
  <c r="T50" i="33"/>
  <c r="V49" i="33"/>
  <c r="T49" i="33"/>
  <c r="V48" i="33"/>
  <c r="T48" i="33"/>
  <c r="V47" i="33"/>
  <c r="T47" i="33"/>
  <c r="W47" i="33" s="1"/>
  <c r="V46" i="33"/>
  <c r="T46" i="33"/>
  <c r="W46" i="33" s="1"/>
  <c r="V45" i="33"/>
  <c r="T45" i="33"/>
  <c r="W45" i="33" s="1"/>
  <c r="V44" i="33"/>
  <c r="T44" i="33"/>
  <c r="V43" i="33"/>
  <c r="T43" i="33"/>
  <c r="V42" i="33"/>
  <c r="T42" i="33"/>
  <c r="V41" i="33"/>
  <c r="T41" i="33"/>
  <c r="W41" i="33" s="1"/>
  <c r="V40" i="33"/>
  <c r="T40" i="33"/>
  <c r="W40" i="33" s="1"/>
  <c r="V39" i="33"/>
  <c r="T39" i="33"/>
  <c r="W39" i="33" s="1"/>
  <c r="V38" i="33"/>
  <c r="T38" i="33"/>
  <c r="V37" i="33"/>
  <c r="T37" i="33"/>
  <c r="V36" i="33"/>
  <c r="T36" i="33"/>
  <c r="V35" i="33"/>
  <c r="T35" i="33"/>
  <c r="V34" i="33"/>
  <c r="T34" i="33"/>
  <c r="W34" i="33" s="1"/>
  <c r="V33" i="33"/>
  <c r="T33" i="33"/>
  <c r="W33" i="33" s="1"/>
  <c r="V32" i="33"/>
  <c r="T32" i="33"/>
  <c r="V31" i="33"/>
  <c r="T31" i="33"/>
  <c r="W31" i="33" s="1"/>
  <c r="V30" i="33"/>
  <c r="T30" i="33"/>
  <c r="W30" i="33" s="1"/>
  <c r="V29" i="33"/>
  <c r="T29" i="33"/>
  <c r="V28" i="33"/>
  <c r="T28" i="33"/>
  <c r="W28" i="33" s="1"/>
  <c r="V27" i="33"/>
  <c r="T27" i="33"/>
  <c r="V26" i="33"/>
  <c r="T26" i="33"/>
  <c r="V25" i="33"/>
  <c r="T25" i="33"/>
  <c r="V24" i="33"/>
  <c r="T24" i="33"/>
  <c r="V23" i="33"/>
  <c r="T23" i="33"/>
  <c r="T22" i="33"/>
  <c r="T21" i="33"/>
  <c r="T20" i="33"/>
  <c r="T19" i="33"/>
  <c r="T18" i="33"/>
  <c r="T17" i="33"/>
  <c r="V17" i="33" s="1"/>
  <c r="T16" i="33"/>
  <c r="T15" i="33"/>
  <c r="W15" i="33" s="1"/>
  <c r="T14" i="33"/>
  <c r="T13" i="33"/>
  <c r="W13" i="33" s="1"/>
  <c r="T12" i="33"/>
  <c r="W12" i="33" s="1"/>
  <c r="T11" i="33"/>
  <c r="T10" i="33"/>
  <c r="W10" i="33" s="1"/>
  <c r="T9" i="33"/>
  <c r="W9" i="33" s="1"/>
  <c r="C9" i="33"/>
  <c r="K9" i="33" s="1"/>
  <c r="M9" i="33" s="1"/>
  <c r="V108" i="32"/>
  <c r="T108" i="32"/>
  <c r="V107" i="32"/>
  <c r="T107" i="32"/>
  <c r="V106" i="32"/>
  <c r="T106" i="32"/>
  <c r="W106" i="32" s="1"/>
  <c r="V105" i="32"/>
  <c r="T105" i="32"/>
  <c r="V104" i="32"/>
  <c r="T104" i="32"/>
  <c r="W104" i="32" s="1"/>
  <c r="V103" i="32"/>
  <c r="T103" i="32"/>
  <c r="V102" i="32"/>
  <c r="T102" i="32"/>
  <c r="W102" i="32" s="1"/>
  <c r="V101" i="32"/>
  <c r="T101" i="32"/>
  <c r="W101" i="32" s="1"/>
  <c r="V100" i="32"/>
  <c r="T100" i="32"/>
  <c r="W100" i="32" s="1"/>
  <c r="V99" i="32"/>
  <c r="T99" i="32"/>
  <c r="V98" i="32"/>
  <c r="T98" i="32"/>
  <c r="V97" i="32"/>
  <c r="T97" i="32"/>
  <c r="W97" i="32" s="1"/>
  <c r="V96" i="32"/>
  <c r="T96" i="32"/>
  <c r="W96" i="32" s="1"/>
  <c r="V95" i="32"/>
  <c r="T95" i="32"/>
  <c r="V94" i="32"/>
  <c r="T94" i="32"/>
  <c r="V93" i="32"/>
  <c r="T93" i="32"/>
  <c r="V92" i="32"/>
  <c r="T92" i="32"/>
  <c r="V91" i="32"/>
  <c r="T91" i="32"/>
  <c r="V90" i="32"/>
  <c r="T90" i="32"/>
  <c r="V89" i="32"/>
  <c r="T89" i="32"/>
  <c r="V88" i="32"/>
  <c r="T88" i="32"/>
  <c r="V87" i="32"/>
  <c r="T87" i="32"/>
  <c r="V86" i="32"/>
  <c r="T86" i="32"/>
  <c r="V85" i="32"/>
  <c r="T85" i="32"/>
  <c r="V84" i="32"/>
  <c r="T84" i="32"/>
  <c r="W84" i="32" s="1"/>
  <c r="V83" i="32"/>
  <c r="T83" i="32"/>
  <c r="V82" i="32"/>
  <c r="T82" i="32"/>
  <c r="V81" i="32"/>
  <c r="T81" i="32"/>
  <c r="W81" i="32" s="1"/>
  <c r="V80" i="32"/>
  <c r="T80" i="32"/>
  <c r="W80" i="32" s="1"/>
  <c r="V79" i="32"/>
  <c r="T79" i="32"/>
  <c r="V78" i="32"/>
  <c r="T78" i="32"/>
  <c r="V77" i="32"/>
  <c r="T77" i="32"/>
  <c r="V76" i="32"/>
  <c r="T76" i="32"/>
  <c r="V75" i="32"/>
  <c r="T75" i="32"/>
  <c r="V74" i="32"/>
  <c r="T74" i="32"/>
  <c r="W74" i="32" s="1"/>
  <c r="V73" i="32"/>
  <c r="T73" i="32"/>
  <c r="V72" i="32"/>
  <c r="T72" i="32"/>
  <c r="W72" i="32" s="1"/>
  <c r="V71" i="32"/>
  <c r="T71" i="32"/>
  <c r="W71" i="32" s="1"/>
  <c r="V70" i="32"/>
  <c r="T70" i="32"/>
  <c r="W70" i="32" s="1"/>
  <c r="V69" i="32"/>
  <c r="T69" i="32"/>
  <c r="V68" i="32"/>
  <c r="T68" i="32"/>
  <c r="V67" i="32"/>
  <c r="T67" i="32"/>
  <c r="V66" i="32"/>
  <c r="T66" i="32"/>
  <c r="V65" i="32"/>
  <c r="T65" i="32"/>
  <c r="V64" i="32"/>
  <c r="T64" i="32"/>
  <c r="V63" i="32"/>
  <c r="T63" i="32"/>
  <c r="W63" i="32" s="1"/>
  <c r="V62" i="32"/>
  <c r="T62" i="32"/>
  <c r="W62" i="32" s="1"/>
  <c r="V61" i="32"/>
  <c r="T61" i="32"/>
  <c r="V60" i="32"/>
  <c r="T60" i="32"/>
  <c r="V59" i="32"/>
  <c r="T59" i="32"/>
  <c r="V58" i="32"/>
  <c r="T58" i="32"/>
  <c r="V57" i="32"/>
  <c r="T57" i="32"/>
  <c r="V56" i="32"/>
  <c r="T56" i="32"/>
  <c r="V55" i="32"/>
  <c r="T55" i="32"/>
  <c r="W55" i="32" s="1"/>
  <c r="V54" i="32"/>
  <c r="T54" i="32"/>
  <c r="W54" i="32" s="1"/>
  <c r="V53" i="32"/>
  <c r="T53" i="32"/>
  <c r="V52" i="32"/>
  <c r="T52" i="32"/>
  <c r="V51" i="32"/>
  <c r="T51" i="32"/>
  <c r="W51" i="32" s="1"/>
  <c r="V50" i="32"/>
  <c r="T50" i="32"/>
  <c r="V49" i="32"/>
  <c r="T49" i="32"/>
  <c r="V48" i="32"/>
  <c r="T48" i="32"/>
  <c r="V47" i="32"/>
  <c r="T47" i="32"/>
  <c r="W47" i="32" s="1"/>
  <c r="V46" i="32"/>
  <c r="T46" i="32"/>
  <c r="W46" i="32" s="1"/>
  <c r="V45" i="32"/>
  <c r="T45" i="32"/>
  <c r="W45" i="32" s="1"/>
  <c r="V44" i="32"/>
  <c r="T44" i="32"/>
  <c r="V43" i="32"/>
  <c r="T43" i="32"/>
  <c r="V42" i="32"/>
  <c r="T42" i="32"/>
  <c r="W42" i="32" s="1"/>
  <c r="V41" i="32"/>
  <c r="T41" i="32"/>
  <c r="V40" i="32"/>
  <c r="T40" i="32"/>
  <c r="V39" i="32"/>
  <c r="T39" i="32"/>
  <c r="W39" i="32" s="1"/>
  <c r="V38" i="32"/>
  <c r="T38" i="32"/>
  <c r="W38" i="32" s="1"/>
  <c r="V37" i="32"/>
  <c r="T37" i="32"/>
  <c r="V36" i="32"/>
  <c r="T36" i="32"/>
  <c r="V35" i="32"/>
  <c r="T35" i="32"/>
  <c r="V34" i="32"/>
  <c r="T34" i="32"/>
  <c r="W34" i="32" s="1"/>
  <c r="V33" i="32"/>
  <c r="T33" i="32"/>
  <c r="W33" i="32" s="1"/>
  <c r="V32" i="32"/>
  <c r="T32" i="32"/>
  <c r="V31" i="32"/>
  <c r="T31" i="32"/>
  <c r="V30" i="32"/>
  <c r="T30" i="32"/>
  <c r="W30" i="32" s="1"/>
  <c r="V29" i="32"/>
  <c r="T29" i="32"/>
  <c r="V28" i="32"/>
  <c r="T28" i="32"/>
  <c r="W28" i="32" s="1"/>
  <c r="V27" i="32"/>
  <c r="T27" i="32"/>
  <c r="V26" i="32"/>
  <c r="T26" i="32"/>
  <c r="V25" i="32"/>
  <c r="T25" i="32"/>
  <c r="V24" i="32"/>
  <c r="T24" i="32"/>
  <c r="V23" i="32"/>
  <c r="T23" i="32"/>
  <c r="T22" i="32"/>
  <c r="W22" i="32" s="1"/>
  <c r="T21" i="32"/>
  <c r="V21" i="32" s="1"/>
  <c r="T20" i="32"/>
  <c r="T19" i="32"/>
  <c r="T18" i="32"/>
  <c r="T17" i="32"/>
  <c r="V17" i="32" s="1"/>
  <c r="T16" i="32"/>
  <c r="T15" i="32"/>
  <c r="T14" i="32"/>
  <c r="T13" i="32"/>
  <c r="W13" i="32" s="1"/>
  <c r="T12" i="32"/>
  <c r="W12" i="32" s="1"/>
  <c r="T11" i="32"/>
  <c r="T10" i="32"/>
  <c r="T9" i="32"/>
  <c r="W9" i="32" s="1"/>
  <c r="C9" i="32"/>
  <c r="K9" i="32" s="1"/>
  <c r="M9" i="32" s="1"/>
  <c r="V108" i="31"/>
  <c r="T108" i="31"/>
  <c r="V107" i="31"/>
  <c r="T107" i="31"/>
  <c r="V106" i="31"/>
  <c r="T106" i="31"/>
  <c r="V105" i="31"/>
  <c r="T105" i="31"/>
  <c r="V104" i="31"/>
  <c r="T104" i="31"/>
  <c r="W104" i="31" s="1"/>
  <c r="V103" i="31"/>
  <c r="T103" i="31"/>
  <c r="V102" i="31"/>
  <c r="T102" i="31"/>
  <c r="W102" i="31" s="1"/>
  <c r="V101" i="31"/>
  <c r="T101" i="31"/>
  <c r="W101" i="31" s="1"/>
  <c r="V100" i="31"/>
  <c r="T100" i="31"/>
  <c r="V99" i="31"/>
  <c r="T99" i="31"/>
  <c r="V98" i="31"/>
  <c r="T98" i="31"/>
  <c r="V97" i="31"/>
  <c r="T97" i="31"/>
  <c r="V96" i="31"/>
  <c r="T96" i="31"/>
  <c r="W96" i="31" s="1"/>
  <c r="V95" i="31"/>
  <c r="T95" i="31"/>
  <c r="V94" i="31"/>
  <c r="T94" i="31"/>
  <c r="V93" i="31"/>
  <c r="T93" i="31"/>
  <c r="V92" i="31"/>
  <c r="T92" i="31"/>
  <c r="V91" i="31"/>
  <c r="T91" i="31"/>
  <c r="V90" i="31"/>
  <c r="T90" i="31"/>
  <c r="V89" i="31"/>
  <c r="T89" i="31"/>
  <c r="V88" i="31"/>
  <c r="T88" i="31"/>
  <c r="V87" i="31"/>
  <c r="T87" i="31"/>
  <c r="V86" i="31"/>
  <c r="T86" i="31"/>
  <c r="V85" i="31"/>
  <c r="T85" i="31"/>
  <c r="V84" i="31"/>
  <c r="T84" i="31"/>
  <c r="W84" i="31" s="1"/>
  <c r="V83" i="31"/>
  <c r="T83" i="31"/>
  <c r="V82" i="31"/>
  <c r="T82" i="31"/>
  <c r="V81" i="31"/>
  <c r="T81" i="31"/>
  <c r="W81" i="31" s="1"/>
  <c r="V80" i="31"/>
  <c r="T80" i="31"/>
  <c r="V79" i="31"/>
  <c r="T79" i="31"/>
  <c r="V78" i="31"/>
  <c r="T78" i="31"/>
  <c r="V77" i="31"/>
  <c r="T77" i="31"/>
  <c r="V76" i="31"/>
  <c r="T76" i="31"/>
  <c r="V75" i="31"/>
  <c r="T75" i="31"/>
  <c r="V74" i="31"/>
  <c r="T74" i="31"/>
  <c r="V73" i="31"/>
  <c r="T73" i="31"/>
  <c r="W73" i="31" s="1"/>
  <c r="V72" i="31"/>
  <c r="T72" i="31"/>
  <c r="W72" i="31" s="1"/>
  <c r="V71" i="31"/>
  <c r="T71" i="31"/>
  <c r="V70" i="31"/>
  <c r="T70" i="31"/>
  <c r="V69" i="31"/>
  <c r="T69" i="31"/>
  <c r="V68" i="31"/>
  <c r="T68" i="31"/>
  <c r="V67" i="31"/>
  <c r="T67" i="31"/>
  <c r="V66" i="31"/>
  <c r="T66" i="31"/>
  <c r="V65" i="31"/>
  <c r="T65" i="31"/>
  <c r="V64" i="31"/>
  <c r="T64" i="31"/>
  <c r="V63" i="31"/>
  <c r="T63" i="31"/>
  <c r="V62" i="31"/>
  <c r="T62" i="31"/>
  <c r="W62" i="31" s="1"/>
  <c r="V61" i="31"/>
  <c r="T61" i="31"/>
  <c r="V60" i="31"/>
  <c r="T60" i="31"/>
  <c r="V59" i="31"/>
  <c r="T59" i="31"/>
  <c r="V58" i="31"/>
  <c r="T58" i="31"/>
  <c r="V57" i="31"/>
  <c r="T57" i="31"/>
  <c r="V56" i="31"/>
  <c r="T56" i="31"/>
  <c r="V55" i="31"/>
  <c r="T55" i="31"/>
  <c r="V54" i="31"/>
  <c r="T54" i="31"/>
  <c r="W54" i="31" s="1"/>
  <c r="V53" i="31"/>
  <c r="T53" i="31"/>
  <c r="V52" i="31"/>
  <c r="T52" i="31"/>
  <c r="V51" i="31"/>
  <c r="T51" i="31"/>
  <c r="W51" i="31" s="1"/>
  <c r="V50" i="31"/>
  <c r="T50" i="31"/>
  <c r="V49" i="31"/>
  <c r="T49" i="31"/>
  <c r="V48" i="31"/>
  <c r="T48" i="31"/>
  <c r="V47" i="31"/>
  <c r="T47" i="31"/>
  <c r="V46" i="31"/>
  <c r="T46" i="31"/>
  <c r="W46" i="31" s="1"/>
  <c r="V45" i="31"/>
  <c r="T45" i="31"/>
  <c r="W45" i="31" s="1"/>
  <c r="V44" i="31"/>
  <c r="T44" i="31"/>
  <c r="V43" i="31"/>
  <c r="T43" i="31"/>
  <c r="V42" i="31"/>
  <c r="T42" i="31"/>
  <c r="W42" i="31" s="1"/>
  <c r="V41" i="31"/>
  <c r="T41" i="31"/>
  <c r="V40" i="31"/>
  <c r="T40" i="31"/>
  <c r="V39" i="31"/>
  <c r="T39" i="31"/>
  <c r="W39" i="31" s="1"/>
  <c r="V38" i="31"/>
  <c r="T38" i="31"/>
  <c r="W38" i="31" s="1"/>
  <c r="V37" i="31"/>
  <c r="T37" i="31"/>
  <c r="V36" i="31"/>
  <c r="T36" i="31"/>
  <c r="V35" i="31"/>
  <c r="T35" i="31"/>
  <c r="V34" i="31"/>
  <c r="T34" i="31"/>
  <c r="V33" i="31"/>
  <c r="T33" i="31"/>
  <c r="W33" i="31" s="1"/>
  <c r="V32" i="31"/>
  <c r="T32" i="31"/>
  <c r="V31" i="31"/>
  <c r="T31" i="31"/>
  <c r="V30" i="31"/>
  <c r="T30" i="31"/>
  <c r="V29" i="31"/>
  <c r="T29" i="31"/>
  <c r="V28" i="31"/>
  <c r="T28" i="31"/>
  <c r="W28" i="31" s="1"/>
  <c r="V27" i="31"/>
  <c r="T27" i="31"/>
  <c r="V26" i="31"/>
  <c r="T26" i="31"/>
  <c r="V25" i="31"/>
  <c r="T25" i="31"/>
  <c r="V24" i="31"/>
  <c r="T24" i="31"/>
  <c r="V23" i="31"/>
  <c r="T23" i="31"/>
  <c r="T22" i="31"/>
  <c r="T21" i="31"/>
  <c r="T20" i="31"/>
  <c r="T19" i="31"/>
  <c r="T18" i="31"/>
  <c r="T17" i="31"/>
  <c r="T16" i="31"/>
  <c r="V16" i="31" s="1"/>
  <c r="T15" i="31"/>
  <c r="W15" i="31" s="1"/>
  <c r="T14" i="31"/>
  <c r="T13" i="31"/>
  <c r="T12" i="31"/>
  <c r="T11" i="31"/>
  <c r="T10" i="31"/>
  <c r="T9" i="31"/>
  <c r="V9" i="31" s="1"/>
  <c r="C9" i="31"/>
  <c r="K9" i="31" s="1"/>
  <c r="M9" i="31" s="1"/>
  <c r="R10" i="17"/>
  <c r="C11" i="17" s="1"/>
  <c r="T10" i="17"/>
  <c r="R11" i="17"/>
  <c r="C12" i="17" s="1"/>
  <c r="T11" i="17"/>
  <c r="R12" i="17"/>
  <c r="C13" i="17" s="1"/>
  <c r="T12" i="17"/>
  <c r="R13" i="17"/>
  <c r="C14" i="17" s="1"/>
  <c r="T13" i="17"/>
  <c r="R14" i="17"/>
  <c r="C15" i="17" s="1"/>
  <c r="T14" i="17"/>
  <c r="R15" i="17"/>
  <c r="C16" i="17" s="1"/>
  <c r="T15" i="17"/>
  <c r="R16" i="17"/>
  <c r="C17" i="17" s="1"/>
  <c r="T16" i="17"/>
  <c r="R17" i="17"/>
  <c r="C18" i="17" s="1"/>
  <c r="T17" i="17"/>
  <c r="R18" i="17"/>
  <c r="T18" i="17"/>
  <c r="R19" i="17"/>
  <c r="C20" i="17" s="1"/>
  <c r="T19" i="17"/>
  <c r="R20" i="17"/>
  <c r="C21" i="17" s="1"/>
  <c r="T20" i="17"/>
  <c r="R21" i="17"/>
  <c r="T21" i="17"/>
  <c r="R22" i="17"/>
  <c r="C23" i="17" s="1"/>
  <c r="T22" i="17"/>
  <c r="R23" i="17"/>
  <c r="T23" i="17"/>
  <c r="R24" i="17"/>
  <c r="C25" i="17" s="1"/>
  <c r="T24" i="17"/>
  <c r="R25" i="17"/>
  <c r="T25" i="17"/>
  <c r="R26" i="17"/>
  <c r="C27" i="17" s="1"/>
  <c r="T26" i="17"/>
  <c r="R27" i="17"/>
  <c r="C28" i="17" s="1"/>
  <c r="T27" i="17"/>
  <c r="R28" i="17"/>
  <c r="C29" i="17"/>
  <c r="T28" i="17"/>
  <c r="R29" i="17"/>
  <c r="C30" i="17" s="1"/>
  <c r="T29" i="17"/>
  <c r="R30" i="17"/>
  <c r="T30" i="17"/>
  <c r="R31" i="17"/>
  <c r="T31" i="17"/>
  <c r="R32" i="17"/>
  <c r="C33" i="17" s="1"/>
  <c r="T32" i="17"/>
  <c r="R33" i="17"/>
  <c r="T33" i="17"/>
  <c r="R34" i="17"/>
  <c r="C35" i="17" s="1"/>
  <c r="T34" i="17"/>
  <c r="R35" i="17"/>
  <c r="T35" i="17"/>
  <c r="R36" i="17"/>
  <c r="C37" i="17" s="1"/>
  <c r="T36" i="17"/>
  <c r="R37" i="17"/>
  <c r="C38" i="17" s="1"/>
  <c r="T37" i="17"/>
  <c r="R38" i="17"/>
  <c r="C39" i="17" s="1"/>
  <c r="T38" i="17"/>
  <c r="R39" i="17"/>
  <c r="T39" i="17"/>
  <c r="R40" i="17"/>
  <c r="C41" i="17" s="1"/>
  <c r="T40" i="17"/>
  <c r="R41" i="17"/>
  <c r="C42" i="17" s="1"/>
  <c r="T41" i="17"/>
  <c r="R42" i="17"/>
  <c r="C43" i="17" s="1"/>
  <c r="T42" i="17"/>
  <c r="R43" i="17"/>
  <c r="T43" i="17"/>
  <c r="R44" i="17"/>
  <c r="C45" i="17" s="1"/>
  <c r="T44" i="17"/>
  <c r="R45" i="17"/>
  <c r="C46" i="17" s="1"/>
  <c r="T45" i="17"/>
  <c r="R46" i="17"/>
  <c r="C47" i="17" s="1"/>
  <c r="T46" i="17"/>
  <c r="R47" i="17"/>
  <c r="T47" i="17"/>
  <c r="R48" i="17"/>
  <c r="C49" i="17"/>
  <c r="T48" i="17"/>
  <c r="R49" i="17"/>
  <c r="T49" i="17"/>
  <c r="R50" i="17"/>
  <c r="T50" i="17"/>
  <c r="R51" i="17"/>
  <c r="T51" i="17"/>
  <c r="R52" i="17"/>
  <c r="C53" i="17" s="1"/>
  <c r="T52" i="17"/>
  <c r="R53" i="17"/>
  <c r="T53" i="17"/>
  <c r="R54" i="17"/>
  <c r="T54" i="17"/>
  <c r="R55" i="17"/>
  <c r="T55" i="17"/>
  <c r="R56" i="17"/>
  <c r="C57" i="17" s="1"/>
  <c r="T56" i="17"/>
  <c r="R57" i="17"/>
  <c r="T57" i="17"/>
  <c r="R58" i="17"/>
  <c r="C59" i="17" s="1"/>
  <c r="T58" i="17"/>
  <c r="R59" i="17"/>
  <c r="T59" i="17"/>
  <c r="R60" i="17"/>
  <c r="C61" i="17"/>
  <c r="T60" i="17"/>
  <c r="R61" i="17"/>
  <c r="C62" i="17" s="1"/>
  <c r="T61" i="17"/>
  <c r="R62" i="17"/>
  <c r="T62" i="17"/>
  <c r="R63" i="17"/>
  <c r="C64" i="17" s="1"/>
  <c r="T63" i="17"/>
  <c r="R64" i="17"/>
  <c r="C65" i="17" s="1"/>
  <c r="T64" i="17"/>
  <c r="R65" i="17"/>
  <c r="C66" i="17" s="1"/>
  <c r="T65" i="17"/>
  <c r="R66" i="17"/>
  <c r="C67" i="17" s="1"/>
  <c r="T66" i="17"/>
  <c r="R67" i="17"/>
  <c r="T67" i="17"/>
  <c r="R68" i="17"/>
  <c r="C69" i="17" s="1"/>
  <c r="T68" i="17"/>
  <c r="R69" i="17"/>
  <c r="C70" i="17" s="1"/>
  <c r="T69" i="17"/>
  <c r="R70" i="17"/>
  <c r="C71" i="17" s="1"/>
  <c r="T70" i="17"/>
  <c r="R71" i="17"/>
  <c r="T71" i="17"/>
  <c r="R72" i="17"/>
  <c r="C73" i="17" s="1"/>
  <c r="T72" i="17"/>
  <c r="R73" i="17"/>
  <c r="T73" i="17"/>
  <c r="R74" i="17"/>
  <c r="C75" i="17" s="1"/>
  <c r="T74" i="17"/>
  <c r="R75" i="17"/>
  <c r="C76" i="17" s="1"/>
  <c r="T75" i="17"/>
  <c r="R76" i="17"/>
  <c r="C77" i="17"/>
  <c r="T76" i="17"/>
  <c r="R77" i="17"/>
  <c r="T77" i="17"/>
  <c r="R78" i="17"/>
  <c r="T78" i="17"/>
  <c r="R79" i="17"/>
  <c r="C80" i="17" s="1"/>
  <c r="T79" i="17"/>
  <c r="R80" i="17"/>
  <c r="C81" i="17" s="1"/>
  <c r="T80" i="17"/>
  <c r="R81" i="17"/>
  <c r="T81" i="17"/>
  <c r="R82" i="17"/>
  <c r="C83" i="17" s="1"/>
  <c r="T82" i="17"/>
  <c r="R83" i="17"/>
  <c r="C84" i="17" s="1"/>
  <c r="T83" i="17"/>
  <c r="R84" i="17"/>
  <c r="C85" i="17" s="1"/>
  <c r="T84" i="17"/>
  <c r="R85" i="17"/>
  <c r="T85" i="17"/>
  <c r="R86" i="17"/>
  <c r="C87" i="17" s="1"/>
  <c r="T86" i="17"/>
  <c r="R87" i="17"/>
  <c r="C88" i="17"/>
  <c r="T87" i="17"/>
  <c r="R88" i="17"/>
  <c r="C89" i="17"/>
  <c r="T88" i="17"/>
  <c r="R89" i="17"/>
  <c r="C90" i="17" s="1"/>
  <c r="T89" i="17"/>
  <c r="R90" i="17"/>
  <c r="T90" i="17"/>
  <c r="R91" i="17"/>
  <c r="C92" i="17" s="1"/>
  <c r="T91" i="17"/>
  <c r="R92" i="17"/>
  <c r="C93" i="17" s="1"/>
  <c r="T92" i="17"/>
  <c r="R93" i="17"/>
  <c r="C94" i="17" s="1"/>
  <c r="T93" i="17"/>
  <c r="R94" i="17"/>
  <c r="C95" i="17" s="1"/>
  <c r="T94" i="17"/>
  <c r="R95" i="17"/>
  <c r="C96" i="17" s="1"/>
  <c r="T95" i="17"/>
  <c r="R96" i="17"/>
  <c r="C97" i="17" s="1"/>
  <c r="T96" i="17"/>
  <c r="R97" i="17"/>
  <c r="C98" i="17" s="1"/>
  <c r="T97" i="17"/>
  <c r="R98" i="17"/>
  <c r="C99" i="17" s="1"/>
  <c r="T98" i="17"/>
  <c r="R99" i="17"/>
  <c r="C100" i="17" s="1"/>
  <c r="T99" i="17"/>
  <c r="R100" i="17"/>
  <c r="C101" i="17" s="1"/>
  <c r="T100" i="17"/>
  <c r="R101" i="17"/>
  <c r="C102" i="17" s="1"/>
  <c r="T101" i="17"/>
  <c r="R102" i="17"/>
  <c r="C103" i="17" s="1"/>
  <c r="T102" i="17"/>
  <c r="R103" i="17"/>
  <c r="C104" i="17"/>
  <c r="T103" i="17"/>
  <c r="R104" i="17"/>
  <c r="C105" i="17"/>
  <c r="T104" i="17"/>
  <c r="R105" i="17"/>
  <c r="C106" i="17" s="1"/>
  <c r="T105" i="17"/>
  <c r="R106" i="17"/>
  <c r="T106" i="17"/>
  <c r="R107" i="17"/>
  <c r="C108"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K105" i="17"/>
  <c r="K104" i="17"/>
  <c r="K103" i="17"/>
  <c r="K102" i="17"/>
  <c r="K101" i="17"/>
  <c r="K100" i="17"/>
  <c r="K99" i="17"/>
  <c r="K98" i="17"/>
  <c r="K97" i="17"/>
  <c r="K96" i="17"/>
  <c r="K95" i="17"/>
  <c r="K94" i="17"/>
  <c r="K93" i="17"/>
  <c r="K92" i="17"/>
  <c r="K91" i="17"/>
  <c r="C91" i="17"/>
  <c r="K90" i="17"/>
  <c r="K89" i="17"/>
  <c r="K88" i="17"/>
  <c r="K87" i="17"/>
  <c r="K86" i="17"/>
  <c r="C86" i="17"/>
  <c r="K85" i="17"/>
  <c r="K84" i="17"/>
  <c r="K83" i="17"/>
  <c r="K82" i="17"/>
  <c r="C82" i="17"/>
  <c r="K81" i="17"/>
  <c r="K80" i="17"/>
  <c r="K79" i="17"/>
  <c r="C79" i="17"/>
  <c r="K78" i="17"/>
  <c r="C78" i="17"/>
  <c r="K77" i="17"/>
  <c r="K76" i="17"/>
  <c r="K75" i="17"/>
  <c r="K74" i="17"/>
  <c r="C74" i="17"/>
  <c r="K73" i="17"/>
  <c r="K72" i="17"/>
  <c r="C72" i="17"/>
  <c r="K71" i="17"/>
  <c r="K70" i="17"/>
  <c r="K69" i="17"/>
  <c r="K68" i="17"/>
  <c r="C68" i="17"/>
  <c r="K67" i="17"/>
  <c r="K66" i="17"/>
  <c r="K65" i="17"/>
  <c r="K64" i="17"/>
  <c r="K63" i="17"/>
  <c r="C63" i="17"/>
  <c r="K62" i="17"/>
  <c r="K61" i="17"/>
  <c r="K60" i="17"/>
  <c r="C60" i="17"/>
  <c r="K59" i="17"/>
  <c r="K58" i="17"/>
  <c r="C58" i="17"/>
  <c r="K57" i="17"/>
  <c r="K56" i="17"/>
  <c r="C56" i="17"/>
  <c r="K55" i="17"/>
  <c r="C55" i="17"/>
  <c r="K54" i="17"/>
  <c r="C54" i="17"/>
  <c r="K53" i="17"/>
  <c r="K52" i="17"/>
  <c r="C52" i="17"/>
  <c r="K51" i="17"/>
  <c r="C51" i="17"/>
  <c r="K50" i="17"/>
  <c r="C50" i="17"/>
  <c r="K49" i="17"/>
  <c r="K48" i="17"/>
  <c r="C48" i="17"/>
  <c r="K47" i="17"/>
  <c r="K46" i="17"/>
  <c r="K45" i="17"/>
  <c r="K44" i="17"/>
  <c r="C44" i="17"/>
  <c r="K43" i="17"/>
  <c r="K42" i="17"/>
  <c r="K41" i="17"/>
  <c r="K40" i="17"/>
  <c r="C40" i="17"/>
  <c r="K39" i="17"/>
  <c r="K38" i="17"/>
  <c r="K37" i="17"/>
  <c r="K36" i="17"/>
  <c r="C36" i="17"/>
  <c r="K35" i="17"/>
  <c r="K34" i="17"/>
  <c r="C34" i="17"/>
  <c r="K33" i="17"/>
  <c r="K32" i="17"/>
  <c r="C32" i="17"/>
  <c r="K31" i="17"/>
  <c r="C31" i="17"/>
  <c r="K30" i="17"/>
  <c r="K29" i="17"/>
  <c r="K28" i="17"/>
  <c r="K27" i="17"/>
  <c r="K26" i="17"/>
  <c r="C26" i="17"/>
  <c r="K25" i="17"/>
  <c r="K24" i="17"/>
  <c r="C24" i="17"/>
  <c r="K23" i="17"/>
  <c r="K22" i="17"/>
  <c r="C22" i="17"/>
  <c r="K21" i="17"/>
  <c r="K20" i="17"/>
  <c r="K19" i="17"/>
  <c r="C19" i="17"/>
  <c r="K18" i="17"/>
  <c r="K17" i="17"/>
  <c r="K16" i="17"/>
  <c r="K15" i="17"/>
  <c r="K14" i="17"/>
  <c r="K13" i="17"/>
  <c r="K12" i="17"/>
  <c r="K11" i="17"/>
  <c r="K10" i="17"/>
  <c r="K9" i="17"/>
  <c r="M9" i="17"/>
  <c r="R9" i="17" s="1"/>
  <c r="L2" i="17"/>
  <c r="W41" i="31" l="1"/>
  <c r="W127" i="32"/>
  <c r="W131" i="32"/>
  <c r="P2" i="17"/>
  <c r="W32" i="33"/>
  <c r="W68" i="33"/>
  <c r="W18" i="32"/>
  <c r="W19" i="32" s="1"/>
  <c r="W74" i="31"/>
  <c r="W85" i="32"/>
  <c r="W86" i="32" s="1"/>
  <c r="W75" i="32"/>
  <c r="W76" i="32" s="1"/>
  <c r="W77" i="32" s="1"/>
  <c r="W78" i="32" s="1"/>
  <c r="W79" i="32" s="1"/>
  <c r="W31" i="32"/>
  <c r="W32" i="32" s="1"/>
  <c r="V18" i="32"/>
  <c r="W74" i="33"/>
  <c r="W76" i="33"/>
  <c r="W42" i="33"/>
  <c r="W43" i="33" s="1"/>
  <c r="W44" i="33" s="1"/>
  <c r="W35" i="33"/>
  <c r="W58" i="33"/>
  <c r="W82" i="33"/>
  <c r="W83" i="33" s="1"/>
  <c r="W48" i="33"/>
  <c r="W49" i="33" s="1"/>
  <c r="W50" i="33" s="1"/>
  <c r="W88" i="33"/>
  <c r="W89" i="33" s="1"/>
  <c r="W90" i="33" s="1"/>
  <c r="W91" i="33" s="1"/>
  <c r="W92" i="33" s="1"/>
  <c r="W93" i="33" s="1"/>
  <c r="W94" i="33" s="1"/>
  <c r="W95" i="33" s="1"/>
  <c r="W36" i="33"/>
  <c r="W37" i="33" s="1"/>
  <c r="W99" i="33"/>
  <c r="W127" i="33"/>
  <c r="W131" i="33"/>
  <c r="W132" i="33" s="1"/>
  <c r="W77" i="33"/>
  <c r="W78" i="33" s="1"/>
  <c r="W79" i="33" s="1"/>
  <c r="W80" i="33" s="1"/>
  <c r="W105" i="33"/>
  <c r="W23" i="32"/>
  <c r="W24" i="32" s="1"/>
  <c r="W25" i="32" s="1"/>
  <c r="W26" i="32" s="1"/>
  <c r="W27" i="32" s="1"/>
  <c r="W35" i="32"/>
  <c r="W36" i="32" s="1"/>
  <c r="W37" i="32" s="1"/>
  <c r="W43" i="32"/>
  <c r="W44" i="32" s="1"/>
  <c r="W98" i="32"/>
  <c r="W99" i="32" s="1"/>
  <c r="W10" i="32"/>
  <c r="W11" i="32" s="1"/>
  <c r="W87" i="32"/>
  <c r="W88" i="32" s="1"/>
  <c r="W89" i="32" s="1"/>
  <c r="W90" i="32" s="1"/>
  <c r="W91" i="32"/>
  <c r="W92" i="32" s="1"/>
  <c r="W93" i="32" s="1"/>
  <c r="W94" i="32" s="1"/>
  <c r="W95" i="32" s="1"/>
  <c r="W20" i="32"/>
  <c r="W21" i="32" s="1"/>
  <c r="W58" i="32"/>
  <c r="W97" i="31"/>
  <c r="W98" i="31" s="1"/>
  <c r="W99" i="31" s="1"/>
  <c r="W105" i="31"/>
  <c r="W52" i="31"/>
  <c r="W53" i="31" s="1"/>
  <c r="W124" i="31"/>
  <c r="W125" i="31" s="1"/>
  <c r="W18" i="33"/>
  <c r="W19" i="33" s="1"/>
  <c r="W20" i="33" s="1"/>
  <c r="W70" i="33"/>
  <c r="W38" i="33"/>
  <c r="W43" i="31"/>
  <c r="W44" i="31" s="1"/>
  <c r="W59" i="32"/>
  <c r="W60" i="32" s="1"/>
  <c r="W61" i="32" s="1"/>
  <c r="W75" i="31"/>
  <c r="W76" i="31" s="1"/>
  <c r="W77" i="31" s="1"/>
  <c r="W78" i="31" s="1"/>
  <c r="W79" i="31" s="1"/>
  <c r="W80" i="31" s="1"/>
  <c r="W105" i="32"/>
  <c r="W53" i="33"/>
  <c r="W85" i="33"/>
  <c r="W86" i="33" s="1"/>
  <c r="W87" i="33" s="1"/>
  <c r="W126" i="31"/>
  <c r="W127" i="31" s="1"/>
  <c r="W65" i="33"/>
  <c r="W66" i="33" s="1"/>
  <c r="W117" i="33"/>
  <c r="W47" i="31"/>
  <c r="W48" i="31" s="1"/>
  <c r="W49" i="31" s="1"/>
  <c r="W50" i="31" s="1"/>
  <c r="W69" i="32"/>
  <c r="W54" i="33"/>
  <c r="W60" i="33"/>
  <c r="W61" i="33" s="1"/>
  <c r="W102" i="33"/>
  <c r="W103" i="33" s="1"/>
  <c r="W40" i="31"/>
  <c r="W103" i="31"/>
  <c r="W40" i="32"/>
  <c r="W41" i="32" s="1"/>
  <c r="W48" i="32"/>
  <c r="W49" i="32" s="1"/>
  <c r="W50" i="32" s="1"/>
  <c r="W103" i="32"/>
  <c r="W16" i="33"/>
  <c r="W17" i="33" s="1"/>
  <c r="W121" i="33"/>
  <c r="W122" i="33" s="1"/>
  <c r="W123" i="33"/>
  <c r="W124" i="33" s="1"/>
  <c r="W125" i="33" s="1"/>
  <c r="W52" i="32"/>
  <c r="W53" i="32" s="1"/>
  <c r="W56" i="32"/>
  <c r="W57" i="32" s="1"/>
  <c r="W82" i="32"/>
  <c r="W83" i="32" s="1"/>
  <c r="W107" i="32"/>
  <c r="W108" i="32" s="1"/>
  <c r="W109" i="32" s="1"/>
  <c r="W110" i="32" s="1"/>
  <c r="W111" i="32" s="1"/>
  <c r="W112" i="32" s="1"/>
  <c r="W113" i="32" s="1"/>
  <c r="W29" i="33"/>
  <c r="W106" i="33"/>
  <c r="W107" i="33" s="1"/>
  <c r="W108" i="33" s="1"/>
  <c r="W109" i="33" s="1"/>
  <c r="W110" i="33" s="1"/>
  <c r="W111" i="33" s="1"/>
  <c r="W112" i="33" s="1"/>
  <c r="W113" i="33" s="1"/>
  <c r="W56" i="33"/>
  <c r="W57" i="33" s="1"/>
  <c r="W69" i="33"/>
  <c r="W121" i="32"/>
  <c r="W122" i="32" s="1"/>
  <c r="W124" i="32"/>
  <c r="W125" i="32" s="1"/>
  <c r="W129" i="31"/>
  <c r="W132" i="32"/>
  <c r="W121" i="31"/>
  <c r="W122" i="31" s="1"/>
  <c r="W130" i="31"/>
  <c r="W131" i="31" s="1"/>
  <c r="W132" i="31" s="1"/>
  <c r="W119" i="32"/>
  <c r="W119" i="31"/>
  <c r="W106" i="31"/>
  <c r="W107" i="31" s="1"/>
  <c r="W108" i="31" s="1"/>
  <c r="W109" i="31" s="1"/>
  <c r="W110" i="31" s="1"/>
  <c r="W111" i="31" s="1"/>
  <c r="W112" i="31" s="1"/>
  <c r="W113" i="31" s="1"/>
  <c r="W100" i="31"/>
  <c r="W85" i="31"/>
  <c r="W86" i="31" s="1"/>
  <c r="W87" i="31" s="1"/>
  <c r="W88" i="31" s="1"/>
  <c r="W89" i="31" s="1"/>
  <c r="W90" i="31" s="1"/>
  <c r="W91" i="31" s="1"/>
  <c r="W92" i="31" s="1"/>
  <c r="W93" i="31" s="1"/>
  <c r="W94" i="31" s="1"/>
  <c r="W95" i="31" s="1"/>
  <c r="W82" i="31"/>
  <c r="W83" i="31" s="1"/>
  <c r="W73" i="32"/>
  <c r="W64" i="32"/>
  <c r="W65" i="32" s="1"/>
  <c r="W66" i="32" s="1"/>
  <c r="W67" i="32" s="1"/>
  <c r="W68" i="32" s="1"/>
  <c r="W63" i="31"/>
  <c r="W64" i="31" s="1"/>
  <c r="W65" i="31" s="1"/>
  <c r="W66" i="31" s="1"/>
  <c r="W67" i="31" s="1"/>
  <c r="W68" i="31" s="1"/>
  <c r="W69" i="31" s="1"/>
  <c r="W70" i="31" s="1"/>
  <c r="W71" i="31" s="1"/>
  <c r="W59" i="31"/>
  <c r="W60" i="31" s="1"/>
  <c r="W61" i="31" s="1"/>
  <c r="W55" i="31"/>
  <c r="W56" i="31" s="1"/>
  <c r="W57" i="31" s="1"/>
  <c r="W58" i="31" s="1"/>
  <c r="W34" i="31"/>
  <c r="W35" i="31" s="1"/>
  <c r="W36" i="31" s="1"/>
  <c r="W37" i="31" s="1"/>
  <c r="W31" i="31"/>
  <c r="W32" i="31" s="1"/>
  <c r="W29" i="31"/>
  <c r="W30" i="31" s="1"/>
  <c r="W29" i="32"/>
  <c r="V22" i="31"/>
  <c r="V22" i="32"/>
  <c r="W22" i="33"/>
  <c r="W23" i="33" s="1"/>
  <c r="W24" i="33" s="1"/>
  <c r="W25" i="33" s="1"/>
  <c r="W26" i="33" s="1"/>
  <c r="W27" i="33" s="1"/>
  <c r="V21" i="31"/>
  <c r="V21" i="33"/>
  <c r="V22" i="33" s="1"/>
  <c r="V17" i="31"/>
  <c r="V18" i="31" s="1"/>
  <c r="V19" i="31" s="1"/>
  <c r="V20" i="31" s="1"/>
  <c r="W14" i="32"/>
  <c r="W14" i="33"/>
  <c r="W13" i="31"/>
  <c r="W14" i="31" s="1"/>
  <c r="W12" i="31"/>
  <c r="V9" i="32"/>
  <c r="V10" i="32" s="1"/>
  <c r="V11" i="32" s="1"/>
  <c r="V12" i="32" s="1"/>
  <c r="H4" i="33"/>
  <c r="V10" i="31"/>
  <c r="V11" i="31" s="1"/>
  <c r="V12" i="31" s="1"/>
  <c r="V13" i="31" s="1"/>
  <c r="V14" i="31" s="1"/>
  <c r="V15" i="31" s="1"/>
  <c r="W9" i="31"/>
  <c r="W10" i="31" s="1"/>
  <c r="W11" i="31" s="1"/>
  <c r="W16" i="31"/>
  <c r="W17" i="31" s="1"/>
  <c r="W18" i="31" s="1"/>
  <c r="W19" i="31" s="1"/>
  <c r="W20" i="31" s="1"/>
  <c r="W21" i="31" s="1"/>
  <c r="W22" i="31" s="1"/>
  <c r="W23" i="31" s="1"/>
  <c r="W24" i="31" s="1"/>
  <c r="W25" i="31" s="1"/>
  <c r="W26" i="31" s="1"/>
  <c r="W27" i="31" s="1"/>
  <c r="R9" i="31"/>
  <c r="C10" i="31" s="1"/>
  <c r="K10" i="31" s="1"/>
  <c r="M10" i="31" s="1"/>
  <c r="H4" i="31"/>
  <c r="H4" i="32"/>
  <c r="R9" i="32"/>
  <c r="C10" i="32" s="1"/>
  <c r="K10" i="32" s="1"/>
  <c r="M10" i="32" s="1"/>
  <c r="V19" i="32"/>
  <c r="V20" i="32" s="1"/>
  <c r="V16" i="32"/>
  <c r="W15" i="32"/>
  <c r="W16" i="32" s="1"/>
  <c r="W17" i="32" s="1"/>
  <c r="V13" i="32"/>
  <c r="V14" i="32" s="1"/>
  <c r="V15" i="32" s="1"/>
  <c r="V18" i="33"/>
  <c r="V19" i="33" s="1"/>
  <c r="V20" i="33" s="1"/>
  <c r="V9" i="33"/>
  <c r="V10" i="33" s="1"/>
  <c r="V11" i="33" s="1"/>
  <c r="V12" i="33" s="1"/>
  <c r="V13" i="33" s="1"/>
  <c r="V14" i="33" s="1"/>
  <c r="V15" i="33" s="1"/>
  <c r="W11" i="33"/>
  <c r="V16" i="33"/>
  <c r="R9" i="33"/>
  <c r="C10" i="33" s="1"/>
  <c r="C10" i="17"/>
  <c r="T9" i="17"/>
  <c r="H4" i="17" s="1"/>
  <c r="D4" i="17"/>
  <c r="G5" i="17"/>
  <c r="E5" i="17"/>
  <c r="C5" i="17"/>
  <c r="K10" i="33" l="1"/>
  <c r="M10" i="33" s="1"/>
  <c r="R10" i="33" s="1"/>
  <c r="C11" i="33" s="1"/>
  <c r="K11" i="33" s="1"/>
  <c r="M11" i="33" s="1"/>
  <c r="R11" i="33" s="1"/>
  <c r="R10" i="32"/>
  <c r="C11" i="32" s="1"/>
  <c r="W21" i="33"/>
  <c r="P5" i="33" s="1"/>
  <c r="X10" i="33"/>
  <c r="P5" i="32"/>
  <c r="L5" i="31"/>
  <c r="P5" i="31"/>
  <c r="X10" i="32"/>
  <c r="L5" i="32"/>
  <c r="L5" i="33"/>
  <c r="I5" i="17"/>
  <c r="L4" i="17"/>
  <c r="P4" i="17"/>
  <c r="X10" i="31"/>
  <c r="R10" i="31"/>
  <c r="K11" i="32" l="1"/>
  <c r="M11" i="32" s="1"/>
  <c r="R11" i="32" s="1"/>
  <c r="C12" i="32" s="1"/>
  <c r="X11" i="33"/>
  <c r="Y11" i="33" s="1"/>
  <c r="X11" i="32"/>
  <c r="Y11" i="32" s="1"/>
  <c r="C12" i="33"/>
  <c r="K12" i="33" s="1"/>
  <c r="M12" i="33" s="1"/>
  <c r="C11" i="31"/>
  <c r="K11" i="31" s="1"/>
  <c r="M11" i="31" s="1"/>
  <c r="K12" i="32" l="1"/>
  <c r="M12" i="32" s="1"/>
  <c r="R12" i="32" s="1"/>
  <c r="C13" i="32" s="1"/>
  <c r="K13" i="32" s="1"/>
  <c r="M13" i="32" s="1"/>
  <c r="R13" i="32" s="1"/>
  <c r="X12" i="33"/>
  <c r="Y12" i="33" s="1"/>
  <c r="R12" i="33"/>
  <c r="R11" i="31"/>
  <c r="X11" i="31"/>
  <c r="Y11" i="31" s="1"/>
  <c r="X12" i="32"/>
  <c r="Y12" i="32" s="1"/>
  <c r="C14" i="32" l="1"/>
  <c r="K14" i="32" s="1"/>
  <c r="M14" i="32" s="1"/>
  <c r="X13" i="32"/>
  <c r="Y13" i="32" s="1"/>
  <c r="C13" i="33"/>
  <c r="K13" i="33" s="1"/>
  <c r="M13" i="33" s="1"/>
  <c r="C12" i="31"/>
  <c r="K12" i="31" l="1"/>
  <c r="M12" i="31" s="1"/>
  <c r="R12" i="31" s="1"/>
  <c r="C13" i="31" s="1"/>
  <c r="K13" i="31" s="1"/>
  <c r="M13" i="31" s="1"/>
  <c r="R13" i="31" s="1"/>
  <c r="X13" i="33"/>
  <c r="Y13" i="33" s="1"/>
  <c r="R13" i="33"/>
  <c r="X14" i="32"/>
  <c r="Y14" i="32" s="1"/>
  <c r="R14" i="32"/>
  <c r="X12" i="31"/>
  <c r="Y12" i="31" s="1"/>
  <c r="C15" i="32" l="1"/>
  <c r="K15" i="32" s="1"/>
  <c r="M15" i="32" s="1"/>
  <c r="C14" i="33"/>
  <c r="K14" i="33" s="1"/>
  <c r="M14" i="33" s="1"/>
  <c r="C14" i="31"/>
  <c r="K14" i="31" s="1"/>
  <c r="M14" i="31" s="1"/>
  <c r="X13" i="31"/>
  <c r="Y13" i="31" s="1"/>
  <c r="X14" i="31" l="1"/>
  <c r="Y14" i="31" s="1"/>
  <c r="R14" i="31"/>
  <c r="X14" i="33"/>
  <c r="Y14" i="33" s="1"/>
  <c r="R14" i="33"/>
  <c r="X15" i="32"/>
  <c r="Y15" i="32" s="1"/>
  <c r="R15" i="32"/>
  <c r="C16" i="32" l="1"/>
  <c r="K16" i="32" s="1"/>
  <c r="M16" i="32" s="1"/>
  <c r="C15" i="33"/>
  <c r="K15" i="33" s="1"/>
  <c r="M15" i="33" s="1"/>
  <c r="C15" i="31"/>
  <c r="K15" i="31" s="1"/>
  <c r="M15" i="31" s="1"/>
  <c r="X15" i="31" l="1"/>
  <c r="Y15" i="31" s="1"/>
  <c r="R15" i="31"/>
  <c r="X15" i="33"/>
  <c r="Y15" i="33" s="1"/>
  <c r="R15" i="33"/>
  <c r="X16" i="32"/>
  <c r="Y16" i="32" s="1"/>
  <c r="R16" i="32"/>
  <c r="C16" i="33" l="1"/>
  <c r="K16" i="33" s="1"/>
  <c r="M16" i="33" s="1"/>
  <c r="C17" i="32"/>
  <c r="K17" i="32" s="1"/>
  <c r="M17" i="32" s="1"/>
  <c r="C16" i="31"/>
  <c r="K16" i="31" s="1"/>
  <c r="M16" i="31" s="1"/>
  <c r="X17" i="32" l="1"/>
  <c r="Y17" i="32" s="1"/>
  <c r="R17" i="32"/>
  <c r="X16" i="31"/>
  <c r="Y16" i="31" s="1"/>
  <c r="R16" i="31"/>
  <c r="X16" i="33"/>
  <c r="Y16" i="33" s="1"/>
  <c r="R16" i="33"/>
  <c r="C17" i="33" l="1"/>
  <c r="K17" i="33" s="1"/>
  <c r="M17" i="33" s="1"/>
  <c r="C17" i="31"/>
  <c r="K17" i="31" s="1"/>
  <c r="M17" i="31" s="1"/>
  <c r="C18" i="32"/>
  <c r="K18" i="32" s="1"/>
  <c r="M18" i="32" s="1"/>
  <c r="X17" i="31" l="1"/>
  <c r="Y17" i="31" s="1"/>
  <c r="R17" i="31"/>
  <c r="X18" i="32"/>
  <c r="Y18" i="32" s="1"/>
  <c r="R18" i="32"/>
  <c r="C19" i="32" s="1"/>
  <c r="K19" i="32" s="1"/>
  <c r="M19" i="32" s="1"/>
  <c r="X17" i="33"/>
  <c r="Y17" i="33" s="1"/>
  <c r="R17" i="33"/>
  <c r="C18" i="33" s="1"/>
  <c r="K18" i="33" s="1"/>
  <c r="M18" i="33" s="1"/>
  <c r="X19" i="32" l="1"/>
  <c r="Y19" i="32" s="1"/>
  <c r="R19" i="32"/>
  <c r="C20" i="32" s="1"/>
  <c r="K20" i="32" s="1"/>
  <c r="M20" i="32" s="1"/>
  <c r="X18" i="33"/>
  <c r="Y18" i="33" s="1"/>
  <c r="R18" i="33"/>
  <c r="C19" i="33" s="1"/>
  <c r="K19" i="33" s="1"/>
  <c r="M19" i="33" s="1"/>
  <c r="C18" i="31"/>
  <c r="K18" i="31" s="1"/>
  <c r="M18" i="31" s="1"/>
  <c r="X19" i="33" l="1"/>
  <c r="Y19" i="33" s="1"/>
  <c r="R19" i="33"/>
  <c r="C20" i="33" s="1"/>
  <c r="K20" i="33" s="1"/>
  <c r="M20" i="33" s="1"/>
  <c r="X18" i="31"/>
  <c r="Y18" i="31" s="1"/>
  <c r="R18" i="31"/>
  <c r="C19" i="31" s="1"/>
  <c r="K19" i="31" s="1"/>
  <c r="M19" i="31" s="1"/>
  <c r="X20" i="32"/>
  <c r="Y20" i="32" s="1"/>
  <c r="R20" i="32"/>
  <c r="C21" i="32" s="1"/>
  <c r="K21" i="32" s="1"/>
  <c r="M21" i="32" s="1"/>
  <c r="X21" i="32" l="1"/>
  <c r="Y21" i="32" s="1"/>
  <c r="R21" i="32"/>
  <c r="C22" i="32" s="1"/>
  <c r="K22" i="32" s="1"/>
  <c r="M22" i="32" s="1"/>
  <c r="X20" i="33"/>
  <c r="Y20" i="33" s="1"/>
  <c r="R20" i="33"/>
  <c r="C21" i="33" s="1"/>
  <c r="K21" i="33" s="1"/>
  <c r="M21" i="33" s="1"/>
  <c r="X19" i="31"/>
  <c r="Y19" i="31" s="1"/>
  <c r="R19" i="31"/>
  <c r="C20" i="31" s="1"/>
  <c r="K20" i="31" s="1"/>
  <c r="M20" i="31" s="1"/>
  <c r="X20" i="31" l="1"/>
  <c r="Y20" i="31" s="1"/>
  <c r="R20" i="31"/>
  <c r="C21" i="31" s="1"/>
  <c r="K21" i="31" s="1"/>
  <c r="M21" i="31" s="1"/>
  <c r="X22" i="32"/>
  <c r="Y22" i="32" s="1"/>
  <c r="R22" i="32"/>
  <c r="C23" i="32" s="1"/>
  <c r="K23" i="32" s="1"/>
  <c r="M23" i="32" s="1"/>
  <c r="X21" i="33"/>
  <c r="Y21" i="33" s="1"/>
  <c r="R21" i="33"/>
  <c r="C22" i="33" s="1"/>
  <c r="K22" i="33" s="1"/>
  <c r="M22" i="33" s="1"/>
  <c r="X22" i="33" l="1"/>
  <c r="Y22" i="33" s="1"/>
  <c r="R22" i="33"/>
  <c r="C23" i="33" s="1"/>
  <c r="K23" i="33" s="1"/>
  <c r="M23" i="33" s="1"/>
  <c r="X21" i="31"/>
  <c r="Y21" i="31" s="1"/>
  <c r="R21" i="31"/>
  <c r="C22" i="31" s="1"/>
  <c r="K22" i="31" s="1"/>
  <c r="M22" i="31" s="1"/>
  <c r="X23" i="32"/>
  <c r="Y23" i="32" s="1"/>
  <c r="R23" i="32"/>
  <c r="C24" i="32" s="1"/>
  <c r="K24" i="32" s="1"/>
  <c r="M24" i="32" s="1"/>
  <c r="X22" i="31" l="1"/>
  <c r="Y22" i="31" s="1"/>
  <c r="R22" i="31"/>
  <c r="C23" i="31" s="1"/>
  <c r="K23" i="31" s="1"/>
  <c r="M23" i="31" s="1"/>
  <c r="X23" i="33"/>
  <c r="Y23" i="33" s="1"/>
  <c r="R23" i="33"/>
  <c r="C24" i="33" s="1"/>
  <c r="K24" i="33" s="1"/>
  <c r="M24" i="33" s="1"/>
  <c r="X24" i="32"/>
  <c r="Y24" i="32" s="1"/>
  <c r="R24" i="32"/>
  <c r="C25" i="32" s="1"/>
  <c r="K25" i="32" s="1"/>
  <c r="M25" i="32" s="1"/>
  <c r="X25" i="32" l="1"/>
  <c r="Y25" i="32" s="1"/>
  <c r="R25" i="32"/>
  <c r="C26" i="32" s="1"/>
  <c r="K26" i="32" s="1"/>
  <c r="M26" i="32" s="1"/>
  <c r="X23" i="31"/>
  <c r="Y23" i="31" s="1"/>
  <c r="R23" i="31"/>
  <c r="C24" i="31" s="1"/>
  <c r="K24" i="31" s="1"/>
  <c r="M24" i="31" s="1"/>
  <c r="X24" i="33"/>
  <c r="Y24" i="33" s="1"/>
  <c r="R24" i="33"/>
  <c r="C25" i="33" s="1"/>
  <c r="K25" i="33" s="1"/>
  <c r="M25" i="33" s="1"/>
  <c r="X24" i="31" l="1"/>
  <c r="Y24" i="31" s="1"/>
  <c r="R24" i="31"/>
  <c r="C25" i="31" s="1"/>
  <c r="K25" i="31" s="1"/>
  <c r="M25" i="31" s="1"/>
  <c r="X26" i="32"/>
  <c r="Y26" i="32" s="1"/>
  <c r="R26" i="32"/>
  <c r="C27" i="32" s="1"/>
  <c r="K27" i="32" s="1"/>
  <c r="M27" i="32" s="1"/>
  <c r="X25" i="33"/>
  <c r="Y25" i="33" s="1"/>
  <c r="R25" i="33"/>
  <c r="C26" i="33" s="1"/>
  <c r="K26" i="33" s="1"/>
  <c r="M26" i="33" s="1"/>
  <c r="X26" i="33" l="1"/>
  <c r="Y26" i="33" s="1"/>
  <c r="R26" i="33"/>
  <c r="C27" i="33" s="1"/>
  <c r="K27" i="33" s="1"/>
  <c r="M27" i="33" s="1"/>
  <c r="X25" i="31"/>
  <c r="Y25" i="31" s="1"/>
  <c r="R25" i="31"/>
  <c r="C26" i="31" s="1"/>
  <c r="K26" i="31" s="1"/>
  <c r="M26" i="31" s="1"/>
  <c r="X27" i="32"/>
  <c r="Y27" i="32" s="1"/>
  <c r="R27" i="32"/>
  <c r="C28" i="32" s="1"/>
  <c r="K28" i="32" s="1"/>
  <c r="M28" i="32" s="1"/>
  <c r="X28" i="32" l="1"/>
  <c r="Y28" i="32" s="1"/>
  <c r="R28" i="32"/>
  <c r="C29" i="32" s="1"/>
  <c r="K29" i="32" s="1"/>
  <c r="M29" i="32" s="1"/>
  <c r="X27" i="33"/>
  <c r="Y27" i="33" s="1"/>
  <c r="R27" i="33"/>
  <c r="C28" i="33" s="1"/>
  <c r="K28" i="33" s="1"/>
  <c r="M28" i="33" s="1"/>
  <c r="X26" i="31"/>
  <c r="Y26" i="31" s="1"/>
  <c r="R26" i="31"/>
  <c r="C27" i="31" s="1"/>
  <c r="K27" i="31" s="1"/>
  <c r="M27" i="31" s="1"/>
  <c r="X28" i="33" l="1"/>
  <c r="Y28" i="33" s="1"/>
  <c r="R28" i="33"/>
  <c r="C29" i="33" s="1"/>
  <c r="K29" i="33" s="1"/>
  <c r="M29" i="33" s="1"/>
  <c r="X29" i="32"/>
  <c r="Y29" i="32" s="1"/>
  <c r="R29" i="32"/>
  <c r="C30" i="32" s="1"/>
  <c r="K30" i="32" s="1"/>
  <c r="M30" i="32" s="1"/>
  <c r="X27" i="31"/>
  <c r="Y27" i="31" s="1"/>
  <c r="R27" i="31"/>
  <c r="C28" i="31" s="1"/>
  <c r="K28" i="31" s="1"/>
  <c r="M28" i="31" s="1"/>
  <c r="X30" i="32" l="1"/>
  <c r="Y30" i="32" s="1"/>
  <c r="R30" i="32"/>
  <c r="C31" i="32" s="1"/>
  <c r="K31" i="32" s="1"/>
  <c r="M31" i="32" s="1"/>
  <c r="X29" i="33"/>
  <c r="Y29" i="33" s="1"/>
  <c r="R29" i="33"/>
  <c r="C30" i="33" s="1"/>
  <c r="K30" i="33" s="1"/>
  <c r="M30" i="33" s="1"/>
  <c r="X28" i="31"/>
  <c r="Y28" i="31" s="1"/>
  <c r="R28" i="31"/>
  <c r="C29" i="31" s="1"/>
  <c r="K29" i="31" s="1"/>
  <c r="M29" i="31" s="1"/>
  <c r="X29" i="31" l="1"/>
  <c r="Y29" i="31" s="1"/>
  <c r="R29" i="31"/>
  <c r="C30" i="31" s="1"/>
  <c r="K30" i="31" s="1"/>
  <c r="M30" i="31" s="1"/>
  <c r="X31" i="32"/>
  <c r="Y31" i="32" s="1"/>
  <c r="R31" i="32"/>
  <c r="C32" i="32" s="1"/>
  <c r="K32" i="32" s="1"/>
  <c r="M32" i="32" s="1"/>
  <c r="X30" i="33"/>
  <c r="Y30" i="33" s="1"/>
  <c r="R30" i="33"/>
  <c r="C31" i="33" s="1"/>
  <c r="K31" i="33" s="1"/>
  <c r="M31" i="33" s="1"/>
  <c r="X31" i="33" l="1"/>
  <c r="Y31" i="33" s="1"/>
  <c r="R31" i="33"/>
  <c r="C32" i="33" s="1"/>
  <c r="K32" i="33" s="1"/>
  <c r="M32" i="33" s="1"/>
  <c r="X30" i="31"/>
  <c r="Y30" i="31" s="1"/>
  <c r="R30" i="31"/>
  <c r="C31" i="31" s="1"/>
  <c r="K31" i="31" s="1"/>
  <c r="M31" i="31" s="1"/>
  <c r="X32" i="32"/>
  <c r="Y32" i="32" s="1"/>
  <c r="R32" i="32"/>
  <c r="C33" i="32" s="1"/>
  <c r="K33" i="32" s="1"/>
  <c r="M33" i="32" s="1"/>
  <c r="X33" i="32" l="1"/>
  <c r="Y33" i="32" s="1"/>
  <c r="R33" i="32"/>
  <c r="C34" i="32" s="1"/>
  <c r="K34" i="32" s="1"/>
  <c r="M34" i="32" s="1"/>
  <c r="X32" i="33"/>
  <c r="Y32" i="33" s="1"/>
  <c r="R32" i="33"/>
  <c r="C33" i="33" s="1"/>
  <c r="K33" i="33" s="1"/>
  <c r="M33" i="33" s="1"/>
  <c r="X31" i="31"/>
  <c r="Y31" i="31" s="1"/>
  <c r="R31" i="31"/>
  <c r="C32" i="31" s="1"/>
  <c r="K32" i="31" s="1"/>
  <c r="M32" i="31" s="1"/>
  <c r="X32" i="31" l="1"/>
  <c r="Y32" i="31" s="1"/>
  <c r="R32" i="31"/>
  <c r="C33" i="31" s="1"/>
  <c r="K33" i="31" s="1"/>
  <c r="M33" i="31" s="1"/>
  <c r="X34" i="32"/>
  <c r="Y34" i="32" s="1"/>
  <c r="R34" i="32"/>
  <c r="C35" i="32" s="1"/>
  <c r="K35" i="32" s="1"/>
  <c r="M35" i="32" s="1"/>
  <c r="X33" i="33"/>
  <c r="Y33" i="33" s="1"/>
  <c r="R33" i="33"/>
  <c r="C34" i="33" s="1"/>
  <c r="K34" i="33" s="1"/>
  <c r="M34" i="33" s="1"/>
  <c r="X35" i="32" l="1"/>
  <c r="Y35" i="32" s="1"/>
  <c r="R35" i="32"/>
  <c r="C36" i="32" s="1"/>
  <c r="K36" i="32" s="1"/>
  <c r="M36" i="32" s="1"/>
  <c r="X33" i="31"/>
  <c r="Y33" i="31" s="1"/>
  <c r="R33" i="31"/>
  <c r="C34" i="31" s="1"/>
  <c r="K34" i="31" s="1"/>
  <c r="M34" i="31" s="1"/>
  <c r="X34" i="33"/>
  <c r="Y34" i="33" s="1"/>
  <c r="R34" i="33"/>
  <c r="C35" i="33" s="1"/>
  <c r="K35" i="33" s="1"/>
  <c r="M35" i="33" s="1"/>
  <c r="X35" i="33" l="1"/>
  <c r="Y35" i="33" s="1"/>
  <c r="R35" i="33"/>
  <c r="C36" i="33" s="1"/>
  <c r="K36" i="33" s="1"/>
  <c r="M36" i="33" s="1"/>
  <c r="X36" i="32"/>
  <c r="Y36" i="32" s="1"/>
  <c r="R36" i="32"/>
  <c r="C37" i="32" s="1"/>
  <c r="K37" i="32" s="1"/>
  <c r="M37" i="32" s="1"/>
  <c r="X34" i="31"/>
  <c r="Y34" i="31" s="1"/>
  <c r="R34" i="31"/>
  <c r="C35" i="31" s="1"/>
  <c r="K35" i="31" s="1"/>
  <c r="M35" i="31" s="1"/>
  <c r="X35" i="31" l="1"/>
  <c r="Y35" i="31" s="1"/>
  <c r="R35" i="31"/>
  <c r="C36" i="31" s="1"/>
  <c r="K36" i="31" s="1"/>
  <c r="M36" i="31" s="1"/>
  <c r="X37" i="32"/>
  <c r="Y37" i="32" s="1"/>
  <c r="R37" i="32"/>
  <c r="C38" i="32" s="1"/>
  <c r="K38" i="32" s="1"/>
  <c r="M38" i="32" s="1"/>
  <c r="X36" i="33"/>
  <c r="Y36" i="33" s="1"/>
  <c r="R36" i="33"/>
  <c r="C37" i="33" s="1"/>
  <c r="K37" i="33" s="1"/>
  <c r="M37" i="33" s="1"/>
  <c r="X37" i="33" l="1"/>
  <c r="Y37" i="33" s="1"/>
  <c r="R37" i="33"/>
  <c r="C38" i="33" s="1"/>
  <c r="K38" i="33" s="1"/>
  <c r="M38" i="33" s="1"/>
  <c r="X36" i="31"/>
  <c r="Y36" i="31" s="1"/>
  <c r="R36" i="31"/>
  <c r="C37" i="31" s="1"/>
  <c r="K37" i="31" s="1"/>
  <c r="M37" i="31" s="1"/>
  <c r="X38" i="32"/>
  <c r="Y38" i="32" s="1"/>
  <c r="R38" i="32"/>
  <c r="C39" i="32" s="1"/>
  <c r="K39" i="32" s="1"/>
  <c r="M39" i="32" s="1"/>
  <c r="X39" i="32" l="1"/>
  <c r="Y39" i="32" s="1"/>
  <c r="R39" i="32"/>
  <c r="C40" i="32" s="1"/>
  <c r="K40" i="32" s="1"/>
  <c r="M40" i="32" s="1"/>
  <c r="X38" i="33"/>
  <c r="Y38" i="33" s="1"/>
  <c r="R38" i="33"/>
  <c r="C39" i="33" s="1"/>
  <c r="K39" i="33" s="1"/>
  <c r="M39" i="33" s="1"/>
  <c r="X37" i="31"/>
  <c r="Y37" i="31" s="1"/>
  <c r="R37" i="31"/>
  <c r="C38" i="31" s="1"/>
  <c r="K38" i="31" s="1"/>
  <c r="M38" i="31" s="1"/>
  <c r="X38" i="31" l="1"/>
  <c r="Y38" i="31" s="1"/>
  <c r="R38" i="31"/>
  <c r="C39" i="31" s="1"/>
  <c r="K39" i="31" s="1"/>
  <c r="M39" i="31" s="1"/>
  <c r="X40" i="32"/>
  <c r="Y40" i="32" s="1"/>
  <c r="R40" i="32"/>
  <c r="C41" i="32" s="1"/>
  <c r="K41" i="32" s="1"/>
  <c r="M41" i="32" s="1"/>
  <c r="X39" i="33"/>
  <c r="Y39" i="33" s="1"/>
  <c r="R39" i="33"/>
  <c r="C40" i="33" s="1"/>
  <c r="K40" i="33" s="1"/>
  <c r="M40" i="33" s="1"/>
  <c r="X40" i="33" l="1"/>
  <c r="Y40" i="33" s="1"/>
  <c r="R40" i="33"/>
  <c r="C41" i="33" s="1"/>
  <c r="K41" i="33" s="1"/>
  <c r="M41" i="33" s="1"/>
  <c r="X39" i="31"/>
  <c r="Y39" i="31" s="1"/>
  <c r="R39" i="31"/>
  <c r="C40" i="31" s="1"/>
  <c r="K40" i="31" s="1"/>
  <c r="M40" i="31" s="1"/>
  <c r="X41" i="32"/>
  <c r="Y41" i="32" s="1"/>
  <c r="R41" i="32"/>
  <c r="C42" i="32" s="1"/>
  <c r="K42" i="32" s="1"/>
  <c r="M42" i="32" s="1"/>
  <c r="X42" i="32" l="1"/>
  <c r="Y42" i="32" s="1"/>
  <c r="R42" i="32"/>
  <c r="C43" i="32" s="1"/>
  <c r="K43" i="32" s="1"/>
  <c r="M43" i="32" s="1"/>
  <c r="X41" i="33"/>
  <c r="Y41" i="33" s="1"/>
  <c r="R41" i="33"/>
  <c r="C42" i="33" s="1"/>
  <c r="K42" i="33" s="1"/>
  <c r="M42" i="33" s="1"/>
  <c r="X40" i="31"/>
  <c r="Y40" i="31" s="1"/>
  <c r="R40" i="31"/>
  <c r="C41" i="31" s="1"/>
  <c r="K41" i="31" s="1"/>
  <c r="M41" i="31" s="1"/>
  <c r="X41" i="31" l="1"/>
  <c r="Y41" i="31" s="1"/>
  <c r="R41" i="31"/>
  <c r="C42" i="31" s="1"/>
  <c r="K42" i="31" s="1"/>
  <c r="M42" i="31" s="1"/>
  <c r="X43" i="32"/>
  <c r="Y43" i="32" s="1"/>
  <c r="R43" i="32"/>
  <c r="C44" i="32" s="1"/>
  <c r="K44" i="32" s="1"/>
  <c r="M44" i="32" s="1"/>
  <c r="X42" i="33"/>
  <c r="Y42" i="33" s="1"/>
  <c r="R42" i="33"/>
  <c r="C43" i="33" s="1"/>
  <c r="K43" i="33" s="1"/>
  <c r="M43" i="33" s="1"/>
  <c r="X43" i="33" l="1"/>
  <c r="Y43" i="33" s="1"/>
  <c r="R43" i="33"/>
  <c r="C44" i="33" s="1"/>
  <c r="K44" i="33" s="1"/>
  <c r="M44" i="33" s="1"/>
  <c r="X42" i="31"/>
  <c r="Y42" i="31" s="1"/>
  <c r="R42" i="31"/>
  <c r="C43" i="31" s="1"/>
  <c r="K43" i="31" s="1"/>
  <c r="M43" i="31" s="1"/>
  <c r="X44" i="32"/>
  <c r="Y44" i="32" s="1"/>
  <c r="R44" i="32"/>
  <c r="C45" i="32" s="1"/>
  <c r="K45" i="32" s="1"/>
  <c r="M45" i="32" s="1"/>
  <c r="X45" i="32" l="1"/>
  <c r="Y45" i="32" s="1"/>
  <c r="R45" i="32"/>
  <c r="C46" i="32" s="1"/>
  <c r="K46" i="32" s="1"/>
  <c r="M46" i="32" s="1"/>
  <c r="X44" i="33"/>
  <c r="Y44" i="33" s="1"/>
  <c r="R44" i="33"/>
  <c r="C45" i="33" s="1"/>
  <c r="K45" i="33" s="1"/>
  <c r="M45" i="33" s="1"/>
  <c r="X43" i="31"/>
  <c r="Y43" i="31" s="1"/>
  <c r="R43" i="31"/>
  <c r="C44" i="31" s="1"/>
  <c r="K44" i="31" s="1"/>
  <c r="M44" i="31" s="1"/>
  <c r="X44" i="31" l="1"/>
  <c r="Y44" i="31" s="1"/>
  <c r="R44" i="31"/>
  <c r="C45" i="31" s="1"/>
  <c r="K45" i="31" s="1"/>
  <c r="M45" i="31" s="1"/>
  <c r="X46" i="32"/>
  <c r="Y46" i="32" s="1"/>
  <c r="R46" i="32"/>
  <c r="C47" i="32" s="1"/>
  <c r="K47" i="32" s="1"/>
  <c r="M47" i="32" s="1"/>
  <c r="X45" i="33"/>
  <c r="Y45" i="33" s="1"/>
  <c r="R45" i="33"/>
  <c r="C46" i="33" s="1"/>
  <c r="K46" i="33" s="1"/>
  <c r="M46" i="33" s="1"/>
  <c r="X47" i="32" l="1"/>
  <c r="Y47" i="32" s="1"/>
  <c r="R47" i="32"/>
  <c r="C48" i="32" s="1"/>
  <c r="K48" i="32" s="1"/>
  <c r="M48" i="32" s="1"/>
  <c r="X46" i="33"/>
  <c r="Y46" i="33" s="1"/>
  <c r="R46" i="33"/>
  <c r="C47" i="33" s="1"/>
  <c r="K47" i="33" s="1"/>
  <c r="M47" i="33" s="1"/>
  <c r="X45" i="31"/>
  <c r="Y45" i="31" s="1"/>
  <c r="R45" i="31"/>
  <c r="C46" i="31" s="1"/>
  <c r="K46" i="31" s="1"/>
  <c r="M46" i="31" s="1"/>
  <c r="X46" i="31" l="1"/>
  <c r="Y46" i="31" s="1"/>
  <c r="R46" i="31"/>
  <c r="C47" i="31" s="1"/>
  <c r="K47" i="31" s="1"/>
  <c r="M47" i="31" s="1"/>
  <c r="X48" i="32"/>
  <c r="Y48" i="32" s="1"/>
  <c r="R48" i="32"/>
  <c r="C49" i="32" s="1"/>
  <c r="K49" i="32" s="1"/>
  <c r="M49" i="32" s="1"/>
  <c r="X47" i="33"/>
  <c r="Y47" i="33" s="1"/>
  <c r="R47" i="33"/>
  <c r="C48" i="33" s="1"/>
  <c r="K48" i="33" s="1"/>
  <c r="M48" i="33" s="1"/>
  <c r="X48" i="33" l="1"/>
  <c r="Y48" i="33" s="1"/>
  <c r="R48" i="33"/>
  <c r="C49" i="33" s="1"/>
  <c r="K49" i="33" s="1"/>
  <c r="M49" i="33" s="1"/>
  <c r="X49" i="32"/>
  <c r="Y49" i="32" s="1"/>
  <c r="R49" i="32"/>
  <c r="C50" i="32" s="1"/>
  <c r="K50" i="32" s="1"/>
  <c r="M50" i="32" s="1"/>
  <c r="X47" i="31"/>
  <c r="Y47" i="31" s="1"/>
  <c r="R47" i="31"/>
  <c r="C48" i="31" s="1"/>
  <c r="K48" i="31" s="1"/>
  <c r="M48" i="31" s="1"/>
  <c r="X48" i="31" l="1"/>
  <c r="Y48" i="31" s="1"/>
  <c r="R48" i="31"/>
  <c r="C49" i="31" s="1"/>
  <c r="K49" i="31" s="1"/>
  <c r="M49" i="31" s="1"/>
  <c r="X49" i="33"/>
  <c r="Y49" i="33" s="1"/>
  <c r="R49" i="33"/>
  <c r="C50" i="33" s="1"/>
  <c r="K50" i="33" s="1"/>
  <c r="M50" i="33" s="1"/>
  <c r="X50" i="32"/>
  <c r="Y50" i="32" s="1"/>
  <c r="R50" i="32"/>
  <c r="C51" i="32" s="1"/>
  <c r="K51" i="32" s="1"/>
  <c r="M51" i="32" s="1"/>
  <c r="X50" i="33" l="1"/>
  <c r="Y50" i="33" s="1"/>
  <c r="R50" i="33"/>
  <c r="C51" i="33" s="1"/>
  <c r="K51" i="33" s="1"/>
  <c r="M51" i="33" s="1"/>
  <c r="X49" i="31"/>
  <c r="Y49" i="31" s="1"/>
  <c r="R49" i="31"/>
  <c r="C50" i="31" s="1"/>
  <c r="K50" i="31" s="1"/>
  <c r="M50" i="31" s="1"/>
  <c r="X51" i="32"/>
  <c r="Y51" i="32" s="1"/>
  <c r="R51" i="32"/>
  <c r="C52" i="32" s="1"/>
  <c r="K52" i="32" s="1"/>
  <c r="M52" i="32" s="1"/>
  <c r="X50" i="31" l="1"/>
  <c r="Y50" i="31" s="1"/>
  <c r="R50" i="31"/>
  <c r="C51" i="31" s="1"/>
  <c r="K51" i="31" s="1"/>
  <c r="M51" i="31" s="1"/>
  <c r="X51" i="33"/>
  <c r="Y51" i="33" s="1"/>
  <c r="R51" i="33"/>
  <c r="C52" i="33" s="1"/>
  <c r="K52" i="33" s="1"/>
  <c r="M52" i="33" s="1"/>
  <c r="X52" i="32"/>
  <c r="Y52" i="32" s="1"/>
  <c r="R52" i="32"/>
  <c r="C53" i="32" s="1"/>
  <c r="K53" i="32" s="1"/>
  <c r="M53" i="32" s="1"/>
  <c r="X52" i="33" l="1"/>
  <c r="Y52" i="33" s="1"/>
  <c r="R52" i="33"/>
  <c r="C53" i="33" s="1"/>
  <c r="K53" i="33" s="1"/>
  <c r="M53" i="33" s="1"/>
  <c r="X53" i="32"/>
  <c r="Y53" i="32" s="1"/>
  <c r="R53" i="32"/>
  <c r="C54" i="32" s="1"/>
  <c r="K54" i="32" s="1"/>
  <c r="M54" i="32" s="1"/>
  <c r="X51" i="31"/>
  <c r="Y51" i="31" s="1"/>
  <c r="R51" i="31"/>
  <c r="C52" i="31" s="1"/>
  <c r="K52" i="31" s="1"/>
  <c r="M52" i="31" s="1"/>
  <c r="X52" i="31" l="1"/>
  <c r="Y52" i="31" s="1"/>
  <c r="R52" i="31"/>
  <c r="C53" i="31" s="1"/>
  <c r="K53" i="31" s="1"/>
  <c r="M53" i="31" s="1"/>
  <c r="X53" i="33"/>
  <c r="Y53" i="33" s="1"/>
  <c r="R53" i="33"/>
  <c r="C54" i="33" s="1"/>
  <c r="K54" i="33" s="1"/>
  <c r="M54" i="33" s="1"/>
  <c r="X54" i="32"/>
  <c r="Y54" i="32" s="1"/>
  <c r="R54" i="32"/>
  <c r="C55" i="32" s="1"/>
  <c r="K55" i="32" s="1"/>
  <c r="M55" i="32" s="1"/>
  <c r="X54" i="33" l="1"/>
  <c r="Y54" i="33" s="1"/>
  <c r="R54" i="33"/>
  <c r="C55" i="33" s="1"/>
  <c r="K55" i="33" s="1"/>
  <c r="M55" i="33" s="1"/>
  <c r="X53" i="31"/>
  <c r="Y53" i="31" s="1"/>
  <c r="R53" i="31"/>
  <c r="C54" i="31" s="1"/>
  <c r="K54" i="31" s="1"/>
  <c r="M54" i="31" s="1"/>
  <c r="X55" i="32"/>
  <c r="Y55" i="32" s="1"/>
  <c r="R55" i="32"/>
  <c r="C56" i="32" s="1"/>
  <c r="K56" i="32" s="1"/>
  <c r="M56" i="32" s="1"/>
  <c r="X56" i="32" l="1"/>
  <c r="Y56" i="32" s="1"/>
  <c r="R56" i="32"/>
  <c r="C57" i="32" s="1"/>
  <c r="K57" i="32" s="1"/>
  <c r="M57" i="32" s="1"/>
  <c r="X55" i="33"/>
  <c r="Y55" i="33" s="1"/>
  <c r="R55" i="33"/>
  <c r="C56" i="33" s="1"/>
  <c r="K56" i="33" s="1"/>
  <c r="M56" i="33" s="1"/>
  <c r="X54" i="31"/>
  <c r="Y54" i="31" s="1"/>
  <c r="R54" i="31"/>
  <c r="C55" i="31" s="1"/>
  <c r="K55" i="31" s="1"/>
  <c r="M55" i="31" s="1"/>
  <c r="X56" i="33" l="1"/>
  <c r="Y56" i="33" s="1"/>
  <c r="R56" i="33"/>
  <c r="C57" i="33" s="1"/>
  <c r="K57" i="33" s="1"/>
  <c r="M57" i="33" s="1"/>
  <c r="X57" i="32"/>
  <c r="Y57" i="32" s="1"/>
  <c r="R57" i="32"/>
  <c r="C58" i="32" s="1"/>
  <c r="K58" i="32" s="1"/>
  <c r="M58" i="32" s="1"/>
  <c r="X55" i="31"/>
  <c r="Y55" i="31" s="1"/>
  <c r="R55" i="31"/>
  <c r="C56" i="31" s="1"/>
  <c r="K56" i="31" s="1"/>
  <c r="M56" i="31" s="1"/>
  <c r="X56" i="31" l="1"/>
  <c r="Y56" i="31" s="1"/>
  <c r="R56" i="31"/>
  <c r="C57" i="31" s="1"/>
  <c r="K57" i="31" s="1"/>
  <c r="M57" i="31" s="1"/>
  <c r="X57" i="33"/>
  <c r="Y57" i="33" s="1"/>
  <c r="R57" i="33"/>
  <c r="C58" i="33" s="1"/>
  <c r="K58" i="33" s="1"/>
  <c r="M58" i="33" s="1"/>
  <c r="X58" i="32"/>
  <c r="Y58" i="32" s="1"/>
  <c r="R58" i="32"/>
  <c r="C59" i="32" s="1"/>
  <c r="K59" i="32" s="1"/>
  <c r="M59" i="32" s="1"/>
  <c r="X59" i="32" l="1"/>
  <c r="Y59" i="32" s="1"/>
  <c r="R59" i="32"/>
  <c r="C60" i="32" s="1"/>
  <c r="K60" i="32" s="1"/>
  <c r="M60" i="32" s="1"/>
  <c r="X57" i="31"/>
  <c r="Y57" i="31" s="1"/>
  <c r="R57" i="31"/>
  <c r="C58" i="31" s="1"/>
  <c r="K58" i="31" s="1"/>
  <c r="M58" i="31" s="1"/>
  <c r="X58" i="33"/>
  <c r="Y58" i="33" s="1"/>
  <c r="R58" i="33"/>
  <c r="C59" i="33" s="1"/>
  <c r="K59" i="33" s="1"/>
  <c r="M59" i="33" s="1"/>
  <c r="X59" i="33" l="1"/>
  <c r="Y59" i="33" s="1"/>
  <c r="R59" i="33"/>
  <c r="C60" i="33" s="1"/>
  <c r="K60" i="33" s="1"/>
  <c r="M60" i="33" s="1"/>
  <c r="X60" i="32"/>
  <c r="Y60" i="32" s="1"/>
  <c r="R60" i="32"/>
  <c r="C61" i="32" s="1"/>
  <c r="K61" i="32" s="1"/>
  <c r="M61" i="32" s="1"/>
  <c r="X58" i="31"/>
  <c r="Y58" i="31" s="1"/>
  <c r="R58" i="31"/>
  <c r="C59" i="31" s="1"/>
  <c r="K59" i="31" s="1"/>
  <c r="M59" i="31" s="1"/>
  <c r="X59" i="31" l="1"/>
  <c r="Y59" i="31" s="1"/>
  <c r="R59" i="31"/>
  <c r="C60" i="31" s="1"/>
  <c r="K60" i="31" s="1"/>
  <c r="M60" i="31" s="1"/>
  <c r="X60" i="33"/>
  <c r="Y60" i="33" s="1"/>
  <c r="R60" i="33"/>
  <c r="C61" i="33" s="1"/>
  <c r="K61" i="33" s="1"/>
  <c r="M61" i="33" s="1"/>
  <c r="X61" i="32"/>
  <c r="Y61" i="32" s="1"/>
  <c r="R61" i="32"/>
  <c r="C62" i="32" s="1"/>
  <c r="K62" i="32" s="1"/>
  <c r="M62" i="32" s="1"/>
  <c r="X61" i="33" l="1"/>
  <c r="Y61" i="33" s="1"/>
  <c r="R61" i="33"/>
  <c r="C62" i="33" s="1"/>
  <c r="K62" i="33" s="1"/>
  <c r="M62" i="33" s="1"/>
  <c r="X60" i="31"/>
  <c r="Y60" i="31" s="1"/>
  <c r="R60" i="31"/>
  <c r="C61" i="31" s="1"/>
  <c r="K61" i="31" s="1"/>
  <c r="M61" i="31" s="1"/>
  <c r="X62" i="32"/>
  <c r="Y62" i="32" s="1"/>
  <c r="R62" i="32"/>
  <c r="C63" i="32" s="1"/>
  <c r="K63" i="32" s="1"/>
  <c r="M63" i="32" s="1"/>
  <c r="X63" i="32" l="1"/>
  <c r="Y63" i="32" s="1"/>
  <c r="R63" i="32"/>
  <c r="C64" i="32" s="1"/>
  <c r="K64" i="32" s="1"/>
  <c r="M64" i="32" s="1"/>
  <c r="X62" i="33"/>
  <c r="Y62" i="33" s="1"/>
  <c r="R62" i="33"/>
  <c r="C63" i="33" s="1"/>
  <c r="K63" i="33" s="1"/>
  <c r="M63" i="33" s="1"/>
  <c r="X61" i="31"/>
  <c r="Y61" i="31" s="1"/>
  <c r="R61" i="31"/>
  <c r="C62" i="31" s="1"/>
  <c r="K62" i="31" s="1"/>
  <c r="M62" i="31" s="1"/>
  <c r="X62" i="31" l="1"/>
  <c r="Y62" i="31" s="1"/>
  <c r="R62" i="31"/>
  <c r="C63" i="31" s="1"/>
  <c r="K63" i="31" s="1"/>
  <c r="M63" i="31" s="1"/>
  <c r="X64" i="32"/>
  <c r="Y64" i="32" s="1"/>
  <c r="R64" i="32"/>
  <c r="C65" i="32" s="1"/>
  <c r="K65" i="32" s="1"/>
  <c r="M65" i="32" s="1"/>
  <c r="X63" i="33"/>
  <c r="Y63" i="33" s="1"/>
  <c r="R63" i="33"/>
  <c r="C64" i="33" s="1"/>
  <c r="K64" i="33" s="1"/>
  <c r="M64" i="33" s="1"/>
  <c r="X64" i="33" l="1"/>
  <c r="Y64" i="33" s="1"/>
  <c r="R64" i="33"/>
  <c r="C65" i="33" s="1"/>
  <c r="K65" i="33" s="1"/>
  <c r="M65" i="33" s="1"/>
  <c r="X63" i="31"/>
  <c r="Y63" i="31" s="1"/>
  <c r="R63" i="31"/>
  <c r="C64" i="31" s="1"/>
  <c r="K64" i="31" s="1"/>
  <c r="M64" i="31" s="1"/>
  <c r="X65" i="32"/>
  <c r="Y65" i="32" s="1"/>
  <c r="R65" i="32"/>
  <c r="C66" i="32" s="1"/>
  <c r="K66" i="32" s="1"/>
  <c r="M66" i="32" s="1"/>
  <c r="X66" i="32" l="1"/>
  <c r="Y66" i="32" s="1"/>
  <c r="R66" i="32"/>
  <c r="C67" i="32" s="1"/>
  <c r="K67" i="32" s="1"/>
  <c r="M67" i="32" s="1"/>
  <c r="X65" i="33"/>
  <c r="Y65" i="33" s="1"/>
  <c r="R65" i="33"/>
  <c r="C66" i="33" s="1"/>
  <c r="K66" i="33" s="1"/>
  <c r="M66" i="33" s="1"/>
  <c r="X64" i="31"/>
  <c r="Y64" i="31" s="1"/>
  <c r="R64" i="31"/>
  <c r="C65" i="31" s="1"/>
  <c r="K65" i="31" s="1"/>
  <c r="M65" i="31" s="1"/>
  <c r="X66" i="33" l="1"/>
  <c r="Y66" i="33" s="1"/>
  <c r="R66" i="33"/>
  <c r="C67" i="33" s="1"/>
  <c r="K67" i="33" s="1"/>
  <c r="M67" i="33" s="1"/>
  <c r="X67" i="32"/>
  <c r="Y67" i="32" s="1"/>
  <c r="R67" i="32"/>
  <c r="C68" i="32" s="1"/>
  <c r="K68" i="32" s="1"/>
  <c r="M68" i="32" s="1"/>
  <c r="X65" i="31"/>
  <c r="Y65" i="31" s="1"/>
  <c r="R65" i="31"/>
  <c r="C66" i="31" s="1"/>
  <c r="K66" i="31" s="1"/>
  <c r="M66" i="31" s="1"/>
  <c r="X66" i="31" l="1"/>
  <c r="Y66" i="31" s="1"/>
  <c r="R66" i="31"/>
  <c r="C67" i="31" s="1"/>
  <c r="K67" i="31" s="1"/>
  <c r="M67" i="31" s="1"/>
  <c r="X67" i="33"/>
  <c r="Y67" i="33" s="1"/>
  <c r="R67" i="33"/>
  <c r="C68" i="33" s="1"/>
  <c r="K68" i="33" s="1"/>
  <c r="M68" i="33" s="1"/>
  <c r="X68" i="32"/>
  <c r="Y68" i="32" s="1"/>
  <c r="R68" i="32"/>
  <c r="C69" i="32" s="1"/>
  <c r="K69" i="32" s="1"/>
  <c r="M69" i="32" s="1"/>
  <c r="X68" i="33" l="1"/>
  <c r="Y68" i="33" s="1"/>
  <c r="R68" i="33"/>
  <c r="C69" i="33" s="1"/>
  <c r="K69" i="33" s="1"/>
  <c r="M69" i="33" s="1"/>
  <c r="X67" i="31"/>
  <c r="Y67" i="31" s="1"/>
  <c r="R67" i="31"/>
  <c r="C68" i="31" s="1"/>
  <c r="K68" i="31" s="1"/>
  <c r="M68" i="31" s="1"/>
  <c r="X69" i="32"/>
  <c r="Y69" i="32" s="1"/>
  <c r="R69" i="32"/>
  <c r="C70" i="32" s="1"/>
  <c r="K70" i="32" s="1"/>
  <c r="M70" i="32" s="1"/>
  <c r="X70" i="32" l="1"/>
  <c r="Y70" i="32" s="1"/>
  <c r="R70" i="32"/>
  <c r="C71" i="32" s="1"/>
  <c r="K71" i="32" s="1"/>
  <c r="M71" i="32" s="1"/>
  <c r="X69" i="33"/>
  <c r="Y69" i="33" s="1"/>
  <c r="R69" i="33"/>
  <c r="C70" i="33" s="1"/>
  <c r="K70" i="33" s="1"/>
  <c r="M70" i="33" s="1"/>
  <c r="X68" i="31"/>
  <c r="Y68" i="31" s="1"/>
  <c r="R68" i="31"/>
  <c r="C69" i="31" s="1"/>
  <c r="K69" i="31" s="1"/>
  <c r="M69" i="31" s="1"/>
  <c r="X69" i="31" l="1"/>
  <c r="Y69" i="31" s="1"/>
  <c r="R69" i="31"/>
  <c r="C70" i="31" s="1"/>
  <c r="K70" i="31" s="1"/>
  <c r="M70" i="31" s="1"/>
  <c r="X71" i="32"/>
  <c r="Y71" i="32" s="1"/>
  <c r="R71" i="32"/>
  <c r="C72" i="32" s="1"/>
  <c r="K72" i="32" s="1"/>
  <c r="M72" i="32" s="1"/>
  <c r="X70" i="33"/>
  <c r="Y70" i="33" s="1"/>
  <c r="R70" i="33"/>
  <c r="C71" i="33" s="1"/>
  <c r="K71" i="33" s="1"/>
  <c r="M71" i="33" s="1"/>
  <c r="X71" i="33" l="1"/>
  <c r="Y71" i="33" s="1"/>
  <c r="R71" i="33"/>
  <c r="C72" i="33" s="1"/>
  <c r="K72" i="33" s="1"/>
  <c r="M72" i="33" s="1"/>
  <c r="X70" i="31"/>
  <c r="Y70" i="31" s="1"/>
  <c r="R70" i="31"/>
  <c r="C71" i="31" s="1"/>
  <c r="K71" i="31" s="1"/>
  <c r="M71" i="31" s="1"/>
  <c r="X72" i="32"/>
  <c r="Y72" i="32" s="1"/>
  <c r="R72" i="32"/>
  <c r="C73" i="32" s="1"/>
  <c r="K73" i="32" s="1"/>
  <c r="M73" i="32" s="1"/>
  <c r="X73" i="32" l="1"/>
  <c r="Y73" i="32" s="1"/>
  <c r="R73" i="32"/>
  <c r="C74" i="32" s="1"/>
  <c r="K74" i="32" s="1"/>
  <c r="M74" i="32" s="1"/>
  <c r="X72" i="33"/>
  <c r="Y72" i="33" s="1"/>
  <c r="R72" i="33"/>
  <c r="C73" i="33" s="1"/>
  <c r="K73" i="33" s="1"/>
  <c r="M73" i="33" s="1"/>
  <c r="X71" i="31"/>
  <c r="Y71" i="31" s="1"/>
  <c r="R71" i="31"/>
  <c r="C72" i="31" s="1"/>
  <c r="K72" i="31" s="1"/>
  <c r="M72" i="31" s="1"/>
  <c r="X72" i="31" l="1"/>
  <c r="Y72" i="31" s="1"/>
  <c r="R72" i="31"/>
  <c r="C73" i="31" s="1"/>
  <c r="K73" i="31" s="1"/>
  <c r="M73" i="31" s="1"/>
  <c r="X74" i="32"/>
  <c r="Y74" i="32" s="1"/>
  <c r="R74" i="32"/>
  <c r="C75" i="32" s="1"/>
  <c r="K75" i="32" s="1"/>
  <c r="M75" i="32" s="1"/>
  <c r="X73" i="33"/>
  <c r="Y73" i="33" s="1"/>
  <c r="R73" i="33"/>
  <c r="C74" i="33" s="1"/>
  <c r="K74" i="33" s="1"/>
  <c r="M74" i="33" s="1"/>
  <c r="X74" i="33" l="1"/>
  <c r="Y74" i="33" s="1"/>
  <c r="R74" i="33"/>
  <c r="C75" i="33" s="1"/>
  <c r="K75" i="33" s="1"/>
  <c r="M75" i="33" s="1"/>
  <c r="X73" i="31"/>
  <c r="Y73" i="31" s="1"/>
  <c r="R73" i="31"/>
  <c r="C74" i="31" s="1"/>
  <c r="K74" i="31" s="1"/>
  <c r="M74" i="31" s="1"/>
  <c r="X75" i="32"/>
  <c r="Y75" i="32" s="1"/>
  <c r="R75" i="32"/>
  <c r="C76" i="32" s="1"/>
  <c r="K76" i="32" s="1"/>
  <c r="M76" i="32" s="1"/>
  <c r="X74" i="31" l="1"/>
  <c r="Y74" i="31" s="1"/>
  <c r="R74" i="31"/>
  <c r="C75" i="31" s="1"/>
  <c r="K75" i="31" s="1"/>
  <c r="M75" i="31" s="1"/>
  <c r="X76" i="32"/>
  <c r="Y76" i="32" s="1"/>
  <c r="R76" i="32"/>
  <c r="C77" i="32" s="1"/>
  <c r="K77" i="32" s="1"/>
  <c r="M77" i="32" s="1"/>
  <c r="X75" i="33"/>
  <c r="Y75" i="33" s="1"/>
  <c r="R75" i="33"/>
  <c r="C76" i="33" s="1"/>
  <c r="K76" i="33" s="1"/>
  <c r="M76" i="33" s="1"/>
  <c r="X76" i="33" l="1"/>
  <c r="Y76" i="33" s="1"/>
  <c r="R76" i="33"/>
  <c r="C77" i="33" s="1"/>
  <c r="K77" i="33" s="1"/>
  <c r="M77" i="33" s="1"/>
  <c r="X75" i="31"/>
  <c r="Y75" i="31" s="1"/>
  <c r="R75" i="31"/>
  <c r="C76" i="31" s="1"/>
  <c r="K76" i="31" s="1"/>
  <c r="M76" i="31" s="1"/>
  <c r="X77" i="32"/>
  <c r="Y77" i="32" s="1"/>
  <c r="R77" i="32"/>
  <c r="C78" i="32" s="1"/>
  <c r="K78" i="32" s="1"/>
  <c r="M78" i="32" s="1"/>
  <c r="X76" i="31" l="1"/>
  <c r="Y76" i="31" s="1"/>
  <c r="R76" i="31"/>
  <c r="C77" i="31" s="1"/>
  <c r="K77" i="31" s="1"/>
  <c r="M77" i="31" s="1"/>
  <c r="X77" i="33"/>
  <c r="Y77" i="33" s="1"/>
  <c r="R77" i="33"/>
  <c r="C78" i="33" s="1"/>
  <c r="K78" i="33" s="1"/>
  <c r="M78" i="33" s="1"/>
  <c r="X78" i="32"/>
  <c r="Y78" i="32" s="1"/>
  <c r="R78" i="32"/>
  <c r="C79" i="32" s="1"/>
  <c r="K79" i="32" s="1"/>
  <c r="M79" i="32" s="1"/>
  <c r="X79" i="32" l="1"/>
  <c r="Y79" i="32" s="1"/>
  <c r="R79" i="32"/>
  <c r="C80" i="32" s="1"/>
  <c r="K80" i="32" s="1"/>
  <c r="M80" i="32" s="1"/>
  <c r="X77" i="31"/>
  <c r="Y77" i="31" s="1"/>
  <c r="R77" i="31"/>
  <c r="C78" i="31" s="1"/>
  <c r="K78" i="31" s="1"/>
  <c r="M78" i="31" s="1"/>
  <c r="X78" i="33"/>
  <c r="Y78" i="33" s="1"/>
  <c r="R78" i="33"/>
  <c r="C79" i="33" s="1"/>
  <c r="K79" i="33" s="1"/>
  <c r="M79" i="33" s="1"/>
  <c r="X79" i="33" l="1"/>
  <c r="Y79" i="33" s="1"/>
  <c r="R79" i="33"/>
  <c r="C80" i="33" s="1"/>
  <c r="K80" i="33" s="1"/>
  <c r="M80" i="33" s="1"/>
  <c r="X80" i="32"/>
  <c r="Y80" i="32" s="1"/>
  <c r="R80" i="32"/>
  <c r="C81" i="32" s="1"/>
  <c r="K81" i="32" s="1"/>
  <c r="M81" i="32" s="1"/>
  <c r="X78" i="31"/>
  <c r="Y78" i="31" s="1"/>
  <c r="R78" i="31"/>
  <c r="C79" i="31" s="1"/>
  <c r="K79" i="31" s="1"/>
  <c r="M79" i="31" s="1"/>
  <c r="X79" i="31" l="1"/>
  <c r="Y79" i="31" s="1"/>
  <c r="R79" i="31"/>
  <c r="C80" i="31" s="1"/>
  <c r="K80" i="31" s="1"/>
  <c r="M80" i="31" s="1"/>
  <c r="X80" i="33"/>
  <c r="Y80" i="33" s="1"/>
  <c r="R80" i="33"/>
  <c r="C81" i="33" s="1"/>
  <c r="K81" i="33" s="1"/>
  <c r="M81" i="33" s="1"/>
  <c r="X81" i="32"/>
  <c r="Y81" i="32" s="1"/>
  <c r="R81" i="32"/>
  <c r="C82" i="32" s="1"/>
  <c r="K82" i="32" s="1"/>
  <c r="M82" i="32" s="1"/>
  <c r="X82" i="32" l="1"/>
  <c r="Y82" i="32" s="1"/>
  <c r="R82" i="32"/>
  <c r="C83" i="32" s="1"/>
  <c r="K83" i="32" s="1"/>
  <c r="M83" i="32" s="1"/>
  <c r="X81" i="33"/>
  <c r="Y81" i="33" s="1"/>
  <c r="R81" i="33"/>
  <c r="C82" i="33" s="1"/>
  <c r="K82" i="33" s="1"/>
  <c r="M82" i="33" s="1"/>
  <c r="X80" i="31"/>
  <c r="Y80" i="31" s="1"/>
  <c r="R80" i="31"/>
  <c r="C81" i="31" s="1"/>
  <c r="K81" i="31" s="1"/>
  <c r="M81" i="31" s="1"/>
  <c r="X81" i="31" l="1"/>
  <c r="Y81" i="31" s="1"/>
  <c r="R81" i="31"/>
  <c r="C82" i="31" s="1"/>
  <c r="K82" i="31" s="1"/>
  <c r="M82" i="31" s="1"/>
  <c r="X83" i="32"/>
  <c r="Y83" i="32" s="1"/>
  <c r="R83" i="32"/>
  <c r="C84" i="32" s="1"/>
  <c r="K84" i="32" s="1"/>
  <c r="M84" i="32" s="1"/>
  <c r="X82" i="33"/>
  <c r="Y82" i="33" s="1"/>
  <c r="R82" i="33"/>
  <c r="C83" i="33" s="1"/>
  <c r="K83" i="33" s="1"/>
  <c r="M83" i="33" s="1"/>
  <c r="X84" i="32" l="1"/>
  <c r="Y84" i="32" s="1"/>
  <c r="R84" i="32"/>
  <c r="C85" i="32" s="1"/>
  <c r="K85" i="32" s="1"/>
  <c r="M85" i="32" s="1"/>
  <c r="X82" i="31"/>
  <c r="Y82" i="31" s="1"/>
  <c r="R82" i="31"/>
  <c r="C83" i="31" s="1"/>
  <c r="K83" i="31" s="1"/>
  <c r="M83" i="31" s="1"/>
  <c r="X83" i="33"/>
  <c r="Y83" i="33" s="1"/>
  <c r="R83" i="33"/>
  <c r="C84" i="33" s="1"/>
  <c r="K84" i="33" s="1"/>
  <c r="M84" i="33" s="1"/>
  <c r="X84" i="33" l="1"/>
  <c r="Y84" i="33" s="1"/>
  <c r="R84" i="33"/>
  <c r="C85" i="33" s="1"/>
  <c r="K85" i="33" s="1"/>
  <c r="M85" i="33" s="1"/>
  <c r="X85" i="32"/>
  <c r="Y85" i="32" s="1"/>
  <c r="R85" i="32"/>
  <c r="C86" i="32" s="1"/>
  <c r="K86" i="32" s="1"/>
  <c r="M86" i="32" s="1"/>
  <c r="X83" i="31"/>
  <c r="Y83" i="31" s="1"/>
  <c r="R83" i="31"/>
  <c r="C84" i="31" s="1"/>
  <c r="K84" i="31" s="1"/>
  <c r="M84" i="31" s="1"/>
  <c r="X86" i="32" l="1"/>
  <c r="Y86" i="32" s="1"/>
  <c r="R86" i="32"/>
  <c r="C87" i="32" s="1"/>
  <c r="K87" i="32" s="1"/>
  <c r="M87" i="32" s="1"/>
  <c r="X85" i="33"/>
  <c r="Y85" i="33" s="1"/>
  <c r="R85" i="33"/>
  <c r="C86" i="33" s="1"/>
  <c r="K86" i="33" s="1"/>
  <c r="M86" i="33" s="1"/>
  <c r="X84" i="31"/>
  <c r="Y84" i="31" s="1"/>
  <c r="R84" i="31"/>
  <c r="C85" i="31" s="1"/>
  <c r="K85" i="31" s="1"/>
  <c r="M85" i="31" s="1"/>
  <c r="X85" i="31" l="1"/>
  <c r="Y85" i="31" s="1"/>
  <c r="R85" i="31"/>
  <c r="C86" i="31" s="1"/>
  <c r="K86" i="31" s="1"/>
  <c r="M86" i="31" s="1"/>
  <c r="X87" i="32"/>
  <c r="Y87" i="32" s="1"/>
  <c r="R87" i="32"/>
  <c r="C88" i="32" s="1"/>
  <c r="K88" i="32" s="1"/>
  <c r="M88" i="32" s="1"/>
  <c r="X86" i="33"/>
  <c r="Y86" i="33" s="1"/>
  <c r="R86" i="33"/>
  <c r="C87" i="33" s="1"/>
  <c r="K87" i="33" s="1"/>
  <c r="M87" i="33" s="1"/>
  <c r="X87" i="33" l="1"/>
  <c r="Y87" i="33" s="1"/>
  <c r="R87" i="33"/>
  <c r="C88" i="33" s="1"/>
  <c r="K88" i="33" s="1"/>
  <c r="M88" i="33" s="1"/>
  <c r="X86" i="31"/>
  <c r="Y86" i="31" s="1"/>
  <c r="R86" i="31"/>
  <c r="C87" i="31" s="1"/>
  <c r="K87" i="31" s="1"/>
  <c r="M87" i="31" s="1"/>
  <c r="X88" i="32"/>
  <c r="Y88" i="32" s="1"/>
  <c r="R88" i="32"/>
  <c r="C89" i="32" s="1"/>
  <c r="K89" i="32" s="1"/>
  <c r="M89" i="32" s="1"/>
  <c r="X89" i="32" l="1"/>
  <c r="Y89" i="32" s="1"/>
  <c r="R89" i="32"/>
  <c r="C90" i="32" s="1"/>
  <c r="K90" i="32" s="1"/>
  <c r="M90" i="32" s="1"/>
  <c r="X88" i="33"/>
  <c r="Y88" i="33" s="1"/>
  <c r="R88" i="33"/>
  <c r="C89" i="33" s="1"/>
  <c r="K89" i="33" s="1"/>
  <c r="M89" i="33" s="1"/>
  <c r="X87" i="31"/>
  <c r="Y87" i="31" s="1"/>
  <c r="R87" i="31"/>
  <c r="C88" i="31" s="1"/>
  <c r="K88" i="31" s="1"/>
  <c r="M88" i="31" s="1"/>
  <c r="X88" i="31" l="1"/>
  <c r="Y88" i="31" s="1"/>
  <c r="R88" i="31"/>
  <c r="C89" i="31" s="1"/>
  <c r="K89" i="31" s="1"/>
  <c r="M89" i="31" s="1"/>
  <c r="X90" i="32"/>
  <c r="Y90" i="32" s="1"/>
  <c r="R90" i="32"/>
  <c r="C91" i="32" s="1"/>
  <c r="K91" i="32" s="1"/>
  <c r="M91" i="32" s="1"/>
  <c r="X89" i="33"/>
  <c r="Y89" i="33" s="1"/>
  <c r="R89" i="33"/>
  <c r="C90" i="33" s="1"/>
  <c r="K90" i="33" s="1"/>
  <c r="M90" i="33" s="1"/>
  <c r="X90" i="33" l="1"/>
  <c r="Y90" i="33" s="1"/>
  <c r="R90" i="33"/>
  <c r="C91" i="33" s="1"/>
  <c r="K91" i="33" s="1"/>
  <c r="M91" i="33" s="1"/>
  <c r="X89" i="31"/>
  <c r="Y89" i="31" s="1"/>
  <c r="R89" i="31"/>
  <c r="C90" i="31" s="1"/>
  <c r="K90" i="31" s="1"/>
  <c r="M90" i="31" s="1"/>
  <c r="X91" i="32"/>
  <c r="Y91" i="32" s="1"/>
  <c r="R91" i="32"/>
  <c r="C92" i="32" s="1"/>
  <c r="K92" i="32" s="1"/>
  <c r="M92" i="32" s="1"/>
  <c r="X92" i="32" l="1"/>
  <c r="Y92" i="32" s="1"/>
  <c r="R92" i="32"/>
  <c r="C93" i="32" s="1"/>
  <c r="X91" i="33"/>
  <c r="Y91" i="33" s="1"/>
  <c r="R91" i="33"/>
  <c r="C92" i="33" s="1"/>
  <c r="K92" i="33" s="1"/>
  <c r="M92" i="33" s="1"/>
  <c r="X90" i="31"/>
  <c r="Y90" i="31" s="1"/>
  <c r="R90" i="31"/>
  <c r="C91" i="31" s="1"/>
  <c r="K91" i="31" s="1"/>
  <c r="M91" i="31" s="1"/>
  <c r="X91" i="31" l="1"/>
  <c r="Y91" i="31" s="1"/>
  <c r="R91" i="31"/>
  <c r="C92" i="31" s="1"/>
  <c r="K92" i="31" s="1"/>
  <c r="M92" i="31" s="1"/>
  <c r="X93" i="32"/>
  <c r="Y93" i="32" s="1"/>
  <c r="R93" i="32"/>
  <c r="C94" i="32" s="1"/>
  <c r="X92" i="33"/>
  <c r="Y92" i="33" s="1"/>
  <c r="R92" i="33"/>
  <c r="C93" i="33" s="1"/>
  <c r="K93" i="33" s="1"/>
  <c r="M93" i="33" s="1"/>
  <c r="X93" i="33" l="1"/>
  <c r="Y93" i="33" s="1"/>
  <c r="R93" i="33"/>
  <c r="C94" i="33" s="1"/>
  <c r="X92" i="31"/>
  <c r="Y92" i="31" s="1"/>
  <c r="R92" i="31"/>
  <c r="C93" i="31" s="1"/>
  <c r="K93" i="31" s="1"/>
  <c r="M93" i="31" s="1"/>
  <c r="X94" i="32"/>
  <c r="Y94" i="32" s="1"/>
  <c r="R94" i="32"/>
  <c r="C95" i="32" s="1"/>
  <c r="X93" i="31" l="1"/>
  <c r="Y93" i="31" s="1"/>
  <c r="R93" i="31"/>
  <c r="C94" i="31" s="1"/>
  <c r="X94" i="33"/>
  <c r="Y94" i="33" s="1"/>
  <c r="R94" i="33"/>
  <c r="C95" i="33" s="1"/>
  <c r="X95" i="32"/>
  <c r="Y95" i="32" s="1"/>
  <c r="R95" i="32"/>
  <c r="C96" i="32" s="1"/>
  <c r="X96" i="32" l="1"/>
  <c r="Y96" i="32" s="1"/>
  <c r="R96" i="32"/>
  <c r="C97" i="32" s="1"/>
  <c r="X94" i="31"/>
  <c r="Y94" i="31" s="1"/>
  <c r="R94" i="31"/>
  <c r="C95" i="31" s="1"/>
  <c r="X95" i="33"/>
  <c r="Y95" i="33" s="1"/>
  <c r="R95" i="33"/>
  <c r="C96" i="33" s="1"/>
  <c r="X96" i="33" l="1"/>
  <c r="Y96" i="33" s="1"/>
  <c r="R96" i="33"/>
  <c r="C97" i="33" s="1"/>
  <c r="X95" i="31"/>
  <c r="Y95" i="31" s="1"/>
  <c r="R95" i="31"/>
  <c r="C96" i="31" s="1"/>
  <c r="X97" i="32"/>
  <c r="Y97" i="32" s="1"/>
  <c r="R97" i="32"/>
  <c r="C98" i="32" s="1"/>
  <c r="X98" i="32" l="1"/>
  <c r="Y98" i="32" s="1"/>
  <c r="R98" i="32"/>
  <c r="C99" i="32" s="1"/>
  <c r="X97" i="33"/>
  <c r="Y97" i="33" s="1"/>
  <c r="R97" i="33"/>
  <c r="C98" i="33" s="1"/>
  <c r="X96" i="31"/>
  <c r="Y96" i="31" s="1"/>
  <c r="R96" i="31"/>
  <c r="C97" i="31" s="1"/>
  <c r="X98" i="33" l="1"/>
  <c r="Y98" i="33" s="1"/>
  <c r="R98" i="33"/>
  <c r="C99" i="33" s="1"/>
  <c r="X99" i="32"/>
  <c r="Y99" i="32" s="1"/>
  <c r="R99" i="32"/>
  <c r="C100" i="32" s="1"/>
  <c r="X97" i="31"/>
  <c r="Y97" i="31" s="1"/>
  <c r="R97" i="31"/>
  <c r="C98" i="31" s="1"/>
  <c r="X98" i="31" l="1"/>
  <c r="Y98" i="31" s="1"/>
  <c r="R98" i="31"/>
  <c r="C99" i="31" s="1"/>
  <c r="X99" i="33"/>
  <c r="Y99" i="33" s="1"/>
  <c r="R99" i="33"/>
  <c r="C100" i="33" s="1"/>
  <c r="X100" i="32"/>
  <c r="Y100" i="32" s="1"/>
  <c r="R100" i="32"/>
  <c r="C101" i="32" s="1"/>
  <c r="X101" i="32" l="1"/>
  <c r="Y101" i="32" s="1"/>
  <c r="R101" i="32"/>
  <c r="C102" i="32" s="1"/>
  <c r="X99" i="31"/>
  <c r="Y99" i="31" s="1"/>
  <c r="R99" i="31"/>
  <c r="C100" i="31" s="1"/>
  <c r="X100" i="33"/>
  <c r="Y100" i="33" s="1"/>
  <c r="R100" i="33"/>
  <c r="C101" i="33" s="1"/>
  <c r="X100" i="31" l="1"/>
  <c r="Y100" i="31" s="1"/>
  <c r="R100" i="31"/>
  <c r="C101" i="31" s="1"/>
  <c r="X102" i="32"/>
  <c r="Y102" i="32" s="1"/>
  <c r="R102" i="32"/>
  <c r="C103" i="32" s="1"/>
  <c r="X101" i="33"/>
  <c r="Y101" i="33" s="1"/>
  <c r="R101" i="33"/>
  <c r="C102" i="33" s="1"/>
  <c r="X102" i="33" l="1"/>
  <c r="Y102" i="33" s="1"/>
  <c r="R102" i="33"/>
  <c r="C103" i="33" s="1"/>
  <c r="X101" i="31"/>
  <c r="Y101" i="31" s="1"/>
  <c r="R101" i="31"/>
  <c r="C102" i="31" s="1"/>
  <c r="X103" i="32"/>
  <c r="Y103" i="32" s="1"/>
  <c r="R103" i="32"/>
  <c r="C104" i="32" s="1"/>
  <c r="X104" i="32" l="1"/>
  <c r="Y104" i="32" s="1"/>
  <c r="R104" i="32"/>
  <c r="C105" i="32" s="1"/>
  <c r="X103" i="33"/>
  <c r="Y103" i="33" s="1"/>
  <c r="R103" i="33"/>
  <c r="C104" i="33" s="1"/>
  <c r="X102" i="31"/>
  <c r="Y102" i="31" s="1"/>
  <c r="R102" i="31"/>
  <c r="C103" i="31" s="1"/>
  <c r="X103" i="31" l="1"/>
  <c r="Y103" i="31" s="1"/>
  <c r="R103" i="31"/>
  <c r="C104" i="31" s="1"/>
  <c r="X105" i="32"/>
  <c r="Y105" i="32" s="1"/>
  <c r="R105" i="32"/>
  <c r="C106" i="32" s="1"/>
  <c r="X104" i="33"/>
  <c r="Y104" i="33" s="1"/>
  <c r="R104" i="33"/>
  <c r="C105" i="33" s="1"/>
  <c r="X105" i="33" l="1"/>
  <c r="Y105" i="33" s="1"/>
  <c r="R105" i="33"/>
  <c r="C106" i="33" s="1"/>
  <c r="X104" i="31"/>
  <c r="Y104" i="31" s="1"/>
  <c r="R104" i="31"/>
  <c r="C105" i="31" s="1"/>
  <c r="X106" i="32"/>
  <c r="Y106" i="32" s="1"/>
  <c r="R106" i="32"/>
  <c r="C107" i="32" s="1"/>
  <c r="X107" i="32" l="1"/>
  <c r="Y107" i="32" s="1"/>
  <c r="R107" i="32"/>
  <c r="C108" i="32" s="1"/>
  <c r="X106" i="33"/>
  <c r="Y106" i="33" s="1"/>
  <c r="R106" i="33"/>
  <c r="C107" i="33" s="1"/>
  <c r="X105" i="31"/>
  <c r="Y105" i="31" s="1"/>
  <c r="R105" i="31"/>
  <c r="C106" i="31" s="1"/>
  <c r="X106" i="31" l="1"/>
  <c r="Y106" i="31" s="1"/>
  <c r="R106" i="31"/>
  <c r="C107" i="31" s="1"/>
  <c r="X108" i="32"/>
  <c r="Y108" i="32" s="1"/>
  <c r="R108" i="32"/>
  <c r="C109" i="32" s="1"/>
  <c r="X107" i="33"/>
  <c r="Y107" i="33" s="1"/>
  <c r="R107" i="33"/>
  <c r="C108" i="33" s="1"/>
  <c r="X108" i="33" l="1"/>
  <c r="Y108" i="33" s="1"/>
  <c r="R108" i="33"/>
  <c r="C109" i="33" s="1"/>
  <c r="X107" i="31"/>
  <c r="Y107" i="31" s="1"/>
  <c r="R107" i="31"/>
  <c r="C108" i="31" s="1"/>
  <c r="X109" i="32"/>
  <c r="Y109" i="32" s="1"/>
  <c r="R109" i="32"/>
  <c r="C110" i="32" s="1"/>
  <c r="X110" i="32" l="1"/>
  <c r="Y110" i="32" s="1"/>
  <c r="R110" i="32"/>
  <c r="C111" i="32" s="1"/>
  <c r="X109" i="33"/>
  <c r="Y109" i="33" s="1"/>
  <c r="R109" i="33"/>
  <c r="C110" i="33" s="1"/>
  <c r="X108" i="31"/>
  <c r="Y108" i="31" s="1"/>
  <c r="R108" i="31"/>
  <c r="C109" i="31" s="1"/>
  <c r="X110" i="33" l="1"/>
  <c r="Y110" i="33" s="1"/>
  <c r="R110" i="33"/>
  <c r="C111" i="33" s="1"/>
  <c r="X111" i="32"/>
  <c r="Y111" i="32" s="1"/>
  <c r="R111" i="32"/>
  <c r="C112" i="32" s="1"/>
  <c r="X109" i="31"/>
  <c r="Y109" i="31" s="1"/>
  <c r="R109" i="31"/>
  <c r="C110" i="31" s="1"/>
  <c r="X110" i="31" l="1"/>
  <c r="Y110" i="31" s="1"/>
  <c r="R110" i="31"/>
  <c r="C111" i="31" s="1"/>
  <c r="X111" i="33"/>
  <c r="Y111" i="33" s="1"/>
  <c r="R111" i="33"/>
  <c r="C112" i="33" s="1"/>
  <c r="X112" i="32"/>
  <c r="Y112" i="32" s="1"/>
  <c r="R112" i="32"/>
  <c r="C113" i="32" s="1"/>
  <c r="X112" i="33" l="1"/>
  <c r="Y112" i="33" s="1"/>
  <c r="R112" i="33"/>
  <c r="C113" i="33" s="1"/>
  <c r="X111" i="31"/>
  <c r="Y111" i="31" s="1"/>
  <c r="R111" i="31"/>
  <c r="C112" i="31" s="1"/>
  <c r="X113" i="32"/>
  <c r="Y113" i="32" s="1"/>
  <c r="R113" i="32"/>
  <c r="C114" i="32" s="1"/>
  <c r="X114" i="32" l="1"/>
  <c r="Y114" i="32" s="1"/>
  <c r="R114" i="32"/>
  <c r="C115" i="32" s="1"/>
  <c r="X113" i="33"/>
  <c r="Y113" i="33" s="1"/>
  <c r="R113" i="33"/>
  <c r="C114" i="33" s="1"/>
  <c r="X112" i="31"/>
  <c r="Y112" i="31" s="1"/>
  <c r="R112" i="31"/>
  <c r="C113" i="31" s="1"/>
  <c r="X113" i="31" l="1"/>
  <c r="Y113" i="31" s="1"/>
  <c r="R113" i="31"/>
  <c r="C114" i="31" s="1"/>
  <c r="X115" i="32"/>
  <c r="Y115" i="32" s="1"/>
  <c r="R115" i="32"/>
  <c r="C116" i="32" s="1"/>
  <c r="X114" i="33"/>
  <c r="Y114" i="33" s="1"/>
  <c r="R114" i="33"/>
  <c r="C115" i="33" s="1"/>
  <c r="X115" i="33" l="1"/>
  <c r="Y115" i="33" s="1"/>
  <c r="R115" i="33"/>
  <c r="C116" i="33" s="1"/>
  <c r="X114" i="31"/>
  <c r="Y114" i="31" s="1"/>
  <c r="R114" i="31"/>
  <c r="C115" i="31" s="1"/>
  <c r="X116" i="32"/>
  <c r="Y116" i="32" s="1"/>
  <c r="R116" i="32"/>
  <c r="C117" i="32" s="1"/>
  <c r="X117" i="32" l="1"/>
  <c r="Y117" i="32" s="1"/>
  <c r="R117" i="32"/>
  <c r="C118" i="32" s="1"/>
  <c r="X116" i="33"/>
  <c r="Y116" i="33" s="1"/>
  <c r="R116" i="33"/>
  <c r="C117" i="33" s="1"/>
  <c r="X115" i="31"/>
  <c r="Y115" i="31" s="1"/>
  <c r="R115" i="31"/>
  <c r="C116" i="31" s="1"/>
  <c r="X117" i="33" l="1"/>
  <c r="Y117" i="33" s="1"/>
  <c r="R117" i="33"/>
  <c r="C118" i="33" s="1"/>
  <c r="X118" i="32"/>
  <c r="Y118" i="32" s="1"/>
  <c r="R118" i="32"/>
  <c r="C119" i="32" s="1"/>
  <c r="X116" i="31"/>
  <c r="Y116" i="31" s="1"/>
  <c r="R116" i="31"/>
  <c r="C117" i="31" s="1"/>
  <c r="X117" i="31" l="1"/>
  <c r="Y117" i="31" s="1"/>
  <c r="R117" i="31"/>
  <c r="C118" i="31" s="1"/>
  <c r="X118" i="33"/>
  <c r="Y118" i="33" s="1"/>
  <c r="R118" i="33"/>
  <c r="C119" i="33" s="1"/>
  <c r="X119" i="32"/>
  <c r="Y119" i="32" s="1"/>
  <c r="R119" i="32"/>
  <c r="C120" i="32" s="1"/>
  <c r="X119" i="33" l="1"/>
  <c r="Y119" i="33" s="1"/>
  <c r="R119" i="33"/>
  <c r="C120" i="33" s="1"/>
  <c r="X118" i="31"/>
  <c r="Y118" i="31" s="1"/>
  <c r="R118" i="31"/>
  <c r="C119" i="31" s="1"/>
  <c r="X120" i="32"/>
  <c r="Y120" i="32" s="1"/>
  <c r="R120" i="32"/>
  <c r="C121" i="32" s="1"/>
  <c r="X121" i="32" l="1"/>
  <c r="Y121" i="32" s="1"/>
  <c r="R121" i="32"/>
  <c r="C122" i="32" s="1"/>
  <c r="X120" i="33"/>
  <c r="Y120" i="33" s="1"/>
  <c r="R120" i="33"/>
  <c r="C121" i="33" s="1"/>
  <c r="X119" i="31"/>
  <c r="Y119" i="31" s="1"/>
  <c r="R119" i="31"/>
  <c r="C120" i="31" s="1"/>
  <c r="X120" i="31" l="1"/>
  <c r="Y120" i="31" s="1"/>
  <c r="R120" i="31"/>
  <c r="C121" i="31" s="1"/>
  <c r="X122" i="32"/>
  <c r="Y122" i="32" s="1"/>
  <c r="R122" i="32"/>
  <c r="C123" i="32" s="1"/>
  <c r="X121" i="33"/>
  <c r="Y121" i="33" s="1"/>
  <c r="R121" i="33"/>
  <c r="C122" i="33" s="1"/>
  <c r="X122" i="33" l="1"/>
  <c r="Y122" i="33" s="1"/>
  <c r="R122" i="33"/>
  <c r="C123" i="33" s="1"/>
  <c r="X121" i="31"/>
  <c r="Y121" i="31" s="1"/>
  <c r="R121" i="31"/>
  <c r="C122" i="31" s="1"/>
  <c r="X123" i="32"/>
  <c r="Y123" i="32" s="1"/>
  <c r="R123" i="32"/>
  <c r="C124" i="32" s="1"/>
  <c r="X124" i="32" l="1"/>
  <c r="Y124" i="32" s="1"/>
  <c r="R124" i="32"/>
  <c r="C125" i="32" s="1"/>
  <c r="X123" i="33"/>
  <c r="Y123" i="33" s="1"/>
  <c r="R123" i="33"/>
  <c r="C124" i="33" s="1"/>
  <c r="X122" i="31"/>
  <c r="Y122" i="31" s="1"/>
  <c r="R122" i="31"/>
  <c r="C123" i="31" s="1"/>
  <c r="X123" i="31" l="1"/>
  <c r="Y123" i="31" s="1"/>
  <c r="R123" i="31"/>
  <c r="C124" i="31" s="1"/>
  <c r="X125" i="32"/>
  <c r="Y125" i="32" s="1"/>
  <c r="R125" i="32"/>
  <c r="C126" i="32" s="1"/>
  <c r="X124" i="33"/>
  <c r="Y124" i="33" s="1"/>
  <c r="R124" i="33"/>
  <c r="C125" i="33" s="1"/>
  <c r="X126" i="32" l="1"/>
  <c r="Y126" i="32" s="1"/>
  <c r="R126" i="32"/>
  <c r="C127" i="32" s="1"/>
  <c r="X125" i="33"/>
  <c r="Y125" i="33" s="1"/>
  <c r="R125" i="33"/>
  <c r="C126" i="33" s="1"/>
  <c r="X124" i="31"/>
  <c r="Y124" i="31" s="1"/>
  <c r="R124" i="31"/>
  <c r="C125" i="31" s="1"/>
  <c r="X125" i="31" l="1"/>
  <c r="Y125" i="31" s="1"/>
  <c r="R125" i="31"/>
  <c r="C126" i="31" s="1"/>
  <c r="X126" i="33"/>
  <c r="Y126" i="33" s="1"/>
  <c r="R126" i="33"/>
  <c r="C127" i="33" s="1"/>
  <c r="X127" i="32"/>
  <c r="Y127" i="32" s="1"/>
  <c r="R127" i="32"/>
  <c r="C128" i="32" s="1"/>
  <c r="X128" i="32" l="1"/>
  <c r="Y128" i="32" s="1"/>
  <c r="R128" i="32"/>
  <c r="C129" i="32" s="1"/>
  <c r="X127" i="33"/>
  <c r="Y127" i="33" s="1"/>
  <c r="R127" i="33"/>
  <c r="C128" i="33" s="1"/>
  <c r="X126" i="31"/>
  <c r="Y126" i="31" s="1"/>
  <c r="R126" i="31"/>
  <c r="C127" i="31" s="1"/>
  <c r="X127" i="31" l="1"/>
  <c r="Y127" i="31" s="1"/>
  <c r="R127" i="31"/>
  <c r="C128" i="31" s="1"/>
  <c r="X129" i="32"/>
  <c r="Y129" i="32" s="1"/>
  <c r="R129" i="32"/>
  <c r="C130" i="32" s="1"/>
  <c r="X128" i="33"/>
  <c r="Y128" i="33" s="1"/>
  <c r="R128" i="33"/>
  <c r="C129" i="33" s="1"/>
  <c r="X130" i="32" l="1"/>
  <c r="Y130" i="32" s="1"/>
  <c r="R130" i="32"/>
  <c r="C131" i="32" s="1"/>
  <c r="X128" i="31"/>
  <c r="Y128" i="31" s="1"/>
  <c r="R128" i="31"/>
  <c r="C129" i="31" s="1"/>
  <c r="X129" i="33"/>
  <c r="Y129" i="33" s="1"/>
  <c r="R129" i="33"/>
  <c r="C130" i="33" s="1"/>
  <c r="X130" i="33" l="1"/>
  <c r="Y130" i="33" s="1"/>
  <c r="R130" i="33"/>
  <c r="C131" i="33" s="1"/>
  <c r="X131" i="32"/>
  <c r="Y131" i="32" s="1"/>
  <c r="R131" i="32"/>
  <c r="C132" i="32" s="1"/>
  <c r="X129" i="31"/>
  <c r="Y129" i="31" s="1"/>
  <c r="R129" i="31"/>
  <c r="C130" i="31" s="1"/>
  <c r="X130" i="31" l="1"/>
  <c r="Y130" i="31" s="1"/>
  <c r="R130" i="31"/>
  <c r="C131" i="31" s="1"/>
  <c r="X131" i="33"/>
  <c r="Y131" i="33" s="1"/>
  <c r="R131" i="33"/>
  <c r="C132" i="33" s="1"/>
  <c r="X132" i="32"/>
  <c r="Y132" i="32" s="1"/>
  <c r="R132" i="32"/>
  <c r="X132" i="33" l="1"/>
  <c r="Y132" i="33" s="1"/>
  <c r="R132" i="33"/>
  <c r="X131" i="31"/>
  <c r="Y131" i="31" s="1"/>
  <c r="R131" i="31"/>
  <c r="C132" i="31" s="1"/>
  <c r="C133" i="32"/>
  <c r="G5" i="32"/>
  <c r="C5" i="32"/>
  <c r="E5" i="32"/>
  <c r="D4" i="32"/>
  <c r="P2" i="32" s="1"/>
  <c r="X132" i="31" l="1"/>
  <c r="Y132" i="31" s="1"/>
  <c r="R132" i="31"/>
  <c r="I5" i="32"/>
  <c r="C133" i="33"/>
  <c r="D4" i="33"/>
  <c r="P2" i="33" s="1"/>
  <c r="C5" i="33"/>
  <c r="E5" i="33"/>
  <c r="G5" i="33"/>
  <c r="X133" i="32"/>
  <c r="Y133" i="32" s="1"/>
  <c r="P4" i="32" s="1"/>
  <c r="L4" i="32"/>
  <c r="I5" i="33" l="1"/>
  <c r="X133" i="33"/>
  <c r="Y133" i="33" s="1"/>
  <c r="P4" i="33" s="1"/>
  <c r="L4" i="33"/>
  <c r="C133" i="31"/>
  <c r="E5" i="31"/>
  <c r="D4" i="31"/>
  <c r="P2" i="31" s="1"/>
  <c r="C5" i="31"/>
  <c r="G5" i="31"/>
  <c r="I5" i="31" l="1"/>
  <c r="X133" i="31"/>
  <c r="Y133" i="31" s="1"/>
  <c r="P4" i="31" s="1"/>
  <c r="L4" i="31"/>
</calcChain>
</file>

<file path=xl/sharedStrings.xml><?xml version="1.0" encoding="utf-8"?>
<sst xmlns="http://schemas.openxmlformats.org/spreadsheetml/2006/main" count="549" uniqueCount="77">
  <si>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</si>
  <si>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</si>
  <si>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</si>
  <si>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</si>
  <si>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</si>
  <si>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</si>
  <si>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</si>
  <si>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</si>
  <si>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</si>
  <si>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</si>
  <si>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</si>
  <si>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</si>
  <si>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</si>
  <si>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</si>
  <si>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</si>
  <si>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</si>
  <si>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</si>
  <si>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</si>
  <si>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</si>
  <si>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</si>
  <si>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</si>
  <si>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</si>
  <si>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</si>
  <si>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</si>
  <si>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</si>
  <si>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</si>
  <si>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</si>
  <si>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</si>
  <si>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</si>
  <si>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</si>
  <si>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</si>
  <si>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</si>
  <si>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</si>
  <si>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</si>
  <si>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</si>
  <si>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</si>
  <si>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</si>
  <si>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</si>
  <si>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</si>
  <si>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</si>
  <si>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</si>
  <si>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</si>
  <si>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</si>
  <si>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</si>
  <si>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</si>
  <si>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</si>
  <si>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</si>
  <si>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</si>
  <si>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</si>
  <si>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</si>
  <si>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</si>
  <si>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</si>
  <si>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</si>
  <si>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</si>
  <si>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</si>
  <si>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</si>
  <si>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</si>
  <si>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</si>
  <si>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</si>
  <si>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</si>
  <si>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</si>
  <si>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</si>
  <si>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</si>
  <si>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</si>
  <si>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</si>
  <si>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</si>
  <si>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</si>
  <si>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</si>
  <si>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=MT4|TAB!660414</t>
  </si>
  <si>
    <t>CHFJPY</t>
    <phoneticPr fontId="2"/>
  </si>
  <si>
    <t>４時間足</t>
    <rPh sb="1" eb="3">
      <t>ジカン</t>
    </rPh>
    <rPh sb="3" eb="4">
      <t>アシ</t>
    </rPh>
    <phoneticPr fontId="3"/>
  </si>
  <si>
    <t>10MA・20MA・50MAの上側にキャンドルがあれば買い方向、下側なら売り方向。MAに触れてEB出現でエントリー待ち、EB高値or安値ブレイクでエントリー。</t>
    <phoneticPr fontId="2"/>
  </si>
  <si>
    <t>10MA・20MA・50MAの上側にキャンドルがあれば買い方向、下側なら売り方向。MAに触れてEB出現でエントリー待ち、EB高値or安値ブレイクでエントリー。</t>
    <phoneticPr fontId="2"/>
  </si>
  <si>
    <t>追加ルール
日足の動きと同じ方向を向いているときはエントリー。反対方向であればエントリー見送り。</t>
    <rPh sb="0" eb="2">
      <t>ツイカ</t>
    </rPh>
    <rPh sb="6" eb="8">
      <t>ヒアシ</t>
    </rPh>
    <rPh sb="9" eb="10">
      <t>ウゴ</t>
    </rPh>
    <rPh sb="12" eb="13">
      <t>オナ</t>
    </rPh>
    <rPh sb="14" eb="16">
      <t>ホウコウ</t>
    </rPh>
    <rPh sb="17" eb="18">
      <t>ム</t>
    </rPh>
    <rPh sb="31" eb="33">
      <t>ハンタイ</t>
    </rPh>
    <rPh sb="33" eb="35">
      <t>ホウコウ</t>
    </rPh>
    <rPh sb="44" eb="46">
      <t>ミオク</t>
    </rPh>
    <phoneticPr fontId="2"/>
  </si>
  <si>
    <t>EMAで追加ルール適用の場合、勝率がFIB1.27、1.5、2.0それぞれで約２％向上します。しかし、損益金額が大きく下がります。SMAではこのようなことはありませんでした。</t>
    <rPh sb="4" eb="6">
      <t>ツイカ</t>
    </rPh>
    <rPh sb="9" eb="11">
      <t>テキヨウ</t>
    </rPh>
    <rPh sb="12" eb="14">
      <t>バアイ</t>
    </rPh>
    <rPh sb="15" eb="17">
      <t>ショウリツ</t>
    </rPh>
    <rPh sb="38" eb="39">
      <t>ヤク</t>
    </rPh>
    <rPh sb="41" eb="43">
      <t>コウジョウ</t>
    </rPh>
    <rPh sb="51" eb="53">
      <t>ソンエキ</t>
    </rPh>
    <rPh sb="53" eb="55">
      <t>キンガク</t>
    </rPh>
    <rPh sb="56" eb="57">
      <t>オオ</t>
    </rPh>
    <rPh sb="59" eb="60">
      <t>サ</t>
    </rPh>
    <phoneticPr fontId="2"/>
  </si>
  <si>
    <t>SMAで追加ルールを適用したほうが良いかと考えます。EMAとSMAで検証期間が異なるので検証期間を合わせて確認する必要がありそうです。ただし同一期間、２０１７年～を見てみるとほぼ同じ数値です。
EMAより、SMA＋追加ルールの検証を優先したいと思います。</t>
    <rPh sb="4" eb="6">
      <t>ツイカ</t>
    </rPh>
    <rPh sb="10" eb="12">
      <t>テキヨウ</t>
    </rPh>
    <rPh sb="17" eb="18">
      <t>ヨ</t>
    </rPh>
    <rPh sb="21" eb="22">
      <t>カンガ</t>
    </rPh>
    <rPh sb="34" eb="36">
      <t>ケンショウ</t>
    </rPh>
    <rPh sb="36" eb="38">
      <t>キカン</t>
    </rPh>
    <rPh sb="39" eb="40">
      <t>コト</t>
    </rPh>
    <rPh sb="44" eb="46">
      <t>ケンショウ</t>
    </rPh>
    <rPh sb="46" eb="48">
      <t>キカン</t>
    </rPh>
    <rPh sb="49" eb="50">
      <t>ア</t>
    </rPh>
    <rPh sb="53" eb="55">
      <t>カクニン</t>
    </rPh>
    <rPh sb="57" eb="59">
      <t>ヒツヨウ</t>
    </rPh>
    <rPh sb="70" eb="72">
      <t>ドウイツ</t>
    </rPh>
    <rPh sb="72" eb="74">
      <t>キカン</t>
    </rPh>
    <rPh sb="79" eb="80">
      <t>ネン</t>
    </rPh>
    <rPh sb="82" eb="83">
      <t>ミ</t>
    </rPh>
    <rPh sb="89" eb="90">
      <t>オナ</t>
    </rPh>
    <rPh sb="91" eb="93">
      <t>スウチ</t>
    </rPh>
    <rPh sb="107" eb="109">
      <t>ツイカ</t>
    </rPh>
    <rPh sb="113" eb="115">
      <t>ケンショウ</t>
    </rPh>
    <rPh sb="116" eb="118">
      <t>ユウセン</t>
    </rPh>
    <rPh sb="122" eb="123">
      <t>オモ</t>
    </rPh>
    <phoneticPr fontId="2"/>
  </si>
  <si>
    <t>　SMA＋追加ルールの検証を行います。</t>
    <rPh sb="14" eb="1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</si>
</sst>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vertical="center" wrapTex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cellStyle name="標準 3" xfId="3"/>
  </cellStyles>
  <dxfs count="113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452216</xdr:colOff>
      <xdr:row>27</xdr:row>
      <xdr:rowOff>78207</xdr:rowOff>
    </xdr:to>
    <xdr:pic>
      <xdr:nvPicPr>
        <xdr:cNvPr id="2" name="図 1" descr="2019-08-29_20h38_29.png"/>
        <xdr:cNvPicPr>
          <a:picLocks noChangeAspect="1"/>
        </xdr:cNvPicPr>
      </xdr:nvPicPr>
      <xdr:blipFill>
        <a:blip xmlns:r="http://schemas.openxmlformats.org/officeDocument/2006/relationships" r:embed="rId1" cstate="print"/>
        <a:stretch>
          <a:fillRect/>
        </a:stretch>
      </xdr:blipFill>
      <xdr:spPr>
        <a:xfrm>
          <a:off x="0" y="0"/>
          <a:ext cx="11234516" cy="4964532"/>
        </a:xfrm>
        <a:prstGeom prst="rect">
          <a:avLst/>
        </a:prstGeom>
      </xdr:spPr>
    </xdr:pic>
    <xdr:clientData/>
  </xdr:twoCellAnchor>
  <xdr:twoCellAnchor editAs="oneCell">
    <xdr:from>
      <xdr:col>0</xdr:col>
      <xdr:colOff>0</xdr:colOff>
      <xdr:row>29</xdr:row>
      <xdr:rowOff>0</xdr:rowOff>
    </xdr:from>
    <xdr:to>
      <xdr:col>16</xdr:col>
      <xdr:colOff>452216</xdr:colOff>
      <xdr:row>56</xdr:row>
      <xdr:rowOff>78207</xdr:rowOff>
    </xdr:to>
    <xdr:pic>
      <xdr:nvPicPr>
        <xdr:cNvPr id="3" name="図 2" descr="2019-08-29_20h45_50.png"/>
        <xdr:cNvPicPr>
          <a:picLocks noChangeAspect="1"/>
        </xdr:cNvPicPr>
      </xdr:nvPicPr>
      <xdr:blipFill>
        <a:blip xmlns:r="http://schemas.openxmlformats.org/officeDocument/2006/relationships" r:embed="rId2" cstate="print"/>
        <a:stretch>
          <a:fillRect/>
        </a:stretch>
      </xdr:blipFill>
      <xdr:spPr>
        <a:xfrm>
          <a:off x="0" y="5248275"/>
          <a:ext cx="11234516" cy="4964532"/>
        </a:xfrm>
        <a:prstGeom prst="rect">
          <a:avLst/>
        </a:prstGeom>
      </xdr:spPr>
    </xdr:pic>
    <xdr:clientData/>
  </xdr:twoCellAnchor>
  <xdr:twoCellAnchor editAs="oneCell">
    <xdr:from>
      <xdr:col>0</xdr:col>
      <xdr:colOff>0</xdr:colOff>
      <xdr:row>58</xdr:row>
      <xdr:rowOff>0</xdr:rowOff>
    </xdr:from>
    <xdr:to>
      <xdr:col>16</xdr:col>
      <xdr:colOff>452216</xdr:colOff>
      <xdr:row>85</xdr:row>
      <xdr:rowOff>78207</xdr:rowOff>
    </xdr:to>
    <xdr:pic>
      <xdr:nvPicPr>
        <xdr:cNvPr id="4" name="図 3" descr="2019-08-29_20h50_55.png"/>
        <xdr:cNvPicPr>
          <a:picLocks noChangeAspect="1"/>
        </xdr:cNvPicPr>
      </xdr:nvPicPr>
      <xdr:blipFill>
        <a:blip xmlns:r="http://schemas.openxmlformats.org/officeDocument/2006/relationships" r:embed="rId3" cstate="print"/>
        <a:stretch>
          <a:fillRect/>
        </a:stretch>
      </xdr:blipFill>
      <xdr:spPr>
        <a:xfrm>
          <a:off x="0" y="10496550"/>
          <a:ext cx="11234516" cy="4964532"/>
        </a:xfrm>
        <a:prstGeom prst="rect">
          <a:avLst/>
        </a:prstGeom>
      </xdr:spPr>
    </xdr:pic>
    <xdr:clientData/>
  </xdr:twoCellAnchor>
  <xdr:twoCellAnchor editAs="oneCell">
    <xdr:from>
      <xdr:col>0</xdr:col>
      <xdr:colOff>0</xdr:colOff>
      <xdr:row>87</xdr:row>
      <xdr:rowOff>0</xdr:rowOff>
    </xdr:from>
    <xdr:to>
      <xdr:col>16</xdr:col>
      <xdr:colOff>452216</xdr:colOff>
      <xdr:row>114</xdr:row>
      <xdr:rowOff>78207</xdr:rowOff>
    </xdr:to>
    <xdr:pic>
      <xdr:nvPicPr>
        <xdr:cNvPr id="5" name="図 4" descr="2019-08-29_20h57_11.png"/>
        <xdr:cNvPicPr>
          <a:picLocks noChangeAspect="1"/>
        </xdr:cNvPicPr>
      </xdr:nvPicPr>
      <xdr:blipFill>
        <a:blip xmlns:r="http://schemas.openxmlformats.org/officeDocument/2006/relationships" r:embed="rId4" cstate="print"/>
        <a:stretch>
          <a:fillRect/>
        </a:stretch>
      </xdr:blipFill>
      <xdr:spPr>
        <a:xfrm>
          <a:off x="0" y="15744825"/>
          <a:ext cx="11234516" cy="4964532"/>
        </a:xfrm>
        <a:prstGeom prst="rect">
          <a:avLst/>
        </a:prstGeom>
      </xdr:spPr>
    </xdr:pic>
    <xdr:clientData/>
  </xdr:twoCellAnchor>
  <xdr:twoCellAnchor editAs="oneCell">
    <xdr:from>
      <xdr:col>0</xdr:col>
      <xdr:colOff>0</xdr:colOff>
      <xdr:row>116</xdr:row>
      <xdr:rowOff>0</xdr:rowOff>
    </xdr:from>
    <xdr:to>
      <xdr:col>16</xdr:col>
      <xdr:colOff>452216</xdr:colOff>
      <xdr:row>143</xdr:row>
      <xdr:rowOff>78207</xdr:rowOff>
    </xdr:to>
    <xdr:pic>
      <xdr:nvPicPr>
        <xdr:cNvPr id="6" name="図 5" descr="2019-08-29_21h18_02.png"/>
        <xdr:cNvPicPr>
          <a:picLocks noChangeAspect="1"/>
        </xdr:cNvPicPr>
      </xdr:nvPicPr>
      <xdr:blipFill>
        <a:blip xmlns:r="http://schemas.openxmlformats.org/officeDocument/2006/relationships" r:embed="rId5" cstate="print"/>
        <a:stretch>
          <a:fillRect/>
        </a:stretch>
      </xdr:blipFill>
      <xdr:spPr>
        <a:xfrm>
          <a:off x="0" y="20993100"/>
          <a:ext cx="11234516" cy="4964532"/>
        </a:xfrm>
        <a:prstGeom prst="rect">
          <a:avLst/>
        </a:prstGeom>
      </xdr:spPr>
    </xdr:pic>
    <xdr:clientData/>
  </xdr:twoCellAnchor>
  <xdr:twoCellAnchor editAs="oneCell">
    <xdr:from>
      <xdr:col>0</xdr:col>
      <xdr:colOff>0</xdr:colOff>
      <xdr:row>145</xdr:row>
      <xdr:rowOff>0</xdr:rowOff>
    </xdr:from>
    <xdr:to>
      <xdr:col>16</xdr:col>
      <xdr:colOff>452216</xdr:colOff>
      <xdr:row>172</xdr:row>
      <xdr:rowOff>78207</xdr:rowOff>
    </xdr:to>
    <xdr:pic>
      <xdr:nvPicPr>
        <xdr:cNvPr id="7" name="図 6" descr="2019-08-29_22h23_36.png"/>
        <xdr:cNvPicPr>
          <a:picLocks noChangeAspect="1"/>
        </xdr:cNvPicPr>
      </xdr:nvPicPr>
      <xdr:blipFill>
        <a:blip xmlns:r="http://schemas.openxmlformats.org/officeDocument/2006/relationships" r:embed="rId6" cstate="print"/>
        <a:stretch>
          <a:fillRect/>
        </a:stretch>
      </xdr:blipFill>
      <xdr:spPr>
        <a:xfrm>
          <a:off x="0" y="26241375"/>
          <a:ext cx="11234516" cy="4964532"/>
        </a:xfrm>
        <a:prstGeom prst="rect">
          <a:avLst/>
        </a:prstGeom>
      </xdr:spPr>
    </xdr:pic>
    <xdr:clientData/>
  </xdr:twoCellAnchor>
  <xdr:twoCellAnchor editAs="oneCell">
    <xdr:from>
      <xdr:col>0</xdr:col>
      <xdr:colOff>0</xdr:colOff>
      <xdr:row>174</xdr:row>
      <xdr:rowOff>0</xdr:rowOff>
    </xdr:from>
    <xdr:to>
      <xdr:col>16</xdr:col>
      <xdr:colOff>452216</xdr:colOff>
      <xdr:row>201</xdr:row>
      <xdr:rowOff>78207</xdr:rowOff>
    </xdr:to>
    <xdr:pic>
      <xdr:nvPicPr>
        <xdr:cNvPr id="8" name="図 7" descr="2019-08-30_18h26_45.png"/>
        <xdr:cNvPicPr>
          <a:picLocks noChangeAspect="1"/>
        </xdr:cNvPicPr>
      </xdr:nvPicPr>
      <xdr:blipFill>
        <a:blip xmlns:r="http://schemas.openxmlformats.org/officeDocument/2006/relationships" r:embed="rId7" cstate="print"/>
        <a:stretch>
          <a:fillRect/>
        </a:stretch>
      </xdr:blipFill>
      <xdr:spPr>
        <a:xfrm>
          <a:off x="0" y="31489650"/>
          <a:ext cx="11234516" cy="4964532"/>
        </a:xfrm>
        <a:prstGeom prst="rect">
          <a:avLst/>
        </a:prstGeom>
      </xdr:spPr>
    </xdr:pic>
    <xdr:clientData/>
  </xdr:twoCellAnchor>
  <xdr:twoCellAnchor editAs="oneCell">
    <xdr:from>
      <xdr:col>0</xdr:col>
      <xdr:colOff>0</xdr:colOff>
      <xdr:row>203</xdr:row>
      <xdr:rowOff>0</xdr:rowOff>
    </xdr:from>
    <xdr:to>
      <xdr:col>16</xdr:col>
      <xdr:colOff>452216</xdr:colOff>
      <xdr:row>230</xdr:row>
      <xdr:rowOff>78207</xdr:rowOff>
    </xdr:to>
    <xdr:pic>
      <xdr:nvPicPr>
        <xdr:cNvPr id="9" name="図 8" descr="2019-08-30_18h30_38.png"/>
        <xdr:cNvPicPr>
          <a:picLocks noChangeAspect="1"/>
        </xdr:cNvPicPr>
      </xdr:nvPicPr>
      <xdr:blipFill>
        <a:blip xmlns:r="http://schemas.openxmlformats.org/officeDocument/2006/relationships" r:embed="rId8" cstate="print"/>
        <a:stretch>
          <a:fillRect/>
        </a:stretch>
      </xdr:blipFill>
      <xdr:spPr>
        <a:xfrm>
          <a:off x="0" y="36737925"/>
          <a:ext cx="11234516" cy="4964532"/>
        </a:xfrm>
        <a:prstGeom prst="rect">
          <a:avLst/>
        </a:prstGeom>
      </xdr:spPr>
    </xdr:pic>
    <xdr:clientData/>
  </xdr:twoCellAnchor>
  <xdr:twoCellAnchor editAs="oneCell">
    <xdr:from>
      <xdr:col>0</xdr:col>
      <xdr:colOff>0</xdr:colOff>
      <xdr:row>232</xdr:row>
      <xdr:rowOff>0</xdr:rowOff>
    </xdr:from>
    <xdr:to>
      <xdr:col>16</xdr:col>
      <xdr:colOff>452216</xdr:colOff>
      <xdr:row>259</xdr:row>
      <xdr:rowOff>78207</xdr:rowOff>
    </xdr:to>
    <xdr:pic>
      <xdr:nvPicPr>
        <xdr:cNvPr id="10" name="図 9" descr="2019-08-30_18h34_19.png"/>
        <xdr:cNvPicPr>
          <a:picLocks noChangeAspect="1"/>
        </xdr:cNvPicPr>
      </xdr:nvPicPr>
      <xdr:blipFill>
        <a:blip xmlns:r="http://schemas.openxmlformats.org/officeDocument/2006/relationships" r:embed="rId9" cstate="print"/>
        <a:stretch>
          <a:fillRect/>
        </a:stretch>
      </xdr:blipFill>
      <xdr:spPr>
        <a:xfrm>
          <a:off x="0" y="41986200"/>
          <a:ext cx="11234516" cy="4964532"/>
        </a:xfrm>
        <a:prstGeom prst="rect">
          <a:avLst/>
        </a:prstGeom>
      </xdr:spPr>
    </xdr:pic>
    <xdr:clientData/>
  </xdr:twoCellAnchor>
  <xdr:twoCellAnchor editAs="oneCell">
    <xdr:from>
      <xdr:col>0</xdr:col>
      <xdr:colOff>0</xdr:colOff>
      <xdr:row>261</xdr:row>
      <xdr:rowOff>0</xdr:rowOff>
    </xdr:from>
    <xdr:to>
      <xdr:col>16</xdr:col>
      <xdr:colOff>452216</xdr:colOff>
      <xdr:row>288</xdr:row>
      <xdr:rowOff>78207</xdr:rowOff>
    </xdr:to>
    <xdr:pic>
      <xdr:nvPicPr>
        <xdr:cNvPr id="11" name="図 10" descr="2019-08-30_18h45_14.png"/>
        <xdr:cNvPicPr>
          <a:picLocks noChangeAspect="1"/>
        </xdr:cNvPicPr>
      </xdr:nvPicPr>
      <xdr:blipFill>
        <a:blip xmlns:r="http://schemas.openxmlformats.org/officeDocument/2006/relationships" r:embed="rId10" cstate="print"/>
        <a:stretch>
          <a:fillRect/>
        </a:stretch>
      </xdr:blipFill>
      <xdr:spPr>
        <a:xfrm>
          <a:off x="0" y="47234475"/>
          <a:ext cx="11234516" cy="4964532"/>
        </a:xfrm>
        <a:prstGeom prst="rect">
          <a:avLst/>
        </a:prstGeom>
      </xdr:spPr>
    </xdr:pic>
    <xdr:clientData/>
  </xdr:twoCellAnchor>
  <xdr:twoCellAnchor editAs="oneCell">
    <xdr:from>
      <xdr:col>0</xdr:col>
      <xdr:colOff>0</xdr:colOff>
      <xdr:row>290</xdr:row>
      <xdr:rowOff>0</xdr:rowOff>
    </xdr:from>
    <xdr:to>
      <xdr:col>16</xdr:col>
      <xdr:colOff>452216</xdr:colOff>
      <xdr:row>317</xdr:row>
      <xdr:rowOff>78207</xdr:rowOff>
    </xdr:to>
    <xdr:pic>
      <xdr:nvPicPr>
        <xdr:cNvPr id="12" name="図 11" descr="2019-08-30_18h52_51.png"/>
        <xdr:cNvPicPr>
          <a:picLocks noChangeAspect="1"/>
        </xdr:cNvPicPr>
      </xdr:nvPicPr>
      <xdr:blipFill>
        <a:blip xmlns:r="http://schemas.openxmlformats.org/officeDocument/2006/relationships" r:embed="rId11" cstate="print"/>
        <a:stretch>
          <a:fillRect/>
        </a:stretch>
      </xdr:blipFill>
      <xdr:spPr>
        <a:xfrm>
          <a:off x="0" y="52482750"/>
          <a:ext cx="11234516" cy="49645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3" sqref="A3"/>
    </sheetView>
  </sheetViews>
  <sheetFormatPr defaultRowHeight="13.5" x14ac:dyDescent="0.15"/>
  <sheetData>
    <row r="2" spans="1:2" x14ac:dyDescent="0.15">
      <c r="A2" t="s">
        <v>49</v>
      </c>
    </row>
    <row r="3" spans="1:2" x14ac:dyDescent="0.15">
      <c r="A3">
        <v>100000</v>
      </c>
    </row>
    <row r="5" spans="1:2" x14ac:dyDescent="0.15">
      <c r="A5" t="s">
        <v>50</v>
      </c>
    </row>
    <row r="6" spans="1:2" x14ac:dyDescent="0.15">
      <c r="A6" t="s">
        <v>57</v>
      </c>
      <c r="B6">
        <v>90</v>
      </c>
    </row>
    <row r="7" spans="1:2" x14ac:dyDescent="0.15">
      <c r="A7" t="s">
        <v>56</v>
      </c>
      <c r="B7">
        <v>90</v>
      </c>
    </row>
    <row r="8" spans="1:2" x14ac:dyDescent="0.15">
      <c r="A8" t="s">
        <v>54</v>
      </c>
      <c r="B8">
        <v>110</v>
      </c>
    </row>
    <row r="9" spans="1:2" x14ac:dyDescent="0.15">
      <c r="A9" t="s">
        <v>52</v>
      </c>
      <c r="B9">
        <v>120</v>
      </c>
    </row>
    <row r="10" spans="1:2" x14ac:dyDescent="0.15">
      <c r="A10" t="s">
        <v>53</v>
      </c>
      <c r="B10">
        <v>150</v>
      </c>
    </row>
    <row r="11" spans="1:2" x14ac:dyDescent="0.15">
      <c r="A11" t="s">
        <v>58</v>
      </c>
      <c r="B11">
        <v>100</v>
      </c>
    </row>
    <row r="12" spans="1:2" x14ac:dyDescent="0.15">
      <c r="A12" t="s">
        <v>55</v>
      </c>
      <c r="B12">
        <v>80</v>
      </c>
    </row>
    <row r="13" spans="1:2" x14ac:dyDescent="0.15">
      <c r="A13" t="s">
        <v>51</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8"/>
  <sheetViews>
    <sheetView tabSelected="1" zoomScale="115" zoomScaleNormal="115" workbookViewId="0">
      <pane ySplit="8" topLeftCell="A16" activePane="bottomLeft" state="frozen"/>
      <selection pane="bottomLeft" activeCell="S3" sqref="S3:X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9" t="s">
        <v>5</v>
      </c>
      <c r="C2" s="79"/>
      <c r="D2" s="90" t="s">
        <v>69</v>
      </c>
      <c r="E2" s="90"/>
      <c r="F2" s="79" t="s">
        <v>6</v>
      </c>
      <c r="G2" s="79"/>
      <c r="H2" s="82" t="s">
        <v>70</v>
      </c>
      <c r="I2" s="82"/>
      <c r="J2" s="79" t="s">
        <v>7</v>
      </c>
      <c r="K2" s="79"/>
      <c r="L2" s="89">
        <v>100000</v>
      </c>
      <c r="M2" s="90"/>
      <c r="N2" s="79" t="s">
        <v>8</v>
      </c>
      <c r="O2" s="79"/>
      <c r="P2" s="84">
        <f>SUM(L2,D4)</f>
        <v>238536.52027380452</v>
      </c>
      <c r="Q2" s="82"/>
      <c r="R2" s="1"/>
      <c r="S2" s="1"/>
      <c r="T2" s="1"/>
    </row>
    <row r="3" spans="2:25" ht="57" customHeight="1" x14ac:dyDescent="0.15">
      <c r="B3" s="79" t="s">
        <v>9</v>
      </c>
      <c r="C3" s="79"/>
      <c r="D3" s="91" t="s">
        <v>71</v>
      </c>
      <c r="E3" s="91"/>
      <c r="F3" s="91"/>
      <c r="G3" s="91"/>
      <c r="H3" s="91"/>
      <c r="I3" s="91"/>
      <c r="J3" s="79" t="s">
        <v>10</v>
      </c>
      <c r="K3" s="79"/>
      <c r="L3" s="91" t="s">
        <v>63</v>
      </c>
      <c r="M3" s="92"/>
      <c r="N3" s="92"/>
      <c r="O3" s="92"/>
      <c r="P3" s="92"/>
      <c r="Q3" s="92"/>
      <c r="R3" s="1"/>
      <c r="S3" s="50" t="s">
        <v>73</v>
      </c>
      <c r="T3" s="50"/>
      <c r="U3" s="50"/>
      <c r="V3" s="50"/>
      <c r="W3" s="50"/>
      <c r="X3" s="50"/>
    </row>
    <row r="4" spans="2:25" x14ac:dyDescent="0.15">
      <c r="B4" s="79" t="s">
        <v>11</v>
      </c>
      <c r="C4" s="79"/>
      <c r="D4" s="80">
        <f>SUM($R$9:$S$993)</f>
        <v>138536.52027380452</v>
      </c>
      <c r="E4" s="80"/>
      <c r="F4" s="79" t="s">
        <v>12</v>
      </c>
      <c r="G4" s="79"/>
      <c r="H4" s="81">
        <f>SUM($T$9:$U$108)</f>
        <v>2407.0000000000027</v>
      </c>
      <c r="I4" s="82"/>
      <c r="J4" s="83" t="s">
        <v>61</v>
      </c>
      <c r="K4" s="83"/>
      <c r="L4" s="84">
        <f>MAX($C$9:$D$990)-C9</f>
        <v>169541.77709719085</v>
      </c>
      <c r="M4" s="84"/>
      <c r="N4" s="83" t="s">
        <v>60</v>
      </c>
      <c r="O4" s="83"/>
      <c r="P4" s="85">
        <f>MAX(Y:Y)</f>
        <v>0.15062664104888546</v>
      </c>
      <c r="Q4" s="85"/>
      <c r="R4" s="1"/>
      <c r="S4" s="1"/>
      <c r="T4" s="1"/>
    </row>
    <row r="5" spans="2:25" x14ac:dyDescent="0.15">
      <c r="B5" s="39" t="s">
        <v>15</v>
      </c>
      <c r="C5" s="2">
        <f>COUNTIF($R$9:$R$990,"&gt;0")</f>
        <v>52</v>
      </c>
      <c r="D5" s="38" t="s">
        <v>16</v>
      </c>
      <c r="E5" s="15">
        <f>COUNTIF($R$9:$R$990,"&lt;0")</f>
        <v>33</v>
      </c>
      <c r="F5" s="38" t="s">
        <v>17</v>
      </c>
      <c r="G5" s="2">
        <f>COUNTIF($R$9:$R$990,"=0")</f>
        <v>0</v>
      </c>
      <c r="H5" s="38" t="s">
        <v>18</v>
      </c>
      <c r="I5" s="3">
        <f>C5/SUM(C5,E5,G5)</f>
        <v>0.61176470588235299</v>
      </c>
      <c r="J5" s="86" t="s">
        <v>19</v>
      </c>
      <c r="K5" s="79"/>
      <c r="L5" s="87">
        <f>MAX(V9:V993)</f>
        <v>4</v>
      </c>
      <c r="M5" s="88"/>
      <c r="N5" s="17" t="s">
        <v>20</v>
      </c>
      <c r="O5" s="9"/>
      <c r="P5" s="87">
        <f>MAX(W9:W993)</f>
        <v>5</v>
      </c>
      <c r="Q5" s="88"/>
      <c r="R5" s="1"/>
      <c r="S5" s="1"/>
      <c r="T5" s="1"/>
    </row>
    <row r="6" spans="2:25" x14ac:dyDescent="0.15">
      <c r="B6" s="11"/>
      <c r="C6" s="13"/>
      <c r="D6" s="14"/>
      <c r="E6" s="10"/>
      <c r="F6" s="11"/>
      <c r="G6" s="10" t="s">
        <v>68</v>
      </c>
      <c r="H6" s="11"/>
      <c r="I6" s="16"/>
      <c r="J6" s="11"/>
      <c r="K6" s="11"/>
      <c r="L6" s="10"/>
      <c r="M6" s="43" t="s">
        <v>66</v>
      </c>
      <c r="N6" s="12"/>
      <c r="O6" s="12"/>
      <c r="P6" s="10"/>
      <c r="Q6" s="7"/>
      <c r="R6" s="1"/>
      <c r="S6" s="1"/>
      <c r="T6" s="1"/>
    </row>
    <row r="7" spans="2:25"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5"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c r="Y8" t="s">
        <v>59</v>
      </c>
    </row>
    <row r="9" spans="2:25" x14ac:dyDescent="0.15">
      <c r="B9" s="40">
        <v>1</v>
      </c>
      <c r="C9" s="51">
        <f>L2</f>
        <v>100000</v>
      </c>
      <c r="D9" s="51"/>
      <c r="E9" s="46">
        <v>2013</v>
      </c>
      <c r="F9" s="8">
        <v>43633</v>
      </c>
      <c r="G9" s="46" t="s">
        <v>3</v>
      </c>
      <c r="H9" s="57">
        <v>102.55</v>
      </c>
      <c r="I9" s="58"/>
      <c r="J9" s="46">
        <v>50</v>
      </c>
      <c r="K9" s="53">
        <f t="shared" ref="K9:K72" si="0">IF(J9="","",C9*0.03)</f>
        <v>3000</v>
      </c>
      <c r="L9" s="54"/>
      <c r="M9" s="6">
        <f>IF(J9="","",(K9/J9)/LOOKUP(RIGHT($D$2,3),定数!$A$6:$A$13,定数!$B$6:$B$13))</f>
        <v>0.6</v>
      </c>
      <c r="N9" s="46">
        <v>2013</v>
      </c>
      <c r="O9" s="8">
        <v>43634</v>
      </c>
      <c r="P9" s="57">
        <v>103.06</v>
      </c>
      <c r="Q9" s="58"/>
      <c r="R9" s="55">
        <f>IF(P9="","",T9*M9*LOOKUP(RIGHT($D$2,3),定数!$A$6:$A$13,定数!$B$6:$B$13))</f>
        <v>-3060.0000000000309</v>
      </c>
      <c r="S9" s="55"/>
      <c r="T9" s="56">
        <f>IF(P9="","",IF(G9="買",(P9-H9),(H9-P9))*IF(RIGHT($D$2,3)="JPY",100,10000))</f>
        <v>-51.000000000000512</v>
      </c>
      <c r="U9" s="56"/>
      <c r="V9" s="1">
        <f>IF(T9&lt;&gt;"",IF(T9&gt;0,1+V8,0),"")</f>
        <v>0</v>
      </c>
      <c r="W9">
        <f>IF(T9&lt;&gt;"",IF(T9&lt;0,1+W8,0),"")</f>
        <v>1</v>
      </c>
    </row>
    <row r="10" spans="2:25" x14ac:dyDescent="0.15">
      <c r="B10" s="40">
        <v>2</v>
      </c>
      <c r="C10" s="51">
        <f t="shared" ref="C10:C73" si="1">IF(R9="","",C9+R9)</f>
        <v>96939.999999999971</v>
      </c>
      <c r="D10" s="51"/>
      <c r="E10" s="46">
        <v>2013</v>
      </c>
      <c r="F10" s="8">
        <v>43693</v>
      </c>
      <c r="G10" s="46" t="s">
        <v>4</v>
      </c>
      <c r="H10" s="57">
        <v>105.38</v>
      </c>
      <c r="I10" s="58"/>
      <c r="J10" s="46">
        <v>53</v>
      </c>
      <c r="K10" s="53">
        <f t="shared" si="0"/>
        <v>2908.1999999999989</v>
      </c>
      <c r="L10" s="54"/>
      <c r="M10" s="6">
        <f>IF(J10="","",(K10/J10)/LOOKUP(RIGHT($D$2,3),定数!$A$6:$A$13,定数!$B$6:$B$13))</f>
        <v>0.54871698113207534</v>
      </c>
      <c r="N10" s="46">
        <v>2013</v>
      </c>
      <c r="O10" s="8">
        <v>43697</v>
      </c>
      <c r="P10" s="57">
        <v>106.04</v>
      </c>
      <c r="Q10" s="58"/>
      <c r="R10" s="55">
        <f>IF(P10="","",T10*M10*LOOKUP(RIGHT($D$2,3),定数!$A$6:$A$13,定数!$B$6:$B$13))</f>
        <v>3621.5320754717568</v>
      </c>
      <c r="S10" s="55"/>
      <c r="T10" s="56">
        <f>IF(P10="","",IF(G10="買",(P10-H10),(H10-P10))*IF(RIGHT($D$2,3)="JPY",100,10000))</f>
        <v>66.00000000000108</v>
      </c>
      <c r="U10" s="56"/>
      <c r="V10" s="22">
        <f t="shared" ref="V10:V22" si="2">IF(T10&lt;&gt;"",IF(T10&gt;0,1+V9,0),"")</f>
        <v>1</v>
      </c>
      <c r="W10">
        <f t="shared" ref="W10:W73" si="3">IF(T10&lt;&gt;"",IF(T10&lt;0,1+W9,0),"")</f>
        <v>0</v>
      </c>
      <c r="X10" s="41">
        <f>IF(C10&lt;&gt;"",MAX(C10,C9),"")</f>
        <v>100000</v>
      </c>
    </row>
    <row r="11" spans="2:25" x14ac:dyDescent="0.15">
      <c r="B11" s="40">
        <v>3</v>
      </c>
      <c r="C11" s="51">
        <f t="shared" si="1"/>
        <v>100561.53207547172</v>
      </c>
      <c r="D11" s="51"/>
      <c r="E11" s="46">
        <v>2013</v>
      </c>
      <c r="F11" s="8">
        <v>43795</v>
      </c>
      <c r="G11" s="46" t="s">
        <v>4</v>
      </c>
      <c r="H11" s="57">
        <v>111.8</v>
      </c>
      <c r="I11" s="58"/>
      <c r="J11" s="46">
        <v>48</v>
      </c>
      <c r="K11" s="53">
        <f t="shared" si="0"/>
        <v>3016.8459622641517</v>
      </c>
      <c r="L11" s="54"/>
      <c r="M11" s="6">
        <f>IF(J11="","",(K11/J11)/LOOKUP(RIGHT($D$2,3),定数!$A$6:$A$13,定数!$B$6:$B$13))</f>
        <v>0.62850957547169828</v>
      </c>
      <c r="N11" s="46">
        <v>2013</v>
      </c>
      <c r="O11" s="8">
        <v>43796</v>
      </c>
      <c r="P11" s="57">
        <v>112.41</v>
      </c>
      <c r="Q11" s="58"/>
      <c r="R11" s="55">
        <f>IF(P11="","",T11*M11*LOOKUP(RIGHT($D$2,3),定数!$A$6:$A$13,定数!$B$6:$B$13))</f>
        <v>3833.9084103773557</v>
      </c>
      <c r="S11" s="55"/>
      <c r="T11" s="56">
        <f>IF(P11="","",IF(G11="買",(P11-H11),(H11-P11))*IF(RIGHT($D$2,3)="JPY",100,10000))</f>
        <v>60.999999999999943</v>
      </c>
      <c r="U11" s="56"/>
      <c r="V11" s="22">
        <f t="shared" si="2"/>
        <v>2</v>
      </c>
      <c r="W11">
        <f t="shared" si="3"/>
        <v>0</v>
      </c>
      <c r="X11" s="41">
        <f>IF(C11&lt;&gt;"",MAX(X10,C11),"")</f>
        <v>100561.53207547172</v>
      </c>
      <c r="Y11" s="42">
        <f>IF(X11&lt;&gt;"",1-(C11/X11),"")</f>
        <v>0</v>
      </c>
    </row>
    <row r="12" spans="2:25" x14ac:dyDescent="0.15">
      <c r="B12" s="40">
        <v>4</v>
      </c>
      <c r="C12" s="51">
        <f t="shared" si="1"/>
        <v>104395.44048584907</v>
      </c>
      <c r="D12" s="51"/>
      <c r="E12" s="46">
        <v>2013</v>
      </c>
      <c r="F12" s="8">
        <v>43796</v>
      </c>
      <c r="G12" s="46" t="s">
        <v>4</v>
      </c>
      <c r="H12" s="57">
        <v>111.76</v>
      </c>
      <c r="I12" s="58"/>
      <c r="J12" s="46">
        <v>36</v>
      </c>
      <c r="K12" s="53">
        <f t="shared" si="0"/>
        <v>3131.8632145754723</v>
      </c>
      <c r="L12" s="54"/>
      <c r="M12" s="6">
        <f>IF(J12="","",(K12/J12)/LOOKUP(RIGHT($D$2,3),定数!$A$6:$A$13,定数!$B$6:$B$13))</f>
        <v>0.86996200404874235</v>
      </c>
      <c r="N12" s="46">
        <v>2013</v>
      </c>
      <c r="O12" s="8">
        <v>43796</v>
      </c>
      <c r="P12" s="57">
        <v>112.21</v>
      </c>
      <c r="Q12" s="58"/>
      <c r="R12" s="55">
        <f>IF(P12="","",T12*M12*LOOKUP(RIGHT($D$2,3),定数!$A$6:$A$13,定数!$B$6:$B$13))</f>
        <v>3914.8290182192418</v>
      </c>
      <c r="S12" s="55"/>
      <c r="T12" s="56">
        <f t="shared" ref="T12:T75" si="4">IF(P12="","",IF(G12="買",(P12-H12),(H12-P12))*IF(RIGHT($D$2,3)="JPY",100,10000))</f>
        <v>44.999999999998863</v>
      </c>
      <c r="U12" s="56"/>
      <c r="V12" s="22">
        <f t="shared" si="2"/>
        <v>3</v>
      </c>
      <c r="W12">
        <f t="shared" si="3"/>
        <v>0</v>
      </c>
      <c r="X12" s="41">
        <f t="shared" ref="X12:X75" si="5">IF(C12&lt;&gt;"",MAX(X11,C12),"")</f>
        <v>104395.44048584907</v>
      </c>
      <c r="Y12" s="42">
        <f t="shared" ref="Y12:Y75" si="6">IF(X12&lt;&gt;"",1-(C12/X12),"")</f>
        <v>0</v>
      </c>
    </row>
    <row r="13" spans="2:25" x14ac:dyDescent="0.15">
      <c r="B13" s="40">
        <v>5</v>
      </c>
      <c r="C13" s="51">
        <f t="shared" si="1"/>
        <v>108310.26950406832</v>
      </c>
      <c r="D13" s="51"/>
      <c r="E13" s="46">
        <v>2013</v>
      </c>
      <c r="F13" s="8">
        <v>43798</v>
      </c>
      <c r="G13" s="46" t="s">
        <v>4</v>
      </c>
      <c r="H13" s="57">
        <v>113.3</v>
      </c>
      <c r="I13" s="58"/>
      <c r="J13" s="46">
        <v>52</v>
      </c>
      <c r="K13" s="53">
        <f t="shared" si="0"/>
        <v>3249.3080851220493</v>
      </c>
      <c r="L13" s="54"/>
      <c r="M13" s="6">
        <f>IF(J13="","",(K13/J13)/LOOKUP(RIGHT($D$2,3),定数!$A$6:$A$13,定数!$B$6:$B$13))</f>
        <v>0.62486693944654792</v>
      </c>
      <c r="N13" s="46">
        <v>2013</v>
      </c>
      <c r="O13" s="8">
        <v>43805</v>
      </c>
      <c r="P13" s="57">
        <v>113.96</v>
      </c>
      <c r="Q13" s="58"/>
      <c r="R13" s="55">
        <f>IF(P13="","",T13*M13*LOOKUP(RIGHT($D$2,3),定数!$A$6:$A$13,定数!$B$6:$B$13))</f>
        <v>4124.1218003471949</v>
      </c>
      <c r="S13" s="55"/>
      <c r="T13" s="56">
        <f t="shared" si="4"/>
        <v>65.999999999999659</v>
      </c>
      <c r="U13" s="56"/>
      <c r="V13" s="22">
        <f t="shared" si="2"/>
        <v>4</v>
      </c>
      <c r="W13">
        <f t="shared" si="3"/>
        <v>0</v>
      </c>
      <c r="X13" s="41">
        <f t="shared" si="5"/>
        <v>108310.26950406832</v>
      </c>
      <c r="Y13" s="42">
        <f t="shared" si="6"/>
        <v>0</v>
      </c>
    </row>
    <row r="14" spans="2:25" x14ac:dyDescent="0.15">
      <c r="B14" s="40">
        <v>6</v>
      </c>
      <c r="C14" s="51">
        <f t="shared" si="1"/>
        <v>112434.39130441551</v>
      </c>
      <c r="D14" s="51"/>
      <c r="E14" s="46">
        <v>2013</v>
      </c>
      <c r="F14" s="8">
        <v>43812</v>
      </c>
      <c r="G14" s="46" t="s">
        <v>4</v>
      </c>
      <c r="H14" s="52">
        <v>116.28</v>
      </c>
      <c r="I14" s="52"/>
      <c r="J14" s="46">
        <v>54</v>
      </c>
      <c r="K14" s="53">
        <f t="shared" si="0"/>
        <v>3373.0317391324652</v>
      </c>
      <c r="L14" s="54"/>
      <c r="M14" s="6">
        <f>IF(J14="","",(K14/J14)/LOOKUP(RIGHT($D$2,3),定数!$A$6:$A$13,定数!$B$6:$B$13))</f>
        <v>0.62463550724675276</v>
      </c>
      <c r="N14" s="46">
        <v>2013</v>
      </c>
      <c r="O14" s="8">
        <v>43815</v>
      </c>
      <c r="P14" s="52">
        <v>115.72</v>
      </c>
      <c r="Q14" s="52"/>
      <c r="R14" s="55">
        <f>IF(P14="","",T14*M14*LOOKUP(RIGHT($D$2,3),定数!$A$6:$A$13,定数!$B$6:$B$13))</f>
        <v>-3497.9588405818299</v>
      </c>
      <c r="S14" s="55"/>
      <c r="T14" s="56">
        <f t="shared" si="4"/>
        <v>-56.000000000000227</v>
      </c>
      <c r="U14" s="56"/>
      <c r="V14" s="22">
        <f t="shared" si="2"/>
        <v>0</v>
      </c>
      <c r="W14">
        <f t="shared" si="3"/>
        <v>1</v>
      </c>
      <c r="X14" s="41">
        <f t="shared" si="5"/>
        <v>112434.39130441551</v>
      </c>
      <c r="Y14" s="42">
        <f t="shared" si="6"/>
        <v>0</v>
      </c>
    </row>
    <row r="15" spans="2:25" x14ac:dyDescent="0.15">
      <c r="B15" s="40">
        <v>7</v>
      </c>
      <c r="C15" s="51">
        <f t="shared" si="1"/>
        <v>108936.43246383367</v>
      </c>
      <c r="D15" s="51"/>
      <c r="E15" s="46">
        <v>2014</v>
      </c>
      <c r="F15" s="8">
        <v>43495</v>
      </c>
      <c r="G15" s="46" t="s">
        <v>3</v>
      </c>
      <c r="H15" s="52">
        <v>113.54</v>
      </c>
      <c r="I15" s="52"/>
      <c r="J15" s="46">
        <v>79</v>
      </c>
      <c r="K15" s="53">
        <f t="shared" si="0"/>
        <v>3268.0929739150101</v>
      </c>
      <c r="L15" s="54"/>
      <c r="M15" s="6">
        <f>IF(J15="","",(K15/J15)/LOOKUP(RIGHT($D$2,3),定数!$A$6:$A$13,定数!$B$6:$B$13))</f>
        <v>0.41368265492595063</v>
      </c>
      <c r="N15" s="46">
        <v>2014</v>
      </c>
      <c r="O15" s="8">
        <v>43499</v>
      </c>
      <c r="P15" s="52">
        <v>112.55</v>
      </c>
      <c r="Q15" s="52"/>
      <c r="R15" s="55">
        <f>IF(P15="","",T15*M15*LOOKUP(RIGHT($D$2,3),定数!$A$6:$A$13,定数!$B$6:$B$13))</f>
        <v>4095.4582837669491</v>
      </c>
      <c r="S15" s="55"/>
      <c r="T15" s="56">
        <f t="shared" si="4"/>
        <v>99.000000000000909</v>
      </c>
      <c r="U15" s="56"/>
      <c r="V15" s="22">
        <f t="shared" si="2"/>
        <v>1</v>
      </c>
      <c r="W15">
        <f t="shared" si="3"/>
        <v>0</v>
      </c>
      <c r="X15" s="41">
        <f t="shared" si="5"/>
        <v>112434.39130441551</v>
      </c>
      <c r="Y15" s="42">
        <f t="shared" si="6"/>
        <v>3.1111111111111311E-2</v>
      </c>
    </row>
    <row r="16" spans="2:25" x14ac:dyDescent="0.15">
      <c r="B16" s="40">
        <v>8</v>
      </c>
      <c r="C16" s="51">
        <f t="shared" si="1"/>
        <v>113031.89074760061</v>
      </c>
      <c r="D16" s="51"/>
      <c r="E16" s="46">
        <v>2014</v>
      </c>
      <c r="F16" s="8">
        <v>43605</v>
      </c>
      <c r="G16" s="46" t="s">
        <v>3</v>
      </c>
      <c r="H16" s="52">
        <v>113.29</v>
      </c>
      <c r="I16" s="52"/>
      <c r="J16" s="46">
        <v>58</v>
      </c>
      <c r="K16" s="53">
        <f t="shared" si="0"/>
        <v>3390.9567224280181</v>
      </c>
      <c r="L16" s="54"/>
      <c r="M16" s="6">
        <f>IF(J16="","",(K16/J16)/LOOKUP(RIGHT($D$2,3),定数!$A$6:$A$13,定数!$B$6:$B$13))</f>
        <v>0.58464771076345134</v>
      </c>
      <c r="N16" s="46">
        <v>2014</v>
      </c>
      <c r="O16" s="8">
        <v>43609</v>
      </c>
      <c r="P16" s="52">
        <v>113.89</v>
      </c>
      <c r="Q16" s="52"/>
      <c r="R16" s="55">
        <f>IF(P16="","",T16*M16*LOOKUP(RIGHT($D$2,3),定数!$A$6:$A$13,定数!$B$6:$B$13))</f>
        <v>-3507.8862645806753</v>
      </c>
      <c r="S16" s="55"/>
      <c r="T16" s="56">
        <f t="shared" si="4"/>
        <v>-59.999999999999432</v>
      </c>
      <c r="U16" s="56"/>
      <c r="V16" s="22">
        <f t="shared" si="2"/>
        <v>0</v>
      </c>
      <c r="W16">
        <f t="shared" si="3"/>
        <v>1</v>
      </c>
      <c r="X16" s="41">
        <f t="shared" si="5"/>
        <v>113031.89074760061</v>
      </c>
      <c r="Y16" s="42">
        <f t="shared" si="6"/>
        <v>0</v>
      </c>
    </row>
    <row r="17" spans="2:25" x14ac:dyDescent="0.15">
      <c r="B17" s="40">
        <v>9</v>
      </c>
      <c r="C17" s="51">
        <f t="shared" si="1"/>
        <v>109524.00448301993</v>
      </c>
      <c r="D17" s="51"/>
      <c r="E17" s="46">
        <v>2014</v>
      </c>
      <c r="F17" s="8">
        <v>43615</v>
      </c>
      <c r="G17" s="46" t="s">
        <v>3</v>
      </c>
      <c r="H17" s="52">
        <v>113.15</v>
      </c>
      <c r="I17" s="52"/>
      <c r="J17" s="46">
        <v>20</v>
      </c>
      <c r="K17" s="53">
        <f t="shared" si="0"/>
        <v>3285.720134490598</v>
      </c>
      <c r="L17" s="54"/>
      <c r="M17" s="6">
        <f>IF(J17="","",(K17/J17)/LOOKUP(RIGHT($D$2,3),定数!$A$6:$A$13,定数!$B$6:$B$13))</f>
        <v>1.6428600672452989</v>
      </c>
      <c r="N17" s="46">
        <v>2014</v>
      </c>
      <c r="O17" s="8">
        <v>43615</v>
      </c>
      <c r="P17" s="52">
        <v>113.37</v>
      </c>
      <c r="Q17" s="52"/>
      <c r="R17" s="55">
        <f>IF(P17="","",T17*M17*LOOKUP(RIGHT($D$2,3),定数!$A$6:$A$13,定数!$B$6:$B$13))</f>
        <v>-3614.2921479396387</v>
      </c>
      <c r="S17" s="55"/>
      <c r="T17" s="56">
        <f t="shared" si="4"/>
        <v>-21.999999999999886</v>
      </c>
      <c r="U17" s="56"/>
      <c r="V17" s="22">
        <f t="shared" si="2"/>
        <v>0</v>
      </c>
      <c r="W17">
        <f t="shared" si="3"/>
        <v>2</v>
      </c>
      <c r="X17" s="41">
        <f t="shared" si="5"/>
        <v>113031.89074760061</v>
      </c>
      <c r="Y17" s="42">
        <f t="shared" si="6"/>
        <v>3.1034482758620419E-2</v>
      </c>
    </row>
    <row r="18" spans="2:25" x14ac:dyDescent="0.15">
      <c r="B18" s="40">
        <v>10</v>
      </c>
      <c r="C18" s="51">
        <f t="shared" si="1"/>
        <v>105909.7123350803</v>
      </c>
      <c r="D18" s="51"/>
      <c r="E18" s="46">
        <v>2014</v>
      </c>
      <c r="F18" s="8">
        <v>43670</v>
      </c>
      <c r="G18" s="46" t="s">
        <v>3</v>
      </c>
      <c r="H18" s="52">
        <v>112.38</v>
      </c>
      <c r="I18" s="52"/>
      <c r="J18" s="46">
        <v>14</v>
      </c>
      <c r="K18" s="53">
        <f t="shared" si="0"/>
        <v>3177.2913700524091</v>
      </c>
      <c r="L18" s="54"/>
      <c r="M18" s="6">
        <f>IF(J18="","",(K18/J18)/LOOKUP(RIGHT($D$2,3),定数!$A$6:$A$13,定数!$B$6:$B$13))</f>
        <v>2.2694938357517209</v>
      </c>
      <c r="N18" s="46">
        <v>2014</v>
      </c>
      <c r="O18" s="8">
        <v>43670</v>
      </c>
      <c r="P18" s="52">
        <v>112.54</v>
      </c>
      <c r="Q18" s="52"/>
      <c r="R18" s="55">
        <f>IF(P18="","",T18*M18*LOOKUP(RIGHT($D$2,3),定数!$A$6:$A$13,定数!$B$6:$B$13))</f>
        <v>-3631.1901372029988</v>
      </c>
      <c r="S18" s="55"/>
      <c r="T18" s="56">
        <f t="shared" si="4"/>
        <v>-16.00000000000108</v>
      </c>
      <c r="U18" s="56"/>
      <c r="V18" s="22">
        <f t="shared" si="2"/>
        <v>0</v>
      </c>
      <c r="W18">
        <f t="shared" si="3"/>
        <v>3</v>
      </c>
      <c r="X18" s="41">
        <f t="shared" si="5"/>
        <v>113031.89074760061</v>
      </c>
      <c r="Y18" s="42">
        <f t="shared" si="6"/>
        <v>6.3010344827585718E-2</v>
      </c>
    </row>
    <row r="19" spans="2:25" x14ac:dyDescent="0.15">
      <c r="B19" s="40">
        <v>11</v>
      </c>
      <c r="C19" s="51">
        <f t="shared" si="1"/>
        <v>102278.5221978773</v>
      </c>
      <c r="D19" s="51"/>
      <c r="E19" s="46">
        <v>2014</v>
      </c>
      <c r="F19" s="8">
        <v>43704</v>
      </c>
      <c r="G19" s="46" t="s">
        <v>3</v>
      </c>
      <c r="H19" s="57">
        <v>113.38</v>
      </c>
      <c r="I19" s="58"/>
      <c r="J19" s="46">
        <v>25</v>
      </c>
      <c r="K19" s="53">
        <f t="shared" si="0"/>
        <v>3068.3556659363189</v>
      </c>
      <c r="L19" s="54"/>
      <c r="M19" s="6">
        <f>IF(J19="","",(K19/J19)/LOOKUP(RIGHT($D$2,3),定数!$A$6:$A$13,定数!$B$6:$B$13))</f>
        <v>1.2273422663745277</v>
      </c>
      <c r="N19" s="46">
        <v>2014</v>
      </c>
      <c r="O19" s="8">
        <v>43704</v>
      </c>
      <c r="P19" s="57">
        <v>113.65</v>
      </c>
      <c r="Q19" s="58"/>
      <c r="R19" s="55">
        <f>IF(P19="","",T19*M19*LOOKUP(RIGHT($D$2,3),定数!$A$6:$A$13,定数!$B$6:$B$13))</f>
        <v>-3313.8241192113505</v>
      </c>
      <c r="S19" s="55"/>
      <c r="T19" s="56">
        <f t="shared" si="4"/>
        <v>-27.000000000001023</v>
      </c>
      <c r="U19" s="56"/>
      <c r="V19" s="22">
        <f t="shared" si="2"/>
        <v>0</v>
      </c>
      <c r="W19">
        <f t="shared" si="3"/>
        <v>4</v>
      </c>
      <c r="X19" s="41">
        <f t="shared" si="5"/>
        <v>113031.89074760061</v>
      </c>
      <c r="Y19" s="42">
        <f t="shared" si="6"/>
        <v>9.513570443349928E-2</v>
      </c>
    </row>
    <row r="20" spans="2:25" x14ac:dyDescent="0.15">
      <c r="B20" s="40">
        <v>12</v>
      </c>
      <c r="C20" s="51">
        <f t="shared" si="1"/>
        <v>98964.698078665955</v>
      </c>
      <c r="D20" s="51"/>
      <c r="E20" s="46">
        <v>2014</v>
      </c>
      <c r="F20" s="8">
        <v>43724</v>
      </c>
      <c r="G20" s="46" t="s">
        <v>4</v>
      </c>
      <c r="H20" s="57">
        <v>114.66</v>
      </c>
      <c r="I20" s="58"/>
      <c r="J20" s="46">
        <v>20</v>
      </c>
      <c r="K20" s="53">
        <f t="shared" si="0"/>
        <v>2968.9409423599786</v>
      </c>
      <c r="L20" s="54"/>
      <c r="M20" s="6">
        <f>IF(J20="","",(K20/J20)/LOOKUP(RIGHT($D$2,3),定数!$A$6:$A$13,定数!$B$6:$B$13))</f>
        <v>1.4844704711799892</v>
      </c>
      <c r="N20" s="46">
        <v>2014</v>
      </c>
      <c r="O20" s="8">
        <v>43725</v>
      </c>
      <c r="P20" s="57">
        <v>114.93</v>
      </c>
      <c r="Q20" s="58"/>
      <c r="R20" s="55">
        <f>IF(P20="","",T20*M20*LOOKUP(RIGHT($D$2,3),定数!$A$6:$A$13,定数!$B$6:$B$13))</f>
        <v>4008.070272186123</v>
      </c>
      <c r="S20" s="55"/>
      <c r="T20" s="56">
        <f t="shared" si="4"/>
        <v>27.000000000001023</v>
      </c>
      <c r="U20" s="56"/>
      <c r="V20" s="22">
        <f t="shared" si="2"/>
        <v>1</v>
      </c>
      <c r="W20">
        <f t="shared" si="3"/>
        <v>0</v>
      </c>
      <c r="X20" s="41">
        <f t="shared" si="5"/>
        <v>113031.89074760061</v>
      </c>
      <c r="Y20" s="42">
        <f t="shared" si="6"/>
        <v>0.12445330760985496</v>
      </c>
    </row>
    <row r="21" spans="2:25" x14ac:dyDescent="0.15">
      <c r="B21" s="40">
        <v>13</v>
      </c>
      <c r="C21" s="51">
        <f t="shared" si="1"/>
        <v>102972.76835085207</v>
      </c>
      <c r="D21" s="51"/>
      <c r="E21" s="46">
        <v>2014</v>
      </c>
      <c r="F21" s="8">
        <v>43731</v>
      </c>
      <c r="G21" s="46" t="s">
        <v>4</v>
      </c>
      <c r="H21" s="52">
        <v>115.98</v>
      </c>
      <c r="I21" s="52"/>
      <c r="J21" s="46">
        <v>66</v>
      </c>
      <c r="K21" s="53">
        <f t="shared" si="0"/>
        <v>3089.1830505255621</v>
      </c>
      <c r="L21" s="54"/>
      <c r="M21" s="6">
        <f>IF(J21="","",(K21/J21)/LOOKUP(RIGHT($D$2,3),定数!$A$6:$A$13,定数!$B$6:$B$13))</f>
        <v>0.46805803795841849</v>
      </c>
      <c r="N21" s="46">
        <v>2014</v>
      </c>
      <c r="O21" s="8">
        <v>43732</v>
      </c>
      <c r="P21" s="52">
        <v>115.29</v>
      </c>
      <c r="Q21" s="52"/>
      <c r="R21" s="55">
        <f>IF(P21="","",T21*M21*LOOKUP(RIGHT($D$2,3),定数!$A$6:$A$13,定数!$B$6:$B$13))</f>
        <v>-3229.6004619130772</v>
      </c>
      <c r="S21" s="55"/>
      <c r="T21" s="56">
        <f t="shared" si="4"/>
        <v>-68.999999999999773</v>
      </c>
      <c r="U21" s="56"/>
      <c r="V21" s="22">
        <f t="shared" si="2"/>
        <v>0</v>
      </c>
      <c r="W21">
        <f t="shared" si="3"/>
        <v>1</v>
      </c>
      <c r="X21" s="41">
        <f t="shared" si="5"/>
        <v>113031.89074760061</v>
      </c>
      <c r="Y21" s="42">
        <f t="shared" si="6"/>
        <v>8.8993666568052854E-2</v>
      </c>
    </row>
    <row r="22" spans="2:25" x14ac:dyDescent="0.15">
      <c r="B22" s="40">
        <v>14</v>
      </c>
      <c r="C22" s="51">
        <f t="shared" si="1"/>
        <v>99743.167888938988</v>
      </c>
      <c r="D22" s="51"/>
      <c r="E22" s="46">
        <v>2014</v>
      </c>
      <c r="F22" s="8">
        <v>43752</v>
      </c>
      <c r="G22" s="46" t="s">
        <v>3</v>
      </c>
      <c r="H22" s="52">
        <v>112.3</v>
      </c>
      <c r="I22" s="52"/>
      <c r="J22" s="46">
        <v>64</v>
      </c>
      <c r="K22" s="53">
        <f t="shared" si="0"/>
        <v>2992.2950366681694</v>
      </c>
      <c r="L22" s="54"/>
      <c r="M22" s="6">
        <f>IF(J22="","",(K22/J22)/LOOKUP(RIGHT($D$2,3),定数!$A$6:$A$13,定数!$B$6:$B$13))</f>
        <v>0.46754609947940146</v>
      </c>
      <c r="N22" s="46">
        <v>2014</v>
      </c>
      <c r="O22" s="8">
        <v>43754</v>
      </c>
      <c r="P22" s="52">
        <v>111.5</v>
      </c>
      <c r="Q22" s="52"/>
      <c r="R22" s="55">
        <f>IF(P22="","",T22*M22*LOOKUP(RIGHT($D$2,3),定数!$A$6:$A$13,定数!$B$6:$B$13))</f>
        <v>3740.3687958351979</v>
      </c>
      <c r="S22" s="55"/>
      <c r="T22" s="56">
        <f t="shared" si="4"/>
        <v>79.999999999999716</v>
      </c>
      <c r="U22" s="56"/>
      <c r="V22" s="22">
        <f t="shared" si="2"/>
        <v>1</v>
      </c>
      <c r="W22">
        <f t="shared" si="3"/>
        <v>0</v>
      </c>
      <c r="X22" s="41">
        <f t="shared" si="5"/>
        <v>113031.89074760061</v>
      </c>
      <c r="Y22" s="42">
        <f t="shared" si="6"/>
        <v>0.11756613793478199</v>
      </c>
    </row>
    <row r="23" spans="2:25" x14ac:dyDescent="0.15">
      <c r="B23" s="40">
        <v>15</v>
      </c>
      <c r="C23" s="51">
        <f t="shared" si="1"/>
        <v>103483.53668477418</v>
      </c>
      <c r="D23" s="51"/>
      <c r="E23" s="46">
        <v>2014</v>
      </c>
      <c r="F23" s="8">
        <v>43767</v>
      </c>
      <c r="G23" s="46" t="s">
        <v>4</v>
      </c>
      <c r="H23" s="57">
        <v>114.27</v>
      </c>
      <c r="I23" s="58"/>
      <c r="J23" s="46">
        <v>31</v>
      </c>
      <c r="K23" s="53">
        <f t="shared" si="0"/>
        <v>3104.5061005432253</v>
      </c>
      <c r="L23" s="54"/>
      <c r="M23" s="6">
        <f>IF(J23="","",(K23/J23)/LOOKUP(RIGHT($D$2,3),定数!$A$6:$A$13,定数!$B$6:$B$13))</f>
        <v>1.0014535808203953</v>
      </c>
      <c r="N23" s="46">
        <v>2014</v>
      </c>
      <c r="O23" s="8">
        <v>43769</v>
      </c>
      <c r="P23" s="57">
        <v>114.66</v>
      </c>
      <c r="Q23" s="58"/>
      <c r="R23" s="55">
        <f>IF(P23="","",T23*M23*LOOKUP(RIGHT($D$2,3),定数!$A$6:$A$13,定数!$B$6:$B$13))</f>
        <v>3905.6689651995471</v>
      </c>
      <c r="S23" s="55"/>
      <c r="T23" s="56">
        <f t="shared" si="4"/>
        <v>39.000000000000057</v>
      </c>
      <c r="U23" s="56"/>
      <c r="V23" t="str">
        <f t="shared" ref="V23:W74" si="7">IF(S23&lt;&gt;"",IF(S23&lt;0,1+V22,0),"")</f>
        <v/>
      </c>
      <c r="W23">
        <f t="shared" si="3"/>
        <v>0</v>
      </c>
      <c r="X23" s="41">
        <f t="shared" si="5"/>
        <v>113031.89074760061</v>
      </c>
      <c r="Y23" s="42">
        <f t="shared" si="6"/>
        <v>8.4474868107336509E-2</v>
      </c>
    </row>
    <row r="24" spans="2:25" x14ac:dyDescent="0.15">
      <c r="B24" s="40">
        <v>16</v>
      </c>
      <c r="C24" s="51">
        <f t="shared" si="1"/>
        <v>107389.20564997372</v>
      </c>
      <c r="D24" s="51"/>
      <c r="E24" s="46">
        <v>2014</v>
      </c>
      <c r="F24" s="8">
        <v>43780</v>
      </c>
      <c r="G24" s="46" t="s">
        <v>4</v>
      </c>
      <c r="H24" s="52">
        <v>119.09</v>
      </c>
      <c r="I24" s="52"/>
      <c r="J24" s="46">
        <v>56</v>
      </c>
      <c r="K24" s="53">
        <f t="shared" si="0"/>
        <v>3221.6761694992115</v>
      </c>
      <c r="L24" s="54"/>
      <c r="M24" s="6">
        <f>IF(J24="","",(K24/J24)/LOOKUP(RIGHT($D$2,3),定数!$A$6:$A$13,定数!$B$6:$B$13))</f>
        <v>0.57529931598200212</v>
      </c>
      <c r="N24" s="46">
        <v>2014</v>
      </c>
      <c r="O24" s="8">
        <v>43780</v>
      </c>
      <c r="P24" s="52">
        <v>119.79</v>
      </c>
      <c r="Q24" s="52"/>
      <c r="R24" s="55">
        <f>IF(P24="","",T24*M24*LOOKUP(RIGHT($D$2,3),定数!$A$6:$A$13,定数!$B$6:$B$13))</f>
        <v>4027.0952118740311</v>
      </c>
      <c r="S24" s="55"/>
      <c r="T24" s="56">
        <f t="shared" si="4"/>
        <v>70.000000000000284</v>
      </c>
      <c r="U24" s="56"/>
      <c r="V24" t="str">
        <f t="shared" si="7"/>
        <v/>
      </c>
      <c r="W24">
        <f t="shared" si="3"/>
        <v>0</v>
      </c>
      <c r="X24" s="41">
        <f t="shared" si="5"/>
        <v>113031.89074760061</v>
      </c>
      <c r="Y24" s="42">
        <f t="shared" si="6"/>
        <v>4.9921177645581127E-2</v>
      </c>
    </row>
    <row r="25" spans="2:25" x14ac:dyDescent="0.15">
      <c r="B25" s="40">
        <v>17</v>
      </c>
      <c r="C25" s="51">
        <f t="shared" si="1"/>
        <v>111416.30086184775</v>
      </c>
      <c r="D25" s="51"/>
      <c r="E25" s="46">
        <v>2015</v>
      </c>
      <c r="F25" s="8">
        <v>43529</v>
      </c>
      <c r="G25" s="46" t="s">
        <v>3</v>
      </c>
      <c r="H25" s="52">
        <v>123.3</v>
      </c>
      <c r="I25" s="52"/>
      <c r="J25" s="46">
        <v>128</v>
      </c>
      <c r="K25" s="53">
        <f t="shared" si="0"/>
        <v>3342.4890258554324</v>
      </c>
      <c r="L25" s="54"/>
      <c r="M25" s="6">
        <f>IF(J25="","",(K25/J25)/LOOKUP(RIGHT($D$2,3),定数!$A$6:$A$13,定数!$B$6:$B$13))</f>
        <v>0.26113195514495563</v>
      </c>
      <c r="N25" s="46">
        <v>2015</v>
      </c>
      <c r="O25" s="8">
        <v>43534</v>
      </c>
      <c r="P25" s="52">
        <v>121.69</v>
      </c>
      <c r="Q25" s="52"/>
      <c r="R25" s="55">
        <f>IF(P25="","",T25*M25*LOOKUP(RIGHT($D$2,3),定数!$A$6:$A$13,定数!$B$6:$B$13))</f>
        <v>4204.2244778337836</v>
      </c>
      <c r="S25" s="55"/>
      <c r="T25" s="56">
        <f t="shared" si="4"/>
        <v>160.99999999999994</v>
      </c>
      <c r="U25" s="56"/>
      <c r="V25" t="str">
        <f t="shared" si="7"/>
        <v/>
      </c>
      <c r="W25">
        <f t="shared" si="3"/>
        <v>0</v>
      </c>
      <c r="X25" s="41">
        <f t="shared" si="5"/>
        <v>113031.89074760061</v>
      </c>
      <c r="Y25" s="42">
        <f t="shared" si="6"/>
        <v>1.4293221807290313E-2</v>
      </c>
    </row>
    <row r="26" spans="2:25" x14ac:dyDescent="0.15">
      <c r="B26" s="40">
        <v>18</v>
      </c>
      <c r="C26" s="51">
        <f t="shared" si="1"/>
        <v>115620.52533968152</v>
      </c>
      <c r="D26" s="51"/>
      <c r="E26" s="46">
        <v>2015</v>
      </c>
      <c r="F26" s="8">
        <v>43537</v>
      </c>
      <c r="G26" s="46" t="s">
        <v>3</v>
      </c>
      <c r="H26" s="52">
        <v>120.38</v>
      </c>
      <c r="I26" s="52"/>
      <c r="J26" s="46">
        <v>56</v>
      </c>
      <c r="K26" s="53">
        <f t="shared" si="0"/>
        <v>3468.6157601904456</v>
      </c>
      <c r="L26" s="54"/>
      <c r="M26" s="6">
        <f>IF(J26="","",(K26/J26)/LOOKUP(RIGHT($D$2,3),定数!$A$6:$A$13,定数!$B$6:$B$13))</f>
        <v>0.61939567146257957</v>
      </c>
      <c r="N26" s="46">
        <v>2015</v>
      </c>
      <c r="O26" s="8">
        <v>43541</v>
      </c>
      <c r="P26" s="52">
        <v>120.96</v>
      </c>
      <c r="Q26" s="52"/>
      <c r="R26" s="55">
        <f>IF(P26="","",T26*M26*LOOKUP(RIGHT($D$2,3),定数!$A$6:$A$13,定数!$B$6:$B$13))</f>
        <v>-3592.4948944829512</v>
      </c>
      <c r="S26" s="55"/>
      <c r="T26" s="56">
        <f t="shared" si="4"/>
        <v>-57.999999999999829</v>
      </c>
      <c r="U26" s="56"/>
      <c r="V26" t="str">
        <f t="shared" si="7"/>
        <v/>
      </c>
      <c r="W26">
        <f t="shared" si="3"/>
        <v>1</v>
      </c>
      <c r="X26" s="41">
        <f t="shared" si="5"/>
        <v>115620.52533968152</v>
      </c>
      <c r="Y26" s="42">
        <f t="shared" si="6"/>
        <v>0</v>
      </c>
    </row>
    <row r="27" spans="2:25" x14ac:dyDescent="0.15">
      <c r="B27" s="40">
        <v>19</v>
      </c>
      <c r="C27" s="51">
        <f t="shared" si="1"/>
        <v>112028.03044519857</v>
      </c>
      <c r="D27" s="51"/>
      <c r="E27" s="46">
        <v>2015</v>
      </c>
      <c r="F27" s="8">
        <v>43589</v>
      </c>
      <c r="G27" s="46" t="s">
        <v>4</v>
      </c>
      <c r="H27" s="52">
        <v>128.99</v>
      </c>
      <c r="I27" s="52"/>
      <c r="J27" s="46">
        <v>93</v>
      </c>
      <c r="K27" s="53">
        <f t="shared" si="0"/>
        <v>3360.8409133559571</v>
      </c>
      <c r="L27" s="54"/>
      <c r="M27" s="6">
        <f>IF(J27="","",(K27/J27)/LOOKUP(RIGHT($D$2,3),定数!$A$6:$A$13,定数!$B$6:$B$13))</f>
        <v>0.3613807433716083</v>
      </c>
      <c r="N27" s="46">
        <v>2015</v>
      </c>
      <c r="O27" s="8">
        <v>43590</v>
      </c>
      <c r="P27" s="52">
        <v>128.03</v>
      </c>
      <c r="Q27" s="52"/>
      <c r="R27" s="55">
        <f>IF(P27="","",T27*M27*LOOKUP(RIGHT($D$2,3),定数!$A$6:$A$13,定数!$B$6:$B$13))</f>
        <v>-3469.2551363674684</v>
      </c>
      <c r="S27" s="55"/>
      <c r="T27" s="56">
        <f t="shared" si="4"/>
        <v>-96.000000000000796</v>
      </c>
      <c r="U27" s="56"/>
      <c r="V27" t="str">
        <f t="shared" si="7"/>
        <v/>
      </c>
      <c r="W27">
        <f t="shared" si="3"/>
        <v>2</v>
      </c>
      <c r="X27" s="41">
        <f t="shared" si="5"/>
        <v>115620.52533968152</v>
      </c>
      <c r="Y27" s="42">
        <f t="shared" si="6"/>
        <v>3.1071428571428528E-2</v>
      </c>
    </row>
    <row r="28" spans="2:25" x14ac:dyDescent="0.15">
      <c r="B28" s="40">
        <v>20</v>
      </c>
      <c r="C28" s="51">
        <f t="shared" si="1"/>
        <v>108558.7753088311</v>
      </c>
      <c r="D28" s="51"/>
      <c r="E28" s="46">
        <v>2015</v>
      </c>
      <c r="F28" s="8">
        <v>43590</v>
      </c>
      <c r="G28" s="46" t="s">
        <v>4</v>
      </c>
      <c r="H28" s="52">
        <v>129.47</v>
      </c>
      <c r="I28" s="52"/>
      <c r="J28" s="46">
        <v>167</v>
      </c>
      <c r="K28" s="53">
        <f t="shared" si="0"/>
        <v>3256.7632592649329</v>
      </c>
      <c r="L28" s="54"/>
      <c r="M28" s="6">
        <f>IF(J28="","",(K28/J28)/LOOKUP(RIGHT($D$2,3),定数!$A$6:$A$13,定数!$B$6:$B$13))</f>
        <v>0.19501576402784029</v>
      </c>
      <c r="N28" s="46">
        <v>2015</v>
      </c>
      <c r="O28" s="8">
        <v>43614</v>
      </c>
      <c r="P28" s="52">
        <v>131.59</v>
      </c>
      <c r="Q28" s="52"/>
      <c r="R28" s="55">
        <f>IF(P28="","",T28*M28*LOOKUP(RIGHT($D$2,3),定数!$A$6:$A$13,定数!$B$6:$B$13))</f>
        <v>4134.3341973902234</v>
      </c>
      <c r="S28" s="55"/>
      <c r="T28" s="56">
        <f t="shared" si="4"/>
        <v>212.00000000000045</v>
      </c>
      <c r="U28" s="56"/>
      <c r="V28" t="str">
        <f t="shared" si="7"/>
        <v/>
      </c>
      <c r="W28">
        <f t="shared" si="3"/>
        <v>0</v>
      </c>
      <c r="X28" s="41">
        <f t="shared" si="5"/>
        <v>115620.52533968152</v>
      </c>
      <c r="Y28" s="42">
        <f t="shared" si="6"/>
        <v>6.1076958525345781E-2</v>
      </c>
    </row>
    <row r="29" spans="2:25" x14ac:dyDescent="0.15">
      <c r="B29" s="40">
        <v>21</v>
      </c>
      <c r="C29" s="51">
        <f t="shared" si="1"/>
        <v>112693.10950622133</v>
      </c>
      <c r="D29" s="51"/>
      <c r="E29" s="46">
        <v>2015</v>
      </c>
      <c r="F29" s="8">
        <v>43614</v>
      </c>
      <c r="G29" s="46" t="s">
        <v>4</v>
      </c>
      <c r="H29" s="52">
        <v>131.9</v>
      </c>
      <c r="I29" s="52"/>
      <c r="J29" s="46">
        <v>114</v>
      </c>
      <c r="K29" s="53">
        <f t="shared" si="0"/>
        <v>3380.7932851866399</v>
      </c>
      <c r="L29" s="54"/>
      <c r="M29" s="6">
        <f>IF(J29="","",(K29/J29)/LOOKUP(RIGHT($D$2,3),定数!$A$6:$A$13,定数!$B$6:$B$13))</f>
        <v>0.29656081449005611</v>
      </c>
      <c r="N29" s="46">
        <v>2015</v>
      </c>
      <c r="O29" s="8">
        <v>43620</v>
      </c>
      <c r="P29" s="52">
        <v>133.34</v>
      </c>
      <c r="Q29" s="52"/>
      <c r="R29" s="55">
        <f>IF(P29="","",T29*M29*LOOKUP(RIGHT($D$2,3),定数!$A$6:$A$13,定数!$B$6:$B$13))</f>
        <v>4270.475728656801</v>
      </c>
      <c r="S29" s="55"/>
      <c r="T29" s="56">
        <f t="shared" si="4"/>
        <v>143.99999999999977</v>
      </c>
      <c r="U29" s="56"/>
      <c r="V29" t="str">
        <f t="shared" si="7"/>
        <v/>
      </c>
      <c r="W29">
        <f t="shared" si="3"/>
        <v>0</v>
      </c>
      <c r="X29" s="41">
        <f t="shared" si="5"/>
        <v>115620.52533968152</v>
      </c>
      <c r="Y29" s="42">
        <f t="shared" si="6"/>
        <v>2.5319170838047467E-2</v>
      </c>
    </row>
    <row r="30" spans="2:25" x14ac:dyDescent="0.15">
      <c r="B30" s="40">
        <v>22</v>
      </c>
      <c r="C30" s="51">
        <f t="shared" si="1"/>
        <v>116963.58523487813</v>
      </c>
      <c r="D30" s="51"/>
      <c r="E30" s="46">
        <v>2015</v>
      </c>
      <c r="F30" s="8">
        <v>43617</v>
      </c>
      <c r="G30" s="46" t="s">
        <v>4</v>
      </c>
      <c r="H30" s="52">
        <v>131.81</v>
      </c>
      <c r="I30" s="52"/>
      <c r="J30" s="46">
        <v>91</v>
      </c>
      <c r="K30" s="53">
        <f t="shared" si="0"/>
        <v>3508.9075570463438</v>
      </c>
      <c r="L30" s="54"/>
      <c r="M30" s="6">
        <f>IF(J30="","",(K30/J30)/LOOKUP(RIGHT($D$2,3),定数!$A$6:$A$13,定数!$B$6:$B$13))</f>
        <v>0.38559423703805978</v>
      </c>
      <c r="N30" s="46">
        <v>2015</v>
      </c>
      <c r="O30" s="8">
        <v>43618</v>
      </c>
      <c r="P30" s="52">
        <v>132.96</v>
      </c>
      <c r="Q30" s="52"/>
      <c r="R30" s="55">
        <f>IF(P30="","",T30*M30*LOOKUP(RIGHT($D$2,3),定数!$A$6:$A$13,定数!$B$6:$B$13))</f>
        <v>4434.3337259377095</v>
      </c>
      <c r="S30" s="55"/>
      <c r="T30" s="56">
        <f t="shared" si="4"/>
        <v>115.00000000000057</v>
      </c>
      <c r="U30" s="56"/>
      <c r="V30" t="str">
        <f t="shared" si="7"/>
        <v/>
      </c>
      <c r="W30">
        <f t="shared" si="3"/>
        <v>0</v>
      </c>
      <c r="X30" s="41">
        <f t="shared" si="5"/>
        <v>116963.58523487813</v>
      </c>
      <c r="Y30" s="42">
        <f t="shared" si="6"/>
        <v>0</v>
      </c>
    </row>
    <row r="31" spans="2:25" x14ac:dyDescent="0.15">
      <c r="B31" s="40">
        <v>23</v>
      </c>
      <c r="C31" s="51">
        <f t="shared" si="1"/>
        <v>121397.91896081585</v>
      </c>
      <c r="D31" s="51"/>
      <c r="E31" s="46">
        <v>2015</v>
      </c>
      <c r="F31" s="8">
        <v>43619</v>
      </c>
      <c r="G31" s="46" t="s">
        <v>4</v>
      </c>
      <c r="H31" s="52">
        <v>133.26</v>
      </c>
      <c r="I31" s="52"/>
      <c r="J31" s="46">
        <v>105</v>
      </c>
      <c r="K31" s="53">
        <f t="shared" si="0"/>
        <v>3641.9375688244754</v>
      </c>
      <c r="L31" s="54"/>
      <c r="M31" s="6">
        <f>IF(J31="","",(K31/J31)/LOOKUP(RIGHT($D$2,3),定数!$A$6:$A$13,定数!$B$6:$B$13))</f>
        <v>0.34685119703090245</v>
      </c>
      <c r="N31" s="46">
        <v>2015</v>
      </c>
      <c r="O31" s="8">
        <v>43625</v>
      </c>
      <c r="P31" s="52">
        <v>134.59</v>
      </c>
      <c r="Q31" s="52"/>
      <c r="R31" s="55">
        <f>IF(P31="","",T31*M31*LOOKUP(RIGHT($D$2,3),定数!$A$6:$A$13,定数!$B$6:$B$13))</f>
        <v>4613.1209205110463</v>
      </c>
      <c r="S31" s="55"/>
      <c r="T31" s="56">
        <f t="shared" si="4"/>
        <v>133.00000000000125</v>
      </c>
      <c r="U31" s="56"/>
      <c r="V31" t="str">
        <f t="shared" si="7"/>
        <v/>
      </c>
      <c r="W31">
        <f t="shared" si="3"/>
        <v>0</v>
      </c>
      <c r="X31" s="41">
        <f t="shared" si="5"/>
        <v>121397.91896081585</v>
      </c>
      <c r="Y31" s="42">
        <f t="shared" si="6"/>
        <v>0</v>
      </c>
    </row>
    <row r="32" spans="2:25" x14ac:dyDescent="0.15">
      <c r="B32" s="40">
        <v>24</v>
      </c>
      <c r="C32" s="51">
        <f t="shared" si="1"/>
        <v>126011.0398813269</v>
      </c>
      <c r="D32" s="51"/>
      <c r="E32" s="46">
        <v>2015</v>
      </c>
      <c r="F32" s="8">
        <v>43670</v>
      </c>
      <c r="G32" s="46" t="s">
        <v>3</v>
      </c>
      <c r="H32" s="52">
        <v>128.5</v>
      </c>
      <c r="I32" s="52"/>
      <c r="J32" s="46">
        <v>63</v>
      </c>
      <c r="K32" s="53">
        <f t="shared" si="0"/>
        <v>3780.3311964398067</v>
      </c>
      <c r="L32" s="54"/>
      <c r="M32" s="6">
        <f>IF(J32="","",(K32/J32)/LOOKUP(RIGHT($D$2,3),定数!$A$6:$A$13,定数!$B$6:$B$13))</f>
        <v>0.60005257086346142</v>
      </c>
      <c r="N32" s="46">
        <v>2015</v>
      </c>
      <c r="O32" s="8">
        <v>43673</v>
      </c>
      <c r="P32" s="52">
        <v>129.16</v>
      </c>
      <c r="Q32" s="52"/>
      <c r="R32" s="55">
        <f>IF(P32="","",T32*M32*LOOKUP(RIGHT($D$2,3),定数!$A$6:$A$13,定数!$B$6:$B$13))</f>
        <v>-3960.3469676988248</v>
      </c>
      <c r="S32" s="55"/>
      <c r="T32" s="56">
        <f t="shared" si="4"/>
        <v>-65.999999999999659</v>
      </c>
      <c r="U32" s="56"/>
      <c r="V32" t="str">
        <f t="shared" si="7"/>
        <v/>
      </c>
      <c r="W32">
        <f t="shared" si="3"/>
        <v>1</v>
      </c>
      <c r="X32" s="41">
        <f t="shared" si="5"/>
        <v>126011.0398813269</v>
      </c>
      <c r="Y32" s="42">
        <f t="shared" si="6"/>
        <v>0</v>
      </c>
    </row>
    <row r="33" spans="2:25" x14ac:dyDescent="0.15">
      <c r="B33" s="40">
        <v>25</v>
      </c>
      <c r="C33" s="51">
        <f t="shared" si="1"/>
        <v>122050.69291362807</v>
      </c>
      <c r="D33" s="51"/>
      <c r="E33" s="46">
        <v>2015</v>
      </c>
      <c r="F33" s="8">
        <v>43681</v>
      </c>
      <c r="G33" s="46" t="s">
        <v>3</v>
      </c>
      <c r="H33" s="52">
        <v>127.75</v>
      </c>
      <c r="I33" s="52"/>
      <c r="J33" s="46">
        <v>45</v>
      </c>
      <c r="K33" s="53">
        <f t="shared" si="0"/>
        <v>3661.5207874088419</v>
      </c>
      <c r="L33" s="54"/>
      <c r="M33" s="6">
        <f>IF(J33="","",(K33/J33)/LOOKUP(RIGHT($D$2,3),定数!$A$6:$A$13,定数!$B$6:$B$13))</f>
        <v>0.81367128609085371</v>
      </c>
      <c r="N33" s="46">
        <v>2015</v>
      </c>
      <c r="O33" s="8">
        <v>43682</v>
      </c>
      <c r="P33" s="52">
        <v>127.19</v>
      </c>
      <c r="Q33" s="52"/>
      <c r="R33" s="55">
        <f>IF(P33="","",T33*M33*LOOKUP(RIGHT($D$2,3),定数!$A$6:$A$13,定数!$B$6:$B$13))</f>
        <v>4556.5592021087996</v>
      </c>
      <c r="S33" s="55"/>
      <c r="T33" s="56">
        <f t="shared" si="4"/>
        <v>56.000000000000227</v>
      </c>
      <c r="U33" s="56"/>
      <c r="V33" t="str">
        <f t="shared" si="7"/>
        <v/>
      </c>
      <c r="W33">
        <f t="shared" si="3"/>
        <v>0</v>
      </c>
      <c r="X33" s="41">
        <f t="shared" si="5"/>
        <v>126011.0398813269</v>
      </c>
      <c r="Y33" s="42">
        <f t="shared" si="6"/>
        <v>3.1428571428571361E-2</v>
      </c>
    </row>
    <row r="34" spans="2:25" x14ac:dyDescent="0.15">
      <c r="B34" s="40">
        <v>26</v>
      </c>
      <c r="C34" s="51">
        <f t="shared" si="1"/>
        <v>126607.25211573686</v>
      </c>
      <c r="D34" s="51"/>
      <c r="E34" s="46">
        <v>2015</v>
      </c>
      <c r="F34" s="8">
        <v>43702</v>
      </c>
      <c r="G34" s="46" t="s">
        <v>3</v>
      </c>
      <c r="H34" s="52">
        <v>126.2</v>
      </c>
      <c r="I34" s="52"/>
      <c r="J34" s="46">
        <v>145</v>
      </c>
      <c r="K34" s="53">
        <f t="shared" si="0"/>
        <v>3798.2175634721057</v>
      </c>
      <c r="L34" s="54"/>
      <c r="M34" s="6">
        <f>IF(J34="","",(K34/J34)/LOOKUP(RIGHT($D$2,3),定数!$A$6:$A$13,定数!$B$6:$B$13))</f>
        <v>0.26194603886014522</v>
      </c>
      <c r="N34" s="46">
        <v>2015</v>
      </c>
      <c r="O34" s="8">
        <v>43709</v>
      </c>
      <c r="P34" s="52">
        <v>124.36</v>
      </c>
      <c r="Q34" s="52"/>
      <c r="R34" s="55">
        <f>IF(P34="","",T34*M34*LOOKUP(RIGHT($D$2,3),定数!$A$6:$A$13,定数!$B$6:$B$13))</f>
        <v>4819.8071150266815</v>
      </c>
      <c r="S34" s="55"/>
      <c r="T34" s="56">
        <f t="shared" si="4"/>
        <v>184.00000000000034</v>
      </c>
      <c r="U34" s="56"/>
      <c r="V34" t="str">
        <f t="shared" si="7"/>
        <v/>
      </c>
      <c r="W34">
        <f t="shared" si="3"/>
        <v>0</v>
      </c>
      <c r="X34" s="41">
        <f t="shared" si="5"/>
        <v>126607.25211573686</v>
      </c>
      <c r="Y34" s="42">
        <f t="shared" si="6"/>
        <v>0</v>
      </c>
    </row>
    <row r="35" spans="2:25" x14ac:dyDescent="0.15">
      <c r="B35" s="40">
        <v>27</v>
      </c>
      <c r="C35" s="51">
        <f t="shared" si="1"/>
        <v>131427.05923076355</v>
      </c>
      <c r="D35" s="51"/>
      <c r="E35" s="46">
        <v>2015</v>
      </c>
      <c r="F35" s="8">
        <v>43704</v>
      </c>
      <c r="G35" s="46" t="s">
        <v>3</v>
      </c>
      <c r="H35" s="52">
        <v>125.64</v>
      </c>
      <c r="I35" s="52"/>
      <c r="J35" s="46">
        <v>84</v>
      </c>
      <c r="K35" s="53">
        <f t="shared" si="0"/>
        <v>3942.8117769229066</v>
      </c>
      <c r="L35" s="54"/>
      <c r="M35" s="6">
        <f>IF(J35="","",(K35/J35)/LOOKUP(RIGHT($D$2,3),定数!$A$6:$A$13,定数!$B$6:$B$13))</f>
        <v>0.46938235439558412</v>
      </c>
      <c r="N35" s="46">
        <v>2015</v>
      </c>
      <c r="O35" s="8">
        <v>43709</v>
      </c>
      <c r="P35" s="52">
        <v>124.58</v>
      </c>
      <c r="Q35" s="52"/>
      <c r="R35" s="55">
        <f>IF(P35="","",T35*M35*LOOKUP(RIGHT($D$2,3),定数!$A$6:$A$13,定数!$B$6:$B$13))</f>
        <v>4975.4529565932025</v>
      </c>
      <c r="S35" s="55"/>
      <c r="T35" s="56">
        <f t="shared" si="4"/>
        <v>106.00000000000023</v>
      </c>
      <c r="U35" s="56"/>
      <c r="V35" t="str">
        <f t="shared" si="7"/>
        <v/>
      </c>
      <c r="W35">
        <f t="shared" si="3"/>
        <v>0</v>
      </c>
      <c r="X35" s="41">
        <f t="shared" si="5"/>
        <v>131427.05923076355</v>
      </c>
      <c r="Y35" s="42">
        <f t="shared" si="6"/>
        <v>0</v>
      </c>
    </row>
    <row r="36" spans="2:25" x14ac:dyDescent="0.15">
      <c r="B36" s="40">
        <v>28</v>
      </c>
      <c r="C36" s="51">
        <f t="shared" si="1"/>
        <v>136402.51218735677</v>
      </c>
      <c r="D36" s="51"/>
      <c r="E36" s="46">
        <v>2015</v>
      </c>
      <c r="F36" s="8">
        <v>43709</v>
      </c>
      <c r="G36" s="46" t="s">
        <v>3</v>
      </c>
      <c r="H36" s="52">
        <v>124.43</v>
      </c>
      <c r="I36" s="52"/>
      <c r="J36" s="46">
        <v>131</v>
      </c>
      <c r="K36" s="53">
        <f t="shared" si="0"/>
        <v>4092.075365620703</v>
      </c>
      <c r="L36" s="54"/>
      <c r="M36" s="6">
        <f>IF(J36="","",(K36/J36)/LOOKUP(RIGHT($D$2,3),定数!$A$6:$A$13,定数!$B$6:$B$13))</f>
        <v>0.31237216531455747</v>
      </c>
      <c r="N36" s="46">
        <v>2015</v>
      </c>
      <c r="O36" s="8">
        <v>43711</v>
      </c>
      <c r="P36" s="52">
        <v>122.78</v>
      </c>
      <c r="Q36" s="52"/>
      <c r="R36" s="55">
        <f>IF(P36="","",T36*M36*LOOKUP(RIGHT($D$2,3),定数!$A$6:$A$13,定数!$B$6:$B$13))</f>
        <v>5154.1407276902164</v>
      </c>
      <c r="S36" s="55"/>
      <c r="T36" s="56">
        <f t="shared" si="4"/>
        <v>165.00000000000057</v>
      </c>
      <c r="U36" s="56"/>
      <c r="V36" t="str">
        <f t="shared" si="7"/>
        <v/>
      </c>
      <c r="W36">
        <f t="shared" si="3"/>
        <v>0</v>
      </c>
      <c r="X36" s="41">
        <f t="shared" si="5"/>
        <v>136402.51218735677</v>
      </c>
      <c r="Y36" s="42">
        <f t="shared" si="6"/>
        <v>0</v>
      </c>
    </row>
    <row r="37" spans="2:25" x14ac:dyDescent="0.15">
      <c r="B37" s="40">
        <v>29</v>
      </c>
      <c r="C37" s="51">
        <f t="shared" si="1"/>
        <v>141556.65291504699</v>
      </c>
      <c r="D37" s="51"/>
      <c r="E37" s="46">
        <v>2015</v>
      </c>
      <c r="F37" s="8">
        <v>43730</v>
      </c>
      <c r="G37" s="46" t="s">
        <v>3</v>
      </c>
      <c r="H37" s="52">
        <v>123.18</v>
      </c>
      <c r="I37" s="52"/>
      <c r="J37" s="46">
        <v>80</v>
      </c>
      <c r="K37" s="53">
        <f t="shared" si="0"/>
        <v>4246.6995874514096</v>
      </c>
      <c r="L37" s="54"/>
      <c r="M37" s="6">
        <f>IF(J37="","",(K37/J37)/LOOKUP(RIGHT($D$2,3),定数!$A$6:$A$13,定数!$B$6:$B$13))</f>
        <v>0.53083744843142622</v>
      </c>
      <c r="N37" s="46">
        <v>2015</v>
      </c>
      <c r="O37" s="8">
        <v>43743</v>
      </c>
      <c r="P37" s="52">
        <v>124</v>
      </c>
      <c r="Q37" s="52"/>
      <c r="R37" s="55">
        <f>IF(P37="","",T37*M37*LOOKUP(RIGHT($D$2,3),定数!$A$6:$A$13,定数!$B$6:$B$13))</f>
        <v>-4352.8670771376592</v>
      </c>
      <c r="S37" s="55"/>
      <c r="T37" s="56">
        <f t="shared" si="4"/>
        <v>-81.999999999999318</v>
      </c>
      <c r="U37" s="56"/>
      <c r="V37" t="str">
        <f t="shared" si="7"/>
        <v/>
      </c>
      <c r="W37">
        <f t="shared" si="3"/>
        <v>1</v>
      </c>
      <c r="X37" s="41">
        <f t="shared" si="5"/>
        <v>141556.65291504699</v>
      </c>
      <c r="Y37" s="42">
        <f t="shared" si="6"/>
        <v>0</v>
      </c>
    </row>
    <row r="38" spans="2:25" x14ac:dyDescent="0.15">
      <c r="B38" s="40">
        <v>30</v>
      </c>
      <c r="C38" s="51">
        <f t="shared" si="1"/>
        <v>137203.78583790932</v>
      </c>
      <c r="D38" s="51"/>
      <c r="E38" s="46">
        <v>2015</v>
      </c>
      <c r="F38" s="8">
        <v>43764</v>
      </c>
      <c r="G38" s="46" t="s">
        <v>3</v>
      </c>
      <c r="H38" s="52">
        <v>123.55</v>
      </c>
      <c r="I38" s="52"/>
      <c r="J38" s="46">
        <v>49</v>
      </c>
      <c r="K38" s="53">
        <f t="shared" si="0"/>
        <v>4116.1135751372794</v>
      </c>
      <c r="L38" s="54"/>
      <c r="M38" s="6">
        <f>IF(J38="","",(K38/J38)/LOOKUP(RIGHT($D$2,3),定数!$A$6:$A$13,定数!$B$6:$B$13))</f>
        <v>0.84002317859944486</v>
      </c>
      <c r="N38" s="46">
        <v>2015</v>
      </c>
      <c r="O38" s="8">
        <v>1031</v>
      </c>
      <c r="P38" s="52">
        <v>122.93</v>
      </c>
      <c r="Q38" s="52"/>
      <c r="R38" s="55">
        <f>IF(P38="","",T38*M38*LOOKUP(RIGHT($D$2,3),定数!$A$6:$A$13,定数!$B$6:$B$13))</f>
        <v>5208.143707316477</v>
      </c>
      <c r="S38" s="55"/>
      <c r="T38" s="56">
        <f t="shared" si="4"/>
        <v>61.999999999999034</v>
      </c>
      <c r="U38" s="56"/>
      <c r="V38" t="str">
        <f t="shared" si="7"/>
        <v/>
      </c>
      <c r="W38">
        <f t="shared" si="3"/>
        <v>0</v>
      </c>
      <c r="X38" s="41">
        <f t="shared" si="5"/>
        <v>141556.65291504699</v>
      </c>
      <c r="Y38" s="42">
        <f t="shared" si="6"/>
        <v>3.0749999999999833E-2</v>
      </c>
    </row>
    <row r="39" spans="2:25" x14ac:dyDescent="0.15">
      <c r="B39" s="40">
        <v>31</v>
      </c>
      <c r="C39" s="51">
        <f t="shared" si="1"/>
        <v>142411.92954522581</v>
      </c>
      <c r="D39" s="51"/>
      <c r="E39" s="46">
        <v>2015</v>
      </c>
      <c r="F39" s="8">
        <v>43789</v>
      </c>
      <c r="G39" s="46" t="s">
        <v>3</v>
      </c>
      <c r="H39" s="52">
        <v>120.43</v>
      </c>
      <c r="I39" s="52"/>
      <c r="J39" s="46">
        <v>74</v>
      </c>
      <c r="K39" s="53">
        <f t="shared" si="0"/>
        <v>4272.3578863567745</v>
      </c>
      <c r="L39" s="54"/>
      <c r="M39" s="6">
        <f>IF(J39="","",(K39/J39)/LOOKUP(RIGHT($D$2,3),定数!$A$6:$A$13,定数!$B$6:$B$13))</f>
        <v>0.577345660318483</v>
      </c>
      <c r="N39" s="46">
        <v>2015</v>
      </c>
      <c r="O39" s="8">
        <v>43796</v>
      </c>
      <c r="P39" s="52">
        <v>119.49</v>
      </c>
      <c r="Q39" s="52"/>
      <c r="R39" s="55">
        <f>IF(P39="","",T39*M39*LOOKUP(RIGHT($D$2,3),定数!$A$6:$A$13,定数!$B$6:$B$13))</f>
        <v>5427.0492069938091</v>
      </c>
      <c r="S39" s="55"/>
      <c r="T39" s="56">
        <f t="shared" si="4"/>
        <v>94.000000000001194</v>
      </c>
      <c r="U39" s="56"/>
      <c r="V39" t="str">
        <f t="shared" si="7"/>
        <v/>
      </c>
      <c r="W39">
        <f t="shared" si="3"/>
        <v>0</v>
      </c>
      <c r="X39" s="41">
        <f t="shared" si="5"/>
        <v>142411.92954522581</v>
      </c>
      <c r="Y39" s="42">
        <f t="shared" si="6"/>
        <v>0</v>
      </c>
    </row>
    <row r="40" spans="2:25" x14ac:dyDescent="0.15">
      <c r="B40" s="40">
        <v>32</v>
      </c>
      <c r="C40" s="51">
        <f t="shared" si="1"/>
        <v>147838.97875221961</v>
      </c>
      <c r="D40" s="51"/>
      <c r="E40" s="46">
        <v>2015</v>
      </c>
      <c r="F40" s="8">
        <v>43792</v>
      </c>
      <c r="G40" s="46" t="s">
        <v>3</v>
      </c>
      <c r="H40" s="52">
        <v>120.44</v>
      </c>
      <c r="I40" s="52"/>
      <c r="J40" s="46">
        <v>51</v>
      </c>
      <c r="K40" s="53">
        <f t="shared" si="0"/>
        <v>4435.1693625665885</v>
      </c>
      <c r="L40" s="54"/>
      <c r="M40" s="6">
        <f>IF(J40="","",(K40/J40)/LOOKUP(RIGHT($D$2,3),定数!$A$6:$A$13,定数!$B$6:$B$13))</f>
        <v>0.86964105148364479</v>
      </c>
      <c r="N40" s="46">
        <v>2015</v>
      </c>
      <c r="O40" s="8">
        <v>43794</v>
      </c>
      <c r="P40" s="52">
        <v>119.8</v>
      </c>
      <c r="Q40" s="52"/>
      <c r="R40" s="55">
        <f>IF(P40="","",T40*M40*LOOKUP(RIGHT($D$2,3),定数!$A$6:$A$13,定数!$B$6:$B$13))</f>
        <v>5565.7027294953314</v>
      </c>
      <c r="S40" s="55"/>
      <c r="T40" s="56">
        <f t="shared" si="4"/>
        <v>64.000000000000057</v>
      </c>
      <c r="U40" s="56"/>
      <c r="V40" t="str">
        <f t="shared" si="7"/>
        <v/>
      </c>
      <c r="W40">
        <f t="shared" si="3"/>
        <v>0</v>
      </c>
      <c r="X40" s="41">
        <f t="shared" si="5"/>
        <v>147838.97875221961</v>
      </c>
      <c r="Y40" s="42">
        <f t="shared" si="6"/>
        <v>0</v>
      </c>
    </row>
    <row r="41" spans="2:25" x14ac:dyDescent="0.15">
      <c r="B41" s="40">
        <v>33</v>
      </c>
      <c r="C41" s="51">
        <f t="shared" si="1"/>
        <v>153404.68148171494</v>
      </c>
      <c r="D41" s="51"/>
      <c r="E41" s="46">
        <v>2015</v>
      </c>
      <c r="F41" s="8">
        <v>43820</v>
      </c>
      <c r="G41" s="46" t="s">
        <v>3</v>
      </c>
      <c r="H41" s="52">
        <v>121.82</v>
      </c>
      <c r="I41" s="52"/>
      <c r="J41" s="46">
        <v>68</v>
      </c>
      <c r="K41" s="53">
        <f t="shared" si="0"/>
        <v>4602.1404444514483</v>
      </c>
      <c r="L41" s="54"/>
      <c r="M41" s="6">
        <f>IF(J41="","",(K41/J41)/LOOKUP(RIGHT($D$2,3),定数!$A$6:$A$13,定数!$B$6:$B$13))</f>
        <v>0.67678535947815421</v>
      </c>
      <c r="N41" s="46">
        <v>2015</v>
      </c>
      <c r="O41" s="8">
        <v>43821</v>
      </c>
      <c r="P41" s="52">
        <v>122.53</v>
      </c>
      <c r="Q41" s="52"/>
      <c r="R41" s="55">
        <f>IF(P41="","",T41*M41*LOOKUP(RIGHT($D$2,3),定数!$A$6:$A$13,定数!$B$6:$B$13))</f>
        <v>-4805.1760522949489</v>
      </c>
      <c r="S41" s="55"/>
      <c r="T41" s="56">
        <f t="shared" si="4"/>
        <v>-71.000000000000796</v>
      </c>
      <c r="U41" s="56"/>
      <c r="V41" t="str">
        <f t="shared" si="7"/>
        <v/>
      </c>
      <c r="W41">
        <f t="shared" si="3"/>
        <v>1</v>
      </c>
      <c r="X41" s="41">
        <f t="shared" si="5"/>
        <v>153404.68148171494</v>
      </c>
      <c r="Y41" s="42">
        <f t="shared" si="6"/>
        <v>0</v>
      </c>
    </row>
    <row r="42" spans="2:25" x14ac:dyDescent="0.15">
      <c r="B42" s="40">
        <v>34</v>
      </c>
      <c r="C42" s="51">
        <f t="shared" si="1"/>
        <v>148599.50542941998</v>
      </c>
      <c r="D42" s="51"/>
      <c r="E42" s="46">
        <v>2016</v>
      </c>
      <c r="F42" s="8">
        <v>43477</v>
      </c>
      <c r="G42" s="46" t="s">
        <v>3</v>
      </c>
      <c r="H42" s="52">
        <v>117.2</v>
      </c>
      <c r="I42" s="52"/>
      <c r="J42" s="46">
        <v>58</v>
      </c>
      <c r="K42" s="53">
        <f t="shared" si="0"/>
        <v>4457.9851628825991</v>
      </c>
      <c r="L42" s="54"/>
      <c r="M42" s="6">
        <f>IF(J42="","",(K42/J42)/LOOKUP(RIGHT($D$2,3),定数!$A$6:$A$13,定数!$B$6:$B$13))</f>
        <v>0.76861813153148262</v>
      </c>
      <c r="N42" s="46">
        <v>2016</v>
      </c>
      <c r="O42" s="8">
        <v>43483</v>
      </c>
      <c r="P42" s="52">
        <v>116.46</v>
      </c>
      <c r="Q42" s="52"/>
      <c r="R42" s="55">
        <f>IF(P42="","",T42*M42*LOOKUP(RIGHT($D$2,3),定数!$A$6:$A$13,定数!$B$6:$B$13))</f>
        <v>5687.7741733330413</v>
      </c>
      <c r="S42" s="55"/>
      <c r="T42" s="56">
        <f t="shared" si="4"/>
        <v>74.000000000000909</v>
      </c>
      <c r="U42" s="56"/>
      <c r="V42" t="str">
        <f t="shared" si="7"/>
        <v/>
      </c>
      <c r="W42">
        <f t="shared" si="3"/>
        <v>0</v>
      </c>
      <c r="X42" s="41">
        <f t="shared" si="5"/>
        <v>153404.68148171494</v>
      </c>
      <c r="Y42" s="42">
        <f t="shared" si="6"/>
        <v>3.1323529411765194E-2</v>
      </c>
    </row>
    <row r="43" spans="2:25" x14ac:dyDescent="0.15">
      <c r="B43" s="40">
        <v>35</v>
      </c>
      <c r="C43" s="51">
        <f t="shared" si="1"/>
        <v>154287.27960275303</v>
      </c>
      <c r="D43" s="51"/>
      <c r="E43" s="46">
        <v>2016</v>
      </c>
      <c r="F43" s="8">
        <v>43478</v>
      </c>
      <c r="G43" s="46" t="s">
        <v>3</v>
      </c>
      <c r="H43" s="52">
        <v>117.37</v>
      </c>
      <c r="I43" s="52"/>
      <c r="J43" s="46">
        <v>38</v>
      </c>
      <c r="K43" s="53">
        <f t="shared" si="0"/>
        <v>4628.6183880825911</v>
      </c>
      <c r="L43" s="54"/>
      <c r="M43" s="6">
        <f>IF(J43="","",(K43/J43)/LOOKUP(RIGHT($D$2,3),定数!$A$6:$A$13,定数!$B$6:$B$13))</f>
        <v>1.2180574705480502</v>
      </c>
      <c r="N43" s="46">
        <v>2016</v>
      </c>
      <c r="O43" s="8">
        <v>43478</v>
      </c>
      <c r="P43" s="52">
        <v>116.9</v>
      </c>
      <c r="Q43" s="52"/>
      <c r="R43" s="55">
        <f>IF(P43="","",T43*M43*LOOKUP(RIGHT($D$2,3),定数!$A$6:$A$13,定数!$B$6:$B$13))</f>
        <v>5724.8701115758222</v>
      </c>
      <c r="S43" s="55"/>
      <c r="T43" s="56">
        <f t="shared" si="4"/>
        <v>46.999999999999886</v>
      </c>
      <c r="U43" s="56"/>
      <c r="V43" t="str">
        <f t="shared" si="7"/>
        <v/>
      </c>
      <c r="W43">
        <f t="shared" si="3"/>
        <v>0</v>
      </c>
      <c r="X43" s="41">
        <f t="shared" si="5"/>
        <v>154287.27960275303</v>
      </c>
      <c r="Y43" s="42">
        <f t="shared" si="6"/>
        <v>0</v>
      </c>
    </row>
    <row r="44" spans="2:25" x14ac:dyDescent="0.15">
      <c r="B44" s="40">
        <v>36</v>
      </c>
      <c r="C44" s="51">
        <f t="shared" si="1"/>
        <v>160012.14971432884</v>
      </c>
      <c r="D44" s="51"/>
      <c r="E44" s="46">
        <v>2016</v>
      </c>
      <c r="F44" s="8">
        <v>43491</v>
      </c>
      <c r="G44" s="46" t="s">
        <v>3</v>
      </c>
      <c r="H44" s="52">
        <v>116.18</v>
      </c>
      <c r="I44" s="52"/>
      <c r="J44" s="46">
        <v>42</v>
      </c>
      <c r="K44" s="53">
        <f t="shared" si="0"/>
        <v>4800.3644914298648</v>
      </c>
      <c r="L44" s="54"/>
      <c r="M44" s="6">
        <f>IF(J44="","",(K44/J44)/LOOKUP(RIGHT($D$2,3),定数!$A$6:$A$13,定数!$B$6:$B$13))</f>
        <v>1.1429439265309203</v>
      </c>
      <c r="N44" s="46">
        <v>2016</v>
      </c>
      <c r="O44" s="8">
        <v>43492</v>
      </c>
      <c r="P44" s="52">
        <v>116.63</v>
      </c>
      <c r="Q44" s="52"/>
      <c r="R44" s="55">
        <f>IF(P44="","",T44*M44*LOOKUP(RIGHT($D$2,3),定数!$A$6:$A$13,定数!$B$6:$B$13))</f>
        <v>-5143.2476693890112</v>
      </c>
      <c r="S44" s="55"/>
      <c r="T44" s="56">
        <f t="shared" si="4"/>
        <v>-44.999999999998863</v>
      </c>
      <c r="U44" s="56"/>
      <c r="V44" t="str">
        <f t="shared" si="7"/>
        <v/>
      </c>
      <c r="W44">
        <f t="shared" si="3"/>
        <v>1</v>
      </c>
      <c r="X44" s="41">
        <f t="shared" si="5"/>
        <v>160012.14971432884</v>
      </c>
      <c r="Y44" s="42">
        <f t="shared" si="6"/>
        <v>0</v>
      </c>
    </row>
    <row r="45" spans="2:25" x14ac:dyDescent="0.15">
      <c r="B45" s="40">
        <v>37</v>
      </c>
      <c r="C45" s="51">
        <f t="shared" si="1"/>
        <v>154868.90204493984</v>
      </c>
      <c r="D45" s="51"/>
      <c r="E45" s="46">
        <v>2016</v>
      </c>
      <c r="F45" s="8">
        <v>43564</v>
      </c>
      <c r="G45" s="46" t="s">
        <v>3</v>
      </c>
      <c r="H45" s="52">
        <v>113.29</v>
      </c>
      <c r="I45" s="52"/>
      <c r="J45" s="46">
        <v>76</v>
      </c>
      <c r="K45" s="53">
        <f t="shared" si="0"/>
        <v>4646.0670613481952</v>
      </c>
      <c r="L45" s="54"/>
      <c r="M45" s="6">
        <f>IF(J45="","",(K45/J45)/LOOKUP(RIGHT($D$2,3),定数!$A$6:$A$13,定数!$B$6:$B$13))</f>
        <v>0.61132461333528887</v>
      </c>
      <c r="N45" s="46">
        <v>2016</v>
      </c>
      <c r="O45" s="8">
        <v>43571</v>
      </c>
      <c r="P45" s="52">
        <v>112.33</v>
      </c>
      <c r="Q45" s="52"/>
      <c r="R45" s="55">
        <f>IF(P45="","",T45*M45*LOOKUP(RIGHT($D$2,3),定数!$A$6:$A$13,定数!$B$6:$B$13))</f>
        <v>5868.7162880188216</v>
      </c>
      <c r="S45" s="55"/>
      <c r="T45" s="56">
        <f t="shared" si="4"/>
        <v>96.000000000000796</v>
      </c>
      <c r="U45" s="56"/>
      <c r="V45" t="str">
        <f t="shared" si="7"/>
        <v/>
      </c>
      <c r="W45">
        <f t="shared" si="3"/>
        <v>0</v>
      </c>
      <c r="X45" s="41">
        <f t="shared" si="5"/>
        <v>160012.14971432884</v>
      </c>
      <c r="Y45" s="42">
        <f t="shared" si="6"/>
        <v>3.2142857142856252E-2</v>
      </c>
    </row>
    <row r="46" spans="2:25" x14ac:dyDescent="0.15">
      <c r="B46" s="40">
        <v>38</v>
      </c>
      <c r="C46" s="51">
        <f t="shared" si="1"/>
        <v>160737.61833295866</v>
      </c>
      <c r="D46" s="51"/>
      <c r="E46" s="46">
        <v>2016</v>
      </c>
      <c r="F46" s="8">
        <v>43631</v>
      </c>
      <c r="G46" s="46" t="s">
        <v>3</v>
      </c>
      <c r="H46" s="52">
        <v>109.58</v>
      </c>
      <c r="I46" s="52"/>
      <c r="J46" s="46">
        <v>73</v>
      </c>
      <c r="K46" s="53">
        <f t="shared" si="0"/>
        <v>4822.1285499887599</v>
      </c>
      <c r="L46" s="54"/>
      <c r="M46" s="6">
        <f>IF(J46="","",(K46/J46)/LOOKUP(RIGHT($D$2,3),定数!$A$6:$A$13,定数!$B$6:$B$13))</f>
        <v>0.66056555479298085</v>
      </c>
      <c r="N46" s="46">
        <v>2016</v>
      </c>
      <c r="O46" s="8">
        <v>43632</v>
      </c>
      <c r="P46" s="52">
        <v>108.66</v>
      </c>
      <c r="Q46" s="52"/>
      <c r="R46" s="55">
        <f>IF(P46="","",T46*M46*LOOKUP(RIGHT($D$2,3),定数!$A$6:$A$13,定数!$B$6:$B$13))</f>
        <v>6077.2031040954353</v>
      </c>
      <c r="S46" s="55"/>
      <c r="T46" s="56">
        <f t="shared" si="4"/>
        <v>92.000000000000171</v>
      </c>
      <c r="U46" s="56"/>
      <c r="V46" t="str">
        <f t="shared" si="7"/>
        <v/>
      </c>
      <c r="W46">
        <f t="shared" si="3"/>
        <v>0</v>
      </c>
      <c r="X46" s="41">
        <f t="shared" si="5"/>
        <v>160737.61833295866</v>
      </c>
      <c r="Y46" s="42">
        <f t="shared" si="6"/>
        <v>0</v>
      </c>
    </row>
    <row r="47" spans="2:25" x14ac:dyDescent="0.15">
      <c r="B47" s="40">
        <v>39</v>
      </c>
      <c r="C47" s="51">
        <f t="shared" si="1"/>
        <v>166814.82143705411</v>
      </c>
      <c r="D47" s="51"/>
      <c r="E47" s="46">
        <v>2016</v>
      </c>
      <c r="F47" s="8">
        <v>43653</v>
      </c>
      <c r="G47" s="46" t="s">
        <v>3</v>
      </c>
      <c r="H47" s="52">
        <v>103.46</v>
      </c>
      <c r="I47" s="52"/>
      <c r="J47" s="46">
        <v>60</v>
      </c>
      <c r="K47" s="53">
        <f t="shared" si="0"/>
        <v>5004.444643111623</v>
      </c>
      <c r="L47" s="54"/>
      <c r="M47" s="6">
        <f>IF(J47="","",(K47/J47)/LOOKUP(RIGHT($D$2,3),定数!$A$6:$A$13,定数!$B$6:$B$13))</f>
        <v>0.83407410718527042</v>
      </c>
      <c r="N47" s="46">
        <v>2016</v>
      </c>
      <c r="O47" s="8">
        <v>43654</v>
      </c>
      <c r="P47" s="52">
        <v>102.7</v>
      </c>
      <c r="Q47" s="52"/>
      <c r="R47" s="55">
        <f>IF(P47="","",T47*M47*LOOKUP(RIGHT($D$2,3),定数!$A$6:$A$13,定数!$B$6:$B$13))</f>
        <v>6338.9632146079794</v>
      </c>
      <c r="S47" s="55"/>
      <c r="T47" s="56">
        <f t="shared" si="4"/>
        <v>75.999999999999091</v>
      </c>
      <c r="U47" s="56"/>
      <c r="V47" t="str">
        <f t="shared" si="7"/>
        <v/>
      </c>
      <c r="W47">
        <f t="shared" si="3"/>
        <v>0</v>
      </c>
      <c r="X47" s="41">
        <f t="shared" si="5"/>
        <v>166814.82143705411</v>
      </c>
      <c r="Y47" s="42">
        <f t="shared" si="6"/>
        <v>0</v>
      </c>
    </row>
    <row r="48" spans="2:25" x14ac:dyDescent="0.15">
      <c r="B48" s="40">
        <v>40</v>
      </c>
      <c r="C48" s="51">
        <f t="shared" si="1"/>
        <v>173153.78465166208</v>
      </c>
      <c r="D48" s="51"/>
      <c r="E48" s="46">
        <v>2016</v>
      </c>
      <c r="F48" s="8">
        <v>43679</v>
      </c>
      <c r="G48" s="46" t="s">
        <v>3</v>
      </c>
      <c r="H48" s="52">
        <v>104.98</v>
      </c>
      <c r="I48" s="52"/>
      <c r="J48" s="46">
        <v>120</v>
      </c>
      <c r="K48" s="53">
        <f t="shared" si="0"/>
        <v>5194.6135395498623</v>
      </c>
      <c r="L48" s="54"/>
      <c r="M48" s="6">
        <f>IF(J48="","",(K48/J48)/LOOKUP(RIGHT($D$2,3),定数!$A$6:$A$13,定数!$B$6:$B$13))</f>
        <v>0.43288446162915517</v>
      </c>
      <c r="N48" s="46">
        <v>2016</v>
      </c>
      <c r="O48" s="8">
        <v>43682</v>
      </c>
      <c r="P48" s="52">
        <v>103.47</v>
      </c>
      <c r="Q48" s="52"/>
      <c r="R48" s="55">
        <f>IF(P48="","",T48*M48*LOOKUP(RIGHT($D$2,3),定数!$A$6:$A$13,定数!$B$6:$B$13))</f>
        <v>6536.5553706002656</v>
      </c>
      <c r="S48" s="55"/>
      <c r="T48" s="56">
        <f t="shared" si="4"/>
        <v>151.00000000000051</v>
      </c>
      <c r="U48" s="56"/>
      <c r="V48" t="str">
        <f t="shared" si="7"/>
        <v/>
      </c>
      <c r="W48">
        <f t="shared" si="3"/>
        <v>0</v>
      </c>
      <c r="X48" s="41">
        <f t="shared" si="5"/>
        <v>173153.78465166208</v>
      </c>
      <c r="Y48" s="42">
        <f t="shared" si="6"/>
        <v>0</v>
      </c>
    </row>
    <row r="49" spans="2:25" x14ac:dyDescent="0.15">
      <c r="B49" s="40">
        <v>41</v>
      </c>
      <c r="C49" s="51">
        <f t="shared" si="1"/>
        <v>179690.34002226233</v>
      </c>
      <c r="D49" s="51"/>
      <c r="E49" s="46">
        <v>2016</v>
      </c>
      <c r="F49" s="8">
        <v>43681</v>
      </c>
      <c r="G49" s="46" t="s">
        <v>3</v>
      </c>
      <c r="H49" s="52">
        <v>103.85</v>
      </c>
      <c r="I49" s="52"/>
      <c r="J49" s="46">
        <v>63</v>
      </c>
      <c r="K49" s="53">
        <f t="shared" si="0"/>
        <v>5390.7102006678697</v>
      </c>
      <c r="L49" s="54"/>
      <c r="M49" s="6">
        <f>IF(J49="","",(K49/J49)/LOOKUP(RIGHT($D$2,3),定数!$A$6:$A$13,定数!$B$6:$B$13))</f>
        <v>0.85566828582029675</v>
      </c>
      <c r="N49" s="46">
        <v>2016</v>
      </c>
      <c r="O49" s="8">
        <v>43689</v>
      </c>
      <c r="P49" s="52">
        <v>104.5</v>
      </c>
      <c r="Q49" s="52"/>
      <c r="R49" s="55">
        <f>IF(P49="","",T49*M49*LOOKUP(RIGHT($D$2,3),定数!$A$6:$A$13,定数!$B$6:$B$13))</f>
        <v>-5561.8438578319774</v>
      </c>
      <c r="S49" s="55"/>
      <c r="T49" s="56">
        <f t="shared" si="4"/>
        <v>-65.000000000000568</v>
      </c>
      <c r="U49" s="56"/>
      <c r="V49" t="str">
        <f t="shared" si="7"/>
        <v/>
      </c>
      <c r="W49">
        <f t="shared" si="3"/>
        <v>1</v>
      </c>
      <c r="X49" s="41">
        <f t="shared" si="5"/>
        <v>179690.34002226233</v>
      </c>
      <c r="Y49" s="42">
        <f t="shared" si="6"/>
        <v>0</v>
      </c>
    </row>
    <row r="50" spans="2:25" x14ac:dyDescent="0.15">
      <c r="B50" s="40">
        <v>42</v>
      </c>
      <c r="C50" s="51">
        <f t="shared" si="1"/>
        <v>174128.49616443034</v>
      </c>
      <c r="D50" s="51"/>
      <c r="E50" s="46">
        <v>2016</v>
      </c>
      <c r="F50" s="8">
        <v>43686</v>
      </c>
      <c r="G50" s="46" t="s">
        <v>3</v>
      </c>
      <c r="H50" s="52">
        <v>103.69</v>
      </c>
      <c r="I50" s="52"/>
      <c r="J50" s="46">
        <v>54</v>
      </c>
      <c r="K50" s="53">
        <f t="shared" si="0"/>
        <v>5223.85488493291</v>
      </c>
      <c r="L50" s="54"/>
      <c r="M50" s="6">
        <f>IF(J50="","",(K50/J50)/LOOKUP(RIGHT($D$2,3),定数!$A$6:$A$13,定数!$B$6:$B$13))</f>
        <v>0.96738053424683512</v>
      </c>
      <c r="N50" s="46">
        <v>2016</v>
      </c>
      <c r="O50" s="8">
        <v>43688</v>
      </c>
      <c r="P50" s="52">
        <v>104.26</v>
      </c>
      <c r="Q50" s="52"/>
      <c r="R50" s="55">
        <f>IF(P50="","",T50*M50*LOOKUP(RIGHT($D$2,3),定数!$A$6:$A$13,定数!$B$6:$B$13))</f>
        <v>-5514.0690452070321</v>
      </c>
      <c r="S50" s="55"/>
      <c r="T50" s="56">
        <f t="shared" si="4"/>
        <v>-57.000000000000739</v>
      </c>
      <c r="U50" s="56"/>
      <c r="V50" t="str">
        <f t="shared" si="7"/>
        <v/>
      </c>
      <c r="W50">
        <f t="shared" si="3"/>
        <v>2</v>
      </c>
      <c r="X50" s="41">
        <f t="shared" si="5"/>
        <v>179690.34002226233</v>
      </c>
      <c r="Y50" s="42">
        <f t="shared" si="6"/>
        <v>3.0952380952381287E-2</v>
      </c>
    </row>
    <row r="51" spans="2:25" x14ac:dyDescent="0.15">
      <c r="B51" s="40">
        <v>43</v>
      </c>
      <c r="C51" s="51">
        <f t="shared" si="1"/>
        <v>168614.42711922331</v>
      </c>
      <c r="D51" s="51"/>
      <c r="E51" s="46">
        <v>2016</v>
      </c>
      <c r="F51" s="8">
        <v>43724</v>
      </c>
      <c r="G51" s="46" t="s">
        <v>3</v>
      </c>
      <c r="H51" s="52">
        <v>104.67</v>
      </c>
      <c r="I51" s="52"/>
      <c r="J51" s="46">
        <v>42</v>
      </c>
      <c r="K51" s="53">
        <f t="shared" si="0"/>
        <v>5058.4328135766991</v>
      </c>
      <c r="L51" s="54"/>
      <c r="M51" s="6">
        <f>IF(J51="","",(K51/J51)/LOOKUP(RIGHT($D$2,3),定数!$A$6:$A$13,定数!$B$6:$B$13))</f>
        <v>1.2043887651373093</v>
      </c>
      <c r="N51" s="46">
        <v>2016</v>
      </c>
      <c r="O51" s="8">
        <v>43727</v>
      </c>
      <c r="P51" s="52">
        <v>104.14</v>
      </c>
      <c r="Q51" s="52"/>
      <c r="R51" s="55">
        <f>IF(P51="","",T51*M51*LOOKUP(RIGHT($D$2,3),定数!$A$6:$A$13,定数!$B$6:$B$13))</f>
        <v>6383.2604552277535</v>
      </c>
      <c r="S51" s="55"/>
      <c r="T51" s="56">
        <f t="shared" si="4"/>
        <v>53.000000000000114</v>
      </c>
      <c r="U51" s="56"/>
      <c r="V51" t="str">
        <f t="shared" si="7"/>
        <v/>
      </c>
      <c r="W51">
        <f t="shared" si="3"/>
        <v>0</v>
      </c>
      <c r="X51" s="41">
        <f t="shared" si="5"/>
        <v>179690.34002226233</v>
      </c>
      <c r="Y51" s="42">
        <f t="shared" si="6"/>
        <v>6.1638888888889576E-2</v>
      </c>
    </row>
    <row r="52" spans="2:25" x14ac:dyDescent="0.15">
      <c r="B52" s="40">
        <v>44</v>
      </c>
      <c r="C52" s="51">
        <f t="shared" si="1"/>
        <v>174997.68757445106</v>
      </c>
      <c r="D52" s="51"/>
      <c r="E52" s="46">
        <v>2016</v>
      </c>
      <c r="F52" s="8">
        <v>43759</v>
      </c>
      <c r="G52" s="46" t="s">
        <v>3</v>
      </c>
      <c r="H52" s="52">
        <v>104.56</v>
      </c>
      <c r="I52" s="52"/>
      <c r="J52" s="46">
        <v>35</v>
      </c>
      <c r="K52" s="53">
        <f t="shared" si="0"/>
        <v>5249.9306272335316</v>
      </c>
      <c r="L52" s="54"/>
      <c r="M52" s="6">
        <f>IF(J52="","",(K52/J52)/LOOKUP(RIGHT($D$2,3),定数!$A$6:$A$13,定数!$B$6:$B$13))</f>
        <v>1.4999801792095804</v>
      </c>
      <c r="N52" s="46">
        <v>2016</v>
      </c>
      <c r="O52" s="8">
        <v>43759</v>
      </c>
      <c r="P52" s="52">
        <v>104.12</v>
      </c>
      <c r="Q52" s="52"/>
      <c r="R52" s="55">
        <f>IF(P52="","",T52*M52*LOOKUP(RIGHT($D$2,3),定数!$A$6:$A$13,定数!$B$6:$B$13))</f>
        <v>6599.9127885221196</v>
      </c>
      <c r="S52" s="55"/>
      <c r="T52" s="56">
        <f t="shared" si="4"/>
        <v>43.999999999999773</v>
      </c>
      <c r="U52" s="56"/>
      <c r="V52" t="str">
        <f t="shared" si="7"/>
        <v/>
      </c>
      <c r="W52">
        <f t="shared" si="3"/>
        <v>0</v>
      </c>
      <c r="X52" s="41">
        <f t="shared" si="5"/>
        <v>179690.34002226233</v>
      </c>
      <c r="Y52" s="42">
        <f t="shared" si="6"/>
        <v>2.6115218253968897E-2</v>
      </c>
    </row>
    <row r="53" spans="2:25" x14ac:dyDescent="0.15">
      <c r="B53" s="40">
        <v>45</v>
      </c>
      <c r="C53" s="51">
        <f t="shared" si="1"/>
        <v>181597.60036297317</v>
      </c>
      <c r="D53" s="51"/>
      <c r="E53" s="46">
        <v>2016</v>
      </c>
      <c r="F53" s="8">
        <v>43779</v>
      </c>
      <c r="G53" s="46" t="s">
        <v>4</v>
      </c>
      <c r="H53" s="52">
        <v>107.6</v>
      </c>
      <c r="I53" s="52"/>
      <c r="J53" s="46">
        <v>72</v>
      </c>
      <c r="K53" s="53">
        <f t="shared" si="0"/>
        <v>5447.9280108891953</v>
      </c>
      <c r="L53" s="54"/>
      <c r="M53" s="6">
        <f>IF(J53="","",(K53/J53)/LOOKUP(RIGHT($D$2,3),定数!$A$6:$A$13,定数!$B$6:$B$13))</f>
        <v>0.75665666817905486</v>
      </c>
      <c r="N53" s="46">
        <v>2016</v>
      </c>
      <c r="O53" s="8">
        <v>43783</v>
      </c>
      <c r="P53" s="52">
        <v>108.51</v>
      </c>
      <c r="Q53" s="52"/>
      <c r="R53" s="55">
        <f>IF(P53="","",T53*M53*LOOKUP(RIGHT($D$2,3),定数!$A$6:$A$13,定数!$B$6:$B$13))</f>
        <v>6885.5756804294815</v>
      </c>
      <c r="S53" s="55"/>
      <c r="T53" s="56">
        <f t="shared" si="4"/>
        <v>91.00000000000108</v>
      </c>
      <c r="U53" s="56"/>
      <c r="V53" t="str">
        <f t="shared" si="7"/>
        <v/>
      </c>
      <c r="W53">
        <f t="shared" si="3"/>
        <v>0</v>
      </c>
      <c r="X53" s="41">
        <f t="shared" si="5"/>
        <v>181597.60036297317</v>
      </c>
      <c r="Y53" s="42">
        <f t="shared" si="6"/>
        <v>0</v>
      </c>
    </row>
    <row r="54" spans="2:25" x14ac:dyDescent="0.15">
      <c r="B54" s="40">
        <v>46</v>
      </c>
      <c r="C54" s="51">
        <f t="shared" si="1"/>
        <v>188483.17604340267</v>
      </c>
      <c r="D54" s="51"/>
      <c r="E54" s="46">
        <v>2016</v>
      </c>
      <c r="F54" s="8">
        <v>43784</v>
      </c>
      <c r="G54" s="46" t="s">
        <v>4</v>
      </c>
      <c r="H54" s="52">
        <v>108.95</v>
      </c>
      <c r="I54" s="52"/>
      <c r="J54" s="46">
        <v>66</v>
      </c>
      <c r="K54" s="53">
        <f t="shared" si="0"/>
        <v>5654.49528130208</v>
      </c>
      <c r="L54" s="54"/>
      <c r="M54" s="6">
        <f>IF(J54="","",(K54/J54)/LOOKUP(RIGHT($D$2,3),定数!$A$6:$A$13,定数!$B$6:$B$13))</f>
        <v>0.85674170928819393</v>
      </c>
      <c r="N54" s="46">
        <v>2016</v>
      </c>
      <c r="O54" s="8">
        <v>43787</v>
      </c>
      <c r="P54" s="52">
        <v>109.78</v>
      </c>
      <c r="Q54" s="52"/>
      <c r="R54" s="55">
        <f>IF(P54="","",T54*M54*LOOKUP(RIGHT($D$2,3),定数!$A$6:$A$13,定数!$B$6:$B$13))</f>
        <v>7110.9561870919952</v>
      </c>
      <c r="S54" s="55"/>
      <c r="T54" s="56">
        <f t="shared" si="4"/>
        <v>82.999999999999829</v>
      </c>
      <c r="U54" s="56"/>
      <c r="V54" t="str">
        <f t="shared" si="7"/>
        <v/>
      </c>
      <c r="W54">
        <f t="shared" si="3"/>
        <v>0</v>
      </c>
      <c r="X54" s="41">
        <f t="shared" si="5"/>
        <v>188483.17604340267</v>
      </c>
      <c r="Y54" s="42">
        <f t="shared" si="6"/>
        <v>0</v>
      </c>
    </row>
    <row r="55" spans="2:25" x14ac:dyDescent="0.15">
      <c r="B55" s="40">
        <v>47</v>
      </c>
      <c r="C55" s="51">
        <f t="shared" si="1"/>
        <v>195594.13223049467</v>
      </c>
      <c r="D55" s="51"/>
      <c r="E55" s="46">
        <v>2016</v>
      </c>
      <c r="F55" s="8">
        <v>43787</v>
      </c>
      <c r="G55" s="46" t="s">
        <v>4</v>
      </c>
      <c r="H55" s="52">
        <v>109.39</v>
      </c>
      <c r="I55" s="52"/>
      <c r="J55" s="46">
        <v>52</v>
      </c>
      <c r="K55" s="53">
        <f t="shared" si="0"/>
        <v>5867.8239669148397</v>
      </c>
      <c r="L55" s="54"/>
      <c r="M55" s="6">
        <f>IF(J55="","",(K55/J55)/LOOKUP(RIGHT($D$2,3),定数!$A$6:$A$13,定数!$B$6:$B$13))</f>
        <v>1.1284276859451614</v>
      </c>
      <c r="N55" s="46">
        <v>2016</v>
      </c>
      <c r="O55" s="8">
        <v>43790</v>
      </c>
      <c r="P55" s="52">
        <v>110.05</v>
      </c>
      <c r="Q55" s="52"/>
      <c r="R55" s="55">
        <f>IF(P55="","",T55*M55*LOOKUP(RIGHT($D$2,3),定数!$A$6:$A$13,定数!$B$6:$B$13))</f>
        <v>7447.6227272380274</v>
      </c>
      <c r="S55" s="55"/>
      <c r="T55" s="56">
        <f t="shared" si="4"/>
        <v>65.999999999999659</v>
      </c>
      <c r="U55" s="56"/>
      <c r="V55" t="str">
        <f t="shared" si="7"/>
        <v/>
      </c>
      <c r="W55">
        <f t="shared" si="3"/>
        <v>0</v>
      </c>
      <c r="X55" s="41">
        <f t="shared" si="5"/>
        <v>195594.13223049467</v>
      </c>
      <c r="Y55" s="42">
        <f t="shared" si="6"/>
        <v>0</v>
      </c>
    </row>
    <row r="56" spans="2:25" x14ac:dyDescent="0.15">
      <c r="B56" s="40">
        <v>48</v>
      </c>
      <c r="C56" s="51">
        <f t="shared" si="1"/>
        <v>203041.75495773269</v>
      </c>
      <c r="D56" s="51"/>
      <c r="E56" s="46">
        <v>2016</v>
      </c>
      <c r="F56" s="8">
        <v>43791</v>
      </c>
      <c r="G56" s="46" t="s">
        <v>4</v>
      </c>
      <c r="H56" s="52">
        <v>110.02</v>
      </c>
      <c r="I56" s="52"/>
      <c r="J56" s="46">
        <v>39</v>
      </c>
      <c r="K56" s="53">
        <f t="shared" si="0"/>
        <v>6091.2526487319801</v>
      </c>
      <c r="L56" s="54"/>
      <c r="M56" s="6">
        <f>IF(J56="","",(K56/J56)/LOOKUP(RIGHT($D$2,3),定数!$A$6:$A$13,定数!$B$6:$B$13))</f>
        <v>1.5618596535210205</v>
      </c>
      <c r="N56" s="46">
        <v>2016</v>
      </c>
      <c r="O56" s="8">
        <v>43792</v>
      </c>
      <c r="P56" s="52">
        <v>110.51</v>
      </c>
      <c r="Q56" s="52"/>
      <c r="R56" s="55">
        <f>IF(P56="","",T56*M56*LOOKUP(RIGHT($D$2,3),定数!$A$6:$A$13,定数!$B$6:$B$13))</f>
        <v>7653.1123022531428</v>
      </c>
      <c r="S56" s="55"/>
      <c r="T56" s="56">
        <f t="shared" si="4"/>
        <v>49.000000000000909</v>
      </c>
      <c r="U56" s="56"/>
      <c r="V56" t="str">
        <f t="shared" si="7"/>
        <v/>
      </c>
      <c r="W56">
        <f t="shared" si="3"/>
        <v>0</v>
      </c>
      <c r="X56" s="41">
        <f t="shared" si="5"/>
        <v>203041.75495773269</v>
      </c>
      <c r="Y56" s="42">
        <f t="shared" si="6"/>
        <v>0</v>
      </c>
    </row>
    <row r="57" spans="2:25" x14ac:dyDescent="0.15">
      <c r="B57" s="40">
        <v>49</v>
      </c>
      <c r="C57" s="51">
        <f t="shared" si="1"/>
        <v>210694.86725998583</v>
      </c>
      <c r="D57" s="51"/>
      <c r="E57" s="46">
        <v>2017</v>
      </c>
      <c r="F57" s="8">
        <v>43504</v>
      </c>
      <c r="G57" s="46" t="s">
        <v>3</v>
      </c>
      <c r="H57" s="52">
        <v>112.2</v>
      </c>
      <c r="I57" s="52"/>
      <c r="J57" s="46">
        <v>39</v>
      </c>
      <c r="K57" s="53">
        <f t="shared" si="0"/>
        <v>6320.8460177995748</v>
      </c>
      <c r="L57" s="54"/>
      <c r="M57" s="6">
        <f>IF(J57="","",(K57/J57)/LOOKUP(RIGHT($D$2,3),定数!$A$6:$A$13,定数!$B$6:$B$13))</f>
        <v>1.6207297481537373</v>
      </c>
      <c r="N57" s="46">
        <v>2017</v>
      </c>
      <c r="O57" s="8">
        <v>43505</v>
      </c>
      <c r="P57" s="52">
        <v>112.61</v>
      </c>
      <c r="Q57" s="52"/>
      <c r="R57" s="55">
        <f>IF(P57="","",T57*M57*LOOKUP(RIGHT($D$2,3),定数!$A$6:$A$13,定数!$B$6:$B$13))</f>
        <v>-6644.9919674302673</v>
      </c>
      <c r="S57" s="55"/>
      <c r="T57" s="56">
        <f t="shared" si="4"/>
        <v>-40.999999999999659</v>
      </c>
      <c r="U57" s="56"/>
      <c r="V57" t="str">
        <f t="shared" si="7"/>
        <v/>
      </c>
      <c r="W57">
        <f t="shared" si="3"/>
        <v>1</v>
      </c>
      <c r="X57" s="41">
        <f t="shared" si="5"/>
        <v>210694.86725998583</v>
      </c>
      <c r="Y57" s="42">
        <f t="shared" si="6"/>
        <v>0</v>
      </c>
    </row>
    <row r="58" spans="2:25" x14ac:dyDescent="0.15">
      <c r="B58" s="40">
        <v>50</v>
      </c>
      <c r="C58" s="51">
        <f t="shared" si="1"/>
        <v>204049.87529255555</v>
      </c>
      <c r="D58" s="51"/>
      <c r="E58" s="46">
        <v>2017</v>
      </c>
      <c r="F58" s="8">
        <v>43517</v>
      </c>
      <c r="G58" s="46" t="s">
        <v>3</v>
      </c>
      <c r="H58" s="52">
        <v>112.63</v>
      </c>
      <c r="I58" s="52"/>
      <c r="J58" s="46">
        <v>37</v>
      </c>
      <c r="K58" s="53">
        <f t="shared" si="0"/>
        <v>6121.4962587766659</v>
      </c>
      <c r="L58" s="54"/>
      <c r="M58" s="6">
        <f>IF(J58="","",(K58/J58)/LOOKUP(RIGHT($D$2,3),定数!$A$6:$A$13,定数!$B$6:$B$13))</f>
        <v>1.654458448318018</v>
      </c>
      <c r="N58" s="46">
        <v>2017</v>
      </c>
      <c r="O58" s="8">
        <v>43518</v>
      </c>
      <c r="P58" s="52">
        <v>112.16</v>
      </c>
      <c r="Q58" s="52"/>
      <c r="R58" s="55">
        <f>IF(P58="","",T58*M58*LOOKUP(RIGHT($D$2,3),定数!$A$6:$A$13,定数!$B$6:$B$13))</f>
        <v>7775.9547070946655</v>
      </c>
      <c r="S58" s="55"/>
      <c r="T58" s="56">
        <f t="shared" si="4"/>
        <v>46.999999999999886</v>
      </c>
      <c r="U58" s="56"/>
      <c r="V58" t="str">
        <f t="shared" si="7"/>
        <v/>
      </c>
      <c r="W58">
        <f t="shared" si="3"/>
        <v>0</v>
      </c>
      <c r="X58" s="41">
        <f t="shared" si="5"/>
        <v>210694.86725998583</v>
      </c>
      <c r="Y58" s="42">
        <f t="shared" si="6"/>
        <v>3.1538461538461293E-2</v>
      </c>
    </row>
    <row r="59" spans="2:25" x14ac:dyDescent="0.15">
      <c r="B59" s="40">
        <v>51</v>
      </c>
      <c r="C59" s="51">
        <f t="shared" si="1"/>
        <v>211825.82999965022</v>
      </c>
      <c r="D59" s="51"/>
      <c r="E59" s="46">
        <v>2017</v>
      </c>
      <c r="F59" s="8">
        <v>43553</v>
      </c>
      <c r="G59" s="46" t="s">
        <v>3</v>
      </c>
      <c r="H59" s="52">
        <v>111.69</v>
      </c>
      <c r="I59" s="52"/>
      <c r="J59" s="46">
        <v>50</v>
      </c>
      <c r="K59" s="53">
        <f t="shared" si="0"/>
        <v>6354.7748999895066</v>
      </c>
      <c r="L59" s="54"/>
      <c r="M59" s="6">
        <f>IF(J59="","",(K59/J59)/LOOKUP(RIGHT($D$2,3),定数!$A$6:$A$13,定数!$B$6:$B$13))</f>
        <v>1.2709549799979012</v>
      </c>
      <c r="N59" s="46">
        <v>2017</v>
      </c>
      <c r="O59" s="8">
        <v>43553</v>
      </c>
      <c r="P59" s="52">
        <v>111.06</v>
      </c>
      <c r="Q59" s="52"/>
      <c r="R59" s="55">
        <f>IF(P59="","",T59*M59*LOOKUP(RIGHT($D$2,3),定数!$A$6:$A$13,定数!$B$6:$B$13))</f>
        <v>8007.0163739867194</v>
      </c>
      <c r="S59" s="55"/>
      <c r="T59" s="56">
        <f t="shared" si="4"/>
        <v>62.999999999999545</v>
      </c>
      <c r="U59" s="56"/>
      <c r="V59" t="str">
        <f t="shared" si="7"/>
        <v/>
      </c>
      <c r="W59">
        <f t="shared" si="3"/>
        <v>0</v>
      </c>
      <c r="X59" s="41">
        <f t="shared" si="5"/>
        <v>211825.82999965022</v>
      </c>
      <c r="Y59" s="42">
        <f t="shared" si="6"/>
        <v>0</v>
      </c>
    </row>
    <row r="60" spans="2:25" x14ac:dyDescent="0.15">
      <c r="B60" s="40">
        <v>52</v>
      </c>
      <c r="C60" s="51">
        <f t="shared" si="1"/>
        <v>219832.84637363694</v>
      </c>
      <c r="D60" s="51"/>
      <c r="E60" s="46">
        <v>2017</v>
      </c>
      <c r="F60" s="8">
        <v>43560</v>
      </c>
      <c r="G60" s="46" t="s">
        <v>3</v>
      </c>
      <c r="H60" s="52">
        <v>110.31</v>
      </c>
      <c r="I60" s="52"/>
      <c r="J60" s="46">
        <v>37</v>
      </c>
      <c r="K60" s="53">
        <f t="shared" si="0"/>
        <v>6594.9853912091085</v>
      </c>
      <c r="L60" s="54"/>
      <c r="M60" s="6">
        <f>IF(J60="","",(K60/J60)/LOOKUP(RIGHT($D$2,3),定数!$A$6:$A$13,定数!$B$6:$B$13))</f>
        <v>1.78242848411057</v>
      </c>
      <c r="N60" s="46">
        <v>2017</v>
      </c>
      <c r="O60" s="8">
        <v>43560</v>
      </c>
      <c r="P60" s="52">
        <v>110.71</v>
      </c>
      <c r="Q60" s="52"/>
      <c r="R60" s="55">
        <f>IF(P60="","",T60*M60*LOOKUP(RIGHT($D$2,3),定数!$A$6:$A$13,定数!$B$6:$B$13))</f>
        <v>-7129.7139364421282</v>
      </c>
      <c r="S60" s="55"/>
      <c r="T60" s="56">
        <f t="shared" si="4"/>
        <v>-39.999999999999147</v>
      </c>
      <c r="U60" s="56"/>
      <c r="V60" t="str">
        <f t="shared" si="7"/>
        <v/>
      </c>
      <c r="W60">
        <f t="shared" si="3"/>
        <v>1</v>
      </c>
      <c r="X60" s="41">
        <f t="shared" si="5"/>
        <v>219832.84637363694</v>
      </c>
      <c r="Y60" s="42">
        <f t="shared" si="6"/>
        <v>0</v>
      </c>
    </row>
    <row r="61" spans="2:25" x14ac:dyDescent="0.15">
      <c r="B61" s="40">
        <v>53</v>
      </c>
      <c r="C61" s="51">
        <f t="shared" si="1"/>
        <v>212703.13243719481</v>
      </c>
      <c r="D61" s="51"/>
      <c r="E61" s="46">
        <v>2017</v>
      </c>
      <c r="F61" s="8">
        <v>43569</v>
      </c>
      <c r="G61" s="46" t="s">
        <v>3</v>
      </c>
      <c r="H61" s="52">
        <v>108.21</v>
      </c>
      <c r="I61" s="52"/>
      <c r="J61" s="46">
        <v>47</v>
      </c>
      <c r="K61" s="53">
        <f t="shared" si="0"/>
        <v>6381.0939731158442</v>
      </c>
      <c r="L61" s="54"/>
      <c r="M61" s="6">
        <f>IF(J61="","",(K61/J61)/LOOKUP(RIGHT($D$2,3),定数!$A$6:$A$13,定数!$B$6:$B$13))</f>
        <v>1.3576795687480521</v>
      </c>
      <c r="N61" s="46">
        <v>2017</v>
      </c>
      <c r="O61" s="8">
        <v>43573</v>
      </c>
      <c r="P61" s="52">
        <v>108.71</v>
      </c>
      <c r="Q61" s="52"/>
      <c r="R61" s="55">
        <f>IF(P61="","",T61*M61*LOOKUP(RIGHT($D$2,3),定数!$A$6:$A$13,定数!$B$6:$B$13))</f>
        <v>-6788.3978437402602</v>
      </c>
      <c r="S61" s="55"/>
      <c r="T61" s="56">
        <f t="shared" si="4"/>
        <v>-50</v>
      </c>
      <c r="U61" s="56"/>
      <c r="V61" t="str">
        <f t="shared" si="7"/>
        <v/>
      </c>
      <c r="W61">
        <f t="shared" si="3"/>
        <v>2</v>
      </c>
      <c r="X61" s="41">
        <f t="shared" si="5"/>
        <v>219832.84637363694</v>
      </c>
      <c r="Y61" s="42">
        <f t="shared" si="6"/>
        <v>3.2432432432431768E-2</v>
      </c>
    </row>
    <row r="62" spans="2:25" x14ac:dyDescent="0.15">
      <c r="B62" s="40">
        <v>54</v>
      </c>
      <c r="C62" s="51">
        <f t="shared" si="1"/>
        <v>205914.73459345454</v>
      </c>
      <c r="D62" s="51"/>
      <c r="E62" s="46">
        <v>2017</v>
      </c>
      <c r="F62" s="8">
        <v>43583</v>
      </c>
      <c r="G62" s="46" t="s">
        <v>4</v>
      </c>
      <c r="H62" s="52">
        <v>112.08</v>
      </c>
      <c r="I62" s="52"/>
      <c r="J62" s="46">
        <v>37</v>
      </c>
      <c r="K62" s="53">
        <f t="shared" si="0"/>
        <v>6177.4420378036357</v>
      </c>
      <c r="L62" s="54"/>
      <c r="M62" s="6">
        <f>IF(J62="","",(K62/J62)/LOOKUP(RIGHT($D$2,3),定数!$A$6:$A$13,定数!$B$6:$B$13))</f>
        <v>1.6695789291361178</v>
      </c>
      <c r="N62" s="46">
        <v>2017</v>
      </c>
      <c r="O62" s="8">
        <v>43583</v>
      </c>
      <c r="P62" s="52">
        <v>112.55</v>
      </c>
      <c r="Q62" s="52"/>
      <c r="R62" s="55">
        <f>IF(P62="","",T62*M62*LOOKUP(RIGHT($D$2,3),定数!$A$6:$A$13,定数!$B$6:$B$13))</f>
        <v>7847.0209669397345</v>
      </c>
      <c r="S62" s="55"/>
      <c r="T62" s="56">
        <f t="shared" si="4"/>
        <v>46.999999999999886</v>
      </c>
      <c r="U62" s="56"/>
      <c r="V62" t="str">
        <f t="shared" si="7"/>
        <v/>
      </c>
      <c r="W62">
        <f t="shared" si="3"/>
        <v>0</v>
      </c>
      <c r="X62" s="41">
        <f t="shared" si="5"/>
        <v>219832.84637363694</v>
      </c>
      <c r="Y62" s="42">
        <f t="shared" si="6"/>
        <v>6.3312248418630812E-2</v>
      </c>
    </row>
    <row r="63" spans="2:25" x14ac:dyDescent="0.15">
      <c r="B63" s="40">
        <v>55</v>
      </c>
      <c r="C63" s="51">
        <f t="shared" si="1"/>
        <v>213761.75556039429</v>
      </c>
      <c r="D63" s="51"/>
      <c r="E63" s="46">
        <v>2017</v>
      </c>
      <c r="F63" s="8">
        <v>43639</v>
      </c>
      <c r="G63" s="46" t="s">
        <v>4</v>
      </c>
      <c r="H63" s="52">
        <v>114.96</v>
      </c>
      <c r="I63" s="52"/>
      <c r="J63" s="46">
        <v>53</v>
      </c>
      <c r="K63" s="53">
        <f t="shared" si="0"/>
        <v>6412.8526668118284</v>
      </c>
      <c r="L63" s="54"/>
      <c r="M63" s="6">
        <f>IF(J63="","",(K63/J63)/LOOKUP(RIGHT($D$2,3),定数!$A$6:$A$13,定数!$B$6:$B$13))</f>
        <v>1.2099722012852505</v>
      </c>
      <c r="N63" s="46">
        <v>2017</v>
      </c>
      <c r="O63" s="8">
        <v>43643</v>
      </c>
      <c r="P63" s="52">
        <v>115.63</v>
      </c>
      <c r="Q63" s="52"/>
      <c r="R63" s="55">
        <f>IF(P63="","",T63*M63*LOOKUP(RIGHT($D$2,3),定数!$A$6:$A$13,定数!$B$6:$B$13))</f>
        <v>8106.8137486111991</v>
      </c>
      <c r="S63" s="55"/>
      <c r="T63" s="56">
        <f t="shared" si="4"/>
        <v>67.000000000000171</v>
      </c>
      <c r="U63" s="56"/>
      <c r="V63" t="str">
        <f t="shared" si="7"/>
        <v/>
      </c>
      <c r="W63">
        <f t="shared" si="3"/>
        <v>0</v>
      </c>
      <c r="X63" s="41">
        <f t="shared" si="5"/>
        <v>219832.84637363694</v>
      </c>
      <c r="Y63" s="42">
        <f t="shared" si="6"/>
        <v>2.7616850317827346E-2</v>
      </c>
    </row>
    <row r="64" spans="2:25" x14ac:dyDescent="0.15">
      <c r="B64" s="40">
        <v>56</v>
      </c>
      <c r="C64" s="51">
        <f t="shared" si="1"/>
        <v>221868.56930900548</v>
      </c>
      <c r="D64" s="51"/>
      <c r="E64" s="46">
        <v>2017</v>
      </c>
      <c r="F64" s="8">
        <v>43644</v>
      </c>
      <c r="G64" s="46" t="s">
        <v>4</v>
      </c>
      <c r="H64" s="52">
        <v>117.2</v>
      </c>
      <c r="I64" s="52"/>
      <c r="J64" s="46">
        <v>107</v>
      </c>
      <c r="K64" s="53">
        <f t="shared" si="0"/>
        <v>6656.0570792701646</v>
      </c>
      <c r="L64" s="54"/>
      <c r="M64" s="6">
        <f>IF(J64="","",(K64/J64)/LOOKUP(RIGHT($D$2,3),定数!$A$6:$A$13,定数!$B$6:$B$13))</f>
        <v>0.62206140927758546</v>
      </c>
      <c r="N64" s="46">
        <v>2017</v>
      </c>
      <c r="O64" s="8">
        <v>43656</v>
      </c>
      <c r="P64" s="52">
        <v>118.55</v>
      </c>
      <c r="Q64" s="52"/>
      <c r="R64" s="55">
        <f>IF(P64="","",T64*M64*LOOKUP(RIGHT($D$2,3),定数!$A$6:$A$13,定数!$B$6:$B$13))</f>
        <v>8397.8290252473689</v>
      </c>
      <c r="S64" s="55"/>
      <c r="T64" s="56">
        <f t="shared" si="4"/>
        <v>134.99999999999943</v>
      </c>
      <c r="U64" s="56"/>
      <c r="V64" t="str">
        <f t="shared" si="7"/>
        <v/>
      </c>
      <c r="W64">
        <f t="shared" si="3"/>
        <v>0</v>
      </c>
      <c r="X64" s="41">
        <f t="shared" si="5"/>
        <v>221868.56930900548</v>
      </c>
      <c r="Y64" s="42">
        <f t="shared" si="6"/>
        <v>0</v>
      </c>
    </row>
    <row r="65" spans="2:25" x14ac:dyDescent="0.15">
      <c r="B65" s="40">
        <v>57</v>
      </c>
      <c r="C65" s="51">
        <f t="shared" si="1"/>
        <v>230266.39833425285</v>
      </c>
      <c r="D65" s="51"/>
      <c r="E65" s="46">
        <v>2017</v>
      </c>
      <c r="F65" s="8">
        <v>43666</v>
      </c>
      <c r="G65" s="46" t="s">
        <v>4</v>
      </c>
      <c r="H65" s="52">
        <v>117.63</v>
      </c>
      <c r="I65" s="52"/>
      <c r="J65" s="46">
        <v>95</v>
      </c>
      <c r="K65" s="53">
        <f t="shared" si="0"/>
        <v>6907.9919500275855</v>
      </c>
      <c r="L65" s="54"/>
      <c r="M65" s="6">
        <f>IF(J65="","",(K65/J65)/LOOKUP(RIGHT($D$2,3),定数!$A$6:$A$13,定数!$B$6:$B$13))</f>
        <v>0.72715704737132481</v>
      </c>
      <c r="N65" s="46">
        <v>2017</v>
      </c>
      <c r="O65" s="8">
        <v>43672</v>
      </c>
      <c r="P65" s="52">
        <v>116.66</v>
      </c>
      <c r="Q65" s="52"/>
      <c r="R65" s="55">
        <f>IF(P65="","",T65*M65*LOOKUP(RIGHT($D$2,3),定数!$A$6:$A$13,定数!$B$6:$B$13))</f>
        <v>-7053.4233595018422</v>
      </c>
      <c r="S65" s="55"/>
      <c r="T65" s="56">
        <f t="shared" si="4"/>
        <v>-96.999999999999886</v>
      </c>
      <c r="U65" s="56"/>
      <c r="V65" t="str">
        <f t="shared" si="7"/>
        <v/>
      </c>
      <c r="W65">
        <f t="shared" si="3"/>
        <v>1</v>
      </c>
      <c r="X65" s="41">
        <f t="shared" si="5"/>
        <v>230266.39833425285</v>
      </c>
      <c r="Y65" s="42">
        <f t="shared" si="6"/>
        <v>0</v>
      </c>
    </row>
    <row r="66" spans="2:25" x14ac:dyDescent="0.15">
      <c r="B66" s="40">
        <v>58</v>
      </c>
      <c r="C66" s="51">
        <f t="shared" si="1"/>
        <v>223212.97497475101</v>
      </c>
      <c r="D66" s="51"/>
      <c r="E66" s="46">
        <v>2017</v>
      </c>
      <c r="F66" s="8">
        <v>43680</v>
      </c>
      <c r="G66" s="46" t="s">
        <v>3</v>
      </c>
      <c r="H66" s="52">
        <v>113.75</v>
      </c>
      <c r="I66" s="52"/>
      <c r="J66" s="46">
        <v>52</v>
      </c>
      <c r="K66" s="53">
        <f t="shared" si="0"/>
        <v>6696.3892492425302</v>
      </c>
      <c r="L66" s="54"/>
      <c r="M66" s="6">
        <f>IF(J66="","",(K66/J66)/LOOKUP(RIGHT($D$2,3),定数!$A$6:$A$13,定数!$B$6:$B$13))</f>
        <v>1.2877671633158712</v>
      </c>
      <c r="N66" s="46">
        <v>2017</v>
      </c>
      <c r="O66" s="8">
        <v>43686</v>
      </c>
      <c r="P66" s="52">
        <v>113.09</v>
      </c>
      <c r="Q66" s="52"/>
      <c r="R66" s="55">
        <f>IF(P66="","",T66*M66*LOOKUP(RIGHT($D$2,3),定数!$A$6:$A$13,定数!$B$6:$B$13))</f>
        <v>8499.2632778847055</v>
      </c>
      <c r="S66" s="55"/>
      <c r="T66" s="56">
        <f t="shared" si="4"/>
        <v>65.999999999999659</v>
      </c>
      <c r="U66" s="56"/>
      <c r="V66" t="str">
        <f t="shared" si="7"/>
        <v/>
      </c>
      <c r="W66">
        <f t="shared" si="3"/>
        <v>0</v>
      </c>
      <c r="X66" s="41">
        <f t="shared" si="5"/>
        <v>230266.39833425285</v>
      </c>
      <c r="Y66" s="42">
        <f t="shared" si="6"/>
        <v>3.0631578947368343E-2</v>
      </c>
    </row>
    <row r="67" spans="2:25" x14ac:dyDescent="0.15">
      <c r="B67" s="40">
        <v>59</v>
      </c>
      <c r="C67" s="51">
        <f t="shared" si="1"/>
        <v>231712.23825263573</v>
      </c>
      <c r="D67" s="51"/>
      <c r="E67" s="46">
        <v>2017</v>
      </c>
      <c r="F67" s="8">
        <v>43684</v>
      </c>
      <c r="G67" s="46" t="s">
        <v>3</v>
      </c>
      <c r="H67" s="52">
        <v>113.7</v>
      </c>
      <c r="I67" s="52"/>
      <c r="J67" s="46">
        <v>29</v>
      </c>
      <c r="K67" s="53">
        <f t="shared" si="0"/>
        <v>6951.3671475790716</v>
      </c>
      <c r="L67" s="54"/>
      <c r="M67" s="6">
        <f>IF(J67="","",(K67/J67)/LOOKUP(RIGHT($D$2,3),定数!$A$6:$A$13,定数!$B$6:$B$13))</f>
        <v>2.397023154337611</v>
      </c>
      <c r="N67" s="46">
        <v>2017</v>
      </c>
      <c r="O67" s="8">
        <v>43685</v>
      </c>
      <c r="P67" s="52">
        <v>113.34</v>
      </c>
      <c r="Q67" s="52"/>
      <c r="R67" s="55">
        <f>IF(P67="","",T67*M67*LOOKUP(RIGHT($D$2,3),定数!$A$6:$A$13,定数!$B$6:$B$13))</f>
        <v>8629.2833556153873</v>
      </c>
      <c r="S67" s="55"/>
      <c r="T67" s="56">
        <f t="shared" si="4"/>
        <v>35.999999999999943</v>
      </c>
      <c r="U67" s="56"/>
      <c r="V67" t="str">
        <f t="shared" si="7"/>
        <v/>
      </c>
      <c r="W67">
        <f t="shared" si="3"/>
        <v>0</v>
      </c>
      <c r="X67" s="41">
        <f t="shared" si="5"/>
        <v>231712.23825263573</v>
      </c>
      <c r="Y67" s="42">
        <f t="shared" si="6"/>
        <v>0</v>
      </c>
    </row>
    <row r="68" spans="2:25" x14ac:dyDescent="0.15">
      <c r="B68" s="40">
        <v>60</v>
      </c>
      <c r="C68" s="51">
        <f t="shared" si="1"/>
        <v>240341.52160825112</v>
      </c>
      <c r="D68" s="51"/>
      <c r="E68" s="46">
        <v>2017</v>
      </c>
      <c r="F68" s="8">
        <v>43700</v>
      </c>
      <c r="G68" s="46" t="s">
        <v>3</v>
      </c>
      <c r="H68" s="52">
        <v>112.97</v>
      </c>
      <c r="I68" s="52"/>
      <c r="J68" s="46">
        <v>34</v>
      </c>
      <c r="K68" s="53">
        <f t="shared" si="0"/>
        <v>7210.2456482475336</v>
      </c>
      <c r="L68" s="54"/>
      <c r="M68" s="6">
        <f>IF(J68="","",(K68/J68)/LOOKUP(RIGHT($D$2,3),定数!$A$6:$A$13,定数!$B$6:$B$13))</f>
        <v>2.1206604847786865</v>
      </c>
      <c r="N68" s="46">
        <v>2017</v>
      </c>
      <c r="O68" s="8">
        <v>43701</v>
      </c>
      <c r="P68" s="52">
        <v>113.33</v>
      </c>
      <c r="Q68" s="52"/>
      <c r="R68" s="55">
        <f>IF(P68="","",T68*M68*LOOKUP(RIGHT($D$2,3),定数!$A$6:$A$13,定数!$B$6:$B$13))</f>
        <v>-7634.37774520326</v>
      </c>
      <c r="S68" s="55"/>
      <c r="T68" s="56">
        <f t="shared" si="4"/>
        <v>-35.999999999999943</v>
      </c>
      <c r="U68" s="56"/>
      <c r="V68" t="str">
        <f t="shared" si="7"/>
        <v/>
      </c>
      <c r="W68">
        <f t="shared" si="3"/>
        <v>1</v>
      </c>
      <c r="X68" s="41">
        <f t="shared" si="5"/>
        <v>240341.52160825112</v>
      </c>
      <c r="Y68" s="42">
        <f t="shared" si="6"/>
        <v>0</v>
      </c>
    </row>
    <row r="69" spans="2:25" x14ac:dyDescent="0.15">
      <c r="B69" s="40">
        <v>61</v>
      </c>
      <c r="C69" s="51">
        <f t="shared" si="1"/>
        <v>232707.14386304785</v>
      </c>
      <c r="D69" s="51"/>
      <c r="E69" s="46">
        <v>2017</v>
      </c>
      <c r="F69" s="8">
        <v>43737</v>
      </c>
      <c r="G69" s="46" t="s">
        <v>4</v>
      </c>
      <c r="H69" s="52">
        <v>116.37</v>
      </c>
      <c r="I69" s="52"/>
      <c r="J69" s="46">
        <v>59</v>
      </c>
      <c r="K69" s="53">
        <f t="shared" si="0"/>
        <v>6981.214315891435</v>
      </c>
      <c r="L69" s="54"/>
      <c r="M69" s="6">
        <f>IF(J69="","",(K69/J69)/LOOKUP(RIGHT($D$2,3),定数!$A$6:$A$13,定数!$B$6:$B$13))</f>
        <v>1.1832566637104127</v>
      </c>
      <c r="N69" s="46">
        <v>2017</v>
      </c>
      <c r="O69" s="8">
        <v>43740</v>
      </c>
      <c r="P69" s="52">
        <v>115.75</v>
      </c>
      <c r="Q69" s="52"/>
      <c r="R69" s="55">
        <f>IF(P69="","",T69*M69*LOOKUP(RIGHT($D$2,3),定数!$A$6:$A$13,定数!$B$6:$B$13))</f>
        <v>-7336.1913150046121</v>
      </c>
      <c r="S69" s="55"/>
      <c r="T69" s="56">
        <f t="shared" si="4"/>
        <v>-62.000000000000455</v>
      </c>
      <c r="U69" s="56"/>
      <c r="V69" t="str">
        <f t="shared" si="7"/>
        <v/>
      </c>
      <c r="W69">
        <f t="shared" si="3"/>
        <v>2</v>
      </c>
      <c r="X69" s="41">
        <f t="shared" si="5"/>
        <v>240341.52160825112</v>
      </c>
      <c r="Y69" s="42">
        <f t="shared" si="6"/>
        <v>3.1764705882352917E-2</v>
      </c>
    </row>
    <row r="70" spans="2:25" x14ac:dyDescent="0.15">
      <c r="B70" s="40">
        <v>62</v>
      </c>
      <c r="C70" s="51">
        <f t="shared" si="1"/>
        <v>225370.95254804325</v>
      </c>
      <c r="D70" s="51"/>
      <c r="E70" s="46">
        <v>2017</v>
      </c>
      <c r="F70" s="8">
        <v>43764</v>
      </c>
      <c r="G70" s="46" t="s">
        <v>3</v>
      </c>
      <c r="H70" s="52">
        <v>114.38</v>
      </c>
      <c r="I70" s="52"/>
      <c r="J70" s="46">
        <v>57</v>
      </c>
      <c r="K70" s="53">
        <f t="shared" si="0"/>
        <v>6761.1285764412969</v>
      </c>
      <c r="L70" s="54"/>
      <c r="M70" s="6">
        <f>IF(J70="","",(K70/J70)/LOOKUP(RIGHT($D$2,3),定数!$A$6:$A$13,定数!$B$6:$B$13))</f>
        <v>1.186162908147596</v>
      </c>
      <c r="N70" s="46">
        <v>2017</v>
      </c>
      <c r="O70" s="8">
        <v>43768</v>
      </c>
      <c r="P70" s="52">
        <v>113.66</v>
      </c>
      <c r="Q70" s="52"/>
      <c r="R70" s="55">
        <f>IF(P70="","",T70*M70*LOOKUP(RIGHT($D$2,3),定数!$A$6:$A$13,定数!$B$6:$B$13))</f>
        <v>8540.3729386626783</v>
      </c>
      <c r="S70" s="55"/>
      <c r="T70" s="56">
        <f t="shared" si="4"/>
        <v>71.999999999999886</v>
      </c>
      <c r="U70" s="56"/>
      <c r="V70" t="str">
        <f t="shared" si="7"/>
        <v/>
      </c>
      <c r="W70">
        <f t="shared" si="3"/>
        <v>0</v>
      </c>
      <c r="X70" s="41">
        <f t="shared" si="5"/>
        <v>240341.52160825112</v>
      </c>
      <c r="Y70" s="42">
        <f t="shared" si="6"/>
        <v>6.2288733798604334E-2</v>
      </c>
    </row>
    <row r="71" spans="2:25" x14ac:dyDescent="0.15">
      <c r="B71" s="40">
        <v>63</v>
      </c>
      <c r="C71" s="51">
        <f t="shared" si="1"/>
        <v>233911.32548670593</v>
      </c>
      <c r="D71" s="51"/>
      <c r="E71" s="46">
        <v>2017</v>
      </c>
      <c r="F71" s="8">
        <v>43777</v>
      </c>
      <c r="G71" s="46" t="s">
        <v>3</v>
      </c>
      <c r="H71" s="52">
        <v>113.79</v>
      </c>
      <c r="I71" s="52"/>
      <c r="J71" s="46">
        <v>16</v>
      </c>
      <c r="K71" s="53">
        <f t="shared" si="0"/>
        <v>7017.3397646011772</v>
      </c>
      <c r="L71" s="54"/>
      <c r="M71" s="6">
        <f>IF(J71="","",(K71/J71)/LOOKUP(RIGHT($D$2,3),定数!$A$6:$A$13,定数!$B$6:$B$13))</f>
        <v>4.3858373528757362</v>
      </c>
      <c r="N71" s="46">
        <v>2017</v>
      </c>
      <c r="O71" s="8">
        <v>43777</v>
      </c>
      <c r="P71" s="52">
        <v>113.57</v>
      </c>
      <c r="Q71" s="52"/>
      <c r="R71" s="55">
        <f>IF(P71="","",T71*M71*LOOKUP(RIGHT($D$2,3),定数!$A$6:$A$13,定数!$B$6:$B$13))</f>
        <v>9648.8421763271926</v>
      </c>
      <c r="S71" s="55"/>
      <c r="T71" s="56">
        <f t="shared" si="4"/>
        <v>22.000000000001307</v>
      </c>
      <c r="U71" s="56"/>
      <c r="V71" t="str">
        <f t="shared" si="7"/>
        <v/>
      </c>
      <c r="W71">
        <f t="shared" si="3"/>
        <v>0</v>
      </c>
      <c r="X71" s="41">
        <f t="shared" si="5"/>
        <v>240341.52160825112</v>
      </c>
      <c r="Y71" s="42">
        <f t="shared" si="6"/>
        <v>2.6754412132025229E-2</v>
      </c>
    </row>
    <row r="72" spans="2:25" x14ac:dyDescent="0.15">
      <c r="B72" s="40">
        <v>64</v>
      </c>
      <c r="C72" s="51">
        <f t="shared" si="1"/>
        <v>243560.16766303312</v>
      </c>
      <c r="D72" s="51"/>
      <c r="E72" s="46">
        <v>2018</v>
      </c>
      <c r="F72" s="8">
        <v>43519</v>
      </c>
      <c r="G72" s="46" t="s">
        <v>3</v>
      </c>
      <c r="H72" s="52">
        <v>114.02</v>
      </c>
      <c r="I72" s="52"/>
      <c r="J72" s="46">
        <v>47</v>
      </c>
      <c r="K72" s="53">
        <f t="shared" si="0"/>
        <v>7306.805029890993</v>
      </c>
      <c r="L72" s="54"/>
      <c r="M72" s="6">
        <f>IF(J72="","",(K72/J72)/LOOKUP(RIGHT($D$2,3),定数!$A$6:$A$13,定数!$B$6:$B$13))</f>
        <v>1.5546393680619133</v>
      </c>
      <c r="N72" s="46">
        <v>2018</v>
      </c>
      <c r="O72" s="8">
        <v>43524</v>
      </c>
      <c r="P72" s="52">
        <v>113.43</v>
      </c>
      <c r="Q72" s="52"/>
      <c r="R72" s="55">
        <f>IF(P72="","",T72*M72*LOOKUP(RIGHT($D$2,3),定数!$A$6:$A$13,定数!$B$6:$B$13))</f>
        <v>9172.3722715651202</v>
      </c>
      <c r="S72" s="55"/>
      <c r="T72" s="56">
        <f t="shared" si="4"/>
        <v>58.99999999999892</v>
      </c>
      <c r="U72" s="56"/>
      <c r="V72" t="str">
        <f t="shared" si="7"/>
        <v/>
      </c>
      <c r="W72">
        <f t="shared" si="3"/>
        <v>0</v>
      </c>
      <c r="X72" s="41">
        <f t="shared" si="5"/>
        <v>243560.16766303312</v>
      </c>
      <c r="Y72" s="42">
        <f t="shared" si="6"/>
        <v>0</v>
      </c>
    </row>
    <row r="73" spans="2:25" x14ac:dyDescent="0.15">
      <c r="B73" s="40">
        <v>65</v>
      </c>
      <c r="C73" s="51">
        <f t="shared" si="1"/>
        <v>252732.53993459823</v>
      </c>
      <c r="D73" s="51"/>
      <c r="E73" s="46">
        <v>2018</v>
      </c>
      <c r="F73" s="8">
        <v>43572</v>
      </c>
      <c r="G73" s="46" t="s">
        <v>3</v>
      </c>
      <c r="H73" s="52">
        <v>111.37</v>
      </c>
      <c r="I73" s="52"/>
      <c r="J73" s="46">
        <v>23</v>
      </c>
      <c r="K73" s="53">
        <f t="shared" ref="K73:K94" si="8">IF(J73="","",C73*0.03)</f>
        <v>7581.9761980379462</v>
      </c>
      <c r="L73" s="54"/>
      <c r="M73" s="6">
        <f>IF(J73="","",(K73/J73)/LOOKUP(RIGHT($D$2,3),定数!$A$6:$A$13,定数!$B$6:$B$13))</f>
        <v>3.2965113904512808</v>
      </c>
      <c r="N73" s="46">
        <v>2018</v>
      </c>
      <c r="O73" s="8">
        <v>43572</v>
      </c>
      <c r="P73" s="52">
        <v>111.08</v>
      </c>
      <c r="Q73" s="52"/>
      <c r="R73" s="55">
        <f>IF(P73="","",T73*M73*LOOKUP(RIGHT($D$2,3),定数!$A$6:$A$13,定数!$B$6:$B$13))</f>
        <v>9559.8830323089205</v>
      </c>
      <c r="S73" s="55"/>
      <c r="T73" s="56">
        <f t="shared" si="4"/>
        <v>29.000000000000625</v>
      </c>
      <c r="U73" s="56"/>
      <c r="V73" t="str">
        <f t="shared" si="7"/>
        <v/>
      </c>
      <c r="W73">
        <f t="shared" si="3"/>
        <v>0</v>
      </c>
      <c r="X73" s="41">
        <f t="shared" si="5"/>
        <v>252732.53993459823</v>
      </c>
      <c r="Y73" s="42">
        <f t="shared" si="6"/>
        <v>0</v>
      </c>
    </row>
    <row r="74" spans="2:25" x14ac:dyDescent="0.15">
      <c r="B74" s="40">
        <v>66</v>
      </c>
      <c r="C74" s="51">
        <f t="shared" ref="C74:C108" si="9">IF(R73="","",C73+R73)</f>
        <v>262292.42296690715</v>
      </c>
      <c r="D74" s="51"/>
      <c r="E74" s="46">
        <v>2018</v>
      </c>
      <c r="F74" s="8">
        <v>43574</v>
      </c>
      <c r="G74" s="46" t="s">
        <v>3</v>
      </c>
      <c r="H74" s="52">
        <v>110.47</v>
      </c>
      <c r="I74" s="52"/>
      <c r="J74" s="46">
        <v>61</v>
      </c>
      <c r="K74" s="53">
        <f t="shared" si="8"/>
        <v>7868.7726890072145</v>
      </c>
      <c r="L74" s="54"/>
      <c r="M74" s="6">
        <f>IF(J74="","",(K74/J74)/LOOKUP(RIGHT($D$2,3),定数!$A$6:$A$13,定数!$B$6:$B$13))</f>
        <v>1.2899627359028221</v>
      </c>
      <c r="N74" s="46">
        <v>2018</v>
      </c>
      <c r="O74" s="8">
        <v>43578</v>
      </c>
      <c r="P74" s="52">
        <v>111.1</v>
      </c>
      <c r="Q74" s="52"/>
      <c r="R74" s="55">
        <f>IF(P74="","",T74*M74*LOOKUP(RIGHT($D$2,3),定数!$A$6:$A$13,定数!$B$6:$B$13))</f>
        <v>-8126.7652361877199</v>
      </c>
      <c r="S74" s="55"/>
      <c r="T74" s="56">
        <f t="shared" si="4"/>
        <v>-62.999999999999545</v>
      </c>
      <c r="U74" s="56"/>
      <c r="V74" t="str">
        <f t="shared" si="7"/>
        <v/>
      </c>
      <c r="W74">
        <f t="shared" si="7"/>
        <v>1</v>
      </c>
      <c r="X74" s="41">
        <f t="shared" si="5"/>
        <v>262292.42296690715</v>
      </c>
      <c r="Y74" s="42">
        <f t="shared" si="6"/>
        <v>0</v>
      </c>
    </row>
    <row r="75" spans="2:25" x14ac:dyDescent="0.15">
      <c r="B75" s="40">
        <v>67</v>
      </c>
      <c r="C75" s="51">
        <f t="shared" si="9"/>
        <v>254165.65773071942</v>
      </c>
      <c r="D75" s="51"/>
      <c r="E75" s="46">
        <v>2018</v>
      </c>
      <c r="F75" s="8">
        <v>43585</v>
      </c>
      <c r="G75" s="46" t="s">
        <v>3</v>
      </c>
      <c r="H75" s="52">
        <v>110.21</v>
      </c>
      <c r="I75" s="52"/>
      <c r="J75" s="46">
        <v>37</v>
      </c>
      <c r="K75" s="53">
        <f t="shared" si="8"/>
        <v>7624.969731921582</v>
      </c>
      <c r="L75" s="54"/>
      <c r="M75" s="6">
        <f>IF(J75="","",(K75/J75)/LOOKUP(RIGHT($D$2,3),定数!$A$6:$A$13,定数!$B$6:$B$13))</f>
        <v>2.0608026302490763</v>
      </c>
      <c r="N75" s="46">
        <v>2018</v>
      </c>
      <c r="O75" s="8">
        <v>43588</v>
      </c>
      <c r="P75" s="52">
        <v>109.75</v>
      </c>
      <c r="Q75" s="52"/>
      <c r="R75" s="55">
        <f>IF(P75="","",T75*M75*LOOKUP(RIGHT($D$2,3),定数!$A$6:$A$13,定数!$B$6:$B$13))</f>
        <v>9479.6920991456227</v>
      </c>
      <c r="S75" s="55"/>
      <c r="T75" s="56">
        <f t="shared" si="4"/>
        <v>45.999999999999375</v>
      </c>
      <c r="U75" s="56"/>
      <c r="V75" t="str">
        <f t="shared" ref="V75:W90" si="10">IF(S75&lt;&gt;"",IF(S75&lt;0,1+V74,0),"")</f>
        <v/>
      </c>
      <c r="W75">
        <f t="shared" si="10"/>
        <v>0</v>
      </c>
      <c r="X75" s="41">
        <f t="shared" si="5"/>
        <v>262292.42296690715</v>
      </c>
      <c r="Y75" s="42">
        <f t="shared" si="6"/>
        <v>3.0983606557376864E-2</v>
      </c>
    </row>
    <row r="76" spans="2:25" x14ac:dyDescent="0.15">
      <c r="B76" s="40">
        <v>68</v>
      </c>
      <c r="C76" s="51">
        <f t="shared" si="9"/>
        <v>263645.34982986504</v>
      </c>
      <c r="D76" s="51"/>
      <c r="E76" s="46">
        <v>2018</v>
      </c>
      <c r="F76" s="8">
        <v>43586</v>
      </c>
      <c r="G76" s="46" t="s">
        <v>3</v>
      </c>
      <c r="H76" s="52">
        <v>110.11</v>
      </c>
      <c r="I76" s="52"/>
      <c r="J76" s="46">
        <v>34</v>
      </c>
      <c r="K76" s="53">
        <f t="shared" si="8"/>
        <v>7909.360494895951</v>
      </c>
      <c r="L76" s="54"/>
      <c r="M76" s="6">
        <f>IF(J76="","",(K76/J76)/LOOKUP(RIGHT($D$2,3),定数!$A$6:$A$13,定数!$B$6:$B$13))</f>
        <v>2.3262824984988093</v>
      </c>
      <c r="N76" s="46">
        <v>2018</v>
      </c>
      <c r="O76" s="8">
        <v>43587</v>
      </c>
      <c r="P76" s="52">
        <v>110.48</v>
      </c>
      <c r="Q76" s="52"/>
      <c r="R76" s="55">
        <f>IF(P76="","",T76*M76*LOOKUP(RIGHT($D$2,3),定数!$A$6:$A$13,定数!$B$6:$B$13))</f>
        <v>-8607.2452444456994</v>
      </c>
      <c r="S76" s="55"/>
      <c r="T76" s="56">
        <f t="shared" ref="T76:T108" si="11">IF(P76="","",IF(G76="買",(P76-H76),(H76-P76))*IF(RIGHT($D$2,3)="JPY",100,10000))</f>
        <v>-37.000000000000455</v>
      </c>
      <c r="U76" s="56"/>
      <c r="V76" t="str">
        <f t="shared" si="10"/>
        <v/>
      </c>
      <c r="W76">
        <f t="shared" si="10"/>
        <v>1</v>
      </c>
      <c r="X76" s="41">
        <f t="shared" ref="X76:X108" si="12">IF(C76&lt;&gt;"",MAX(X75,C76),"")</f>
        <v>263645.34982986504</v>
      </c>
      <c r="Y76" s="42">
        <f t="shared" ref="Y76:Y108" si="13">IF(X76&lt;&gt;"",1-(C76/X76),"")</f>
        <v>0</v>
      </c>
    </row>
    <row r="77" spans="2:25" x14ac:dyDescent="0.15">
      <c r="B77" s="40">
        <v>69</v>
      </c>
      <c r="C77" s="51">
        <f t="shared" si="9"/>
        <v>255038.10458541935</v>
      </c>
      <c r="D77" s="51"/>
      <c r="E77" s="46">
        <v>2018</v>
      </c>
      <c r="F77" s="8">
        <v>43592</v>
      </c>
      <c r="G77" s="46" t="s">
        <v>3</v>
      </c>
      <c r="H77" s="52">
        <v>108.83</v>
      </c>
      <c r="I77" s="52"/>
      <c r="J77" s="46">
        <v>31</v>
      </c>
      <c r="K77" s="53">
        <f t="shared" si="8"/>
        <v>7651.1431375625798</v>
      </c>
      <c r="L77" s="54"/>
      <c r="M77" s="6">
        <f>IF(J77="","",(K77/J77)/LOOKUP(RIGHT($D$2,3),定数!$A$6:$A$13,定数!$B$6:$B$13))</f>
        <v>2.4681106895363158</v>
      </c>
      <c r="N77" s="46">
        <v>2018</v>
      </c>
      <c r="O77" s="8">
        <v>43594</v>
      </c>
      <c r="P77" s="52">
        <v>109.17</v>
      </c>
      <c r="Q77" s="52"/>
      <c r="R77" s="55">
        <f>IF(P77="","",T77*M77*LOOKUP(RIGHT($D$2,3),定数!$A$6:$A$13,定数!$B$6:$B$13))</f>
        <v>-8391.5763444235581</v>
      </c>
      <c r="S77" s="55"/>
      <c r="T77" s="56">
        <f t="shared" si="11"/>
        <v>-34.000000000000341</v>
      </c>
      <c r="U77" s="56"/>
      <c r="V77" t="str">
        <f t="shared" si="10"/>
        <v/>
      </c>
      <c r="W77">
        <f t="shared" si="10"/>
        <v>2</v>
      </c>
      <c r="X77" s="41">
        <f t="shared" si="12"/>
        <v>263645.34982986504</v>
      </c>
      <c r="Y77" s="42">
        <f t="shared" si="13"/>
        <v>3.2647058823529806E-2</v>
      </c>
    </row>
    <row r="78" spans="2:25" x14ac:dyDescent="0.15">
      <c r="B78" s="40">
        <v>70</v>
      </c>
      <c r="C78" s="51">
        <f t="shared" si="9"/>
        <v>246646.5282409958</v>
      </c>
      <c r="D78" s="51"/>
      <c r="E78" s="46">
        <v>2018</v>
      </c>
      <c r="F78" s="8">
        <v>43609</v>
      </c>
      <c r="G78" s="46" t="s">
        <v>3</v>
      </c>
      <c r="H78" s="52">
        <v>109.9</v>
      </c>
      <c r="I78" s="52"/>
      <c r="J78" s="46">
        <v>86</v>
      </c>
      <c r="K78" s="53">
        <f t="shared" si="8"/>
        <v>7399.3958472298737</v>
      </c>
      <c r="L78" s="54"/>
      <c r="M78" s="6">
        <f>IF(J78="","",(K78/J78)/LOOKUP(RIGHT($D$2,3),定数!$A$6:$A$13,定数!$B$6:$B$13))</f>
        <v>0.86039486595696202</v>
      </c>
      <c r="N78" s="46">
        <v>2018</v>
      </c>
      <c r="O78" s="8">
        <v>43617</v>
      </c>
      <c r="P78" s="52">
        <v>110.79</v>
      </c>
      <c r="Q78" s="52"/>
      <c r="R78" s="55">
        <f>IF(P78="","",T78*M78*LOOKUP(RIGHT($D$2,3),定数!$A$6:$A$13,定数!$B$6:$B$13))</f>
        <v>-7657.514307016967</v>
      </c>
      <c r="S78" s="55"/>
      <c r="T78" s="56">
        <f t="shared" si="11"/>
        <v>-89.000000000000057</v>
      </c>
      <c r="U78" s="56"/>
      <c r="V78" t="str">
        <f t="shared" si="10"/>
        <v/>
      </c>
      <c r="W78">
        <f t="shared" si="10"/>
        <v>3</v>
      </c>
      <c r="X78" s="41">
        <f t="shared" si="12"/>
        <v>263645.34982986504</v>
      </c>
      <c r="Y78" s="42">
        <f t="shared" si="13"/>
        <v>6.4476091081594578E-2</v>
      </c>
    </row>
    <row r="79" spans="2:25" x14ac:dyDescent="0.15">
      <c r="B79" s="40">
        <v>71</v>
      </c>
      <c r="C79" s="51">
        <f t="shared" si="9"/>
        <v>238989.01393397883</v>
      </c>
      <c r="D79" s="51"/>
      <c r="E79" s="46">
        <v>2018</v>
      </c>
      <c r="F79" s="8">
        <v>43610</v>
      </c>
      <c r="G79" s="46" t="s">
        <v>3</v>
      </c>
      <c r="H79" s="52">
        <v>110.17</v>
      </c>
      <c r="I79" s="52"/>
      <c r="J79" s="46">
        <v>35</v>
      </c>
      <c r="K79" s="53">
        <f t="shared" si="8"/>
        <v>7169.6704180193647</v>
      </c>
      <c r="L79" s="54"/>
      <c r="M79" s="6">
        <f>IF(J79="","",(K79/J79)/LOOKUP(RIGHT($D$2,3),定数!$A$6:$A$13,定数!$B$6:$B$13))</f>
        <v>2.048477262291247</v>
      </c>
      <c r="N79" s="46">
        <v>2018</v>
      </c>
      <c r="O79" s="8">
        <v>43611</v>
      </c>
      <c r="P79" s="52">
        <v>110.54</v>
      </c>
      <c r="Q79" s="52"/>
      <c r="R79" s="55">
        <f>IF(P79="","",T79*M79*LOOKUP(RIGHT($D$2,3),定数!$A$6:$A$13,定数!$B$6:$B$13))</f>
        <v>-7579.3658704777072</v>
      </c>
      <c r="S79" s="55"/>
      <c r="T79" s="56">
        <f t="shared" si="11"/>
        <v>-37.000000000000455</v>
      </c>
      <c r="U79" s="56"/>
      <c r="V79" t="str">
        <f t="shared" si="10"/>
        <v/>
      </c>
      <c r="W79">
        <f t="shared" si="10"/>
        <v>4</v>
      </c>
      <c r="X79" s="41">
        <f t="shared" si="12"/>
        <v>263645.34982986504</v>
      </c>
      <c r="Y79" s="42">
        <f t="shared" si="13"/>
        <v>9.3520844998014829E-2</v>
      </c>
    </row>
    <row r="80" spans="2:25" x14ac:dyDescent="0.15">
      <c r="B80" s="40">
        <v>72</v>
      </c>
      <c r="C80" s="51">
        <f t="shared" si="9"/>
        <v>231409.64806350111</v>
      </c>
      <c r="D80" s="51"/>
      <c r="E80" s="46">
        <v>2018</v>
      </c>
      <c r="F80" s="8">
        <v>43636</v>
      </c>
      <c r="G80" s="46" t="s">
        <v>3</v>
      </c>
      <c r="H80" s="52">
        <v>110.35</v>
      </c>
      <c r="I80" s="52"/>
      <c r="J80" s="46">
        <v>39</v>
      </c>
      <c r="K80" s="53">
        <f t="shared" si="8"/>
        <v>6942.2894419050326</v>
      </c>
      <c r="L80" s="54"/>
      <c r="M80" s="6">
        <f>IF(J80="","",(K80/J80)/LOOKUP(RIGHT($D$2,3),定数!$A$6:$A$13,定数!$B$6:$B$13))</f>
        <v>1.7800742158730853</v>
      </c>
      <c r="N80" s="46">
        <v>2018</v>
      </c>
      <c r="O80" s="8">
        <v>43636</v>
      </c>
      <c r="P80" s="52">
        <v>110.77</v>
      </c>
      <c r="Q80" s="52"/>
      <c r="R80" s="55">
        <f>IF(P80="","",T80*M80*LOOKUP(RIGHT($D$2,3),定数!$A$6:$A$13,定数!$B$6:$B$13))</f>
        <v>-7476.3117066669893</v>
      </c>
      <c r="S80" s="55"/>
      <c r="T80" s="56">
        <f t="shared" si="11"/>
        <v>-42.000000000000171</v>
      </c>
      <c r="U80" s="56"/>
      <c r="V80" t="str">
        <f t="shared" si="10"/>
        <v/>
      </c>
      <c r="W80">
        <f t="shared" si="10"/>
        <v>5</v>
      </c>
      <c r="X80" s="41">
        <f t="shared" si="12"/>
        <v>263645.34982986504</v>
      </c>
      <c r="Y80" s="42">
        <f t="shared" si="13"/>
        <v>0.12226918391379249</v>
      </c>
    </row>
    <row r="81" spans="2:25" x14ac:dyDescent="0.15">
      <c r="B81" s="40">
        <v>73</v>
      </c>
      <c r="C81" s="51">
        <f t="shared" si="9"/>
        <v>223933.33635683413</v>
      </c>
      <c r="D81" s="51"/>
      <c r="E81" s="46">
        <v>2018</v>
      </c>
      <c r="F81" s="8">
        <v>43706</v>
      </c>
      <c r="G81" s="46" t="s">
        <v>4</v>
      </c>
      <c r="H81" s="52">
        <v>114.18</v>
      </c>
      <c r="I81" s="52"/>
      <c r="J81" s="46">
        <v>44</v>
      </c>
      <c r="K81" s="53">
        <f t="shared" si="8"/>
        <v>6718.0000907050235</v>
      </c>
      <c r="L81" s="54"/>
      <c r="M81" s="6">
        <f>IF(J81="","",(K81/J81)/LOOKUP(RIGHT($D$2,3),定数!$A$6:$A$13,定数!$B$6:$B$13))</f>
        <v>1.52681820243296</v>
      </c>
      <c r="N81" s="46">
        <v>2018</v>
      </c>
      <c r="O81" s="8">
        <v>43706</v>
      </c>
      <c r="P81" s="52">
        <v>114.73</v>
      </c>
      <c r="Q81" s="52"/>
      <c r="R81" s="55">
        <f>IF(P81="","",T81*M81*LOOKUP(RIGHT($D$2,3),定数!$A$6:$A$13,定数!$B$6:$B$13))</f>
        <v>8397.5001133812366</v>
      </c>
      <c r="S81" s="55"/>
      <c r="T81" s="56">
        <f t="shared" si="11"/>
        <v>54.999999999999716</v>
      </c>
      <c r="U81" s="56"/>
      <c r="V81" t="str">
        <f t="shared" si="10"/>
        <v/>
      </c>
      <c r="W81">
        <f t="shared" si="10"/>
        <v>0</v>
      </c>
      <c r="X81" s="41">
        <f t="shared" si="12"/>
        <v>263645.34982986504</v>
      </c>
      <c r="Y81" s="42">
        <f t="shared" si="13"/>
        <v>0.15062664104888546</v>
      </c>
    </row>
    <row r="82" spans="2:25" x14ac:dyDescent="0.15">
      <c r="B82" s="40">
        <v>74</v>
      </c>
      <c r="C82" s="51">
        <f t="shared" si="9"/>
        <v>232330.83647021538</v>
      </c>
      <c r="D82" s="51"/>
      <c r="E82" s="46">
        <v>2018</v>
      </c>
      <c r="F82" s="8">
        <v>43725</v>
      </c>
      <c r="G82" s="46" t="s">
        <v>4</v>
      </c>
      <c r="H82" s="52">
        <v>116.11</v>
      </c>
      <c r="I82" s="52"/>
      <c r="J82" s="46">
        <v>39</v>
      </c>
      <c r="K82" s="53">
        <f t="shared" si="8"/>
        <v>6969.9250941064611</v>
      </c>
      <c r="L82" s="54"/>
      <c r="M82" s="6">
        <f>IF(J82="","",(K82/J82)/LOOKUP(RIGHT($D$2,3),定数!$A$6:$A$13,定数!$B$6:$B$13))</f>
        <v>1.7871602805401181</v>
      </c>
      <c r="N82" s="46">
        <v>2018</v>
      </c>
      <c r="O82" s="8">
        <v>43726</v>
      </c>
      <c r="P82" s="52">
        <v>116.6</v>
      </c>
      <c r="Q82" s="52"/>
      <c r="R82" s="55">
        <f>IF(P82="","",T82*M82*LOOKUP(RIGHT($D$2,3),定数!$A$6:$A$13,定数!$B$6:$B$13))</f>
        <v>8757.0853746464873</v>
      </c>
      <c r="S82" s="55"/>
      <c r="T82" s="56">
        <f t="shared" si="11"/>
        <v>48.999999999999488</v>
      </c>
      <c r="U82" s="56"/>
      <c r="V82" t="str">
        <f t="shared" si="10"/>
        <v/>
      </c>
      <c r="W82">
        <f t="shared" si="10"/>
        <v>0</v>
      </c>
      <c r="X82" s="41">
        <f t="shared" si="12"/>
        <v>263645.34982986504</v>
      </c>
      <c r="Y82" s="42">
        <f t="shared" si="13"/>
        <v>0.11877514008821877</v>
      </c>
    </row>
    <row r="83" spans="2:25" x14ac:dyDescent="0.15">
      <c r="B83" s="40">
        <v>75</v>
      </c>
      <c r="C83" s="51">
        <f t="shared" si="9"/>
        <v>241087.92184486188</v>
      </c>
      <c r="D83" s="51"/>
      <c r="E83" s="46">
        <v>2018</v>
      </c>
      <c r="F83" s="8">
        <v>43746</v>
      </c>
      <c r="G83" s="46" t="s">
        <v>3</v>
      </c>
      <c r="H83" s="52">
        <v>114.14</v>
      </c>
      <c r="I83" s="52"/>
      <c r="J83" s="46">
        <v>69</v>
      </c>
      <c r="K83" s="53">
        <f t="shared" si="8"/>
        <v>7232.6376553458558</v>
      </c>
      <c r="L83" s="54"/>
      <c r="M83" s="6">
        <f>IF(J83="","",(K83/J83)/LOOKUP(RIGHT($D$2,3),定数!$A$6:$A$13,定数!$B$6:$B$13))</f>
        <v>1.0482083558472255</v>
      </c>
      <c r="N83" s="46">
        <v>2018</v>
      </c>
      <c r="O83" s="8">
        <v>43749</v>
      </c>
      <c r="P83" s="52">
        <v>113.27</v>
      </c>
      <c r="Q83" s="52"/>
      <c r="R83" s="55">
        <f>IF(P83="","",T83*M83*LOOKUP(RIGHT($D$2,3),定数!$A$6:$A$13,定数!$B$6:$B$13))</f>
        <v>9119.4126958709094</v>
      </c>
      <c r="S83" s="55"/>
      <c r="T83" s="56">
        <f t="shared" si="11"/>
        <v>87.000000000000455</v>
      </c>
      <c r="U83" s="56"/>
      <c r="V83" t="str">
        <f t="shared" si="10"/>
        <v/>
      </c>
      <c r="W83">
        <f t="shared" si="10"/>
        <v>0</v>
      </c>
      <c r="X83" s="41">
        <f t="shared" si="12"/>
        <v>263645.34982986504</v>
      </c>
      <c r="Y83" s="42">
        <f t="shared" si="13"/>
        <v>8.5559741522313493E-2</v>
      </c>
    </row>
    <row r="84" spans="2:25" x14ac:dyDescent="0.15">
      <c r="B84" s="40">
        <v>76</v>
      </c>
      <c r="C84" s="51">
        <f t="shared" si="9"/>
        <v>250207.33454073279</v>
      </c>
      <c r="D84" s="51"/>
      <c r="E84" s="46">
        <v>2018</v>
      </c>
      <c r="F84" s="8">
        <v>43748</v>
      </c>
      <c r="G84" s="46" t="s">
        <v>3</v>
      </c>
      <c r="H84" s="52">
        <v>113.61</v>
      </c>
      <c r="I84" s="52"/>
      <c r="J84" s="46">
        <v>57</v>
      </c>
      <c r="K84" s="53">
        <f t="shared" si="8"/>
        <v>7506.2200362219837</v>
      </c>
      <c r="L84" s="54"/>
      <c r="M84" s="6">
        <f>IF(J84="","",(K84/J84)/LOOKUP(RIGHT($D$2,3),定数!$A$6:$A$13,定数!$B$6:$B$13))</f>
        <v>1.3168807081091201</v>
      </c>
      <c r="N84" s="46">
        <v>2018</v>
      </c>
      <c r="O84" s="8">
        <v>43753</v>
      </c>
      <c r="P84" s="52">
        <v>112.89</v>
      </c>
      <c r="Q84" s="52"/>
      <c r="R84" s="55">
        <f>IF(P84="","",T84*M84*LOOKUP(RIGHT($D$2,3),定数!$A$6:$A$13,定数!$B$6:$B$13))</f>
        <v>9481.5410983856491</v>
      </c>
      <c r="S84" s="55"/>
      <c r="T84" s="56">
        <f t="shared" si="11"/>
        <v>71.999999999999886</v>
      </c>
      <c r="U84" s="56"/>
      <c r="V84" t="str">
        <f t="shared" si="10"/>
        <v/>
      </c>
      <c r="W84">
        <f t="shared" si="10"/>
        <v>0</v>
      </c>
      <c r="X84" s="41">
        <f t="shared" si="12"/>
        <v>263645.34982986504</v>
      </c>
      <c r="Y84" s="42">
        <f t="shared" si="13"/>
        <v>5.0970044788592128E-2</v>
      </c>
    </row>
    <row r="85" spans="2:25" x14ac:dyDescent="0.15">
      <c r="B85" s="40">
        <v>77</v>
      </c>
      <c r="C85" s="51">
        <f t="shared" si="9"/>
        <v>259688.87563911843</v>
      </c>
      <c r="D85" s="51"/>
      <c r="E85" s="46">
        <v>2018</v>
      </c>
      <c r="F85" s="8">
        <v>43749</v>
      </c>
      <c r="G85" s="46" t="s">
        <v>3</v>
      </c>
      <c r="H85" s="52">
        <v>113.12</v>
      </c>
      <c r="I85" s="52"/>
      <c r="J85" s="46">
        <v>68</v>
      </c>
      <c r="K85" s="53">
        <f t="shared" si="8"/>
        <v>7790.6662691735528</v>
      </c>
      <c r="L85" s="54"/>
      <c r="M85" s="6">
        <f>IF(J85="","",(K85/J85)/LOOKUP(RIGHT($D$2,3),定数!$A$6:$A$13,定数!$B$6:$B$13))</f>
        <v>1.1456862160549341</v>
      </c>
      <c r="N85" s="46">
        <v>2018</v>
      </c>
      <c r="O85" s="8">
        <v>43763</v>
      </c>
      <c r="P85" s="52">
        <v>112.26</v>
      </c>
      <c r="Q85" s="52"/>
      <c r="R85" s="55">
        <f>IF(P85="","",T85*M85*LOOKUP(RIGHT($D$2,3),定数!$A$6:$A$13,定数!$B$6:$B$13))</f>
        <v>9852.901458072427</v>
      </c>
      <c r="S85" s="55"/>
      <c r="T85" s="56">
        <f t="shared" si="11"/>
        <v>85.999999999999943</v>
      </c>
      <c r="U85" s="56"/>
      <c r="V85" t="str">
        <f t="shared" si="10"/>
        <v/>
      </c>
      <c r="W85">
        <f t="shared" si="10"/>
        <v>0</v>
      </c>
      <c r="X85" s="41">
        <f t="shared" si="12"/>
        <v>263645.34982986504</v>
      </c>
      <c r="Y85" s="42">
        <f t="shared" si="13"/>
        <v>1.5006804380580885E-2</v>
      </c>
    </row>
    <row r="86" spans="2:25" x14ac:dyDescent="0.15">
      <c r="B86" s="40">
        <v>78</v>
      </c>
      <c r="C86" s="51">
        <f t="shared" si="9"/>
        <v>269541.77709719085</v>
      </c>
      <c r="D86" s="51"/>
      <c r="E86" s="46">
        <v>2018</v>
      </c>
      <c r="F86" s="8">
        <v>43753</v>
      </c>
      <c r="G86" s="46" t="s">
        <v>3</v>
      </c>
      <c r="H86" s="52">
        <v>113.12</v>
      </c>
      <c r="I86" s="52"/>
      <c r="J86" s="46">
        <v>35</v>
      </c>
      <c r="K86" s="53">
        <f t="shared" si="8"/>
        <v>8086.2533129157255</v>
      </c>
      <c r="L86" s="54"/>
      <c r="M86" s="6">
        <f>IF(J86="","",(K86/J86)/LOOKUP(RIGHT($D$2,3),定数!$A$6:$A$13,定数!$B$6:$B$13))</f>
        <v>2.3103580894044931</v>
      </c>
      <c r="N86" s="46">
        <v>2018</v>
      </c>
      <c r="O86" s="8">
        <v>43754</v>
      </c>
      <c r="P86" s="52">
        <v>113.5</v>
      </c>
      <c r="Q86" s="52"/>
      <c r="R86" s="55">
        <f>IF(P86="","",T86*M86*LOOKUP(RIGHT($D$2,3),定数!$A$6:$A$13,定数!$B$6:$B$13))</f>
        <v>-8779.3607397369688</v>
      </c>
      <c r="S86" s="55"/>
      <c r="T86" s="56">
        <f t="shared" si="11"/>
        <v>-37.999999999999545</v>
      </c>
      <c r="U86" s="56"/>
      <c r="V86" t="str">
        <f t="shared" si="10"/>
        <v/>
      </c>
      <c r="W86">
        <f t="shared" si="10"/>
        <v>1</v>
      </c>
      <c r="X86" s="41">
        <f t="shared" si="12"/>
        <v>269541.77709719085</v>
      </c>
      <c r="Y86" s="42">
        <f t="shared" si="13"/>
        <v>0</v>
      </c>
    </row>
    <row r="87" spans="2:25" x14ac:dyDescent="0.15">
      <c r="B87" s="40">
        <v>79</v>
      </c>
      <c r="C87" s="51">
        <f t="shared" si="9"/>
        <v>260762.41635745388</v>
      </c>
      <c r="D87" s="51"/>
      <c r="E87" s="46">
        <v>2018</v>
      </c>
      <c r="F87" s="8">
        <v>43756</v>
      </c>
      <c r="G87" s="46" t="s">
        <v>3</v>
      </c>
      <c r="H87" s="52">
        <v>113.04</v>
      </c>
      <c r="I87" s="52"/>
      <c r="J87" s="46">
        <v>22</v>
      </c>
      <c r="K87" s="53">
        <f t="shared" si="8"/>
        <v>7822.8724907236165</v>
      </c>
      <c r="L87" s="54"/>
      <c r="M87" s="6">
        <f>IF(J87="","",(K87/J87)/LOOKUP(RIGHT($D$2,3),定数!$A$6:$A$13,定数!$B$6:$B$13))</f>
        <v>3.5558511321470987</v>
      </c>
      <c r="N87" s="46">
        <v>2018</v>
      </c>
      <c r="O87" s="8">
        <v>43756</v>
      </c>
      <c r="P87" s="52">
        <v>113.29</v>
      </c>
      <c r="Q87" s="52"/>
      <c r="R87" s="55">
        <f>IF(P87="","",T87*M87*LOOKUP(RIGHT($D$2,3),定数!$A$6:$A$13,定数!$B$6:$B$13))</f>
        <v>-8889.6278303677464</v>
      </c>
      <c r="S87" s="55"/>
      <c r="T87" s="56">
        <f t="shared" si="11"/>
        <v>-25</v>
      </c>
      <c r="U87" s="56"/>
      <c r="V87" t="str">
        <f t="shared" si="10"/>
        <v/>
      </c>
      <c r="W87">
        <f t="shared" si="10"/>
        <v>2</v>
      </c>
      <c r="X87" s="41">
        <f t="shared" si="12"/>
        <v>269541.77709719085</v>
      </c>
      <c r="Y87" s="42">
        <f t="shared" si="13"/>
        <v>3.257142857142814E-2</v>
      </c>
    </row>
    <row r="88" spans="2:25" x14ac:dyDescent="0.15">
      <c r="B88" s="40">
        <v>80</v>
      </c>
      <c r="C88" s="51">
        <f t="shared" si="9"/>
        <v>251872.78852708614</v>
      </c>
      <c r="D88" s="51"/>
      <c r="E88" s="46">
        <v>2018</v>
      </c>
      <c r="F88" s="8">
        <v>43762</v>
      </c>
      <c r="G88" s="46" t="s">
        <v>3</v>
      </c>
      <c r="H88" s="52">
        <v>112.66</v>
      </c>
      <c r="I88" s="52"/>
      <c r="J88" s="46">
        <v>31</v>
      </c>
      <c r="K88" s="53">
        <f t="shared" si="8"/>
        <v>7556.1836558125842</v>
      </c>
      <c r="L88" s="54"/>
      <c r="M88" s="6">
        <f>IF(J88="","",(K88/J88)/LOOKUP(RIGHT($D$2,3),定数!$A$6:$A$13,定数!$B$6:$B$13))</f>
        <v>2.4374785986492209</v>
      </c>
      <c r="N88" s="46">
        <v>2018</v>
      </c>
      <c r="O88" s="8">
        <v>43763</v>
      </c>
      <c r="P88" s="52">
        <v>112.27</v>
      </c>
      <c r="Q88" s="52"/>
      <c r="R88" s="55">
        <f>IF(P88="","",T88*M88*LOOKUP(RIGHT($D$2,3),定数!$A$6:$A$13,定数!$B$6:$B$13))</f>
        <v>9506.1665347319758</v>
      </c>
      <c r="S88" s="55"/>
      <c r="T88" s="56">
        <f t="shared" si="11"/>
        <v>39.000000000000057</v>
      </c>
      <c r="U88" s="56"/>
      <c r="V88" t="str">
        <f t="shared" si="10"/>
        <v/>
      </c>
      <c r="W88">
        <f t="shared" si="10"/>
        <v>0</v>
      </c>
      <c r="X88" s="41">
        <f t="shared" si="12"/>
        <v>269541.77709719085</v>
      </c>
      <c r="Y88" s="42">
        <f t="shared" si="13"/>
        <v>6.5551948051947639E-2</v>
      </c>
    </row>
    <row r="89" spans="2:25" x14ac:dyDescent="0.15">
      <c r="B89" s="40">
        <v>81</v>
      </c>
      <c r="C89" s="51">
        <f t="shared" si="9"/>
        <v>261378.95506181812</v>
      </c>
      <c r="D89" s="51"/>
      <c r="E89" s="46">
        <v>2018</v>
      </c>
      <c r="F89" s="8">
        <v>43825</v>
      </c>
      <c r="G89" s="46" t="s">
        <v>3</v>
      </c>
      <c r="H89" s="52">
        <v>111.69</v>
      </c>
      <c r="I89" s="52"/>
      <c r="J89" s="46">
        <v>33</v>
      </c>
      <c r="K89" s="53">
        <f t="shared" si="8"/>
        <v>7841.3686518545437</v>
      </c>
      <c r="L89" s="54"/>
      <c r="M89" s="6">
        <f>IF(J89="","",(K89/J89)/LOOKUP(RIGHT($D$2,3),定数!$A$6:$A$13,定数!$B$6:$B$13))</f>
        <v>2.3761723187438011</v>
      </c>
      <c r="N89" s="46">
        <v>2018</v>
      </c>
      <c r="O89" s="8">
        <v>43826</v>
      </c>
      <c r="P89" s="52">
        <v>112.04</v>
      </c>
      <c r="Q89" s="52"/>
      <c r="R89" s="55">
        <f>IF(P89="","",T89*M89*LOOKUP(RIGHT($D$2,3),定数!$A$6:$A$13,定数!$B$6:$B$13))</f>
        <v>-8316.603115603506</v>
      </c>
      <c r="S89" s="55"/>
      <c r="T89" s="56">
        <f t="shared" si="11"/>
        <v>-35.000000000000853</v>
      </c>
      <c r="U89" s="56"/>
      <c r="V89" t="str">
        <f t="shared" si="10"/>
        <v/>
      </c>
      <c r="W89">
        <f t="shared" si="10"/>
        <v>1</v>
      </c>
      <c r="X89" s="41">
        <f t="shared" si="12"/>
        <v>269541.77709719085</v>
      </c>
      <c r="Y89" s="42">
        <f t="shared" si="13"/>
        <v>3.0284069962295268E-2</v>
      </c>
    </row>
    <row r="90" spans="2:25" x14ac:dyDescent="0.15">
      <c r="B90" s="40">
        <v>82</v>
      </c>
      <c r="C90" s="51">
        <f t="shared" si="9"/>
        <v>253062.35194621462</v>
      </c>
      <c r="D90" s="51"/>
      <c r="E90" s="46">
        <v>2019</v>
      </c>
      <c r="F90" s="8">
        <v>43503</v>
      </c>
      <c r="G90" s="46" t="s">
        <v>3</v>
      </c>
      <c r="H90" s="52">
        <v>109.47</v>
      </c>
      <c r="I90" s="52"/>
      <c r="J90" s="46">
        <v>31</v>
      </c>
      <c r="K90" s="53">
        <f t="shared" si="8"/>
        <v>7591.8705583864385</v>
      </c>
      <c r="L90" s="54"/>
      <c r="M90" s="6">
        <f>IF(J90="","",(K90/J90)/LOOKUP(RIGHT($D$2,3),定数!$A$6:$A$13,定数!$B$6:$B$13))</f>
        <v>2.4489905027053025</v>
      </c>
      <c r="N90" s="46">
        <v>2019</v>
      </c>
      <c r="O90" s="8">
        <v>43505</v>
      </c>
      <c r="P90" s="52">
        <v>109.8</v>
      </c>
      <c r="Q90" s="52"/>
      <c r="R90" s="55">
        <f>IF(P90="","",T90*M90*LOOKUP(RIGHT($D$2,3),定数!$A$6:$A$13,定数!$B$6:$B$13))</f>
        <v>-8081.6686589274568</v>
      </c>
      <c r="S90" s="55"/>
      <c r="T90" s="56">
        <f t="shared" si="11"/>
        <v>-32.999999999999829</v>
      </c>
      <c r="U90" s="56"/>
      <c r="V90" t="str">
        <f t="shared" si="10"/>
        <v/>
      </c>
      <c r="W90">
        <f t="shared" si="10"/>
        <v>2</v>
      </c>
      <c r="X90" s="41">
        <f t="shared" si="12"/>
        <v>269541.77709719085</v>
      </c>
      <c r="Y90" s="42">
        <f t="shared" si="13"/>
        <v>6.1138667736223007E-2</v>
      </c>
    </row>
    <row r="91" spans="2:25" x14ac:dyDescent="0.15">
      <c r="B91" s="40">
        <v>83</v>
      </c>
      <c r="C91" s="51">
        <f t="shared" si="9"/>
        <v>244980.68328728716</v>
      </c>
      <c r="D91" s="51"/>
      <c r="E91" s="46">
        <v>2019</v>
      </c>
      <c r="F91" s="8">
        <v>43535</v>
      </c>
      <c r="G91" s="46" t="s">
        <v>3</v>
      </c>
      <c r="H91" s="52">
        <v>109.99</v>
      </c>
      <c r="I91" s="52"/>
      <c r="J91" s="46">
        <v>39</v>
      </c>
      <c r="K91" s="53">
        <f t="shared" si="8"/>
        <v>7349.4204986186141</v>
      </c>
      <c r="L91" s="54"/>
      <c r="M91" s="6">
        <f>IF(J91="","",(K91/J91)/LOOKUP(RIGHT($D$2,3),定数!$A$6:$A$13,定数!$B$6:$B$13))</f>
        <v>1.8844667945175935</v>
      </c>
      <c r="N91" s="46">
        <v>2019</v>
      </c>
      <c r="O91" s="8">
        <v>43536</v>
      </c>
      <c r="P91" s="52">
        <v>110.4</v>
      </c>
      <c r="Q91" s="52"/>
      <c r="R91" s="55">
        <f>IF(P91="","",T91*M91*LOOKUP(RIGHT($D$2,3),定数!$A$6:$A$13,定数!$B$6:$B$13))</f>
        <v>-7726.3138575223365</v>
      </c>
      <c r="S91" s="55"/>
      <c r="T91" s="56">
        <f t="shared" si="11"/>
        <v>-41.00000000000108</v>
      </c>
      <c r="U91" s="56"/>
      <c r="V91" t="str">
        <f t="shared" ref="V91:W106" si="14">IF(S91&lt;&gt;"",IF(S91&lt;0,1+V90,0),"")</f>
        <v/>
      </c>
      <c r="W91">
        <f t="shared" si="14"/>
        <v>3</v>
      </c>
      <c r="X91" s="41">
        <f t="shared" si="12"/>
        <v>269541.77709719085</v>
      </c>
      <c r="Y91" s="42">
        <f t="shared" si="13"/>
        <v>9.1121658669807926E-2</v>
      </c>
    </row>
    <row r="92" spans="2:25" x14ac:dyDescent="0.15">
      <c r="B92" s="40">
        <v>84</v>
      </c>
      <c r="C92" s="51">
        <f t="shared" si="9"/>
        <v>237254.36942976483</v>
      </c>
      <c r="D92" s="51"/>
      <c r="E92" s="46">
        <v>2019</v>
      </c>
      <c r="F92" s="8">
        <v>43564</v>
      </c>
      <c r="G92" s="46" t="s">
        <v>3</v>
      </c>
      <c r="H92" s="52">
        <v>111.15</v>
      </c>
      <c r="I92" s="52"/>
      <c r="J92" s="46">
        <v>38</v>
      </c>
      <c r="K92" s="53">
        <f t="shared" si="8"/>
        <v>7117.6310828929445</v>
      </c>
      <c r="L92" s="54"/>
      <c r="M92" s="6">
        <f>IF(J92="","",(K92/J92)/LOOKUP(RIGHT($D$2,3),定数!$A$6:$A$13,定数!$B$6:$B$13))</f>
        <v>1.8730608112876168</v>
      </c>
      <c r="N92" s="46">
        <v>2019</v>
      </c>
      <c r="O92" s="8">
        <v>43565</v>
      </c>
      <c r="P92" s="52">
        <v>110.67</v>
      </c>
      <c r="Q92" s="52"/>
      <c r="R92" s="55">
        <f>IF(P92="","",T92*M92*LOOKUP(RIGHT($D$2,3),定数!$A$6:$A$13,定数!$B$6:$B$13))</f>
        <v>8990.6918941806362</v>
      </c>
      <c r="S92" s="55"/>
      <c r="T92" s="56">
        <f t="shared" si="11"/>
        <v>48.000000000000398</v>
      </c>
      <c r="U92" s="56"/>
      <c r="V92" t="str">
        <f t="shared" si="14"/>
        <v/>
      </c>
      <c r="W92">
        <f t="shared" si="14"/>
        <v>0</v>
      </c>
      <c r="X92" s="41">
        <f t="shared" si="12"/>
        <v>269541.77709719085</v>
      </c>
      <c r="Y92" s="42">
        <f t="shared" si="13"/>
        <v>0.11978628328099161</v>
      </c>
    </row>
    <row r="93" spans="2:25" x14ac:dyDescent="0.15">
      <c r="B93" s="40">
        <v>85</v>
      </c>
      <c r="C93" s="51">
        <f t="shared" si="9"/>
        <v>246245.06132394547</v>
      </c>
      <c r="D93" s="51"/>
      <c r="E93" s="46">
        <v>2019</v>
      </c>
      <c r="F93" s="8">
        <v>43686</v>
      </c>
      <c r="G93" s="46" t="s">
        <v>3</v>
      </c>
      <c r="H93" s="52">
        <v>108.35</v>
      </c>
      <c r="I93" s="52"/>
      <c r="J93" s="46">
        <v>46</v>
      </c>
      <c r="K93" s="53">
        <f t="shared" si="8"/>
        <v>7387.3518397183634</v>
      </c>
      <c r="L93" s="54"/>
      <c r="M93" s="6">
        <f>IF(J93="","",(K93/J93)/LOOKUP(RIGHT($D$2,3),定数!$A$6:$A$13,定数!$B$6:$B$13))</f>
        <v>1.6059460521126878</v>
      </c>
      <c r="N93" s="46">
        <v>2019</v>
      </c>
      <c r="O93" s="8">
        <v>43690</v>
      </c>
      <c r="P93" s="52">
        <v>108.83</v>
      </c>
      <c r="Q93" s="52"/>
      <c r="R93" s="55">
        <f>IF(P93="","",T93*M93*LOOKUP(RIGHT($D$2,3),定数!$A$6:$A$13,定数!$B$6:$B$13))</f>
        <v>-7708.5410501409651</v>
      </c>
      <c r="S93" s="55"/>
      <c r="T93" s="56">
        <f t="shared" si="11"/>
        <v>-48.000000000000398</v>
      </c>
      <c r="U93" s="56"/>
      <c r="V93" t="str">
        <f t="shared" si="14"/>
        <v/>
      </c>
      <c r="W93">
        <f t="shared" si="14"/>
        <v>1</v>
      </c>
      <c r="X93" s="41">
        <f t="shared" si="12"/>
        <v>269541.77709719085</v>
      </c>
      <c r="Y93" s="42">
        <f t="shared" si="13"/>
        <v>8.6430816121113141E-2</v>
      </c>
    </row>
    <row r="94" spans="2:25" x14ac:dyDescent="0.15">
      <c r="B94" s="40">
        <v>86</v>
      </c>
      <c r="C94" s="51">
        <f t="shared" si="9"/>
        <v>238536.52027380449</v>
      </c>
      <c r="D94" s="51"/>
      <c r="E94" s="46"/>
      <c r="F94" s="8"/>
      <c r="G94" s="46"/>
      <c r="H94" s="52"/>
      <c r="I94" s="52"/>
      <c r="J94" s="46"/>
      <c r="K94" s="53" t="str">
        <f t="shared" si="8"/>
        <v/>
      </c>
      <c r="L94" s="54"/>
      <c r="M94" s="6" t="str">
        <f>IF(J94="","",(K94/J94)/LOOKUP(RIGHT($D$2,3),定数!$A$6:$A$13,定数!$B$6:$B$13))</f>
        <v/>
      </c>
      <c r="N94" s="46"/>
      <c r="O94" s="8"/>
      <c r="P94" s="52"/>
      <c r="Q94" s="52"/>
      <c r="R94" s="55" t="str">
        <f>IF(P94="","",T94*M94*LOOKUP(RIGHT($D$2,3),定数!$A$6:$A$13,定数!$B$6:$B$13))</f>
        <v/>
      </c>
      <c r="S94" s="55"/>
      <c r="T94" s="56" t="str">
        <f t="shared" si="11"/>
        <v/>
      </c>
      <c r="U94" s="56"/>
      <c r="V94" t="str">
        <f t="shared" si="14"/>
        <v/>
      </c>
      <c r="W94" t="str">
        <f t="shared" si="14"/>
        <v/>
      </c>
      <c r="X94" s="41">
        <f t="shared" si="12"/>
        <v>269541.77709719085</v>
      </c>
      <c r="Y94" s="42">
        <f t="shared" si="13"/>
        <v>0.11502950361645248</v>
      </c>
    </row>
    <row r="95" spans="2:25" x14ac:dyDescent="0.15">
      <c r="B95" s="40">
        <v>87</v>
      </c>
      <c r="C95" s="51" t="str">
        <f t="shared" si="9"/>
        <v/>
      </c>
      <c r="D95" s="51"/>
      <c r="E95" s="45"/>
      <c r="F95" s="8"/>
      <c r="G95" s="45"/>
      <c r="H95" s="52"/>
      <c r="I95" s="52"/>
      <c r="J95" s="45"/>
      <c r="K95" s="53" t="str">
        <f t="shared" ref="K95:K132" si="15">IF(J95="","",C95*0.03)</f>
        <v/>
      </c>
      <c r="L95" s="54"/>
      <c r="M95" s="6" t="str">
        <f>IF(J95="","",(K95/J95)/LOOKUP(RIGHT($D$2,3),定数!$A$6:$A$13,定数!$B$6:$B$13))</f>
        <v/>
      </c>
      <c r="N95" s="45"/>
      <c r="O95" s="8"/>
      <c r="P95" s="52"/>
      <c r="Q95" s="52"/>
      <c r="R95" s="55" t="str">
        <f>IF(P95="","",T95*M95*LOOKUP(RIGHT($D$2,3),定数!$A$6:$A$13,定数!$B$6:$B$13))</f>
        <v/>
      </c>
      <c r="S95" s="55"/>
      <c r="T95" s="56" t="str">
        <f t="shared" si="11"/>
        <v/>
      </c>
      <c r="U95" s="56"/>
      <c r="V95" t="str">
        <f t="shared" si="14"/>
        <v/>
      </c>
      <c r="W95" t="str">
        <f t="shared" si="14"/>
        <v/>
      </c>
      <c r="X95" s="41" t="str">
        <f t="shared" si="12"/>
        <v/>
      </c>
      <c r="Y95" s="42" t="str">
        <f t="shared" si="13"/>
        <v/>
      </c>
    </row>
    <row r="96" spans="2:25" x14ac:dyDescent="0.15">
      <c r="B96" s="40">
        <v>88</v>
      </c>
      <c r="C96" s="51" t="str">
        <f t="shared" si="9"/>
        <v/>
      </c>
      <c r="D96" s="51"/>
      <c r="E96" s="46"/>
      <c r="F96" s="8"/>
      <c r="G96" s="46"/>
      <c r="H96" s="52"/>
      <c r="I96" s="52"/>
      <c r="J96" s="46"/>
      <c r="K96" s="53" t="str">
        <f t="shared" si="15"/>
        <v/>
      </c>
      <c r="L96" s="54"/>
      <c r="M96" s="6" t="str">
        <f>IF(J96="","",(K96/J96)/LOOKUP(RIGHT($D$2,3),定数!$A$6:$A$13,定数!$B$6:$B$13))</f>
        <v/>
      </c>
      <c r="N96" s="46"/>
      <c r="O96" s="8"/>
      <c r="P96" s="52"/>
      <c r="Q96" s="52"/>
      <c r="R96" s="55" t="str">
        <f>IF(P96="","",T96*M96*LOOKUP(RIGHT($D$2,3),定数!$A$6:$A$13,定数!$B$6:$B$13))</f>
        <v/>
      </c>
      <c r="S96" s="55"/>
      <c r="T96" s="56" t="str">
        <f t="shared" si="11"/>
        <v/>
      </c>
      <c r="U96" s="56"/>
      <c r="V96" t="str">
        <f t="shared" si="14"/>
        <v/>
      </c>
      <c r="W96" t="str">
        <f t="shared" si="14"/>
        <v/>
      </c>
      <c r="X96" s="41" t="str">
        <f t="shared" si="12"/>
        <v/>
      </c>
      <c r="Y96" s="42" t="str">
        <f t="shared" si="13"/>
        <v/>
      </c>
    </row>
    <row r="97" spans="2:25" x14ac:dyDescent="0.15">
      <c r="B97" s="40">
        <v>89</v>
      </c>
      <c r="C97" s="51" t="str">
        <f t="shared" si="9"/>
        <v/>
      </c>
      <c r="D97" s="51"/>
      <c r="E97" s="46"/>
      <c r="F97" s="8"/>
      <c r="G97" s="46"/>
      <c r="H97" s="52"/>
      <c r="I97" s="52"/>
      <c r="J97" s="46"/>
      <c r="K97" s="53" t="str">
        <f t="shared" si="15"/>
        <v/>
      </c>
      <c r="L97" s="54"/>
      <c r="M97" s="6" t="str">
        <f>IF(J97="","",(K97/J97)/LOOKUP(RIGHT($D$2,3),定数!$A$6:$A$13,定数!$B$6:$B$13))</f>
        <v/>
      </c>
      <c r="N97" s="46"/>
      <c r="O97" s="8"/>
      <c r="P97" s="52"/>
      <c r="Q97" s="52"/>
      <c r="R97" s="55" t="str">
        <f>IF(P97="","",T97*M97*LOOKUP(RIGHT($D$2,3),定数!$A$6:$A$13,定数!$B$6:$B$13))</f>
        <v/>
      </c>
      <c r="S97" s="55"/>
      <c r="T97" s="56" t="str">
        <f t="shared" si="11"/>
        <v/>
      </c>
      <c r="U97" s="56"/>
      <c r="V97" t="str">
        <f t="shared" si="14"/>
        <v/>
      </c>
      <c r="W97" t="str">
        <f t="shared" si="14"/>
        <v/>
      </c>
      <c r="X97" s="41" t="str">
        <f t="shared" si="12"/>
        <v/>
      </c>
      <c r="Y97" s="42" t="str">
        <f t="shared" si="13"/>
        <v/>
      </c>
    </row>
    <row r="98" spans="2:25" x14ac:dyDescent="0.15">
      <c r="B98" s="40">
        <v>90</v>
      </c>
      <c r="C98" s="51" t="str">
        <f t="shared" si="9"/>
        <v/>
      </c>
      <c r="D98" s="51"/>
      <c r="E98" s="46"/>
      <c r="F98" s="8"/>
      <c r="G98" s="46"/>
      <c r="H98" s="52"/>
      <c r="I98" s="52"/>
      <c r="J98" s="46"/>
      <c r="K98" s="53" t="str">
        <f t="shared" si="15"/>
        <v/>
      </c>
      <c r="L98" s="54"/>
      <c r="M98" s="6" t="str">
        <f>IF(J98="","",(K98/J98)/LOOKUP(RIGHT($D$2,3),定数!$A$6:$A$13,定数!$B$6:$B$13))</f>
        <v/>
      </c>
      <c r="N98" s="46"/>
      <c r="O98" s="8"/>
      <c r="P98" s="52"/>
      <c r="Q98" s="52"/>
      <c r="R98" s="55" t="str">
        <f>IF(P98="","",T98*M98*LOOKUP(RIGHT($D$2,3),定数!$A$6:$A$13,定数!$B$6:$B$13))</f>
        <v/>
      </c>
      <c r="S98" s="55"/>
      <c r="T98" s="56" t="str">
        <f t="shared" si="11"/>
        <v/>
      </c>
      <c r="U98" s="56"/>
      <c r="V98" t="str">
        <f t="shared" si="14"/>
        <v/>
      </c>
      <c r="W98" t="str">
        <f t="shared" si="14"/>
        <v/>
      </c>
      <c r="X98" s="41" t="str">
        <f t="shared" si="12"/>
        <v/>
      </c>
      <c r="Y98" s="42" t="str">
        <f t="shared" si="13"/>
        <v/>
      </c>
    </row>
    <row r="99" spans="2:25" x14ac:dyDescent="0.15">
      <c r="B99" s="40">
        <v>91</v>
      </c>
      <c r="C99" s="51" t="str">
        <f t="shared" si="9"/>
        <v/>
      </c>
      <c r="D99" s="51"/>
      <c r="E99" s="46"/>
      <c r="F99" s="8"/>
      <c r="G99" s="46"/>
      <c r="H99" s="52"/>
      <c r="I99" s="52"/>
      <c r="J99" s="46"/>
      <c r="K99" s="53" t="str">
        <f t="shared" si="15"/>
        <v/>
      </c>
      <c r="L99" s="54"/>
      <c r="M99" s="6" t="str">
        <f>IF(J99="","",(K99/J99)/LOOKUP(RIGHT($D$2,3),定数!$A$6:$A$13,定数!$B$6:$B$13))</f>
        <v/>
      </c>
      <c r="N99" s="46"/>
      <c r="O99" s="8"/>
      <c r="P99" s="52"/>
      <c r="Q99" s="52"/>
      <c r="R99" s="55" t="str">
        <f>IF(P99="","",T99*M99*LOOKUP(RIGHT($D$2,3),定数!$A$6:$A$13,定数!$B$6:$B$13))</f>
        <v/>
      </c>
      <c r="S99" s="55"/>
      <c r="T99" s="56" t="str">
        <f t="shared" si="11"/>
        <v/>
      </c>
      <c r="U99" s="56"/>
      <c r="V99" t="str">
        <f t="shared" si="14"/>
        <v/>
      </c>
      <c r="W99" t="str">
        <f t="shared" si="14"/>
        <v/>
      </c>
      <c r="X99" s="41" t="str">
        <f t="shared" si="12"/>
        <v/>
      </c>
      <c r="Y99" s="42" t="str">
        <f t="shared" si="13"/>
        <v/>
      </c>
    </row>
    <row r="100" spans="2:25" x14ac:dyDescent="0.15">
      <c r="B100" s="40">
        <v>92</v>
      </c>
      <c r="C100" s="51" t="str">
        <f t="shared" si="9"/>
        <v/>
      </c>
      <c r="D100" s="51"/>
      <c r="E100" s="46"/>
      <c r="F100" s="8"/>
      <c r="G100" s="46"/>
      <c r="H100" s="52"/>
      <c r="I100" s="52"/>
      <c r="J100" s="46"/>
      <c r="K100" s="53" t="str">
        <f t="shared" si="15"/>
        <v/>
      </c>
      <c r="L100" s="54"/>
      <c r="M100" s="6" t="str">
        <f>IF(J100="","",(K100/J100)/LOOKUP(RIGHT($D$2,3),定数!$A$6:$A$13,定数!$B$6:$B$13))</f>
        <v/>
      </c>
      <c r="N100" s="46"/>
      <c r="O100" s="8"/>
      <c r="P100" s="52"/>
      <c r="Q100" s="52"/>
      <c r="R100" s="55" t="str">
        <f>IF(P100="","",T100*M100*LOOKUP(RIGHT($D$2,3),定数!$A$6:$A$13,定数!$B$6:$B$13))</f>
        <v/>
      </c>
      <c r="S100" s="55"/>
      <c r="T100" s="56" t="str">
        <f t="shared" si="11"/>
        <v/>
      </c>
      <c r="U100" s="56"/>
      <c r="V100" t="str">
        <f t="shared" si="14"/>
        <v/>
      </c>
      <c r="W100" t="str">
        <f t="shared" si="14"/>
        <v/>
      </c>
      <c r="X100" s="41" t="str">
        <f t="shared" si="12"/>
        <v/>
      </c>
      <c r="Y100" s="42" t="str">
        <f t="shared" si="13"/>
        <v/>
      </c>
    </row>
    <row r="101" spans="2:25" x14ac:dyDescent="0.15">
      <c r="B101" s="40">
        <v>93</v>
      </c>
      <c r="C101" s="51" t="str">
        <f t="shared" si="9"/>
        <v/>
      </c>
      <c r="D101" s="51"/>
      <c r="E101" s="46"/>
      <c r="F101" s="8"/>
      <c r="G101" s="46"/>
      <c r="H101" s="52"/>
      <c r="I101" s="52"/>
      <c r="J101" s="46"/>
      <c r="K101" s="53" t="str">
        <f t="shared" si="15"/>
        <v/>
      </c>
      <c r="L101" s="54"/>
      <c r="M101" s="6" t="str">
        <f>IF(J101="","",(K101/J101)/LOOKUP(RIGHT($D$2,3),定数!$A$6:$A$13,定数!$B$6:$B$13))</f>
        <v/>
      </c>
      <c r="N101" s="46"/>
      <c r="O101" s="8"/>
      <c r="P101" s="52"/>
      <c r="Q101" s="52"/>
      <c r="R101" s="55" t="str">
        <f>IF(P101="","",T101*M101*LOOKUP(RIGHT($D$2,3),定数!$A$6:$A$13,定数!$B$6:$B$13))</f>
        <v/>
      </c>
      <c r="S101" s="55"/>
      <c r="T101" s="56" t="str">
        <f t="shared" si="11"/>
        <v/>
      </c>
      <c r="U101" s="56"/>
      <c r="V101" t="str">
        <f t="shared" si="14"/>
        <v/>
      </c>
      <c r="W101" t="str">
        <f t="shared" si="14"/>
        <v/>
      </c>
      <c r="X101" s="41" t="str">
        <f t="shared" si="12"/>
        <v/>
      </c>
      <c r="Y101" s="42" t="str">
        <f t="shared" si="13"/>
        <v/>
      </c>
    </row>
    <row r="102" spans="2:25" x14ac:dyDescent="0.15">
      <c r="B102" s="40">
        <v>94</v>
      </c>
      <c r="C102" s="51" t="str">
        <f t="shared" si="9"/>
        <v/>
      </c>
      <c r="D102" s="51"/>
      <c r="E102" s="46"/>
      <c r="F102" s="8"/>
      <c r="G102" s="46"/>
      <c r="H102" s="52"/>
      <c r="I102" s="52"/>
      <c r="J102" s="46"/>
      <c r="K102" s="53" t="str">
        <f t="shared" si="15"/>
        <v/>
      </c>
      <c r="L102" s="54"/>
      <c r="M102" s="6" t="str">
        <f>IF(J102="","",(K102/J102)/LOOKUP(RIGHT($D$2,3),定数!$A$6:$A$13,定数!$B$6:$B$13))</f>
        <v/>
      </c>
      <c r="N102" s="46"/>
      <c r="O102" s="8"/>
      <c r="P102" s="52"/>
      <c r="Q102" s="52"/>
      <c r="R102" s="55" t="str">
        <f>IF(P102="","",T102*M102*LOOKUP(RIGHT($D$2,3),定数!$A$6:$A$13,定数!$B$6:$B$13))</f>
        <v/>
      </c>
      <c r="S102" s="55"/>
      <c r="T102" s="56" t="str">
        <f t="shared" si="11"/>
        <v/>
      </c>
      <c r="U102" s="56"/>
      <c r="V102" t="str">
        <f t="shared" si="14"/>
        <v/>
      </c>
      <c r="W102" t="str">
        <f t="shared" si="14"/>
        <v/>
      </c>
      <c r="X102" s="41" t="str">
        <f t="shared" si="12"/>
        <v/>
      </c>
      <c r="Y102" s="42" t="str">
        <f t="shared" si="13"/>
        <v/>
      </c>
    </row>
    <row r="103" spans="2:25" x14ac:dyDescent="0.15">
      <c r="B103" s="40">
        <v>95</v>
      </c>
      <c r="C103" s="51" t="str">
        <f t="shared" si="9"/>
        <v/>
      </c>
      <c r="D103" s="51"/>
      <c r="E103" s="46"/>
      <c r="F103" s="8"/>
      <c r="G103" s="46"/>
      <c r="H103" s="52"/>
      <c r="I103" s="52"/>
      <c r="J103" s="46"/>
      <c r="K103" s="53" t="str">
        <f t="shared" si="15"/>
        <v/>
      </c>
      <c r="L103" s="54"/>
      <c r="M103" s="6" t="str">
        <f>IF(J103="","",(K103/J103)/LOOKUP(RIGHT($D$2,3),定数!$A$6:$A$13,定数!$B$6:$B$13))</f>
        <v/>
      </c>
      <c r="N103" s="46"/>
      <c r="O103" s="8"/>
      <c r="P103" s="52"/>
      <c r="Q103" s="52"/>
      <c r="R103" s="55" t="str">
        <f>IF(P103="","",T103*M103*LOOKUP(RIGHT($D$2,3),定数!$A$6:$A$13,定数!$B$6:$B$13))</f>
        <v/>
      </c>
      <c r="S103" s="55"/>
      <c r="T103" s="56" t="str">
        <f t="shared" si="11"/>
        <v/>
      </c>
      <c r="U103" s="56"/>
      <c r="V103" t="str">
        <f t="shared" si="14"/>
        <v/>
      </c>
      <c r="W103" t="str">
        <f t="shared" si="14"/>
        <v/>
      </c>
      <c r="X103" s="41" t="str">
        <f t="shared" si="12"/>
        <v/>
      </c>
      <c r="Y103" s="42" t="str">
        <f t="shared" si="13"/>
        <v/>
      </c>
    </row>
    <row r="104" spans="2:25" x14ac:dyDescent="0.15">
      <c r="B104" s="40">
        <v>96</v>
      </c>
      <c r="C104" s="51" t="str">
        <f t="shared" si="9"/>
        <v/>
      </c>
      <c r="D104" s="51"/>
      <c r="E104" s="46"/>
      <c r="F104" s="8"/>
      <c r="G104" s="46"/>
      <c r="H104" s="52"/>
      <c r="I104" s="52"/>
      <c r="J104" s="46"/>
      <c r="K104" s="53" t="str">
        <f t="shared" si="15"/>
        <v/>
      </c>
      <c r="L104" s="54"/>
      <c r="M104" s="6" t="str">
        <f>IF(J104="","",(K104/J104)/LOOKUP(RIGHT($D$2,3),定数!$A$6:$A$13,定数!$B$6:$B$13))</f>
        <v/>
      </c>
      <c r="N104" s="46"/>
      <c r="O104" s="8"/>
      <c r="P104" s="52"/>
      <c r="Q104" s="52"/>
      <c r="R104" s="55" t="str">
        <f>IF(P104="","",T104*M104*LOOKUP(RIGHT($D$2,3),定数!$A$6:$A$13,定数!$B$6:$B$13))</f>
        <v/>
      </c>
      <c r="S104" s="55"/>
      <c r="T104" s="56" t="str">
        <f t="shared" si="11"/>
        <v/>
      </c>
      <c r="U104" s="56"/>
      <c r="V104" t="str">
        <f t="shared" si="14"/>
        <v/>
      </c>
      <c r="W104" t="str">
        <f t="shared" si="14"/>
        <v/>
      </c>
      <c r="X104" s="41" t="str">
        <f t="shared" si="12"/>
        <v/>
      </c>
      <c r="Y104" s="42" t="str">
        <f t="shared" si="13"/>
        <v/>
      </c>
    </row>
    <row r="105" spans="2:25" x14ac:dyDescent="0.15">
      <c r="B105" s="40">
        <v>97</v>
      </c>
      <c r="C105" s="51" t="str">
        <f t="shared" si="9"/>
        <v/>
      </c>
      <c r="D105" s="51"/>
      <c r="E105" s="46"/>
      <c r="F105" s="8"/>
      <c r="G105" s="46"/>
      <c r="H105" s="52"/>
      <c r="I105" s="52"/>
      <c r="J105" s="46"/>
      <c r="K105" s="53" t="str">
        <f t="shared" si="15"/>
        <v/>
      </c>
      <c r="L105" s="54"/>
      <c r="M105" s="6" t="str">
        <f>IF(J105="","",(K105/J105)/LOOKUP(RIGHT($D$2,3),定数!$A$6:$A$13,定数!$B$6:$B$13))</f>
        <v/>
      </c>
      <c r="N105" s="46"/>
      <c r="O105" s="8"/>
      <c r="P105" s="52"/>
      <c r="Q105" s="52"/>
      <c r="R105" s="55" t="str">
        <f>IF(P105="","",T105*M105*LOOKUP(RIGHT($D$2,3),定数!$A$6:$A$13,定数!$B$6:$B$13))</f>
        <v/>
      </c>
      <c r="S105" s="55"/>
      <c r="T105" s="56" t="str">
        <f t="shared" si="11"/>
        <v/>
      </c>
      <c r="U105" s="56"/>
      <c r="V105" t="str">
        <f t="shared" si="14"/>
        <v/>
      </c>
      <c r="W105" t="str">
        <f t="shared" si="14"/>
        <v/>
      </c>
      <c r="X105" s="41" t="str">
        <f t="shared" si="12"/>
        <v/>
      </c>
      <c r="Y105" s="42" t="str">
        <f t="shared" si="13"/>
        <v/>
      </c>
    </row>
    <row r="106" spans="2:25" x14ac:dyDescent="0.15">
      <c r="B106" s="40">
        <v>98</v>
      </c>
      <c r="C106" s="51" t="str">
        <f t="shared" si="9"/>
        <v/>
      </c>
      <c r="D106" s="51"/>
      <c r="E106" s="46"/>
      <c r="F106" s="8"/>
      <c r="G106" s="46"/>
      <c r="H106" s="52"/>
      <c r="I106" s="52"/>
      <c r="J106" s="46"/>
      <c r="K106" s="53" t="str">
        <f t="shared" si="15"/>
        <v/>
      </c>
      <c r="L106" s="54"/>
      <c r="M106" s="6" t="str">
        <f>IF(J106="","",(K106/J106)/LOOKUP(RIGHT($D$2,3),定数!$A$6:$A$13,定数!$B$6:$B$13))</f>
        <v/>
      </c>
      <c r="N106" s="46"/>
      <c r="O106" s="8"/>
      <c r="P106" s="52"/>
      <c r="Q106" s="52"/>
      <c r="R106" s="55" t="str">
        <f>IF(P106="","",T106*M106*LOOKUP(RIGHT($D$2,3),定数!$A$6:$A$13,定数!$B$6:$B$13))</f>
        <v/>
      </c>
      <c r="S106" s="55"/>
      <c r="T106" s="56" t="str">
        <f t="shared" si="11"/>
        <v/>
      </c>
      <c r="U106" s="56"/>
      <c r="V106" t="str">
        <f t="shared" si="14"/>
        <v/>
      </c>
      <c r="W106" t="str">
        <f t="shared" si="14"/>
        <v/>
      </c>
      <c r="X106" s="41" t="str">
        <f t="shared" si="12"/>
        <v/>
      </c>
      <c r="Y106" s="42" t="str">
        <f t="shared" si="13"/>
        <v/>
      </c>
    </row>
    <row r="107" spans="2:25" x14ac:dyDescent="0.15">
      <c r="B107" s="40">
        <v>99</v>
      </c>
      <c r="C107" s="51" t="str">
        <f t="shared" si="9"/>
        <v/>
      </c>
      <c r="D107" s="51"/>
      <c r="E107" s="46"/>
      <c r="F107" s="8"/>
      <c r="G107" s="46"/>
      <c r="H107" s="52"/>
      <c r="I107" s="52"/>
      <c r="J107" s="46"/>
      <c r="K107" s="53" t="str">
        <f t="shared" si="15"/>
        <v/>
      </c>
      <c r="L107" s="54"/>
      <c r="M107" s="6" t="str">
        <f>IF(J107="","",(K107/J107)/LOOKUP(RIGHT($D$2,3),定数!$A$6:$A$13,定数!$B$6:$B$13))</f>
        <v/>
      </c>
      <c r="N107" s="46"/>
      <c r="O107" s="8"/>
      <c r="P107" s="52"/>
      <c r="Q107" s="52"/>
      <c r="R107" s="55" t="str">
        <f>IF(P107="","",T107*M107*LOOKUP(RIGHT($D$2,3),定数!$A$6:$A$13,定数!$B$6:$B$13))</f>
        <v/>
      </c>
      <c r="S107" s="55"/>
      <c r="T107" s="56" t="str">
        <f t="shared" si="11"/>
        <v/>
      </c>
      <c r="U107" s="56"/>
      <c r="V107" t="str">
        <f>IF(S107&lt;&gt;"",IF(S107&lt;0,1+V106,0),"")</f>
        <v/>
      </c>
      <c r="W107" t="str">
        <f>IF(T107&lt;&gt;"",IF(T107&lt;0,1+W106,0),"")</f>
        <v/>
      </c>
      <c r="X107" s="41" t="str">
        <f t="shared" si="12"/>
        <v/>
      </c>
      <c r="Y107" s="42" t="str">
        <f t="shared" si="13"/>
        <v/>
      </c>
    </row>
    <row r="108" spans="2:25" x14ac:dyDescent="0.15">
      <c r="B108" s="40">
        <v>100</v>
      </c>
      <c r="C108" s="51" t="str">
        <f t="shared" si="9"/>
        <v/>
      </c>
      <c r="D108" s="51"/>
      <c r="E108" s="46"/>
      <c r="F108" s="8"/>
      <c r="G108" s="46"/>
      <c r="H108" s="52"/>
      <c r="I108" s="52"/>
      <c r="J108" s="46"/>
      <c r="K108" s="53" t="str">
        <f t="shared" si="15"/>
        <v/>
      </c>
      <c r="L108" s="54"/>
      <c r="M108" s="6" t="str">
        <f>IF(J108="","",(K108/J108)/LOOKUP(RIGHT($D$2,3),定数!$A$6:$A$13,定数!$B$6:$B$13))</f>
        <v/>
      </c>
      <c r="N108" s="46"/>
      <c r="O108" s="8"/>
      <c r="P108" s="52"/>
      <c r="Q108" s="52"/>
      <c r="R108" s="55" t="str">
        <f>IF(P108="","",T108*M108*LOOKUP(RIGHT($D$2,3),定数!$A$6:$A$13,定数!$B$6:$B$13))</f>
        <v/>
      </c>
      <c r="S108" s="55"/>
      <c r="T108" s="56" t="str">
        <f t="shared" si="11"/>
        <v/>
      </c>
      <c r="U108" s="56"/>
      <c r="V108" t="str">
        <f>IF(S108&lt;&gt;"",IF(S108&lt;0,1+V107,0),"")</f>
        <v/>
      </c>
      <c r="W108" t="str">
        <f>IF(T108&lt;&gt;"",IF(T108&lt;0,1+W107,0),"")</f>
        <v/>
      </c>
      <c r="X108" s="41" t="str">
        <f t="shared" si="12"/>
        <v/>
      </c>
      <c r="Y108" s="42" t="str">
        <f t="shared" si="13"/>
        <v/>
      </c>
    </row>
    <row r="109" spans="2:25" x14ac:dyDescent="0.15">
      <c r="B109" s="44">
        <v>101</v>
      </c>
      <c r="C109" s="51" t="str">
        <f t="shared" ref="C109:C138" si="16">IF(R108="","",C108+R108)</f>
        <v/>
      </c>
      <c r="D109" s="51"/>
      <c r="E109" s="46"/>
      <c r="F109" s="8"/>
      <c r="G109" s="46"/>
      <c r="H109" s="52"/>
      <c r="I109" s="52"/>
      <c r="J109" s="46"/>
      <c r="K109" s="53" t="str">
        <f t="shared" si="15"/>
        <v/>
      </c>
      <c r="L109" s="54"/>
      <c r="M109" s="6" t="str">
        <f>IF(J109="","",(K109/J109)/LOOKUP(RIGHT($D$2,3),定数!$A$6:$A$13,定数!$B$6:$B$13))</f>
        <v/>
      </c>
      <c r="N109" s="46"/>
      <c r="O109" s="8"/>
      <c r="P109" s="52"/>
      <c r="Q109" s="52"/>
      <c r="R109" s="55" t="str">
        <f>IF(P109="","",T109*M109*LOOKUP(RIGHT($D$2,3),定数!$A$6:$A$13,定数!$B$6:$B$13))</f>
        <v/>
      </c>
      <c r="S109" s="55"/>
      <c r="T109" s="56" t="str">
        <f t="shared" ref="T109:T138" si="17">IF(P109="","",IF(G109="買",(P109-H109),(H109-P109))*IF(RIGHT($D$2,3)="JPY",100,10000))</f>
        <v/>
      </c>
      <c r="U109" s="56"/>
      <c r="V109" t="str">
        <f t="shared" ref="V109:V138" si="18">IF(S109&lt;&gt;"",IF(S109&lt;0,1+V108,0),"")</f>
        <v/>
      </c>
      <c r="W109" t="str">
        <f t="shared" ref="W109:W138" si="19">IF(T109&lt;&gt;"",IF(T109&lt;0,1+W108,0),"")</f>
        <v/>
      </c>
      <c r="X109" s="41" t="str">
        <f t="shared" ref="X109:X138" si="20">IF(C109&lt;&gt;"",MAX(X108,C109),"")</f>
        <v/>
      </c>
      <c r="Y109" s="42" t="str">
        <f t="shared" ref="Y109:Y138" si="21">IF(X109&lt;&gt;"",1-(C109/X109),"")</f>
        <v/>
      </c>
    </row>
    <row r="110" spans="2:25" x14ac:dyDescent="0.15">
      <c r="B110" s="44">
        <v>102</v>
      </c>
      <c r="C110" s="51" t="str">
        <f t="shared" si="16"/>
        <v/>
      </c>
      <c r="D110" s="51"/>
      <c r="E110" s="46"/>
      <c r="F110" s="8"/>
      <c r="G110" s="46"/>
      <c r="H110" s="52"/>
      <c r="I110" s="52"/>
      <c r="J110" s="46"/>
      <c r="K110" s="53" t="str">
        <f t="shared" si="15"/>
        <v/>
      </c>
      <c r="L110" s="54"/>
      <c r="M110" s="6" t="str">
        <f>IF(J110="","",(K110/J110)/LOOKUP(RIGHT($D$2,3),定数!$A$6:$A$13,定数!$B$6:$B$13))</f>
        <v/>
      </c>
      <c r="N110" s="46"/>
      <c r="O110" s="8"/>
      <c r="P110" s="52"/>
      <c r="Q110" s="52"/>
      <c r="R110" s="55" t="str">
        <f>IF(P110="","",T110*M110*LOOKUP(RIGHT($D$2,3),定数!$A$6:$A$13,定数!$B$6:$B$13))</f>
        <v/>
      </c>
      <c r="S110" s="55"/>
      <c r="T110" s="56" t="str">
        <f t="shared" si="17"/>
        <v/>
      </c>
      <c r="U110" s="56"/>
      <c r="V110" t="str">
        <f t="shared" si="18"/>
        <v/>
      </c>
      <c r="W110" t="str">
        <f t="shared" si="19"/>
        <v/>
      </c>
      <c r="X110" s="41" t="str">
        <f t="shared" si="20"/>
        <v/>
      </c>
      <c r="Y110" s="42" t="str">
        <f t="shared" si="21"/>
        <v/>
      </c>
    </row>
    <row r="111" spans="2:25" x14ac:dyDescent="0.15">
      <c r="B111" s="44">
        <v>103</v>
      </c>
      <c r="C111" s="51" t="str">
        <f t="shared" si="16"/>
        <v/>
      </c>
      <c r="D111" s="51"/>
      <c r="E111" s="46"/>
      <c r="F111" s="8"/>
      <c r="G111" s="46"/>
      <c r="H111" s="52"/>
      <c r="I111" s="52"/>
      <c r="J111" s="46"/>
      <c r="K111" s="53" t="str">
        <f t="shared" si="15"/>
        <v/>
      </c>
      <c r="L111" s="54"/>
      <c r="M111" s="6" t="str">
        <f>IF(J111="","",(K111/J111)/LOOKUP(RIGHT($D$2,3),定数!$A$6:$A$13,定数!$B$6:$B$13))</f>
        <v/>
      </c>
      <c r="N111" s="46"/>
      <c r="O111" s="8"/>
      <c r="P111" s="52"/>
      <c r="Q111" s="52"/>
      <c r="R111" s="55" t="str">
        <f>IF(P111="","",T111*M111*LOOKUP(RIGHT($D$2,3),定数!$A$6:$A$13,定数!$B$6:$B$13))</f>
        <v/>
      </c>
      <c r="S111" s="55"/>
      <c r="T111" s="56" t="str">
        <f t="shared" si="17"/>
        <v/>
      </c>
      <c r="U111" s="56"/>
      <c r="V111" t="str">
        <f t="shared" si="18"/>
        <v/>
      </c>
      <c r="W111" t="str">
        <f t="shared" si="19"/>
        <v/>
      </c>
      <c r="X111" s="41" t="str">
        <f t="shared" si="20"/>
        <v/>
      </c>
      <c r="Y111" s="42" t="str">
        <f t="shared" si="21"/>
        <v/>
      </c>
    </row>
    <row r="112" spans="2:25" x14ac:dyDescent="0.15">
      <c r="B112" s="44">
        <v>104</v>
      </c>
      <c r="C112" s="51" t="str">
        <f t="shared" si="16"/>
        <v/>
      </c>
      <c r="D112" s="51"/>
      <c r="E112" s="46"/>
      <c r="F112" s="8"/>
      <c r="G112" s="46"/>
      <c r="H112" s="52"/>
      <c r="I112" s="52"/>
      <c r="J112" s="46"/>
      <c r="K112" s="53" t="str">
        <f t="shared" si="15"/>
        <v/>
      </c>
      <c r="L112" s="54"/>
      <c r="M112" s="6" t="str">
        <f>IF(J112="","",(K112/J112)/LOOKUP(RIGHT($D$2,3),定数!$A$6:$A$13,定数!$B$6:$B$13))</f>
        <v/>
      </c>
      <c r="N112" s="46"/>
      <c r="O112" s="8"/>
      <c r="P112" s="52"/>
      <c r="Q112" s="52"/>
      <c r="R112" s="55" t="str">
        <f>IF(P112="","",T112*M112*LOOKUP(RIGHT($D$2,3),定数!$A$6:$A$13,定数!$B$6:$B$13))</f>
        <v/>
      </c>
      <c r="S112" s="55"/>
      <c r="T112" s="56" t="str">
        <f t="shared" si="17"/>
        <v/>
      </c>
      <c r="U112" s="56"/>
      <c r="V112" t="str">
        <f t="shared" si="18"/>
        <v/>
      </c>
      <c r="W112" t="str">
        <f t="shared" si="19"/>
        <v/>
      </c>
      <c r="X112" s="41" t="str">
        <f t="shared" si="20"/>
        <v/>
      </c>
      <c r="Y112" s="42" t="str">
        <f t="shared" si="21"/>
        <v/>
      </c>
    </row>
    <row r="113" spans="2:25" x14ac:dyDescent="0.15">
      <c r="B113" s="44">
        <v>105</v>
      </c>
      <c r="C113" s="51" t="str">
        <f t="shared" si="16"/>
        <v/>
      </c>
      <c r="D113" s="51"/>
      <c r="E113" s="46"/>
      <c r="F113" s="8"/>
      <c r="G113" s="46"/>
      <c r="H113" s="52"/>
      <c r="I113" s="52"/>
      <c r="J113" s="46"/>
      <c r="K113" s="53" t="str">
        <f t="shared" si="15"/>
        <v/>
      </c>
      <c r="L113" s="54"/>
      <c r="M113" s="6" t="str">
        <f>IF(J113="","",(K113/J113)/LOOKUP(RIGHT($D$2,3),定数!$A$6:$A$13,定数!$B$6:$B$13))</f>
        <v/>
      </c>
      <c r="N113" s="46"/>
      <c r="O113" s="8"/>
      <c r="P113" s="52"/>
      <c r="Q113" s="52"/>
      <c r="R113" s="55" t="str">
        <f>IF(P113="","",T113*M113*LOOKUP(RIGHT($D$2,3),定数!$A$6:$A$13,定数!$B$6:$B$13))</f>
        <v/>
      </c>
      <c r="S113" s="55"/>
      <c r="T113" s="56" t="str">
        <f t="shared" si="17"/>
        <v/>
      </c>
      <c r="U113" s="56"/>
      <c r="V113" t="str">
        <f t="shared" si="18"/>
        <v/>
      </c>
      <c r="W113" t="str">
        <f t="shared" si="19"/>
        <v/>
      </c>
      <c r="X113" s="41" t="str">
        <f t="shared" si="20"/>
        <v/>
      </c>
      <c r="Y113" s="42" t="str">
        <f t="shared" si="21"/>
        <v/>
      </c>
    </row>
    <row r="114" spans="2:25" x14ac:dyDescent="0.15">
      <c r="B114" s="44">
        <v>106</v>
      </c>
      <c r="C114" s="51" t="str">
        <f t="shared" si="16"/>
        <v/>
      </c>
      <c r="D114" s="51"/>
      <c r="E114" s="46"/>
      <c r="F114" s="8"/>
      <c r="G114" s="46"/>
      <c r="H114" s="52"/>
      <c r="I114" s="52"/>
      <c r="J114" s="46"/>
      <c r="K114" s="53" t="str">
        <f t="shared" si="15"/>
        <v/>
      </c>
      <c r="L114" s="54"/>
      <c r="M114" s="6" t="str">
        <f>IF(J114="","",(K114/J114)/LOOKUP(RIGHT($D$2,3),定数!$A$6:$A$13,定数!$B$6:$B$13))</f>
        <v/>
      </c>
      <c r="N114" s="46"/>
      <c r="O114" s="8"/>
      <c r="P114" s="52"/>
      <c r="Q114" s="52"/>
      <c r="R114" s="55" t="str">
        <f>IF(P114="","",T114*M114*LOOKUP(RIGHT($D$2,3),定数!$A$6:$A$13,定数!$B$6:$B$13))</f>
        <v/>
      </c>
      <c r="S114" s="55"/>
      <c r="T114" s="56" t="str">
        <f t="shared" si="17"/>
        <v/>
      </c>
      <c r="U114" s="56"/>
      <c r="V114" t="str">
        <f t="shared" si="18"/>
        <v/>
      </c>
      <c r="W114" t="str">
        <f t="shared" si="19"/>
        <v/>
      </c>
      <c r="X114" s="41" t="str">
        <f t="shared" si="20"/>
        <v/>
      </c>
      <c r="Y114" s="42" t="str">
        <f t="shared" si="21"/>
        <v/>
      </c>
    </row>
    <row r="115" spans="2:25" x14ac:dyDescent="0.15">
      <c r="B115" s="44">
        <v>107</v>
      </c>
      <c r="C115" s="51" t="str">
        <f t="shared" si="16"/>
        <v/>
      </c>
      <c r="D115" s="51"/>
      <c r="E115" s="46"/>
      <c r="F115" s="8"/>
      <c r="G115" s="46"/>
      <c r="H115" s="52"/>
      <c r="I115" s="52"/>
      <c r="J115" s="46"/>
      <c r="K115" s="53" t="str">
        <f t="shared" si="15"/>
        <v/>
      </c>
      <c r="L115" s="54"/>
      <c r="M115" s="6" t="str">
        <f>IF(J115="","",(K115/J115)/LOOKUP(RIGHT($D$2,3),定数!$A$6:$A$13,定数!$B$6:$B$13))</f>
        <v/>
      </c>
      <c r="N115" s="46"/>
      <c r="O115" s="8"/>
      <c r="P115" s="52"/>
      <c r="Q115" s="52"/>
      <c r="R115" s="55" t="str">
        <f>IF(P115="","",T115*M115*LOOKUP(RIGHT($D$2,3),定数!$A$6:$A$13,定数!$B$6:$B$13))</f>
        <v/>
      </c>
      <c r="S115" s="55"/>
      <c r="T115" s="56" t="str">
        <f t="shared" si="17"/>
        <v/>
      </c>
      <c r="U115" s="56"/>
      <c r="V115" t="str">
        <f t="shared" si="18"/>
        <v/>
      </c>
      <c r="W115" t="str">
        <f t="shared" si="19"/>
        <v/>
      </c>
      <c r="X115" s="41" t="str">
        <f t="shared" si="20"/>
        <v/>
      </c>
      <c r="Y115" s="42" t="str">
        <f t="shared" si="21"/>
        <v/>
      </c>
    </row>
    <row r="116" spans="2:25" x14ac:dyDescent="0.15">
      <c r="B116" s="44">
        <v>108</v>
      </c>
      <c r="C116" s="51" t="str">
        <f t="shared" si="16"/>
        <v/>
      </c>
      <c r="D116" s="51"/>
      <c r="E116" s="46"/>
      <c r="F116" s="8"/>
      <c r="G116" s="46"/>
      <c r="H116" s="52"/>
      <c r="I116" s="52"/>
      <c r="J116" s="46"/>
      <c r="K116" s="53" t="str">
        <f t="shared" si="15"/>
        <v/>
      </c>
      <c r="L116" s="54"/>
      <c r="M116" s="6" t="str">
        <f>IF(J116="","",(K116/J116)/LOOKUP(RIGHT($D$2,3),定数!$A$6:$A$13,定数!$B$6:$B$13))</f>
        <v/>
      </c>
      <c r="N116" s="46"/>
      <c r="O116" s="8"/>
      <c r="P116" s="52"/>
      <c r="Q116" s="52"/>
      <c r="R116" s="55" t="str">
        <f>IF(P116="","",T116*M116*LOOKUP(RIGHT($D$2,3),定数!$A$6:$A$13,定数!$B$6:$B$13))</f>
        <v/>
      </c>
      <c r="S116" s="55"/>
      <c r="T116" s="56" t="str">
        <f t="shared" si="17"/>
        <v/>
      </c>
      <c r="U116" s="56"/>
      <c r="V116" t="str">
        <f t="shared" si="18"/>
        <v/>
      </c>
      <c r="W116" t="str">
        <f t="shared" si="19"/>
        <v/>
      </c>
      <c r="X116" s="41" t="str">
        <f t="shared" si="20"/>
        <v/>
      </c>
      <c r="Y116" s="42" t="str">
        <f t="shared" si="21"/>
        <v/>
      </c>
    </row>
    <row r="117" spans="2:25" x14ac:dyDescent="0.15">
      <c r="B117" s="44">
        <v>109</v>
      </c>
      <c r="C117" s="51" t="str">
        <f t="shared" si="16"/>
        <v/>
      </c>
      <c r="D117" s="51"/>
      <c r="E117" s="46"/>
      <c r="F117" s="8"/>
      <c r="G117" s="46"/>
      <c r="H117" s="52"/>
      <c r="I117" s="52"/>
      <c r="J117" s="46"/>
      <c r="K117" s="53" t="str">
        <f t="shared" si="15"/>
        <v/>
      </c>
      <c r="L117" s="54"/>
      <c r="M117" s="6" t="str">
        <f>IF(J117="","",(K117/J117)/LOOKUP(RIGHT($D$2,3),定数!$A$6:$A$13,定数!$B$6:$B$13))</f>
        <v/>
      </c>
      <c r="N117" s="46"/>
      <c r="O117" s="8"/>
      <c r="P117" s="52"/>
      <c r="Q117" s="52"/>
      <c r="R117" s="55" t="str">
        <f>IF(P117="","",T117*M117*LOOKUP(RIGHT($D$2,3),定数!$A$6:$A$13,定数!$B$6:$B$13))</f>
        <v/>
      </c>
      <c r="S117" s="55"/>
      <c r="T117" s="56" t="str">
        <f t="shared" si="17"/>
        <v/>
      </c>
      <c r="U117" s="56"/>
      <c r="V117" t="str">
        <f t="shared" si="18"/>
        <v/>
      </c>
      <c r="W117" t="str">
        <f t="shared" si="19"/>
        <v/>
      </c>
      <c r="X117" s="41" t="str">
        <f t="shared" si="20"/>
        <v/>
      </c>
      <c r="Y117" s="42" t="str">
        <f t="shared" si="21"/>
        <v/>
      </c>
    </row>
    <row r="118" spans="2:25" x14ac:dyDescent="0.15">
      <c r="B118" s="44">
        <v>110</v>
      </c>
      <c r="C118" s="51" t="str">
        <f t="shared" si="16"/>
        <v/>
      </c>
      <c r="D118" s="51"/>
      <c r="E118" s="46"/>
      <c r="F118" s="8"/>
      <c r="G118" s="46"/>
      <c r="H118" s="52"/>
      <c r="I118" s="52"/>
      <c r="J118" s="46"/>
      <c r="K118" s="53" t="str">
        <f t="shared" si="15"/>
        <v/>
      </c>
      <c r="L118" s="54"/>
      <c r="M118" s="6" t="str">
        <f>IF(J118="","",(K118/J118)/LOOKUP(RIGHT($D$2,3),定数!$A$6:$A$13,定数!$B$6:$B$13))</f>
        <v/>
      </c>
      <c r="N118" s="46"/>
      <c r="O118" s="8"/>
      <c r="P118" s="52"/>
      <c r="Q118" s="52"/>
      <c r="R118" s="55" t="str">
        <f>IF(P118="","",T118*M118*LOOKUP(RIGHT($D$2,3),定数!$A$6:$A$13,定数!$B$6:$B$13))</f>
        <v/>
      </c>
      <c r="S118" s="55"/>
      <c r="T118" s="56" t="str">
        <f t="shared" si="17"/>
        <v/>
      </c>
      <c r="U118" s="56"/>
      <c r="V118" t="str">
        <f t="shared" si="18"/>
        <v/>
      </c>
      <c r="W118" t="str">
        <f t="shared" si="19"/>
        <v/>
      </c>
      <c r="X118" s="41" t="str">
        <f t="shared" si="20"/>
        <v/>
      </c>
      <c r="Y118" s="42" t="str">
        <f t="shared" si="21"/>
        <v/>
      </c>
    </row>
    <row r="119" spans="2:25" x14ac:dyDescent="0.15">
      <c r="B119" s="44">
        <v>111</v>
      </c>
      <c r="C119" s="51" t="str">
        <f t="shared" si="16"/>
        <v/>
      </c>
      <c r="D119" s="51"/>
      <c r="E119" s="46"/>
      <c r="F119" s="8"/>
      <c r="G119" s="46"/>
      <c r="H119" s="52"/>
      <c r="I119" s="52"/>
      <c r="J119" s="46"/>
      <c r="K119" s="53" t="str">
        <f t="shared" si="15"/>
        <v/>
      </c>
      <c r="L119" s="54"/>
      <c r="M119" s="6" t="str">
        <f>IF(J119="","",(K119/J119)/LOOKUP(RIGHT($D$2,3),定数!$A$6:$A$13,定数!$B$6:$B$13))</f>
        <v/>
      </c>
      <c r="N119" s="46"/>
      <c r="O119" s="8"/>
      <c r="P119" s="52"/>
      <c r="Q119" s="52"/>
      <c r="R119" s="55" t="str">
        <f>IF(P119="","",T119*M119*LOOKUP(RIGHT($D$2,3),定数!$A$6:$A$13,定数!$B$6:$B$13))</f>
        <v/>
      </c>
      <c r="S119" s="55"/>
      <c r="T119" s="56" t="str">
        <f t="shared" si="17"/>
        <v/>
      </c>
      <c r="U119" s="56"/>
      <c r="V119" t="str">
        <f t="shared" si="18"/>
        <v/>
      </c>
      <c r="W119" t="str">
        <f t="shared" si="19"/>
        <v/>
      </c>
      <c r="X119" s="41" t="str">
        <f t="shared" si="20"/>
        <v/>
      </c>
      <c r="Y119" s="42" t="str">
        <f t="shared" si="21"/>
        <v/>
      </c>
    </row>
    <row r="120" spans="2:25" x14ac:dyDescent="0.15">
      <c r="B120" s="44">
        <v>112</v>
      </c>
      <c r="C120" s="51" t="str">
        <f t="shared" si="16"/>
        <v/>
      </c>
      <c r="D120" s="51"/>
      <c r="E120" s="46"/>
      <c r="F120" s="8"/>
      <c r="G120" s="46"/>
      <c r="H120" s="52"/>
      <c r="I120" s="52"/>
      <c r="J120" s="46"/>
      <c r="K120" s="53" t="str">
        <f t="shared" si="15"/>
        <v/>
      </c>
      <c r="L120" s="54"/>
      <c r="M120" s="6" t="str">
        <f>IF(J120="","",(K120/J120)/LOOKUP(RIGHT($D$2,3),定数!$A$6:$A$13,定数!$B$6:$B$13))</f>
        <v/>
      </c>
      <c r="N120" s="46"/>
      <c r="O120" s="8"/>
      <c r="P120" s="52"/>
      <c r="Q120" s="52"/>
      <c r="R120" s="55" t="str">
        <f>IF(P120="","",T120*M120*LOOKUP(RIGHT($D$2,3),定数!$A$6:$A$13,定数!$B$6:$B$13))</f>
        <v/>
      </c>
      <c r="S120" s="55"/>
      <c r="T120" s="56" t="str">
        <f t="shared" si="17"/>
        <v/>
      </c>
      <c r="U120" s="56"/>
      <c r="V120" t="str">
        <f t="shared" si="18"/>
        <v/>
      </c>
      <c r="W120" t="str">
        <f t="shared" si="19"/>
        <v/>
      </c>
      <c r="X120" s="41" t="str">
        <f t="shared" si="20"/>
        <v/>
      </c>
      <c r="Y120" s="42" t="str">
        <f t="shared" si="21"/>
        <v/>
      </c>
    </row>
    <row r="121" spans="2:25" x14ac:dyDescent="0.15">
      <c r="B121" s="44">
        <v>113</v>
      </c>
      <c r="C121" s="51" t="str">
        <f t="shared" si="16"/>
        <v/>
      </c>
      <c r="D121" s="51"/>
      <c r="E121" s="46"/>
      <c r="F121" s="8"/>
      <c r="G121" s="46"/>
      <c r="H121" s="52"/>
      <c r="I121" s="52"/>
      <c r="J121" s="46"/>
      <c r="K121" s="53" t="str">
        <f t="shared" si="15"/>
        <v/>
      </c>
      <c r="L121" s="54"/>
      <c r="M121" s="6" t="str">
        <f>IF(J121="","",(K121/J121)/LOOKUP(RIGHT($D$2,3),定数!$A$6:$A$13,定数!$B$6:$B$13))</f>
        <v/>
      </c>
      <c r="N121" s="46"/>
      <c r="O121" s="8"/>
      <c r="P121" s="52"/>
      <c r="Q121" s="52"/>
      <c r="R121" s="55" t="str">
        <f>IF(P121="","",T121*M121*LOOKUP(RIGHT($D$2,3),定数!$A$6:$A$13,定数!$B$6:$B$13))</f>
        <v/>
      </c>
      <c r="S121" s="55"/>
      <c r="T121" s="56" t="str">
        <f t="shared" si="17"/>
        <v/>
      </c>
      <c r="U121" s="56"/>
      <c r="V121" t="str">
        <f t="shared" si="18"/>
        <v/>
      </c>
      <c r="W121" t="str">
        <f t="shared" si="19"/>
        <v/>
      </c>
      <c r="X121" s="41" t="str">
        <f t="shared" si="20"/>
        <v/>
      </c>
      <c r="Y121" s="42" t="str">
        <f t="shared" si="21"/>
        <v/>
      </c>
    </row>
    <row r="122" spans="2:25" x14ac:dyDescent="0.15">
      <c r="B122" s="44">
        <v>114</v>
      </c>
      <c r="C122" s="51" t="str">
        <f t="shared" si="16"/>
        <v/>
      </c>
      <c r="D122" s="51"/>
      <c r="E122" s="46"/>
      <c r="F122" s="8"/>
      <c r="G122" s="46"/>
      <c r="H122" s="52"/>
      <c r="I122" s="52"/>
      <c r="J122" s="46"/>
      <c r="K122" s="53" t="str">
        <f t="shared" si="15"/>
        <v/>
      </c>
      <c r="L122" s="54"/>
      <c r="M122" s="6" t="str">
        <f>IF(J122="","",(K122/J122)/LOOKUP(RIGHT($D$2,3),定数!$A$6:$A$13,定数!$B$6:$B$13))</f>
        <v/>
      </c>
      <c r="N122" s="46"/>
      <c r="O122" s="8"/>
      <c r="P122" s="52"/>
      <c r="Q122" s="52"/>
      <c r="R122" s="55" t="str">
        <f>IF(P122="","",T122*M122*LOOKUP(RIGHT($D$2,3),定数!$A$6:$A$13,定数!$B$6:$B$13))</f>
        <v/>
      </c>
      <c r="S122" s="55"/>
      <c r="T122" s="56" t="str">
        <f t="shared" si="17"/>
        <v/>
      </c>
      <c r="U122" s="56"/>
      <c r="V122" t="str">
        <f t="shared" si="18"/>
        <v/>
      </c>
      <c r="W122" t="str">
        <f t="shared" si="19"/>
        <v/>
      </c>
      <c r="X122" s="41" t="str">
        <f t="shared" si="20"/>
        <v/>
      </c>
      <c r="Y122" s="42" t="str">
        <f t="shared" si="21"/>
        <v/>
      </c>
    </row>
    <row r="123" spans="2:25" x14ac:dyDescent="0.15">
      <c r="B123" s="44">
        <v>115</v>
      </c>
      <c r="C123" s="51" t="str">
        <f t="shared" si="16"/>
        <v/>
      </c>
      <c r="D123" s="51"/>
      <c r="E123" s="46"/>
      <c r="F123" s="8"/>
      <c r="G123" s="46"/>
      <c r="H123" s="52"/>
      <c r="I123" s="52"/>
      <c r="J123" s="46"/>
      <c r="K123" s="53" t="str">
        <f t="shared" si="15"/>
        <v/>
      </c>
      <c r="L123" s="54"/>
      <c r="M123" s="6" t="str">
        <f>IF(J123="","",(K123/J123)/LOOKUP(RIGHT($D$2,3),定数!$A$6:$A$13,定数!$B$6:$B$13))</f>
        <v/>
      </c>
      <c r="N123" s="46"/>
      <c r="O123" s="8"/>
      <c r="P123" s="52"/>
      <c r="Q123" s="52"/>
      <c r="R123" s="55" t="str">
        <f>IF(P123="","",T123*M123*LOOKUP(RIGHT($D$2,3),定数!$A$6:$A$13,定数!$B$6:$B$13))</f>
        <v/>
      </c>
      <c r="S123" s="55"/>
      <c r="T123" s="56" t="str">
        <f t="shared" si="17"/>
        <v/>
      </c>
      <c r="U123" s="56"/>
      <c r="V123" t="str">
        <f t="shared" si="18"/>
        <v/>
      </c>
      <c r="W123" t="str">
        <f t="shared" si="19"/>
        <v/>
      </c>
      <c r="X123" s="41" t="str">
        <f t="shared" si="20"/>
        <v/>
      </c>
      <c r="Y123" s="42" t="str">
        <f t="shared" si="21"/>
        <v/>
      </c>
    </row>
    <row r="124" spans="2:25" x14ac:dyDescent="0.15">
      <c r="B124" s="44">
        <v>116</v>
      </c>
      <c r="C124" s="51" t="str">
        <f t="shared" si="16"/>
        <v/>
      </c>
      <c r="D124" s="51"/>
      <c r="E124" s="46"/>
      <c r="F124" s="8"/>
      <c r="G124" s="46"/>
      <c r="H124" s="52"/>
      <c r="I124" s="52"/>
      <c r="J124" s="46"/>
      <c r="K124" s="53" t="str">
        <f t="shared" si="15"/>
        <v/>
      </c>
      <c r="L124" s="54"/>
      <c r="M124" s="6" t="str">
        <f>IF(J124="","",(K124/J124)/LOOKUP(RIGHT($D$2,3),定数!$A$6:$A$13,定数!$B$6:$B$13))</f>
        <v/>
      </c>
      <c r="N124" s="46"/>
      <c r="O124" s="8"/>
      <c r="P124" s="52"/>
      <c r="Q124" s="52"/>
      <c r="R124" s="55" t="str">
        <f>IF(P124="","",T124*M124*LOOKUP(RIGHT($D$2,3),定数!$A$6:$A$13,定数!$B$6:$B$13))</f>
        <v/>
      </c>
      <c r="S124" s="55"/>
      <c r="T124" s="56" t="str">
        <f t="shared" si="17"/>
        <v/>
      </c>
      <c r="U124" s="56"/>
      <c r="V124" t="str">
        <f t="shared" si="18"/>
        <v/>
      </c>
      <c r="W124" t="str">
        <f t="shared" si="19"/>
        <v/>
      </c>
      <c r="X124" s="41" t="str">
        <f t="shared" si="20"/>
        <v/>
      </c>
      <c r="Y124" s="42" t="str">
        <f t="shared" si="21"/>
        <v/>
      </c>
    </row>
    <row r="125" spans="2:25" x14ac:dyDescent="0.15">
      <c r="B125" s="44">
        <v>117</v>
      </c>
      <c r="C125" s="51" t="str">
        <f t="shared" si="16"/>
        <v/>
      </c>
      <c r="D125" s="51"/>
      <c r="E125" s="46"/>
      <c r="F125" s="8"/>
      <c r="G125" s="46"/>
      <c r="H125" s="52"/>
      <c r="I125" s="52"/>
      <c r="J125" s="46"/>
      <c r="K125" s="53" t="str">
        <f t="shared" si="15"/>
        <v/>
      </c>
      <c r="L125" s="54"/>
      <c r="M125" s="6" t="str">
        <f>IF(J125="","",(K125/J125)/LOOKUP(RIGHT($D$2,3),定数!$A$6:$A$13,定数!$B$6:$B$13))</f>
        <v/>
      </c>
      <c r="N125" s="46"/>
      <c r="O125" s="8"/>
      <c r="P125" s="52"/>
      <c r="Q125" s="52"/>
      <c r="R125" s="55" t="str">
        <f>IF(P125="","",T125*M125*LOOKUP(RIGHT($D$2,3),定数!$A$6:$A$13,定数!$B$6:$B$13))</f>
        <v/>
      </c>
      <c r="S125" s="55"/>
      <c r="T125" s="56" t="str">
        <f t="shared" si="17"/>
        <v/>
      </c>
      <c r="U125" s="56"/>
      <c r="V125" t="str">
        <f t="shared" si="18"/>
        <v/>
      </c>
      <c r="W125" t="str">
        <f t="shared" si="19"/>
        <v/>
      </c>
      <c r="X125" s="41" t="str">
        <f t="shared" si="20"/>
        <v/>
      </c>
      <c r="Y125" s="42" t="str">
        <f t="shared" si="21"/>
        <v/>
      </c>
    </row>
    <row r="126" spans="2:25" x14ac:dyDescent="0.15">
      <c r="B126" s="44">
        <v>118</v>
      </c>
      <c r="C126" s="51" t="str">
        <f t="shared" si="16"/>
        <v/>
      </c>
      <c r="D126" s="51"/>
      <c r="E126" s="46"/>
      <c r="F126" s="8"/>
      <c r="G126" s="46"/>
      <c r="H126" s="52"/>
      <c r="I126" s="52"/>
      <c r="J126" s="46"/>
      <c r="K126" s="53" t="str">
        <f t="shared" si="15"/>
        <v/>
      </c>
      <c r="L126" s="54"/>
      <c r="M126" s="6" t="str">
        <f>IF(J126="","",(K126/J126)/LOOKUP(RIGHT($D$2,3),定数!$A$6:$A$13,定数!$B$6:$B$13))</f>
        <v/>
      </c>
      <c r="N126" s="46"/>
      <c r="O126" s="8"/>
      <c r="P126" s="52"/>
      <c r="Q126" s="52"/>
      <c r="R126" s="55" t="str">
        <f>IF(P126="","",T126*M126*LOOKUP(RIGHT($D$2,3),定数!$A$6:$A$13,定数!$B$6:$B$13))</f>
        <v/>
      </c>
      <c r="S126" s="55"/>
      <c r="T126" s="56" t="str">
        <f t="shared" si="17"/>
        <v/>
      </c>
      <c r="U126" s="56"/>
      <c r="V126" t="str">
        <f t="shared" si="18"/>
        <v/>
      </c>
      <c r="W126" t="str">
        <f t="shared" si="19"/>
        <v/>
      </c>
      <c r="X126" s="41" t="str">
        <f t="shared" si="20"/>
        <v/>
      </c>
      <c r="Y126" s="42" t="str">
        <f t="shared" si="21"/>
        <v/>
      </c>
    </row>
    <row r="127" spans="2:25" x14ac:dyDescent="0.15">
      <c r="B127" s="44">
        <v>119</v>
      </c>
      <c r="C127" s="51" t="str">
        <f t="shared" si="16"/>
        <v/>
      </c>
      <c r="D127" s="51"/>
      <c r="E127" s="46"/>
      <c r="F127" s="8"/>
      <c r="G127" s="46"/>
      <c r="H127" s="52"/>
      <c r="I127" s="52"/>
      <c r="J127" s="46"/>
      <c r="K127" s="53" t="str">
        <f t="shared" si="15"/>
        <v/>
      </c>
      <c r="L127" s="54"/>
      <c r="M127" s="6" t="str">
        <f>IF(J127="","",(K127/J127)/LOOKUP(RIGHT($D$2,3),定数!$A$6:$A$13,定数!$B$6:$B$13))</f>
        <v/>
      </c>
      <c r="N127" s="46"/>
      <c r="O127" s="8"/>
      <c r="P127" s="52"/>
      <c r="Q127" s="52"/>
      <c r="R127" s="55" t="str">
        <f>IF(P127="","",T127*M127*LOOKUP(RIGHT($D$2,3),定数!$A$6:$A$13,定数!$B$6:$B$13))</f>
        <v/>
      </c>
      <c r="S127" s="55"/>
      <c r="T127" s="56" t="str">
        <f t="shared" si="17"/>
        <v/>
      </c>
      <c r="U127" s="56"/>
      <c r="V127" t="str">
        <f t="shared" si="18"/>
        <v/>
      </c>
      <c r="W127" t="str">
        <f t="shared" si="19"/>
        <v/>
      </c>
      <c r="X127" s="41" t="str">
        <f t="shared" si="20"/>
        <v/>
      </c>
      <c r="Y127" s="42" t="str">
        <f t="shared" si="21"/>
        <v/>
      </c>
    </row>
    <row r="128" spans="2:25" x14ac:dyDescent="0.15">
      <c r="B128" s="44">
        <v>120</v>
      </c>
      <c r="C128" s="51" t="str">
        <f t="shared" si="16"/>
        <v/>
      </c>
      <c r="D128" s="51"/>
      <c r="E128" s="46"/>
      <c r="F128" s="8"/>
      <c r="G128" s="46"/>
      <c r="H128" s="52"/>
      <c r="I128" s="52"/>
      <c r="J128" s="46"/>
      <c r="K128" s="53" t="str">
        <f t="shared" si="15"/>
        <v/>
      </c>
      <c r="L128" s="54"/>
      <c r="M128" s="6" t="str">
        <f>IF(J128="","",(K128/J128)/LOOKUP(RIGHT($D$2,3),定数!$A$6:$A$13,定数!$B$6:$B$13))</f>
        <v/>
      </c>
      <c r="N128" s="46"/>
      <c r="O128" s="8"/>
      <c r="P128" s="52"/>
      <c r="Q128" s="52"/>
      <c r="R128" s="55" t="str">
        <f>IF(P128="","",T128*M128*LOOKUP(RIGHT($D$2,3),定数!$A$6:$A$13,定数!$B$6:$B$13))</f>
        <v/>
      </c>
      <c r="S128" s="55"/>
      <c r="T128" s="56" t="str">
        <f t="shared" si="17"/>
        <v/>
      </c>
      <c r="U128" s="56"/>
      <c r="V128" t="str">
        <f t="shared" si="18"/>
        <v/>
      </c>
      <c r="W128" t="str">
        <f t="shared" si="19"/>
        <v/>
      </c>
      <c r="X128" s="41" t="str">
        <f t="shared" si="20"/>
        <v/>
      </c>
      <c r="Y128" s="42" t="str">
        <f t="shared" si="21"/>
        <v/>
      </c>
    </row>
    <row r="129" spans="2:25" x14ac:dyDescent="0.15">
      <c r="B129" s="44">
        <v>121</v>
      </c>
      <c r="C129" s="51" t="str">
        <f t="shared" si="16"/>
        <v/>
      </c>
      <c r="D129" s="51"/>
      <c r="E129" s="46"/>
      <c r="F129" s="8"/>
      <c r="G129" s="46"/>
      <c r="H129" s="52"/>
      <c r="I129" s="52"/>
      <c r="J129" s="46"/>
      <c r="K129" s="53" t="str">
        <f t="shared" si="15"/>
        <v/>
      </c>
      <c r="L129" s="54"/>
      <c r="M129" s="6" t="str">
        <f>IF(J129="","",(K129/J129)/LOOKUP(RIGHT($D$2,3),定数!$A$6:$A$13,定数!$B$6:$B$13))</f>
        <v/>
      </c>
      <c r="N129" s="46"/>
      <c r="O129" s="8"/>
      <c r="P129" s="52"/>
      <c r="Q129" s="52"/>
      <c r="R129" s="55" t="str">
        <f>IF(P129="","",T129*M129*LOOKUP(RIGHT($D$2,3),定数!$A$6:$A$13,定数!$B$6:$B$13))</f>
        <v/>
      </c>
      <c r="S129" s="55"/>
      <c r="T129" s="56" t="str">
        <f t="shared" si="17"/>
        <v/>
      </c>
      <c r="U129" s="56"/>
      <c r="V129" t="str">
        <f t="shared" si="18"/>
        <v/>
      </c>
      <c r="W129" t="str">
        <f t="shared" si="19"/>
        <v/>
      </c>
      <c r="X129" s="41" t="str">
        <f t="shared" si="20"/>
        <v/>
      </c>
      <c r="Y129" s="42" t="str">
        <f t="shared" si="21"/>
        <v/>
      </c>
    </row>
    <row r="130" spans="2:25" x14ac:dyDescent="0.15">
      <c r="B130" s="44">
        <v>122</v>
      </c>
      <c r="C130" s="51" t="str">
        <f t="shared" si="16"/>
        <v/>
      </c>
      <c r="D130" s="51"/>
      <c r="E130" s="46"/>
      <c r="F130" s="8"/>
      <c r="G130" s="46"/>
      <c r="H130" s="52"/>
      <c r="I130" s="52"/>
      <c r="J130" s="46"/>
      <c r="K130" s="53" t="str">
        <f t="shared" si="15"/>
        <v/>
      </c>
      <c r="L130" s="54"/>
      <c r="M130" s="6" t="str">
        <f>IF(J130="","",(K130/J130)/LOOKUP(RIGHT($D$2,3),定数!$A$6:$A$13,定数!$B$6:$B$13))</f>
        <v/>
      </c>
      <c r="N130" s="46"/>
      <c r="O130" s="8"/>
      <c r="P130" s="52"/>
      <c r="Q130" s="52"/>
      <c r="R130" s="55" t="str">
        <f>IF(P130="","",T130*M130*LOOKUP(RIGHT($D$2,3),定数!$A$6:$A$13,定数!$B$6:$B$13))</f>
        <v/>
      </c>
      <c r="S130" s="55"/>
      <c r="T130" s="56" t="str">
        <f t="shared" si="17"/>
        <v/>
      </c>
      <c r="U130" s="56"/>
      <c r="V130" t="str">
        <f t="shared" si="18"/>
        <v/>
      </c>
      <c r="W130" t="str">
        <f t="shared" si="19"/>
        <v/>
      </c>
      <c r="X130" s="41" t="str">
        <f t="shared" si="20"/>
        <v/>
      </c>
      <c r="Y130" s="42" t="str">
        <f t="shared" si="21"/>
        <v/>
      </c>
    </row>
    <row r="131" spans="2:25" x14ac:dyDescent="0.15">
      <c r="B131" s="44">
        <v>123</v>
      </c>
      <c r="C131" s="51" t="str">
        <f t="shared" si="16"/>
        <v/>
      </c>
      <c r="D131" s="51"/>
      <c r="E131" s="46"/>
      <c r="F131" s="8"/>
      <c r="G131" s="46"/>
      <c r="H131" s="52"/>
      <c r="I131" s="52"/>
      <c r="J131" s="46"/>
      <c r="K131" s="53" t="str">
        <f t="shared" si="15"/>
        <v/>
      </c>
      <c r="L131" s="54"/>
      <c r="M131" s="6" t="str">
        <f>IF(J131="","",(K131/J131)/LOOKUP(RIGHT($D$2,3),定数!$A$6:$A$13,定数!$B$6:$B$13))</f>
        <v/>
      </c>
      <c r="N131" s="46"/>
      <c r="O131" s="8"/>
      <c r="P131" s="52"/>
      <c r="Q131" s="52"/>
      <c r="R131" s="55" t="str">
        <f>IF(P131="","",T131*M131*LOOKUP(RIGHT($D$2,3),定数!$A$6:$A$13,定数!$B$6:$B$13))</f>
        <v/>
      </c>
      <c r="S131" s="55"/>
      <c r="T131" s="56" t="str">
        <f t="shared" si="17"/>
        <v/>
      </c>
      <c r="U131" s="56"/>
      <c r="V131" t="str">
        <f t="shared" si="18"/>
        <v/>
      </c>
      <c r="W131" t="str">
        <f t="shared" si="19"/>
        <v/>
      </c>
      <c r="X131" s="41" t="str">
        <f t="shared" si="20"/>
        <v/>
      </c>
      <c r="Y131" s="42" t="str">
        <f t="shared" si="21"/>
        <v/>
      </c>
    </row>
    <row r="132" spans="2:25" x14ac:dyDescent="0.15">
      <c r="B132" s="44">
        <v>124</v>
      </c>
      <c r="C132" s="51" t="str">
        <f t="shared" si="16"/>
        <v/>
      </c>
      <c r="D132" s="51"/>
      <c r="E132" s="46"/>
      <c r="F132" s="8"/>
      <c r="G132" s="46"/>
      <c r="H132" s="52"/>
      <c r="I132" s="52"/>
      <c r="J132" s="46"/>
      <c r="K132" s="53" t="str">
        <f t="shared" si="15"/>
        <v/>
      </c>
      <c r="L132" s="54"/>
      <c r="M132" s="6" t="str">
        <f>IF(J132="","",(K132/J132)/LOOKUP(RIGHT($D$2,3),定数!$A$6:$A$13,定数!$B$6:$B$13))</f>
        <v/>
      </c>
      <c r="N132" s="46"/>
      <c r="O132" s="8"/>
      <c r="P132" s="52"/>
      <c r="Q132" s="52"/>
      <c r="R132" s="55" t="str">
        <f>IF(P132="","",T132*M132*LOOKUP(RIGHT($D$2,3),定数!$A$6:$A$13,定数!$B$6:$B$13))</f>
        <v/>
      </c>
      <c r="S132" s="55"/>
      <c r="T132" s="56" t="str">
        <f t="shared" si="17"/>
        <v/>
      </c>
      <c r="U132" s="56"/>
      <c r="V132" t="str">
        <f t="shared" si="18"/>
        <v/>
      </c>
      <c r="W132" t="str">
        <f t="shared" si="19"/>
        <v/>
      </c>
      <c r="X132" s="41" t="str">
        <f t="shared" si="20"/>
        <v/>
      </c>
      <c r="Y132" s="42" t="str">
        <f t="shared" si="21"/>
        <v/>
      </c>
    </row>
    <row r="133" spans="2:25" x14ac:dyDescent="0.15">
      <c r="B133" s="44">
        <v>125</v>
      </c>
      <c r="C133" s="51" t="str">
        <f t="shared" si="16"/>
        <v/>
      </c>
      <c r="D133" s="51"/>
      <c r="E133" s="44"/>
      <c r="F133" s="8"/>
      <c r="G133" s="44"/>
      <c r="H133" s="52"/>
      <c r="I133" s="52"/>
      <c r="J133" s="44"/>
      <c r="K133" s="53" t="str">
        <f t="shared" ref="K133:K138" si="22">IF(J133="","",C133*0.03)</f>
        <v/>
      </c>
      <c r="L133" s="54"/>
      <c r="M133" s="6" t="str">
        <f>IF(J133="","",(K133/J133)/LOOKUP(RIGHT($D$2,3),定数!$A$6:$A$13,定数!$B$6:$B$13))</f>
        <v/>
      </c>
      <c r="N133" s="44"/>
      <c r="O133" s="8"/>
      <c r="P133" s="52"/>
      <c r="Q133" s="52"/>
      <c r="R133" s="55" t="str">
        <f>IF(P133="","",T133*M133*LOOKUP(RIGHT($D$2,3),定数!$A$6:$A$13,定数!$B$6:$B$13))</f>
        <v/>
      </c>
      <c r="S133" s="55"/>
      <c r="T133" s="56" t="str">
        <f t="shared" si="17"/>
        <v/>
      </c>
      <c r="U133" s="56"/>
      <c r="V133" t="str">
        <f t="shared" si="18"/>
        <v/>
      </c>
      <c r="W133" t="str">
        <f t="shared" si="19"/>
        <v/>
      </c>
      <c r="X133" s="41" t="str">
        <f t="shared" si="20"/>
        <v/>
      </c>
      <c r="Y133" s="42" t="str">
        <f t="shared" si="21"/>
        <v/>
      </c>
    </row>
    <row r="134" spans="2:25" x14ac:dyDescent="0.15">
      <c r="B134" s="44">
        <v>126</v>
      </c>
      <c r="C134" s="51" t="str">
        <f t="shared" si="16"/>
        <v/>
      </c>
      <c r="D134" s="51"/>
      <c r="E134" s="44"/>
      <c r="F134" s="8"/>
      <c r="G134" s="44"/>
      <c r="H134" s="52"/>
      <c r="I134" s="52"/>
      <c r="J134" s="44"/>
      <c r="K134" s="53" t="str">
        <f t="shared" si="22"/>
        <v/>
      </c>
      <c r="L134" s="54"/>
      <c r="M134" s="6" t="str">
        <f>IF(J134="","",(K134/J134)/LOOKUP(RIGHT($D$2,3),定数!$A$6:$A$13,定数!$B$6:$B$13))</f>
        <v/>
      </c>
      <c r="N134" s="44"/>
      <c r="O134" s="8"/>
      <c r="P134" s="52"/>
      <c r="Q134" s="52"/>
      <c r="R134" s="55" t="str">
        <f>IF(P134="","",T134*M134*LOOKUP(RIGHT($D$2,3),定数!$A$6:$A$13,定数!$B$6:$B$13))</f>
        <v/>
      </c>
      <c r="S134" s="55"/>
      <c r="T134" s="56" t="str">
        <f t="shared" si="17"/>
        <v/>
      </c>
      <c r="U134" s="56"/>
      <c r="V134" t="str">
        <f t="shared" si="18"/>
        <v/>
      </c>
      <c r="W134" t="str">
        <f t="shared" si="19"/>
        <v/>
      </c>
      <c r="X134" s="41" t="str">
        <f t="shared" si="20"/>
        <v/>
      </c>
      <c r="Y134" s="42" t="str">
        <f t="shared" si="21"/>
        <v/>
      </c>
    </row>
    <row r="135" spans="2:25" x14ac:dyDescent="0.15">
      <c r="B135" s="44">
        <v>127</v>
      </c>
      <c r="C135" s="51" t="str">
        <f t="shared" si="16"/>
        <v/>
      </c>
      <c r="D135" s="51"/>
      <c r="E135" s="44"/>
      <c r="F135" s="8"/>
      <c r="G135" s="44"/>
      <c r="H135" s="52"/>
      <c r="I135" s="52"/>
      <c r="J135" s="44"/>
      <c r="K135" s="53" t="str">
        <f t="shared" si="22"/>
        <v/>
      </c>
      <c r="L135" s="54"/>
      <c r="M135" s="6" t="str">
        <f>IF(J135="","",(K135/J135)/LOOKUP(RIGHT($D$2,3),定数!$A$6:$A$13,定数!$B$6:$B$13))</f>
        <v/>
      </c>
      <c r="N135" s="44"/>
      <c r="O135" s="8"/>
      <c r="P135" s="52"/>
      <c r="Q135" s="52"/>
      <c r="R135" s="55" t="str">
        <f>IF(P135="","",T135*M135*LOOKUP(RIGHT($D$2,3),定数!$A$6:$A$13,定数!$B$6:$B$13))</f>
        <v/>
      </c>
      <c r="S135" s="55"/>
      <c r="T135" s="56" t="str">
        <f t="shared" si="17"/>
        <v/>
      </c>
      <c r="U135" s="56"/>
      <c r="V135" t="str">
        <f t="shared" si="18"/>
        <v/>
      </c>
      <c r="W135" t="str">
        <f t="shared" si="19"/>
        <v/>
      </c>
      <c r="X135" s="41" t="str">
        <f t="shared" si="20"/>
        <v/>
      </c>
      <c r="Y135" s="42" t="str">
        <f t="shared" si="21"/>
        <v/>
      </c>
    </row>
    <row r="136" spans="2:25" x14ac:dyDescent="0.15">
      <c r="B136" s="44">
        <v>128</v>
      </c>
      <c r="C136" s="51" t="str">
        <f t="shared" si="16"/>
        <v/>
      </c>
      <c r="D136" s="51"/>
      <c r="E136" s="44"/>
      <c r="F136" s="8"/>
      <c r="G136" s="44"/>
      <c r="H136" s="52"/>
      <c r="I136" s="52"/>
      <c r="J136" s="44"/>
      <c r="K136" s="53" t="str">
        <f t="shared" si="22"/>
        <v/>
      </c>
      <c r="L136" s="54"/>
      <c r="M136" s="6" t="str">
        <f>IF(J136="","",(K136/J136)/LOOKUP(RIGHT($D$2,3),定数!$A$6:$A$13,定数!$B$6:$B$13))</f>
        <v/>
      </c>
      <c r="N136" s="44"/>
      <c r="O136" s="8"/>
      <c r="P136" s="52"/>
      <c r="Q136" s="52"/>
      <c r="R136" s="55" t="str">
        <f>IF(P136="","",T136*M136*LOOKUP(RIGHT($D$2,3),定数!$A$6:$A$13,定数!$B$6:$B$13))</f>
        <v/>
      </c>
      <c r="S136" s="55"/>
      <c r="T136" s="56" t="str">
        <f t="shared" si="17"/>
        <v/>
      </c>
      <c r="U136" s="56"/>
      <c r="V136" t="str">
        <f t="shared" si="18"/>
        <v/>
      </c>
      <c r="W136" t="str">
        <f t="shared" si="19"/>
        <v/>
      </c>
      <c r="X136" s="41" t="str">
        <f t="shared" si="20"/>
        <v/>
      </c>
      <c r="Y136" s="42" t="str">
        <f t="shared" si="21"/>
        <v/>
      </c>
    </row>
    <row r="137" spans="2:25" x14ac:dyDescent="0.15">
      <c r="B137" s="44">
        <v>129</v>
      </c>
      <c r="C137" s="51" t="str">
        <f t="shared" si="16"/>
        <v/>
      </c>
      <c r="D137" s="51"/>
      <c r="E137" s="44"/>
      <c r="F137" s="8"/>
      <c r="G137" s="44"/>
      <c r="H137" s="52"/>
      <c r="I137" s="52"/>
      <c r="J137" s="44"/>
      <c r="K137" s="53" t="str">
        <f t="shared" si="22"/>
        <v/>
      </c>
      <c r="L137" s="54"/>
      <c r="M137" s="6" t="str">
        <f>IF(J137="","",(K137/J137)/LOOKUP(RIGHT($D$2,3),定数!$A$6:$A$13,定数!$B$6:$B$13))</f>
        <v/>
      </c>
      <c r="N137" s="44"/>
      <c r="O137" s="8"/>
      <c r="P137" s="52"/>
      <c r="Q137" s="52"/>
      <c r="R137" s="55" t="str">
        <f>IF(P137="","",T137*M137*LOOKUP(RIGHT($D$2,3),定数!$A$6:$A$13,定数!$B$6:$B$13))</f>
        <v/>
      </c>
      <c r="S137" s="55"/>
      <c r="T137" s="56" t="str">
        <f t="shared" si="17"/>
        <v/>
      </c>
      <c r="U137" s="56"/>
      <c r="V137" t="str">
        <f t="shared" si="18"/>
        <v/>
      </c>
      <c r="W137" t="str">
        <f t="shared" si="19"/>
        <v/>
      </c>
      <c r="X137" s="41" t="str">
        <f t="shared" si="20"/>
        <v/>
      </c>
      <c r="Y137" s="42" t="str">
        <f t="shared" si="21"/>
        <v/>
      </c>
    </row>
    <row r="138" spans="2:25" x14ac:dyDescent="0.15">
      <c r="B138" s="44">
        <v>130</v>
      </c>
      <c r="C138" s="51" t="str">
        <f t="shared" si="16"/>
        <v/>
      </c>
      <c r="D138" s="51"/>
      <c r="E138" s="44"/>
      <c r="F138" s="8"/>
      <c r="G138" s="44"/>
      <c r="H138" s="52"/>
      <c r="I138" s="52"/>
      <c r="J138" s="44"/>
      <c r="K138" s="53" t="str">
        <f t="shared" si="22"/>
        <v/>
      </c>
      <c r="L138" s="54"/>
      <c r="M138" s="6" t="str">
        <f>IF(J138="","",(K138/J138)/LOOKUP(RIGHT($D$2,3),定数!$A$6:$A$13,定数!$B$6:$B$13))</f>
        <v/>
      </c>
      <c r="N138" s="44"/>
      <c r="O138" s="8"/>
      <c r="P138" s="52"/>
      <c r="Q138" s="52"/>
      <c r="R138" s="55" t="str">
        <f>IF(P138="","",T138*M138*LOOKUP(RIGHT($D$2,3),定数!$A$6:$A$13,定数!$B$6:$B$13))</f>
        <v/>
      </c>
      <c r="S138" s="55"/>
      <c r="T138" s="56" t="str">
        <f t="shared" si="17"/>
        <v/>
      </c>
      <c r="U138" s="56"/>
      <c r="V138" t="str">
        <f t="shared" si="18"/>
        <v/>
      </c>
      <c r="W138" t="str">
        <f t="shared" si="19"/>
        <v/>
      </c>
      <c r="X138" s="41" t="str">
        <f t="shared" si="20"/>
        <v/>
      </c>
      <c r="Y138" s="42" t="str">
        <f t="shared" si="21"/>
        <v/>
      </c>
    </row>
  </sheetData>
  <mergeCells count="816">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9:D109"/>
    <mergeCell ref="H109:I109"/>
    <mergeCell ref="K109:L109"/>
    <mergeCell ref="P109:Q109"/>
    <mergeCell ref="R109:S109"/>
    <mergeCell ref="T109:U109"/>
    <mergeCell ref="C110:D110"/>
    <mergeCell ref="H110:I110"/>
    <mergeCell ref="K110:L110"/>
    <mergeCell ref="P110:Q110"/>
    <mergeCell ref="R110:S110"/>
    <mergeCell ref="T110:U110"/>
    <mergeCell ref="C111:D111"/>
    <mergeCell ref="H111:I111"/>
    <mergeCell ref="K111:L111"/>
    <mergeCell ref="P111:Q111"/>
    <mergeCell ref="R111:S111"/>
    <mergeCell ref="T111:U111"/>
    <mergeCell ref="C112:D112"/>
    <mergeCell ref="H112:I112"/>
    <mergeCell ref="K112:L112"/>
    <mergeCell ref="P112:Q112"/>
    <mergeCell ref="R112:S112"/>
    <mergeCell ref="T112:U112"/>
    <mergeCell ref="C113:D113"/>
    <mergeCell ref="H113:I113"/>
    <mergeCell ref="K113:L113"/>
    <mergeCell ref="P113:Q113"/>
    <mergeCell ref="R113:S113"/>
    <mergeCell ref="T113:U113"/>
    <mergeCell ref="C114:D114"/>
    <mergeCell ref="H114:I114"/>
    <mergeCell ref="K114:L114"/>
    <mergeCell ref="P114:Q114"/>
    <mergeCell ref="R114:S114"/>
    <mergeCell ref="T114:U114"/>
    <mergeCell ref="C115:D115"/>
    <mergeCell ref="H115:I115"/>
    <mergeCell ref="K115:L115"/>
    <mergeCell ref="P115:Q115"/>
    <mergeCell ref="R115:S115"/>
    <mergeCell ref="T115:U115"/>
    <mergeCell ref="C116:D116"/>
    <mergeCell ref="H116:I116"/>
    <mergeCell ref="K116:L116"/>
    <mergeCell ref="P116:Q116"/>
    <mergeCell ref="R116:S116"/>
    <mergeCell ref="T116:U116"/>
    <mergeCell ref="C117:D117"/>
    <mergeCell ref="H117:I117"/>
    <mergeCell ref="K117:L117"/>
    <mergeCell ref="P117:Q117"/>
    <mergeCell ref="R117:S117"/>
    <mergeCell ref="T117:U117"/>
    <mergeCell ref="C118:D118"/>
    <mergeCell ref="H118:I118"/>
    <mergeCell ref="K118:L118"/>
    <mergeCell ref="P118:Q118"/>
    <mergeCell ref="R118:S118"/>
    <mergeCell ref="T118:U118"/>
    <mergeCell ref="C119:D119"/>
    <mergeCell ref="H119:I119"/>
    <mergeCell ref="K119:L119"/>
    <mergeCell ref="P119:Q119"/>
    <mergeCell ref="R119:S119"/>
    <mergeCell ref="T119:U119"/>
    <mergeCell ref="C120:D120"/>
    <mergeCell ref="H120:I120"/>
    <mergeCell ref="K120:L120"/>
    <mergeCell ref="P120:Q120"/>
    <mergeCell ref="R120:S120"/>
    <mergeCell ref="T120:U120"/>
    <mergeCell ref="C121:D121"/>
    <mergeCell ref="H121:I121"/>
    <mergeCell ref="K121:L121"/>
    <mergeCell ref="P121:Q121"/>
    <mergeCell ref="R121:S121"/>
    <mergeCell ref="T121:U121"/>
    <mergeCell ref="C122:D122"/>
    <mergeCell ref="H122:I122"/>
    <mergeCell ref="K122:L122"/>
    <mergeCell ref="P122:Q122"/>
    <mergeCell ref="R122:S122"/>
    <mergeCell ref="T122:U122"/>
    <mergeCell ref="C123:D123"/>
    <mergeCell ref="H123:I123"/>
    <mergeCell ref="K123:L123"/>
    <mergeCell ref="P123:Q123"/>
    <mergeCell ref="R123:S123"/>
    <mergeCell ref="T123:U123"/>
    <mergeCell ref="C124:D124"/>
    <mergeCell ref="H124:I124"/>
    <mergeCell ref="K124:L124"/>
    <mergeCell ref="P124:Q124"/>
    <mergeCell ref="R124:S124"/>
    <mergeCell ref="T124:U124"/>
    <mergeCell ref="C125:D125"/>
    <mergeCell ref="H125:I125"/>
    <mergeCell ref="K125:L125"/>
    <mergeCell ref="P125:Q125"/>
    <mergeCell ref="R125:S125"/>
    <mergeCell ref="T125:U125"/>
    <mergeCell ref="C126:D126"/>
    <mergeCell ref="H126:I126"/>
    <mergeCell ref="K126:L126"/>
    <mergeCell ref="P126:Q126"/>
    <mergeCell ref="R126:S126"/>
    <mergeCell ref="T126:U126"/>
    <mergeCell ref="C127:D127"/>
    <mergeCell ref="H127:I127"/>
    <mergeCell ref="K127:L127"/>
    <mergeCell ref="P127:Q127"/>
    <mergeCell ref="R127:S127"/>
    <mergeCell ref="T127:U127"/>
    <mergeCell ref="C128:D128"/>
    <mergeCell ref="H128:I128"/>
    <mergeCell ref="K128:L128"/>
    <mergeCell ref="P128:Q128"/>
    <mergeCell ref="R128:S128"/>
    <mergeCell ref="T128:U128"/>
    <mergeCell ref="C129:D129"/>
    <mergeCell ref="H129:I129"/>
    <mergeCell ref="K129:L129"/>
    <mergeCell ref="P129:Q129"/>
    <mergeCell ref="R129:S129"/>
    <mergeCell ref="T129:U129"/>
    <mergeCell ref="C130:D130"/>
    <mergeCell ref="H130:I130"/>
    <mergeCell ref="K130:L130"/>
    <mergeCell ref="P130:Q130"/>
    <mergeCell ref="R130:S130"/>
    <mergeCell ref="T130:U130"/>
    <mergeCell ref="C131:D131"/>
    <mergeCell ref="H131:I131"/>
    <mergeCell ref="K131:L131"/>
    <mergeCell ref="P131:Q131"/>
    <mergeCell ref="R131:S131"/>
    <mergeCell ref="T131:U131"/>
    <mergeCell ref="C132:D132"/>
    <mergeCell ref="H132:I132"/>
    <mergeCell ref="K132:L132"/>
    <mergeCell ref="P132:Q132"/>
    <mergeCell ref="R132:S132"/>
    <mergeCell ref="T132:U132"/>
    <mergeCell ref="T136:U136"/>
    <mergeCell ref="C133:D133"/>
    <mergeCell ref="H133:I133"/>
    <mergeCell ref="K133:L133"/>
    <mergeCell ref="P133:Q133"/>
    <mergeCell ref="R133:S133"/>
    <mergeCell ref="T133:U133"/>
    <mergeCell ref="C134:D134"/>
    <mergeCell ref="H134:I134"/>
    <mergeCell ref="K134:L134"/>
    <mergeCell ref="P134:Q134"/>
    <mergeCell ref="R134:S134"/>
    <mergeCell ref="T134:U134"/>
    <mergeCell ref="S3:X3"/>
    <mergeCell ref="C137:D137"/>
    <mergeCell ref="H137:I137"/>
    <mergeCell ref="K137:L137"/>
    <mergeCell ref="P137:Q137"/>
    <mergeCell ref="R137:S137"/>
    <mergeCell ref="T137:U137"/>
    <mergeCell ref="C138:D138"/>
    <mergeCell ref="H138:I138"/>
    <mergeCell ref="K138:L138"/>
    <mergeCell ref="P138:Q138"/>
    <mergeCell ref="R138:S138"/>
    <mergeCell ref="T138:U138"/>
    <mergeCell ref="C135:D135"/>
    <mergeCell ref="H135:I135"/>
    <mergeCell ref="K135:L135"/>
    <mergeCell ref="P135:Q135"/>
    <mergeCell ref="R135:S135"/>
    <mergeCell ref="T135:U135"/>
    <mergeCell ref="C136:D136"/>
    <mergeCell ref="H136:I136"/>
    <mergeCell ref="K136:L136"/>
    <mergeCell ref="P136:Q136"/>
    <mergeCell ref="R136:S136"/>
  </mergeCells>
  <phoneticPr fontId="2"/>
  <conditionalFormatting sqref="G46">
    <cfRule type="cellIs" dxfId="1129" priority="161" stopIfTrue="1" operator="equal">
      <formula>"買"</formula>
    </cfRule>
    <cfRule type="cellIs" dxfId="1128" priority="162" stopIfTrue="1" operator="equal">
      <formula>"売"</formula>
    </cfRule>
  </conditionalFormatting>
  <conditionalFormatting sqref="G81:G84 G86:G90 G92 G94 G96:G97 G102 G104:G108 G9 G11:G51 G53:G56 G59:G68 G70:G78">
    <cfRule type="cellIs" dxfId="1127" priority="163" stopIfTrue="1" operator="equal">
      <formula>"買"</formula>
    </cfRule>
    <cfRule type="cellIs" dxfId="1126" priority="164" stopIfTrue="1" operator="equal">
      <formula>"売"</formula>
    </cfRule>
  </conditionalFormatting>
  <conditionalFormatting sqref="G12">
    <cfRule type="cellIs" dxfId="1125" priority="159" stopIfTrue="1" operator="equal">
      <formula>"買"</formula>
    </cfRule>
    <cfRule type="cellIs" dxfId="1124" priority="160" stopIfTrue="1" operator="equal">
      <formula>"売"</formula>
    </cfRule>
  </conditionalFormatting>
  <conditionalFormatting sqref="G13">
    <cfRule type="cellIs" dxfId="1123" priority="157" stopIfTrue="1" operator="equal">
      <formula>"買"</formula>
    </cfRule>
    <cfRule type="cellIs" dxfId="1122" priority="158" stopIfTrue="1" operator="equal">
      <formula>"売"</formula>
    </cfRule>
  </conditionalFormatting>
  <conditionalFormatting sqref="G30">
    <cfRule type="cellIs" dxfId="1121" priority="151" stopIfTrue="1" operator="equal">
      <formula>"買"</formula>
    </cfRule>
    <cfRule type="cellIs" dxfId="1120" priority="152" stopIfTrue="1" operator="equal">
      <formula>"売"</formula>
    </cfRule>
  </conditionalFormatting>
  <conditionalFormatting sqref="G50">
    <cfRule type="cellIs" dxfId="1119" priority="149" stopIfTrue="1" operator="equal">
      <formula>"買"</formula>
    </cfRule>
    <cfRule type="cellIs" dxfId="1118" priority="150" stopIfTrue="1" operator="equal">
      <formula>"売"</formula>
    </cfRule>
  </conditionalFormatting>
  <conditionalFormatting sqref="G74">
    <cfRule type="cellIs" dxfId="1117" priority="147" stopIfTrue="1" operator="equal">
      <formula>"買"</formula>
    </cfRule>
    <cfRule type="cellIs" dxfId="1116" priority="148" stopIfTrue="1" operator="equal">
      <formula>"売"</formula>
    </cfRule>
  </conditionalFormatting>
  <conditionalFormatting sqref="G96:G138">
    <cfRule type="cellIs" dxfId="1115" priority="145" stopIfTrue="1" operator="equal">
      <formula>"買"</formula>
    </cfRule>
    <cfRule type="cellIs" dxfId="1114" priority="146" stopIfTrue="1" operator="equal">
      <formula>"売"</formula>
    </cfRule>
  </conditionalFormatting>
  <conditionalFormatting sqref="G9:G10">
    <cfRule type="cellIs" dxfId="1113" priority="143" stopIfTrue="1" operator="equal">
      <formula>"買"</formula>
    </cfRule>
    <cfRule type="cellIs" dxfId="1112" priority="144" stopIfTrue="1" operator="equal">
      <formula>"売"</formula>
    </cfRule>
  </conditionalFormatting>
  <conditionalFormatting sqref="G17">
    <cfRule type="cellIs" dxfId="1111" priority="141" stopIfTrue="1" operator="equal">
      <formula>"買"</formula>
    </cfRule>
    <cfRule type="cellIs" dxfId="1110" priority="142" stopIfTrue="1" operator="equal">
      <formula>"売"</formula>
    </cfRule>
  </conditionalFormatting>
  <conditionalFormatting sqref="G19">
    <cfRule type="cellIs" dxfId="1109" priority="139" stopIfTrue="1" operator="equal">
      <formula>"買"</formula>
    </cfRule>
    <cfRule type="cellIs" dxfId="1108" priority="140" stopIfTrue="1" operator="equal">
      <formula>"売"</formula>
    </cfRule>
  </conditionalFormatting>
  <conditionalFormatting sqref="G22:G24">
    <cfRule type="cellIs" dxfId="1107" priority="137" stopIfTrue="1" operator="equal">
      <formula>"買"</formula>
    </cfRule>
    <cfRule type="cellIs" dxfId="1106" priority="138" stopIfTrue="1" operator="equal">
      <formula>"売"</formula>
    </cfRule>
  </conditionalFormatting>
  <conditionalFormatting sqref="G26">
    <cfRule type="cellIs" dxfId="1105" priority="135" stopIfTrue="1" operator="equal">
      <formula>"買"</formula>
    </cfRule>
    <cfRule type="cellIs" dxfId="1104" priority="136" stopIfTrue="1" operator="equal">
      <formula>"売"</formula>
    </cfRule>
  </conditionalFormatting>
  <conditionalFormatting sqref="G31">
    <cfRule type="cellIs" dxfId="1103" priority="133" stopIfTrue="1" operator="equal">
      <formula>"買"</formula>
    </cfRule>
    <cfRule type="cellIs" dxfId="1102" priority="134" stopIfTrue="1" operator="equal">
      <formula>"売"</formula>
    </cfRule>
  </conditionalFormatting>
  <conditionalFormatting sqref="G41:G42">
    <cfRule type="cellIs" dxfId="1101" priority="131" stopIfTrue="1" operator="equal">
      <formula>"買"</formula>
    </cfRule>
    <cfRule type="cellIs" dxfId="1100" priority="132" stopIfTrue="1" operator="equal">
      <formula>"売"</formula>
    </cfRule>
  </conditionalFormatting>
  <conditionalFormatting sqref="G52">
    <cfRule type="cellIs" dxfId="1099" priority="129" stopIfTrue="1" operator="equal">
      <formula>"買"</formula>
    </cfRule>
    <cfRule type="cellIs" dxfId="1098" priority="130" stopIfTrue="1" operator="equal">
      <formula>"売"</formula>
    </cfRule>
  </conditionalFormatting>
  <conditionalFormatting sqref="G57:G58">
    <cfRule type="cellIs" dxfId="1097" priority="127" stopIfTrue="1" operator="equal">
      <formula>"買"</formula>
    </cfRule>
    <cfRule type="cellIs" dxfId="1096" priority="128" stopIfTrue="1" operator="equal">
      <formula>"売"</formula>
    </cfRule>
  </conditionalFormatting>
  <conditionalFormatting sqref="G60">
    <cfRule type="cellIs" dxfId="1095" priority="125" stopIfTrue="1" operator="equal">
      <formula>"買"</formula>
    </cfRule>
    <cfRule type="cellIs" dxfId="1094" priority="126" stopIfTrue="1" operator="equal">
      <formula>"売"</formula>
    </cfRule>
  </conditionalFormatting>
  <conditionalFormatting sqref="G63">
    <cfRule type="cellIs" dxfId="1093" priority="123" stopIfTrue="1" operator="equal">
      <formula>"買"</formula>
    </cfRule>
    <cfRule type="cellIs" dxfId="1092" priority="124" stopIfTrue="1" operator="equal">
      <formula>"売"</formula>
    </cfRule>
  </conditionalFormatting>
  <conditionalFormatting sqref="G67">
    <cfRule type="cellIs" dxfId="1091" priority="121" stopIfTrue="1" operator="equal">
      <formula>"買"</formula>
    </cfRule>
    <cfRule type="cellIs" dxfId="1090" priority="122" stopIfTrue="1" operator="equal">
      <formula>"売"</formula>
    </cfRule>
  </conditionalFormatting>
  <conditionalFormatting sqref="G69">
    <cfRule type="cellIs" dxfId="1089" priority="119" stopIfTrue="1" operator="equal">
      <formula>"買"</formula>
    </cfRule>
    <cfRule type="cellIs" dxfId="1088" priority="120" stopIfTrue="1" operator="equal">
      <formula>"売"</formula>
    </cfRule>
  </conditionalFormatting>
  <conditionalFormatting sqref="G71">
    <cfRule type="cellIs" dxfId="1087" priority="117" stopIfTrue="1" operator="equal">
      <formula>"買"</formula>
    </cfRule>
    <cfRule type="cellIs" dxfId="1086" priority="118" stopIfTrue="1" operator="equal">
      <formula>"売"</formula>
    </cfRule>
  </conditionalFormatting>
  <conditionalFormatting sqref="G76">
    <cfRule type="cellIs" dxfId="1085" priority="115" stopIfTrue="1" operator="equal">
      <formula>"買"</formula>
    </cfRule>
    <cfRule type="cellIs" dxfId="1084" priority="116" stopIfTrue="1" operator="equal">
      <formula>"売"</formula>
    </cfRule>
  </conditionalFormatting>
  <conditionalFormatting sqref="G79:G80">
    <cfRule type="cellIs" dxfId="1083" priority="113" stopIfTrue="1" operator="equal">
      <formula>"買"</formula>
    </cfRule>
    <cfRule type="cellIs" dxfId="1082" priority="114" stopIfTrue="1" operator="equal">
      <formula>"売"</formula>
    </cfRule>
  </conditionalFormatting>
  <conditionalFormatting sqref="G85">
    <cfRule type="cellIs" dxfId="1081" priority="111" stopIfTrue="1" operator="equal">
      <formula>"買"</formula>
    </cfRule>
    <cfRule type="cellIs" dxfId="1080" priority="112" stopIfTrue="1" operator="equal">
      <formula>"売"</formula>
    </cfRule>
  </conditionalFormatting>
  <conditionalFormatting sqref="G91">
    <cfRule type="cellIs" dxfId="1079" priority="109" stopIfTrue="1" operator="equal">
      <formula>"買"</formula>
    </cfRule>
    <cfRule type="cellIs" dxfId="1078" priority="110" stopIfTrue="1" operator="equal">
      <formula>"売"</formula>
    </cfRule>
  </conditionalFormatting>
  <conditionalFormatting sqref="G93">
    <cfRule type="cellIs" dxfId="1077" priority="107" stopIfTrue="1" operator="equal">
      <formula>"買"</formula>
    </cfRule>
    <cfRule type="cellIs" dxfId="1076" priority="108" stopIfTrue="1" operator="equal">
      <formula>"売"</formula>
    </cfRule>
  </conditionalFormatting>
  <conditionalFormatting sqref="G95">
    <cfRule type="cellIs" dxfId="1075" priority="105" stopIfTrue="1" operator="equal">
      <formula>"買"</formula>
    </cfRule>
    <cfRule type="cellIs" dxfId="1074" priority="106" stopIfTrue="1" operator="equal">
      <formula>"売"</formula>
    </cfRule>
  </conditionalFormatting>
  <conditionalFormatting sqref="G98:G101">
    <cfRule type="cellIs" dxfId="1073" priority="103" stopIfTrue="1" operator="equal">
      <formula>"買"</formula>
    </cfRule>
    <cfRule type="cellIs" dxfId="1072" priority="104" stopIfTrue="1" operator="equal">
      <formula>"売"</formula>
    </cfRule>
  </conditionalFormatting>
  <conditionalFormatting sqref="G103">
    <cfRule type="cellIs" dxfId="1071" priority="101" stopIfTrue="1" operator="equal">
      <formula>"買"</formula>
    </cfRule>
    <cfRule type="cellIs" dxfId="1070" priority="102" stopIfTrue="1" operator="equal">
      <formula>"売"</formula>
    </cfRule>
  </conditionalFormatting>
  <conditionalFormatting sqref="G111:G112">
    <cfRule type="cellIs" dxfId="1069" priority="99" stopIfTrue="1" operator="equal">
      <formula>"買"</formula>
    </cfRule>
    <cfRule type="cellIs" dxfId="1068" priority="100" stopIfTrue="1" operator="equal">
      <formula>"売"</formula>
    </cfRule>
  </conditionalFormatting>
  <conditionalFormatting sqref="G116:G117">
    <cfRule type="cellIs" dxfId="1067" priority="97" stopIfTrue="1" operator="equal">
      <formula>"買"</formula>
    </cfRule>
    <cfRule type="cellIs" dxfId="1066" priority="98" stopIfTrue="1" operator="equal">
      <formula>"売"</formula>
    </cfRule>
  </conditionalFormatting>
  <conditionalFormatting sqref="G126">
    <cfRule type="cellIs" dxfId="1065" priority="95" stopIfTrue="1" operator="equal">
      <formula>"買"</formula>
    </cfRule>
    <cfRule type="cellIs" dxfId="1064" priority="96" stopIfTrue="1" operator="equal">
      <formula>"売"</formula>
    </cfRule>
  </conditionalFormatting>
  <conditionalFormatting sqref="G128">
    <cfRule type="cellIs" dxfId="1063" priority="93" stopIfTrue="1" operator="equal">
      <formula>"買"</formula>
    </cfRule>
    <cfRule type="cellIs" dxfId="1062" priority="94" stopIfTrue="1" operator="equal">
      <formula>"売"</formula>
    </cfRule>
  </conditionalFormatting>
  <conditionalFormatting sqref="G130:G131">
    <cfRule type="cellIs" dxfId="1061" priority="91" stopIfTrue="1" operator="equal">
      <formula>"買"</formula>
    </cfRule>
    <cfRule type="cellIs" dxfId="1060" priority="92" stopIfTrue="1" operator="equal">
      <formula>"売"</formula>
    </cfRule>
  </conditionalFormatting>
  <conditionalFormatting sqref="G10">
    <cfRule type="cellIs" dxfId="1059" priority="89" stopIfTrue="1" operator="equal">
      <formula>"買"</formula>
    </cfRule>
    <cfRule type="cellIs" dxfId="1058" priority="90" stopIfTrue="1" operator="equal">
      <formula>"売"</formula>
    </cfRule>
  </conditionalFormatting>
  <conditionalFormatting sqref="G11">
    <cfRule type="cellIs" dxfId="1057" priority="87" stopIfTrue="1" operator="equal">
      <formula>"買"</formula>
    </cfRule>
    <cfRule type="cellIs" dxfId="1056" priority="88" stopIfTrue="1" operator="equal">
      <formula>"売"</formula>
    </cfRule>
  </conditionalFormatting>
  <conditionalFormatting sqref="G15">
    <cfRule type="cellIs" dxfId="1055" priority="85" stopIfTrue="1" operator="equal">
      <formula>"買"</formula>
    </cfRule>
    <cfRule type="cellIs" dxfId="1054" priority="86" stopIfTrue="1" operator="equal">
      <formula>"売"</formula>
    </cfRule>
  </conditionalFormatting>
  <conditionalFormatting sqref="G16">
    <cfRule type="cellIs" dxfId="1053" priority="83" stopIfTrue="1" operator="equal">
      <formula>"買"</formula>
    </cfRule>
    <cfRule type="cellIs" dxfId="1052" priority="84" stopIfTrue="1" operator="equal">
      <formula>"売"</formula>
    </cfRule>
  </conditionalFormatting>
  <conditionalFormatting sqref="G18">
    <cfRule type="cellIs" dxfId="1051" priority="81" stopIfTrue="1" operator="equal">
      <formula>"買"</formula>
    </cfRule>
    <cfRule type="cellIs" dxfId="1050" priority="82" stopIfTrue="1" operator="equal">
      <formula>"売"</formula>
    </cfRule>
  </conditionalFormatting>
  <conditionalFormatting sqref="G19">
    <cfRule type="cellIs" dxfId="1049" priority="79" stopIfTrue="1" operator="equal">
      <formula>"買"</formula>
    </cfRule>
    <cfRule type="cellIs" dxfId="1048" priority="80" stopIfTrue="1" operator="equal">
      <formula>"売"</formula>
    </cfRule>
  </conditionalFormatting>
  <conditionalFormatting sqref="G25">
    <cfRule type="cellIs" dxfId="1047" priority="77" stopIfTrue="1" operator="equal">
      <formula>"買"</formula>
    </cfRule>
    <cfRule type="cellIs" dxfId="1046" priority="78" stopIfTrue="1" operator="equal">
      <formula>"売"</formula>
    </cfRule>
  </conditionalFormatting>
  <conditionalFormatting sqref="G26">
    <cfRule type="cellIs" dxfId="1045" priority="75" stopIfTrue="1" operator="equal">
      <formula>"買"</formula>
    </cfRule>
    <cfRule type="cellIs" dxfId="1044" priority="76" stopIfTrue="1" operator="equal">
      <formula>"売"</formula>
    </cfRule>
  </conditionalFormatting>
  <conditionalFormatting sqref="G19:G21">
    <cfRule type="cellIs" dxfId="1043" priority="73" stopIfTrue="1" operator="equal">
      <formula>"買"</formula>
    </cfRule>
    <cfRule type="cellIs" dxfId="1042" priority="74" stopIfTrue="1" operator="equal">
      <formula>"売"</formula>
    </cfRule>
  </conditionalFormatting>
  <conditionalFormatting sqref="G23">
    <cfRule type="cellIs" dxfId="1041" priority="71" stopIfTrue="1" operator="equal">
      <formula>"買"</formula>
    </cfRule>
    <cfRule type="cellIs" dxfId="1040" priority="72" stopIfTrue="1" operator="equal">
      <formula>"売"</formula>
    </cfRule>
  </conditionalFormatting>
  <conditionalFormatting sqref="G22">
    <cfRule type="cellIs" dxfId="1039" priority="69" stopIfTrue="1" operator="equal">
      <formula>"買"</formula>
    </cfRule>
    <cfRule type="cellIs" dxfId="1038" priority="70" stopIfTrue="1" operator="equal">
      <formula>"売"</formula>
    </cfRule>
  </conditionalFormatting>
  <conditionalFormatting sqref="G23">
    <cfRule type="cellIs" dxfId="1037" priority="67" stopIfTrue="1" operator="equal">
      <formula>"買"</formula>
    </cfRule>
    <cfRule type="cellIs" dxfId="1036" priority="68" stopIfTrue="1" operator="equal">
      <formula>"売"</formula>
    </cfRule>
  </conditionalFormatting>
  <conditionalFormatting sqref="G32">
    <cfRule type="cellIs" dxfId="1035" priority="65" stopIfTrue="1" operator="equal">
      <formula>"買"</formula>
    </cfRule>
    <cfRule type="cellIs" dxfId="1034" priority="66" stopIfTrue="1" operator="equal">
      <formula>"売"</formula>
    </cfRule>
  </conditionalFormatting>
  <conditionalFormatting sqref="G35">
    <cfRule type="cellIs" dxfId="1033" priority="63" stopIfTrue="1" operator="equal">
      <formula>"買"</formula>
    </cfRule>
    <cfRule type="cellIs" dxfId="1032" priority="64" stopIfTrue="1" operator="equal">
      <formula>"売"</formula>
    </cfRule>
  </conditionalFormatting>
  <conditionalFormatting sqref="G39">
    <cfRule type="cellIs" dxfId="1031" priority="61" stopIfTrue="1" operator="equal">
      <formula>"買"</formula>
    </cfRule>
    <cfRule type="cellIs" dxfId="1030" priority="62" stopIfTrue="1" operator="equal">
      <formula>"売"</formula>
    </cfRule>
  </conditionalFormatting>
  <conditionalFormatting sqref="G41">
    <cfRule type="cellIs" dxfId="1029" priority="59" stopIfTrue="1" operator="equal">
      <formula>"買"</formula>
    </cfRule>
    <cfRule type="cellIs" dxfId="1028" priority="60" stopIfTrue="1" operator="equal">
      <formula>"売"</formula>
    </cfRule>
  </conditionalFormatting>
  <conditionalFormatting sqref="G45">
    <cfRule type="cellIs" dxfId="1027" priority="57" stopIfTrue="1" operator="equal">
      <formula>"買"</formula>
    </cfRule>
    <cfRule type="cellIs" dxfId="1026" priority="58" stopIfTrue="1" operator="equal">
      <formula>"売"</formula>
    </cfRule>
  </conditionalFormatting>
  <conditionalFormatting sqref="G46">
    <cfRule type="cellIs" dxfId="1025" priority="55" stopIfTrue="1" operator="equal">
      <formula>"買"</formula>
    </cfRule>
    <cfRule type="cellIs" dxfId="1024" priority="56" stopIfTrue="1" operator="equal">
      <formula>"売"</formula>
    </cfRule>
  </conditionalFormatting>
  <conditionalFormatting sqref="G48">
    <cfRule type="cellIs" dxfId="1023" priority="53" stopIfTrue="1" operator="equal">
      <formula>"買"</formula>
    </cfRule>
    <cfRule type="cellIs" dxfId="1022" priority="54" stopIfTrue="1" operator="equal">
      <formula>"売"</formula>
    </cfRule>
  </conditionalFormatting>
  <conditionalFormatting sqref="G51">
    <cfRule type="cellIs" dxfId="1021" priority="51" stopIfTrue="1" operator="equal">
      <formula>"買"</formula>
    </cfRule>
    <cfRule type="cellIs" dxfId="1020" priority="52" stopIfTrue="1" operator="equal">
      <formula>"売"</formula>
    </cfRule>
  </conditionalFormatting>
  <conditionalFormatting sqref="G52">
    <cfRule type="cellIs" dxfId="1019" priority="49" stopIfTrue="1" operator="equal">
      <formula>"買"</formula>
    </cfRule>
    <cfRule type="cellIs" dxfId="1018" priority="50" stopIfTrue="1" operator="equal">
      <formula>"売"</formula>
    </cfRule>
  </conditionalFormatting>
  <conditionalFormatting sqref="G52">
    <cfRule type="cellIs" dxfId="1017" priority="47" stopIfTrue="1" operator="equal">
      <formula>"買"</formula>
    </cfRule>
    <cfRule type="cellIs" dxfId="1016" priority="48" stopIfTrue="1" operator="equal">
      <formula>"売"</formula>
    </cfRule>
  </conditionalFormatting>
  <conditionalFormatting sqref="G53">
    <cfRule type="cellIs" dxfId="1015" priority="45" stopIfTrue="1" operator="equal">
      <formula>"買"</formula>
    </cfRule>
    <cfRule type="cellIs" dxfId="1014" priority="46" stopIfTrue="1" operator="equal">
      <formula>"売"</formula>
    </cfRule>
  </conditionalFormatting>
  <conditionalFormatting sqref="G55">
    <cfRule type="cellIs" dxfId="1013" priority="43" stopIfTrue="1" operator="equal">
      <formula>"買"</formula>
    </cfRule>
    <cfRule type="cellIs" dxfId="1012" priority="44" stopIfTrue="1" operator="equal">
      <formula>"売"</formula>
    </cfRule>
  </conditionalFormatting>
  <conditionalFormatting sqref="G57">
    <cfRule type="cellIs" dxfId="1011" priority="41" stopIfTrue="1" operator="equal">
      <formula>"買"</formula>
    </cfRule>
    <cfRule type="cellIs" dxfId="1010" priority="42" stopIfTrue="1" operator="equal">
      <formula>"売"</formula>
    </cfRule>
  </conditionalFormatting>
  <conditionalFormatting sqref="G57:G58">
    <cfRule type="cellIs" dxfId="1009" priority="39" stopIfTrue="1" operator="equal">
      <formula>"買"</formula>
    </cfRule>
    <cfRule type="cellIs" dxfId="1008" priority="40" stopIfTrue="1" operator="equal">
      <formula>"売"</formula>
    </cfRule>
  </conditionalFormatting>
  <conditionalFormatting sqref="G59">
    <cfRule type="cellIs" dxfId="1007" priority="37" stopIfTrue="1" operator="equal">
      <formula>"買"</formula>
    </cfRule>
    <cfRule type="cellIs" dxfId="1006" priority="38" stopIfTrue="1" operator="equal">
      <formula>"売"</formula>
    </cfRule>
  </conditionalFormatting>
  <conditionalFormatting sqref="G63">
    <cfRule type="cellIs" dxfId="1005" priority="35" stopIfTrue="1" operator="equal">
      <formula>"買"</formula>
    </cfRule>
    <cfRule type="cellIs" dxfId="1004" priority="36" stopIfTrue="1" operator="equal">
      <formula>"売"</formula>
    </cfRule>
  </conditionalFormatting>
  <conditionalFormatting sqref="G68">
    <cfRule type="cellIs" dxfId="1003" priority="33" stopIfTrue="1" operator="equal">
      <formula>"買"</formula>
    </cfRule>
    <cfRule type="cellIs" dxfId="1002" priority="34" stopIfTrue="1" operator="equal">
      <formula>"売"</formula>
    </cfRule>
  </conditionalFormatting>
  <conditionalFormatting sqref="G69">
    <cfRule type="cellIs" dxfId="1001" priority="31" stopIfTrue="1" operator="equal">
      <formula>"買"</formula>
    </cfRule>
    <cfRule type="cellIs" dxfId="1000" priority="32" stopIfTrue="1" operator="equal">
      <formula>"売"</formula>
    </cfRule>
  </conditionalFormatting>
  <conditionalFormatting sqref="G69">
    <cfRule type="cellIs" dxfId="999" priority="29" stopIfTrue="1" operator="equal">
      <formula>"買"</formula>
    </cfRule>
    <cfRule type="cellIs" dxfId="998" priority="30" stopIfTrue="1" operator="equal">
      <formula>"売"</formula>
    </cfRule>
  </conditionalFormatting>
  <conditionalFormatting sqref="G70">
    <cfRule type="cellIs" dxfId="997" priority="27" stopIfTrue="1" operator="equal">
      <formula>"買"</formula>
    </cfRule>
    <cfRule type="cellIs" dxfId="996" priority="28" stopIfTrue="1" operator="equal">
      <formula>"売"</formula>
    </cfRule>
  </conditionalFormatting>
  <conditionalFormatting sqref="G72">
    <cfRule type="cellIs" dxfId="995" priority="25" stopIfTrue="1" operator="equal">
      <formula>"買"</formula>
    </cfRule>
    <cfRule type="cellIs" dxfId="994" priority="26" stopIfTrue="1" operator="equal">
      <formula>"売"</formula>
    </cfRule>
  </conditionalFormatting>
  <conditionalFormatting sqref="G73">
    <cfRule type="cellIs" dxfId="993" priority="23" stopIfTrue="1" operator="equal">
      <formula>"買"</formula>
    </cfRule>
    <cfRule type="cellIs" dxfId="992" priority="24" stopIfTrue="1" operator="equal">
      <formula>"売"</formula>
    </cfRule>
  </conditionalFormatting>
  <conditionalFormatting sqref="G78:G79">
    <cfRule type="cellIs" dxfId="991" priority="21" stopIfTrue="1" operator="equal">
      <formula>"買"</formula>
    </cfRule>
    <cfRule type="cellIs" dxfId="990" priority="22" stopIfTrue="1" operator="equal">
      <formula>"売"</formula>
    </cfRule>
  </conditionalFormatting>
  <conditionalFormatting sqref="G80">
    <cfRule type="cellIs" dxfId="989" priority="19" stopIfTrue="1" operator="equal">
      <formula>"買"</formula>
    </cfRule>
    <cfRule type="cellIs" dxfId="988" priority="20" stopIfTrue="1" operator="equal">
      <formula>"売"</formula>
    </cfRule>
  </conditionalFormatting>
  <conditionalFormatting sqref="G80:G82">
    <cfRule type="cellIs" dxfId="987" priority="17" stopIfTrue="1" operator="equal">
      <formula>"買"</formula>
    </cfRule>
    <cfRule type="cellIs" dxfId="986" priority="18" stopIfTrue="1" operator="equal">
      <formula>"売"</formula>
    </cfRule>
  </conditionalFormatting>
  <conditionalFormatting sqref="G83">
    <cfRule type="cellIs" dxfId="985" priority="15" stopIfTrue="1" operator="equal">
      <formula>"買"</formula>
    </cfRule>
    <cfRule type="cellIs" dxfId="984" priority="16" stopIfTrue="1" operator="equal">
      <formula>"売"</formula>
    </cfRule>
  </conditionalFormatting>
  <conditionalFormatting sqref="G83:G90">
    <cfRule type="cellIs" dxfId="983" priority="13" stopIfTrue="1" operator="equal">
      <formula>"買"</formula>
    </cfRule>
    <cfRule type="cellIs" dxfId="982" priority="14" stopIfTrue="1" operator="equal">
      <formula>"売"</formula>
    </cfRule>
  </conditionalFormatting>
  <conditionalFormatting sqref="G91">
    <cfRule type="cellIs" dxfId="981" priority="11" stopIfTrue="1" operator="equal">
      <formula>"買"</formula>
    </cfRule>
    <cfRule type="cellIs" dxfId="980" priority="12" stopIfTrue="1" operator="equal">
      <formula>"売"</formula>
    </cfRule>
  </conditionalFormatting>
  <conditionalFormatting sqref="G91">
    <cfRule type="cellIs" dxfId="979" priority="9" stopIfTrue="1" operator="equal">
      <formula>"買"</formula>
    </cfRule>
    <cfRule type="cellIs" dxfId="978" priority="10" stopIfTrue="1" operator="equal">
      <formula>"売"</formula>
    </cfRule>
  </conditionalFormatting>
  <conditionalFormatting sqref="G92">
    <cfRule type="cellIs" dxfId="977" priority="7" stopIfTrue="1" operator="equal">
      <formula>"買"</formula>
    </cfRule>
    <cfRule type="cellIs" dxfId="976" priority="8" stopIfTrue="1" operator="equal">
      <formula>"売"</formula>
    </cfRule>
  </conditionalFormatting>
  <conditionalFormatting sqref="G92">
    <cfRule type="cellIs" dxfId="975" priority="5" stopIfTrue="1" operator="equal">
      <formula>"買"</formula>
    </cfRule>
    <cfRule type="cellIs" dxfId="974" priority="6" stopIfTrue="1" operator="equal">
      <formula>"売"</formula>
    </cfRule>
  </conditionalFormatting>
  <conditionalFormatting sqref="G93">
    <cfRule type="cellIs" dxfId="973" priority="3" stopIfTrue="1" operator="equal">
      <formula>"買"</formula>
    </cfRule>
    <cfRule type="cellIs" dxfId="972" priority="4" stopIfTrue="1" operator="equal">
      <formula>"売"</formula>
    </cfRule>
  </conditionalFormatting>
  <conditionalFormatting sqref="G93:G94">
    <cfRule type="cellIs" dxfId="971" priority="1" stopIfTrue="1" operator="equal">
      <formula>"買"</formula>
    </cfRule>
    <cfRule type="cellIs" dxfId="970" priority="2" stopIfTrue="1" operator="equal">
      <formula>"売"</formula>
    </cfRule>
  </conditionalFormatting>
  <dataValidations count="1">
    <dataValidation type="list" allowBlank="1" showInputMessage="1" showErrorMessage="1" sqref="G9:G138">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8"/>
  <sheetViews>
    <sheetView zoomScale="115" zoomScaleNormal="115" workbookViewId="0">
      <pane ySplit="8" topLeftCell="A87" activePane="bottomLeft" state="frozen"/>
      <selection pane="bottomLeft" activeCell="S3" sqref="S3:X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9" t="s">
        <v>5</v>
      </c>
      <c r="C2" s="79"/>
      <c r="D2" s="90" t="s">
        <v>69</v>
      </c>
      <c r="E2" s="90"/>
      <c r="F2" s="79" t="s">
        <v>6</v>
      </c>
      <c r="G2" s="79"/>
      <c r="H2" s="82" t="s">
        <v>70</v>
      </c>
      <c r="I2" s="82"/>
      <c r="J2" s="79" t="s">
        <v>7</v>
      </c>
      <c r="K2" s="79"/>
      <c r="L2" s="89">
        <v>100000</v>
      </c>
      <c r="M2" s="90"/>
      <c r="N2" s="79" t="s">
        <v>8</v>
      </c>
      <c r="O2" s="79"/>
      <c r="P2" s="84">
        <f>SUM(L2,D4)</f>
        <v>276074.03513286286</v>
      </c>
      <c r="Q2" s="82"/>
      <c r="R2" s="1"/>
      <c r="S2" s="1"/>
      <c r="T2" s="1"/>
    </row>
    <row r="3" spans="2:25" ht="57" customHeight="1" x14ac:dyDescent="0.15">
      <c r="B3" s="79" t="s">
        <v>9</v>
      </c>
      <c r="C3" s="79"/>
      <c r="D3" s="91" t="s">
        <v>71</v>
      </c>
      <c r="E3" s="91"/>
      <c r="F3" s="91"/>
      <c r="G3" s="91"/>
      <c r="H3" s="91"/>
      <c r="I3" s="91"/>
      <c r="J3" s="79" t="s">
        <v>10</v>
      </c>
      <c r="K3" s="79"/>
      <c r="L3" s="91" t="s">
        <v>62</v>
      </c>
      <c r="M3" s="92"/>
      <c r="N3" s="92"/>
      <c r="O3" s="92"/>
      <c r="P3" s="92"/>
      <c r="Q3" s="92"/>
      <c r="R3" s="1"/>
      <c r="S3" s="50" t="s">
        <v>73</v>
      </c>
      <c r="T3" s="50"/>
      <c r="U3" s="50"/>
      <c r="V3" s="50"/>
      <c r="W3" s="50"/>
      <c r="X3" s="50"/>
    </row>
    <row r="4" spans="2:25" x14ac:dyDescent="0.15">
      <c r="B4" s="79" t="s">
        <v>11</v>
      </c>
      <c r="C4" s="79"/>
      <c r="D4" s="80">
        <f>SUM($R$9:$S$993)</f>
        <v>176074.03513286286</v>
      </c>
      <c r="E4" s="80"/>
      <c r="F4" s="79" t="s">
        <v>12</v>
      </c>
      <c r="G4" s="79"/>
      <c r="H4" s="81">
        <f>SUM($T$9:$U$108)</f>
        <v>2348.9999999999968</v>
      </c>
      <c r="I4" s="82"/>
      <c r="J4" s="83" t="s">
        <v>61</v>
      </c>
      <c r="K4" s="83"/>
      <c r="L4" s="84">
        <f>MAX($C$9:$D$990)-C9</f>
        <v>208060.65187225596</v>
      </c>
      <c r="M4" s="84"/>
      <c r="N4" s="83" t="s">
        <v>60</v>
      </c>
      <c r="O4" s="83"/>
      <c r="P4" s="85">
        <f>MAX(Y:Y)</f>
        <v>0.15062664104888535</v>
      </c>
      <c r="Q4" s="85"/>
      <c r="R4" s="1"/>
      <c r="S4" s="1"/>
      <c r="T4" s="1"/>
    </row>
    <row r="5" spans="2:25" x14ac:dyDescent="0.15">
      <c r="B5" s="39" t="s">
        <v>15</v>
      </c>
      <c r="C5" s="2">
        <f>COUNTIF($R$9:$R$990,"&gt;0")</f>
        <v>49</v>
      </c>
      <c r="D5" s="38" t="s">
        <v>16</v>
      </c>
      <c r="E5" s="15">
        <f>COUNTIF($R$9:$R$990,"&lt;0")</f>
        <v>35</v>
      </c>
      <c r="F5" s="38" t="s">
        <v>17</v>
      </c>
      <c r="G5" s="2">
        <f>COUNTIF($R$9:$R$990,"=0")</f>
        <v>0</v>
      </c>
      <c r="H5" s="38" t="s">
        <v>18</v>
      </c>
      <c r="I5" s="3">
        <f>C5/SUM(C5,E5,G5)</f>
        <v>0.58333333333333337</v>
      </c>
      <c r="J5" s="86" t="s">
        <v>19</v>
      </c>
      <c r="K5" s="79"/>
      <c r="L5" s="87">
        <f>MAX(V9:V993)</f>
        <v>4</v>
      </c>
      <c r="M5" s="88"/>
      <c r="N5" s="17" t="s">
        <v>20</v>
      </c>
      <c r="O5" s="9"/>
      <c r="P5" s="87">
        <f>MAX(W9:W993)</f>
        <v>5</v>
      </c>
      <c r="Q5" s="88"/>
      <c r="R5" s="1"/>
      <c r="S5" s="1"/>
      <c r="T5" s="1"/>
    </row>
    <row r="6" spans="2:25" x14ac:dyDescent="0.15">
      <c r="B6" s="11"/>
      <c r="C6" s="13"/>
      <c r="D6" s="14"/>
      <c r="E6" s="10"/>
      <c r="F6" s="11"/>
      <c r="G6" s="10"/>
      <c r="H6" s="11"/>
      <c r="I6" s="16"/>
      <c r="J6" s="11"/>
      <c r="K6" s="11"/>
      <c r="L6" s="10"/>
      <c r="M6" s="43" t="s">
        <v>67</v>
      </c>
      <c r="N6" s="12"/>
      <c r="O6" s="12"/>
      <c r="P6" s="10"/>
      <c r="Q6" s="7"/>
      <c r="R6" s="1"/>
      <c r="S6" s="1"/>
      <c r="T6" s="1"/>
    </row>
    <row r="7" spans="2:25" x14ac:dyDescent="0.15">
      <c r="B7" s="59" t="s">
        <v>21</v>
      </c>
      <c r="C7" s="61" t="s">
        <v>22</v>
      </c>
      <c r="D7" s="62"/>
      <c r="E7" s="65" t="s">
        <v>23</v>
      </c>
      <c r="F7" s="66"/>
      <c r="G7" s="66"/>
      <c r="H7" s="66"/>
      <c r="I7" s="67"/>
      <c r="J7" s="68"/>
      <c r="K7" s="69"/>
      <c r="L7" s="70"/>
      <c r="M7" s="71" t="s">
        <v>25</v>
      </c>
      <c r="N7" s="72" t="s">
        <v>26</v>
      </c>
      <c r="O7" s="73"/>
      <c r="P7" s="73"/>
      <c r="Q7" s="74"/>
      <c r="R7" s="75" t="s">
        <v>27</v>
      </c>
      <c r="S7" s="75"/>
      <c r="T7" s="75"/>
      <c r="U7" s="75"/>
    </row>
    <row r="8" spans="2:25"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c r="Y8" t="s">
        <v>59</v>
      </c>
    </row>
    <row r="9" spans="2:25" x14ac:dyDescent="0.15">
      <c r="B9" s="40">
        <v>1</v>
      </c>
      <c r="C9" s="51">
        <f>L2</f>
        <v>100000</v>
      </c>
      <c r="D9" s="51"/>
      <c r="E9" s="46">
        <v>2013</v>
      </c>
      <c r="F9" s="8">
        <v>43633</v>
      </c>
      <c r="G9" s="46" t="s">
        <v>3</v>
      </c>
      <c r="H9" s="57">
        <v>102.55</v>
      </c>
      <c r="I9" s="58"/>
      <c r="J9" s="46">
        <v>50</v>
      </c>
      <c r="K9" s="53">
        <f t="shared" ref="K9:K72" si="0">IF(J9="","",C9*0.03)</f>
        <v>3000</v>
      </c>
      <c r="L9" s="54"/>
      <c r="M9" s="6">
        <f>IF(J9="","",(K9/J9)/LOOKUP(RIGHT($D$2,3),定数!$A$6:$A$13,定数!$B$6:$B$13))</f>
        <v>0.6</v>
      </c>
      <c r="N9" s="46">
        <v>2013</v>
      </c>
      <c r="O9" s="8">
        <v>43634</v>
      </c>
      <c r="P9" s="57">
        <v>103.06</v>
      </c>
      <c r="Q9" s="58"/>
      <c r="R9" s="55">
        <f>IF(P9="","",T9*M9*LOOKUP(RIGHT($D$2,3),定数!$A$6:$A$13,定数!$B$6:$B$13))</f>
        <v>-3060.0000000000309</v>
      </c>
      <c r="S9" s="55"/>
      <c r="T9" s="56">
        <f>IF(P9="","",IF(G9="買",(P9-H9),(H9-P9))*IF(RIGHT($D$2,3)="JPY",100,10000))</f>
        <v>-51.000000000000512</v>
      </c>
      <c r="U9" s="56"/>
      <c r="V9" s="1">
        <f>IF(T9&lt;&gt;"",IF(T9&gt;0,1+V8,0),"")</f>
        <v>0</v>
      </c>
      <c r="W9">
        <f>IF(T9&lt;&gt;"",IF(T9&lt;0,1+W8,0),"")</f>
        <v>1</v>
      </c>
    </row>
    <row r="10" spans="2:25" x14ac:dyDescent="0.15">
      <c r="B10" s="40">
        <v>2</v>
      </c>
      <c r="C10" s="51">
        <f t="shared" ref="C10:C73" si="1">IF(R9="","",C9+R9)</f>
        <v>96939.999999999971</v>
      </c>
      <c r="D10" s="51"/>
      <c r="E10" s="46">
        <v>2013</v>
      </c>
      <c r="F10" s="8">
        <v>43693</v>
      </c>
      <c r="G10" s="46" t="s">
        <v>4</v>
      </c>
      <c r="H10" s="57">
        <v>105.38</v>
      </c>
      <c r="I10" s="58"/>
      <c r="J10" s="46">
        <v>53</v>
      </c>
      <c r="K10" s="53">
        <f t="shared" si="0"/>
        <v>2908.1999999999989</v>
      </c>
      <c r="L10" s="54"/>
      <c r="M10" s="6">
        <f>IF(J10="","",(K10/J10)/LOOKUP(RIGHT($D$2,3),定数!$A$6:$A$13,定数!$B$6:$B$13))</f>
        <v>0.54871698113207534</v>
      </c>
      <c r="N10" s="46">
        <v>2013</v>
      </c>
      <c r="O10" s="8">
        <v>43697</v>
      </c>
      <c r="P10" s="57">
        <v>106.16</v>
      </c>
      <c r="Q10" s="58"/>
      <c r="R10" s="55">
        <f>IF(P10="","",T10*M10*LOOKUP(RIGHT($D$2,3),定数!$A$6:$A$13,定数!$B$6:$B$13))</f>
        <v>4279.9924528301935</v>
      </c>
      <c r="S10" s="55"/>
      <c r="T10" s="56">
        <f>IF(P10="","",IF(G10="買",(P10-H10),(H10-P10))*IF(RIGHT($D$2,3)="JPY",100,10000))</f>
        <v>78.000000000000114</v>
      </c>
      <c r="U10" s="56"/>
      <c r="V10" s="22">
        <f t="shared" ref="V10:V22" si="2">IF(T10&lt;&gt;"",IF(T10&gt;0,1+V9,0),"")</f>
        <v>1</v>
      </c>
      <c r="W10">
        <f t="shared" ref="W10:W73" si="3">IF(T10&lt;&gt;"",IF(T10&lt;0,1+W9,0),"")</f>
        <v>0</v>
      </c>
      <c r="X10" s="41">
        <f>IF(C10&lt;&gt;"",MAX(C10,C9),"")</f>
        <v>100000</v>
      </c>
    </row>
    <row r="11" spans="2:25" x14ac:dyDescent="0.15">
      <c r="B11" s="40">
        <v>3</v>
      </c>
      <c r="C11" s="51">
        <f t="shared" si="1"/>
        <v>101219.99245283016</v>
      </c>
      <c r="D11" s="51"/>
      <c r="E11" s="46">
        <v>2013</v>
      </c>
      <c r="F11" s="8">
        <v>43795</v>
      </c>
      <c r="G11" s="46" t="s">
        <v>4</v>
      </c>
      <c r="H11" s="57">
        <v>111.8</v>
      </c>
      <c r="I11" s="58"/>
      <c r="J11" s="46">
        <v>48</v>
      </c>
      <c r="K11" s="53">
        <f t="shared" si="0"/>
        <v>3036.5997735849046</v>
      </c>
      <c r="L11" s="54"/>
      <c r="M11" s="6">
        <f>IF(J11="","",(K11/J11)/LOOKUP(RIGHT($D$2,3),定数!$A$6:$A$13,定数!$B$6:$B$13))</f>
        <v>0.63262495283018838</v>
      </c>
      <c r="N11" s="46">
        <v>2013</v>
      </c>
      <c r="O11" s="8">
        <v>43796</v>
      </c>
      <c r="P11" s="57">
        <v>112.52</v>
      </c>
      <c r="Q11" s="58"/>
      <c r="R11" s="55">
        <f>IF(P11="","",T11*M11*LOOKUP(RIGHT($D$2,3),定数!$A$6:$A$13,定数!$B$6:$B$13))</f>
        <v>4554.8996603773485</v>
      </c>
      <c r="S11" s="55"/>
      <c r="T11" s="56">
        <f>IF(P11="","",IF(G11="買",(P11-H11),(H11-P11))*IF(RIGHT($D$2,3)="JPY",100,10000))</f>
        <v>71.999999999999886</v>
      </c>
      <c r="U11" s="56"/>
      <c r="V11" s="22">
        <f t="shared" si="2"/>
        <v>2</v>
      </c>
      <c r="W11">
        <f t="shared" si="3"/>
        <v>0</v>
      </c>
      <c r="X11" s="41">
        <f>IF(C11&lt;&gt;"",MAX(X10,C11),"")</f>
        <v>101219.99245283016</v>
      </c>
      <c r="Y11" s="42">
        <f>IF(X11&lt;&gt;"",1-(C11/X11),"")</f>
        <v>0</v>
      </c>
    </row>
    <row r="12" spans="2:25" x14ac:dyDescent="0.15">
      <c r="B12" s="40">
        <v>4</v>
      </c>
      <c r="C12" s="51">
        <f t="shared" si="1"/>
        <v>105774.89211320752</v>
      </c>
      <c r="D12" s="51"/>
      <c r="E12" s="46">
        <v>2013</v>
      </c>
      <c r="F12" s="8">
        <v>43796</v>
      </c>
      <c r="G12" s="46" t="s">
        <v>4</v>
      </c>
      <c r="H12" s="57">
        <v>111.76</v>
      </c>
      <c r="I12" s="58"/>
      <c r="J12" s="46">
        <v>36</v>
      </c>
      <c r="K12" s="53">
        <f t="shared" si="0"/>
        <v>3173.2467633962256</v>
      </c>
      <c r="L12" s="54"/>
      <c r="M12" s="6">
        <f>IF(J12="","",(K12/J12)/LOOKUP(RIGHT($D$2,3),定数!$A$6:$A$13,定数!$B$6:$B$13))</f>
        <v>0.88145743427672929</v>
      </c>
      <c r="N12" s="46">
        <v>2013</v>
      </c>
      <c r="O12" s="8">
        <v>43796</v>
      </c>
      <c r="P12" s="57">
        <v>112.29</v>
      </c>
      <c r="Q12" s="58"/>
      <c r="R12" s="55">
        <f>IF(P12="","",T12*M12*LOOKUP(RIGHT($D$2,3),定数!$A$6:$A$13,定数!$B$6:$B$13))</f>
        <v>4671.7244016666755</v>
      </c>
      <c r="S12" s="55"/>
      <c r="T12" s="56">
        <f t="shared" ref="T12:T75" si="4">IF(P12="","",IF(G12="買",(P12-H12),(H12-P12))*IF(RIGHT($D$2,3)="JPY",100,10000))</f>
        <v>53.000000000000114</v>
      </c>
      <c r="U12" s="56"/>
      <c r="V12" s="22">
        <f t="shared" si="2"/>
        <v>3</v>
      </c>
      <c r="W12">
        <f t="shared" si="3"/>
        <v>0</v>
      </c>
      <c r="X12" s="41">
        <f t="shared" ref="X12:X75" si="5">IF(C12&lt;&gt;"",MAX(X11,C12),"")</f>
        <v>105774.89211320752</v>
      </c>
      <c r="Y12" s="42">
        <f t="shared" ref="Y12:Y75" si="6">IF(X12&lt;&gt;"",1-(C12/X12),"")</f>
        <v>0</v>
      </c>
    </row>
    <row r="13" spans="2:25" x14ac:dyDescent="0.15">
      <c r="B13" s="40">
        <v>5</v>
      </c>
      <c r="C13" s="51">
        <f t="shared" si="1"/>
        <v>110446.6165148742</v>
      </c>
      <c r="D13" s="51"/>
      <c r="E13" s="46">
        <v>2013</v>
      </c>
      <c r="F13" s="8">
        <v>43798</v>
      </c>
      <c r="G13" s="46" t="s">
        <v>4</v>
      </c>
      <c r="H13" s="57">
        <v>113.3</v>
      </c>
      <c r="I13" s="58"/>
      <c r="J13" s="46">
        <v>52</v>
      </c>
      <c r="K13" s="53">
        <f t="shared" si="0"/>
        <v>3313.3984954462258</v>
      </c>
      <c r="L13" s="54"/>
      <c r="M13" s="6">
        <f>IF(J13="","",(K13/J13)/LOOKUP(RIGHT($D$2,3),定数!$A$6:$A$13,定数!$B$6:$B$13))</f>
        <v>0.63719201835504347</v>
      </c>
      <c r="N13" s="46">
        <v>2013</v>
      </c>
      <c r="O13" s="8">
        <v>43805</v>
      </c>
      <c r="P13" s="57">
        <v>114.09</v>
      </c>
      <c r="Q13" s="58"/>
      <c r="R13" s="55">
        <f>IF(P13="","",T13*M13*LOOKUP(RIGHT($D$2,3),定数!$A$6:$A$13,定数!$B$6:$B$13))</f>
        <v>5033.8169450048827</v>
      </c>
      <c r="S13" s="55"/>
      <c r="T13" s="56">
        <f t="shared" si="4"/>
        <v>79.000000000000625</v>
      </c>
      <c r="U13" s="56"/>
      <c r="V13" s="22">
        <f t="shared" si="2"/>
        <v>4</v>
      </c>
      <c r="W13">
        <f t="shared" si="3"/>
        <v>0</v>
      </c>
      <c r="X13" s="41">
        <f t="shared" si="5"/>
        <v>110446.6165148742</v>
      </c>
      <c r="Y13" s="42">
        <f t="shared" si="6"/>
        <v>0</v>
      </c>
    </row>
    <row r="14" spans="2:25" x14ac:dyDescent="0.15">
      <c r="B14" s="40">
        <v>6</v>
      </c>
      <c r="C14" s="51">
        <f t="shared" si="1"/>
        <v>115480.43345987909</v>
      </c>
      <c r="D14" s="51"/>
      <c r="E14" s="46">
        <v>2013</v>
      </c>
      <c r="F14" s="8">
        <v>43812</v>
      </c>
      <c r="G14" s="46" t="s">
        <v>4</v>
      </c>
      <c r="H14" s="52">
        <v>116.28</v>
      </c>
      <c r="I14" s="52"/>
      <c r="J14" s="46">
        <v>54</v>
      </c>
      <c r="K14" s="53">
        <f t="shared" si="0"/>
        <v>3464.4130037963723</v>
      </c>
      <c r="L14" s="54"/>
      <c r="M14" s="6">
        <f>IF(J14="","",(K14/J14)/LOOKUP(RIGHT($D$2,3),定数!$A$6:$A$13,定数!$B$6:$B$13))</f>
        <v>0.64155796366599493</v>
      </c>
      <c r="N14" s="46">
        <v>2013</v>
      </c>
      <c r="O14" s="8">
        <v>43815</v>
      </c>
      <c r="P14" s="52">
        <v>115.72</v>
      </c>
      <c r="Q14" s="52"/>
      <c r="R14" s="55">
        <f>IF(P14="","",T14*M14*LOOKUP(RIGHT($D$2,3),定数!$A$6:$A$13,定数!$B$6:$B$13))</f>
        <v>-3592.7245965295861</v>
      </c>
      <c r="S14" s="55"/>
      <c r="T14" s="56">
        <f t="shared" si="4"/>
        <v>-56.000000000000227</v>
      </c>
      <c r="U14" s="56"/>
      <c r="V14" s="22">
        <f t="shared" si="2"/>
        <v>0</v>
      </c>
      <c r="W14">
        <f t="shared" si="3"/>
        <v>1</v>
      </c>
      <c r="X14" s="41">
        <f t="shared" si="5"/>
        <v>115480.43345987909</v>
      </c>
      <c r="Y14" s="42">
        <f t="shared" si="6"/>
        <v>0</v>
      </c>
    </row>
    <row r="15" spans="2:25" x14ac:dyDescent="0.15">
      <c r="B15" s="40">
        <v>7</v>
      </c>
      <c r="C15" s="51">
        <f t="shared" si="1"/>
        <v>111887.7088633495</v>
      </c>
      <c r="D15" s="51"/>
      <c r="E15" s="46">
        <v>2014</v>
      </c>
      <c r="F15" s="8">
        <v>43495</v>
      </c>
      <c r="G15" s="46" t="s">
        <v>3</v>
      </c>
      <c r="H15" s="52">
        <v>113.54</v>
      </c>
      <c r="I15" s="52"/>
      <c r="J15" s="46">
        <v>79</v>
      </c>
      <c r="K15" s="53">
        <f t="shared" si="0"/>
        <v>3356.6312659004848</v>
      </c>
      <c r="L15" s="54"/>
      <c r="M15" s="6">
        <f>IF(J15="","",(K15/J15)/LOOKUP(RIGHT($D$2,3),定数!$A$6:$A$13,定数!$B$6:$B$13))</f>
        <v>0.4248900336582892</v>
      </c>
      <c r="N15" s="46">
        <v>2014</v>
      </c>
      <c r="O15" s="8">
        <v>43499</v>
      </c>
      <c r="P15" s="52">
        <v>112.37</v>
      </c>
      <c r="Q15" s="52"/>
      <c r="R15" s="55">
        <f>IF(P15="","",T15*M15*LOOKUP(RIGHT($D$2,3),定数!$A$6:$A$13,定数!$B$6:$B$13))</f>
        <v>4971.2133938019906</v>
      </c>
      <c r="S15" s="55"/>
      <c r="T15" s="56">
        <f t="shared" si="4"/>
        <v>117.00000000000017</v>
      </c>
      <c r="U15" s="56"/>
      <c r="V15" s="22">
        <f t="shared" si="2"/>
        <v>1</v>
      </c>
      <c r="W15">
        <f t="shared" si="3"/>
        <v>0</v>
      </c>
      <c r="X15" s="41">
        <f t="shared" si="5"/>
        <v>115480.43345987909</v>
      </c>
      <c r="Y15" s="42">
        <f t="shared" si="6"/>
        <v>3.11111111111112E-2</v>
      </c>
    </row>
    <row r="16" spans="2:25" x14ac:dyDescent="0.15">
      <c r="B16" s="40">
        <v>8</v>
      </c>
      <c r="C16" s="51">
        <f t="shared" si="1"/>
        <v>116858.92225715148</v>
      </c>
      <c r="D16" s="51"/>
      <c r="E16" s="46">
        <v>2014</v>
      </c>
      <c r="F16" s="8">
        <v>43605</v>
      </c>
      <c r="G16" s="46" t="s">
        <v>3</v>
      </c>
      <c r="H16" s="52">
        <v>113.29</v>
      </c>
      <c r="I16" s="52"/>
      <c r="J16" s="46">
        <v>58</v>
      </c>
      <c r="K16" s="53">
        <f t="shared" si="0"/>
        <v>3505.7676677145446</v>
      </c>
      <c r="L16" s="54"/>
      <c r="M16" s="6">
        <f>IF(J16="","",(K16/J16)/LOOKUP(RIGHT($D$2,3),定数!$A$6:$A$13,定数!$B$6:$B$13))</f>
        <v>0.60444270133009392</v>
      </c>
      <c r="N16" s="46">
        <v>2014</v>
      </c>
      <c r="O16" s="8">
        <v>43609</v>
      </c>
      <c r="P16" s="52">
        <v>113.89</v>
      </c>
      <c r="Q16" s="52"/>
      <c r="R16" s="55">
        <f>IF(P16="","",T16*M16*LOOKUP(RIGHT($D$2,3),定数!$A$6:$A$13,定数!$B$6:$B$13))</f>
        <v>-3626.656207980529</v>
      </c>
      <c r="S16" s="55"/>
      <c r="T16" s="56">
        <f t="shared" si="4"/>
        <v>-59.999999999999432</v>
      </c>
      <c r="U16" s="56"/>
      <c r="V16" s="22">
        <f t="shared" si="2"/>
        <v>0</v>
      </c>
      <c r="W16">
        <f t="shared" si="3"/>
        <v>1</v>
      </c>
      <c r="X16" s="41">
        <f t="shared" si="5"/>
        <v>116858.92225715148</v>
      </c>
      <c r="Y16" s="42">
        <f t="shared" si="6"/>
        <v>0</v>
      </c>
    </row>
    <row r="17" spans="2:25" x14ac:dyDescent="0.15">
      <c r="B17" s="40">
        <v>9</v>
      </c>
      <c r="C17" s="51">
        <f t="shared" si="1"/>
        <v>113232.26604917095</v>
      </c>
      <c r="D17" s="51"/>
      <c r="E17" s="46">
        <v>2014</v>
      </c>
      <c r="F17" s="8">
        <v>43615</v>
      </c>
      <c r="G17" s="46" t="s">
        <v>3</v>
      </c>
      <c r="H17" s="52">
        <v>113.15</v>
      </c>
      <c r="I17" s="52"/>
      <c r="J17" s="46">
        <v>20</v>
      </c>
      <c r="K17" s="53">
        <f t="shared" si="0"/>
        <v>3396.9679814751285</v>
      </c>
      <c r="L17" s="54"/>
      <c r="M17" s="6">
        <f>IF(J17="","",(K17/J17)/LOOKUP(RIGHT($D$2,3),定数!$A$6:$A$13,定数!$B$6:$B$13))</f>
        <v>1.6984839907375642</v>
      </c>
      <c r="N17" s="46">
        <v>2014</v>
      </c>
      <c r="O17" s="8">
        <v>43615</v>
      </c>
      <c r="P17" s="52">
        <v>113.37</v>
      </c>
      <c r="Q17" s="52"/>
      <c r="R17" s="55">
        <f>IF(P17="","",T17*M17*LOOKUP(RIGHT($D$2,3),定数!$A$6:$A$13,定数!$B$6:$B$13))</f>
        <v>-3736.6647796226216</v>
      </c>
      <c r="S17" s="55"/>
      <c r="T17" s="56">
        <f t="shared" si="4"/>
        <v>-21.999999999999886</v>
      </c>
      <c r="U17" s="56"/>
      <c r="V17" s="22">
        <f t="shared" si="2"/>
        <v>0</v>
      </c>
      <c r="W17">
        <f t="shared" si="3"/>
        <v>2</v>
      </c>
      <c r="X17" s="41">
        <f t="shared" si="5"/>
        <v>116858.92225715148</v>
      </c>
      <c r="Y17" s="42">
        <f t="shared" si="6"/>
        <v>3.1034482758620419E-2</v>
      </c>
    </row>
    <row r="18" spans="2:25" x14ac:dyDescent="0.15">
      <c r="B18" s="40">
        <v>10</v>
      </c>
      <c r="C18" s="51">
        <f t="shared" si="1"/>
        <v>109495.60126954834</v>
      </c>
      <c r="D18" s="51"/>
      <c r="E18" s="46">
        <v>2014</v>
      </c>
      <c r="F18" s="8">
        <v>43670</v>
      </c>
      <c r="G18" s="46" t="s">
        <v>3</v>
      </c>
      <c r="H18" s="52">
        <v>112.38</v>
      </c>
      <c r="I18" s="52"/>
      <c r="J18" s="46">
        <v>14</v>
      </c>
      <c r="K18" s="53">
        <f t="shared" si="0"/>
        <v>3284.8680380864498</v>
      </c>
      <c r="L18" s="54"/>
      <c r="M18" s="6">
        <f>IF(J18="","",(K18/J18)/LOOKUP(RIGHT($D$2,3),定数!$A$6:$A$13,定数!$B$6:$B$13))</f>
        <v>2.3463343129188927</v>
      </c>
      <c r="N18" s="46">
        <v>2014</v>
      </c>
      <c r="O18" s="8">
        <v>43670</v>
      </c>
      <c r="P18" s="52">
        <v>112.54</v>
      </c>
      <c r="Q18" s="52"/>
      <c r="R18" s="55">
        <f>IF(P18="","",T18*M18*LOOKUP(RIGHT($D$2,3),定数!$A$6:$A$13,定数!$B$6:$B$13))</f>
        <v>-3754.1349006704822</v>
      </c>
      <c r="S18" s="55"/>
      <c r="T18" s="56">
        <f t="shared" si="4"/>
        <v>-16.00000000000108</v>
      </c>
      <c r="U18" s="56"/>
      <c r="V18" s="22">
        <f t="shared" si="2"/>
        <v>0</v>
      </c>
      <c r="W18">
        <f t="shared" si="3"/>
        <v>3</v>
      </c>
      <c r="X18" s="41">
        <f t="shared" si="5"/>
        <v>116858.92225715148</v>
      </c>
      <c r="Y18" s="42">
        <f t="shared" si="6"/>
        <v>6.3010344827585718E-2</v>
      </c>
    </row>
    <row r="19" spans="2:25" x14ac:dyDescent="0.15">
      <c r="B19" s="40">
        <v>11</v>
      </c>
      <c r="C19" s="51">
        <f t="shared" si="1"/>
        <v>105741.46636887785</v>
      </c>
      <c r="D19" s="51"/>
      <c r="E19" s="46">
        <v>2014</v>
      </c>
      <c r="F19" s="8">
        <v>43704</v>
      </c>
      <c r="G19" s="46" t="s">
        <v>3</v>
      </c>
      <c r="H19" s="52">
        <v>113.38</v>
      </c>
      <c r="I19" s="52"/>
      <c r="J19" s="46">
        <v>25</v>
      </c>
      <c r="K19" s="53">
        <f t="shared" si="0"/>
        <v>3172.2439910663356</v>
      </c>
      <c r="L19" s="54"/>
      <c r="M19" s="6">
        <f>IF(J19="","",(K19/J19)/LOOKUP(RIGHT($D$2,3),定数!$A$6:$A$13,定数!$B$6:$B$13))</f>
        <v>1.2688975964265343</v>
      </c>
      <c r="N19" s="46">
        <v>2014</v>
      </c>
      <c r="O19" s="8">
        <v>43704</v>
      </c>
      <c r="P19" s="52">
        <v>113.65</v>
      </c>
      <c r="Q19" s="52"/>
      <c r="R19" s="55">
        <f>IF(P19="","",T19*M19*LOOKUP(RIGHT($D$2,3),定数!$A$6:$A$13,定数!$B$6:$B$13))</f>
        <v>-3426.0235103517721</v>
      </c>
      <c r="S19" s="55"/>
      <c r="T19" s="56">
        <f t="shared" si="4"/>
        <v>-27.000000000001023</v>
      </c>
      <c r="U19" s="56"/>
      <c r="V19" s="22">
        <f t="shared" si="2"/>
        <v>0</v>
      </c>
      <c r="W19">
        <f t="shared" si="3"/>
        <v>4</v>
      </c>
      <c r="X19" s="41">
        <f t="shared" si="5"/>
        <v>116858.92225715148</v>
      </c>
      <c r="Y19" s="42">
        <f t="shared" si="6"/>
        <v>9.513570443349928E-2</v>
      </c>
    </row>
    <row r="20" spans="2:25" x14ac:dyDescent="0.15">
      <c r="B20" s="40">
        <v>12</v>
      </c>
      <c r="C20" s="51">
        <f t="shared" si="1"/>
        <v>102315.44285852608</v>
      </c>
      <c r="D20" s="51"/>
      <c r="E20" s="46">
        <v>2014</v>
      </c>
      <c r="F20" s="8">
        <v>43724</v>
      </c>
      <c r="G20" s="46" t="s">
        <v>4</v>
      </c>
      <c r="H20" s="52">
        <v>114.66</v>
      </c>
      <c r="I20" s="52"/>
      <c r="J20" s="46">
        <v>20</v>
      </c>
      <c r="K20" s="53">
        <f t="shared" si="0"/>
        <v>3069.4632857557822</v>
      </c>
      <c r="L20" s="54"/>
      <c r="M20" s="6">
        <f>IF(J20="","",(K20/J20)/LOOKUP(RIGHT($D$2,3),定数!$A$6:$A$13,定数!$B$6:$B$13))</f>
        <v>1.534731642877891</v>
      </c>
      <c r="N20" s="46">
        <v>2014</v>
      </c>
      <c r="O20" s="8">
        <v>43725</v>
      </c>
      <c r="P20" s="52">
        <v>114.98</v>
      </c>
      <c r="Q20" s="52"/>
      <c r="R20" s="55">
        <f>IF(P20="","",T20*M20*LOOKUP(RIGHT($D$2,3),定数!$A$6:$A$13,定数!$B$6:$B$13))</f>
        <v>4911.141257209365</v>
      </c>
      <c r="S20" s="55"/>
      <c r="T20" s="56">
        <f t="shared" si="4"/>
        <v>32.000000000000739</v>
      </c>
      <c r="U20" s="56"/>
      <c r="V20" s="22">
        <f t="shared" si="2"/>
        <v>1</v>
      </c>
      <c r="W20">
        <f t="shared" si="3"/>
        <v>0</v>
      </c>
      <c r="X20" s="41">
        <f t="shared" si="5"/>
        <v>116858.92225715148</v>
      </c>
      <c r="Y20" s="42">
        <f t="shared" si="6"/>
        <v>0.12445330760985507</v>
      </c>
    </row>
    <row r="21" spans="2:25" x14ac:dyDescent="0.15">
      <c r="B21" s="40">
        <v>13</v>
      </c>
      <c r="C21" s="51">
        <f t="shared" si="1"/>
        <v>107226.58411573544</v>
      </c>
      <c r="D21" s="51"/>
      <c r="E21" s="46">
        <v>2014</v>
      </c>
      <c r="F21" s="8">
        <v>43731</v>
      </c>
      <c r="G21" s="46" t="s">
        <v>4</v>
      </c>
      <c r="H21" s="52">
        <v>115.98</v>
      </c>
      <c r="I21" s="52"/>
      <c r="J21" s="46">
        <v>66</v>
      </c>
      <c r="K21" s="53">
        <f t="shared" si="0"/>
        <v>3216.7975234720634</v>
      </c>
      <c r="L21" s="54"/>
      <c r="M21" s="6">
        <f>IF(J21="","",(K21/J21)/LOOKUP(RIGHT($D$2,3),定数!$A$6:$A$13,定数!$B$6:$B$13))</f>
        <v>0.48739356416243385</v>
      </c>
      <c r="N21" s="46">
        <v>2014</v>
      </c>
      <c r="O21" s="8">
        <v>43732</v>
      </c>
      <c r="P21" s="52">
        <v>115.29</v>
      </c>
      <c r="Q21" s="52"/>
      <c r="R21" s="55">
        <f>IF(P21="","",T21*M21*LOOKUP(RIGHT($D$2,3),定数!$A$6:$A$13,定数!$B$6:$B$13))</f>
        <v>-3363.0155927207825</v>
      </c>
      <c r="S21" s="55"/>
      <c r="T21" s="56">
        <f t="shared" si="4"/>
        <v>-68.999999999999773</v>
      </c>
      <c r="U21" s="56"/>
      <c r="V21" s="22">
        <f t="shared" si="2"/>
        <v>0</v>
      </c>
      <c r="W21">
        <f t="shared" si="3"/>
        <v>1</v>
      </c>
      <c r="X21" s="41">
        <f t="shared" si="5"/>
        <v>116858.92225715148</v>
      </c>
      <c r="Y21" s="42">
        <f t="shared" si="6"/>
        <v>8.2427066375127089E-2</v>
      </c>
    </row>
    <row r="22" spans="2:25" x14ac:dyDescent="0.15">
      <c r="B22" s="40">
        <v>14</v>
      </c>
      <c r="C22" s="51">
        <f t="shared" si="1"/>
        <v>103863.56852301466</v>
      </c>
      <c r="D22" s="51"/>
      <c r="E22" s="46">
        <v>2014</v>
      </c>
      <c r="F22" s="8">
        <v>43752</v>
      </c>
      <c r="G22" s="46" t="s">
        <v>3</v>
      </c>
      <c r="H22" s="52">
        <v>112.3</v>
      </c>
      <c r="I22" s="52"/>
      <c r="J22" s="46">
        <v>64</v>
      </c>
      <c r="K22" s="53">
        <f t="shared" si="0"/>
        <v>3115.9070556904398</v>
      </c>
      <c r="L22" s="54"/>
      <c r="M22" s="6">
        <f>IF(J22="","",(K22/J22)/LOOKUP(RIGHT($D$2,3),定数!$A$6:$A$13,定数!$B$6:$B$13))</f>
        <v>0.48686047745163125</v>
      </c>
      <c r="N22" s="46">
        <v>2014</v>
      </c>
      <c r="O22" s="8">
        <v>43754</v>
      </c>
      <c r="P22" s="52">
        <v>111.35</v>
      </c>
      <c r="Q22" s="52"/>
      <c r="R22" s="55">
        <f>IF(P22="","",T22*M22*LOOKUP(RIGHT($D$2,3),定数!$A$6:$A$13,定数!$B$6:$B$13))</f>
        <v>4625.1745357905111</v>
      </c>
      <c r="S22" s="55"/>
      <c r="T22" s="56">
        <f t="shared" si="4"/>
        <v>95.000000000000284</v>
      </c>
      <c r="U22" s="56"/>
      <c r="V22" s="22">
        <f t="shared" si="2"/>
        <v>1</v>
      </c>
      <c r="W22">
        <f t="shared" si="3"/>
        <v>0</v>
      </c>
      <c r="X22" s="41">
        <f t="shared" si="5"/>
        <v>116858.92225715148</v>
      </c>
      <c r="Y22" s="42">
        <f t="shared" si="6"/>
        <v>0.11120549020245252</v>
      </c>
    </row>
    <row r="23" spans="2:25" x14ac:dyDescent="0.15">
      <c r="B23" s="40">
        <v>15</v>
      </c>
      <c r="C23" s="51">
        <f t="shared" si="1"/>
        <v>108488.74305880518</v>
      </c>
      <c r="D23" s="51"/>
      <c r="E23" s="46">
        <v>2014</v>
      </c>
      <c r="F23" s="8">
        <v>43767</v>
      </c>
      <c r="G23" s="46" t="s">
        <v>4</v>
      </c>
      <c r="H23" s="57">
        <v>114.27</v>
      </c>
      <c r="I23" s="58"/>
      <c r="J23" s="46">
        <v>31</v>
      </c>
      <c r="K23" s="53">
        <f t="shared" si="0"/>
        <v>3254.6622917641553</v>
      </c>
      <c r="L23" s="54"/>
      <c r="M23" s="6">
        <f>IF(J23="","",(K23/J23)/LOOKUP(RIGHT($D$2,3),定数!$A$6:$A$13,定数!$B$6:$B$13))</f>
        <v>1.0498910618594048</v>
      </c>
      <c r="N23" s="46">
        <v>2014</v>
      </c>
      <c r="O23" s="8">
        <v>43769</v>
      </c>
      <c r="P23" s="57">
        <v>114.73</v>
      </c>
      <c r="Q23" s="58"/>
      <c r="R23" s="55">
        <f>IF(P23="","",T23*M23*LOOKUP(RIGHT($D$2,3),定数!$A$6:$A$13,定数!$B$6:$B$13))</f>
        <v>4829.4988845533462</v>
      </c>
      <c r="S23" s="55"/>
      <c r="T23" s="56">
        <f t="shared" si="4"/>
        <v>46.000000000000796</v>
      </c>
      <c r="U23" s="56"/>
      <c r="V23" t="str">
        <f t="shared" ref="V23:W74" si="7">IF(S23&lt;&gt;"",IF(S23&lt;0,1+V22,0),"")</f>
        <v/>
      </c>
      <c r="W23">
        <f t="shared" si="3"/>
        <v>0</v>
      </c>
      <c r="X23" s="41">
        <f t="shared" si="5"/>
        <v>116858.92225715148</v>
      </c>
      <c r="Y23" s="42">
        <f t="shared" si="6"/>
        <v>7.1626359688030328E-2</v>
      </c>
    </row>
    <row r="24" spans="2:25" x14ac:dyDescent="0.15">
      <c r="B24" s="40">
        <v>16</v>
      </c>
      <c r="C24" s="51">
        <f t="shared" si="1"/>
        <v>113318.24194335853</v>
      </c>
      <c r="D24" s="51"/>
      <c r="E24" s="46">
        <v>2014</v>
      </c>
      <c r="F24" s="8">
        <v>43780</v>
      </c>
      <c r="G24" s="46" t="s">
        <v>4</v>
      </c>
      <c r="H24" s="52">
        <v>119.09</v>
      </c>
      <c r="I24" s="52"/>
      <c r="J24" s="46">
        <v>56</v>
      </c>
      <c r="K24" s="53">
        <f t="shared" si="0"/>
        <v>3399.5472583007559</v>
      </c>
      <c r="L24" s="54"/>
      <c r="M24" s="6">
        <f>IF(J24="","",(K24/J24)/LOOKUP(RIGHT($D$2,3),定数!$A$6:$A$13,定数!$B$6:$B$13))</f>
        <v>0.60706201041084928</v>
      </c>
      <c r="N24" s="46">
        <v>2014</v>
      </c>
      <c r="O24" s="8">
        <v>43781</v>
      </c>
      <c r="P24" s="52">
        <v>119.92</v>
      </c>
      <c r="Q24" s="52"/>
      <c r="R24" s="55">
        <f>IF(P24="","",T24*M24*LOOKUP(RIGHT($D$2,3),定数!$A$6:$A$13,定数!$B$6:$B$13))</f>
        <v>5038.6146864100392</v>
      </c>
      <c r="S24" s="55"/>
      <c r="T24" s="56">
        <f t="shared" si="4"/>
        <v>82.999999999999829</v>
      </c>
      <c r="U24" s="56"/>
      <c r="V24" t="str">
        <f t="shared" si="7"/>
        <v/>
      </c>
      <c r="W24">
        <f t="shared" si="3"/>
        <v>0</v>
      </c>
      <c r="X24" s="41">
        <f t="shared" si="5"/>
        <v>116858.92225715148</v>
      </c>
      <c r="Y24" s="42">
        <f t="shared" si="6"/>
        <v>3.0298758925754732E-2</v>
      </c>
    </row>
    <row r="25" spans="2:25" x14ac:dyDescent="0.15">
      <c r="B25" s="40">
        <v>17</v>
      </c>
      <c r="C25" s="51">
        <f t="shared" si="1"/>
        <v>118356.85662976858</v>
      </c>
      <c r="D25" s="51"/>
      <c r="E25" s="46">
        <v>2015</v>
      </c>
      <c r="F25" s="8">
        <v>43529</v>
      </c>
      <c r="G25" s="46" t="s">
        <v>3</v>
      </c>
      <c r="H25" s="52">
        <v>123.3</v>
      </c>
      <c r="I25" s="52"/>
      <c r="J25" s="46">
        <v>128</v>
      </c>
      <c r="K25" s="53">
        <f t="shared" si="0"/>
        <v>3550.7056988930572</v>
      </c>
      <c r="L25" s="54"/>
      <c r="M25" s="6">
        <f>IF(J25="","",(K25/J25)/LOOKUP(RIGHT($D$2,3),定数!$A$6:$A$13,定数!$B$6:$B$13))</f>
        <v>0.27739888272602009</v>
      </c>
      <c r="N25" s="46">
        <v>2015</v>
      </c>
      <c r="O25" s="8">
        <v>43534</v>
      </c>
      <c r="P25" s="52">
        <v>121.39</v>
      </c>
      <c r="Q25" s="52"/>
      <c r="R25" s="55">
        <f>IF(P25="","",T25*M25*LOOKUP(RIGHT($D$2,3),定数!$A$6:$A$13,定数!$B$6:$B$13))</f>
        <v>5298.3186600669742</v>
      </c>
      <c r="S25" s="55"/>
      <c r="T25" s="56">
        <f t="shared" si="4"/>
        <v>190.99999999999966</v>
      </c>
      <c r="U25" s="56"/>
      <c r="V25" t="str">
        <f t="shared" si="7"/>
        <v/>
      </c>
      <c r="W25">
        <f t="shared" si="3"/>
        <v>0</v>
      </c>
      <c r="X25" s="41">
        <f t="shared" si="5"/>
        <v>118356.85662976858</v>
      </c>
      <c r="Y25" s="42">
        <f t="shared" si="6"/>
        <v>0</v>
      </c>
    </row>
    <row r="26" spans="2:25" x14ac:dyDescent="0.15">
      <c r="B26" s="40">
        <v>18</v>
      </c>
      <c r="C26" s="51">
        <f t="shared" si="1"/>
        <v>123655.17528983555</v>
      </c>
      <c r="D26" s="51"/>
      <c r="E26" s="46">
        <v>2015</v>
      </c>
      <c r="F26" s="8">
        <v>43537</v>
      </c>
      <c r="G26" s="46" t="s">
        <v>3</v>
      </c>
      <c r="H26" s="52">
        <v>120.38</v>
      </c>
      <c r="I26" s="52"/>
      <c r="J26" s="46">
        <v>56</v>
      </c>
      <c r="K26" s="53">
        <f t="shared" si="0"/>
        <v>3709.6552586950661</v>
      </c>
      <c r="L26" s="54"/>
      <c r="M26" s="6">
        <f>IF(J26="","",(K26/J26)/LOOKUP(RIGHT($D$2,3),定数!$A$6:$A$13,定数!$B$6:$B$13))</f>
        <v>0.66243843905269029</v>
      </c>
      <c r="N26" s="46">
        <v>2015</v>
      </c>
      <c r="O26" s="8">
        <v>43541</v>
      </c>
      <c r="P26" s="52">
        <v>120.96</v>
      </c>
      <c r="Q26" s="52"/>
      <c r="R26" s="55">
        <f>IF(P26="","",T26*M26*LOOKUP(RIGHT($D$2,3),定数!$A$6:$A$13,定数!$B$6:$B$13))</f>
        <v>-3842.1429465055921</v>
      </c>
      <c r="S26" s="55"/>
      <c r="T26" s="56">
        <f t="shared" si="4"/>
        <v>-57.999999999999829</v>
      </c>
      <c r="U26" s="56"/>
      <c r="V26" t="str">
        <f t="shared" si="7"/>
        <v/>
      </c>
      <c r="W26">
        <f t="shared" si="3"/>
        <v>1</v>
      </c>
      <c r="X26" s="41">
        <f t="shared" si="5"/>
        <v>123655.17528983555</v>
      </c>
      <c r="Y26" s="42">
        <f t="shared" si="6"/>
        <v>0</v>
      </c>
    </row>
    <row r="27" spans="2:25" x14ac:dyDescent="0.15">
      <c r="B27" s="40">
        <v>19</v>
      </c>
      <c r="C27" s="51">
        <f t="shared" si="1"/>
        <v>119813.03234332995</v>
      </c>
      <c r="D27" s="51"/>
      <c r="E27" s="46">
        <v>2015</v>
      </c>
      <c r="F27" s="8">
        <v>43589</v>
      </c>
      <c r="G27" s="46" t="s">
        <v>4</v>
      </c>
      <c r="H27" s="52">
        <v>128.99</v>
      </c>
      <c r="I27" s="52"/>
      <c r="J27" s="46">
        <v>93</v>
      </c>
      <c r="K27" s="53">
        <f t="shared" si="0"/>
        <v>3594.3909702998985</v>
      </c>
      <c r="L27" s="54"/>
      <c r="M27" s="6">
        <f>IF(J27="","",(K27/J27)/LOOKUP(RIGHT($D$2,3),定数!$A$6:$A$13,定数!$B$6:$B$13))</f>
        <v>0.38649365272041919</v>
      </c>
      <c r="N27" s="46">
        <v>2015</v>
      </c>
      <c r="O27" s="8">
        <v>43590</v>
      </c>
      <c r="P27" s="52">
        <v>128.03</v>
      </c>
      <c r="Q27" s="52"/>
      <c r="R27" s="55">
        <f>IF(P27="","",T27*M27*LOOKUP(RIGHT($D$2,3),定数!$A$6:$A$13,定数!$B$6:$B$13))</f>
        <v>-3710.3390661160552</v>
      </c>
      <c r="S27" s="55"/>
      <c r="T27" s="56">
        <f t="shared" si="4"/>
        <v>-96.000000000000796</v>
      </c>
      <c r="U27" s="56"/>
      <c r="V27" t="str">
        <f t="shared" si="7"/>
        <v/>
      </c>
      <c r="W27">
        <f t="shared" si="3"/>
        <v>2</v>
      </c>
      <c r="X27" s="41">
        <f t="shared" si="5"/>
        <v>123655.17528983555</v>
      </c>
      <c r="Y27" s="42">
        <f t="shared" si="6"/>
        <v>3.1071428571428528E-2</v>
      </c>
    </row>
    <row r="28" spans="2:25" x14ac:dyDescent="0.15">
      <c r="B28" s="40">
        <v>20</v>
      </c>
      <c r="C28" s="51">
        <f t="shared" si="1"/>
        <v>116102.6932772139</v>
      </c>
      <c r="D28" s="51"/>
      <c r="E28" s="46">
        <v>2015</v>
      </c>
      <c r="F28" s="8">
        <v>43590</v>
      </c>
      <c r="G28" s="46" t="s">
        <v>4</v>
      </c>
      <c r="H28" s="52">
        <v>129.47</v>
      </c>
      <c r="I28" s="52"/>
      <c r="J28" s="46">
        <v>167</v>
      </c>
      <c r="K28" s="53">
        <f t="shared" si="0"/>
        <v>3483.0807983164168</v>
      </c>
      <c r="L28" s="54"/>
      <c r="M28" s="6">
        <f>IF(J28="","",(K28/J28)/LOOKUP(RIGHT($D$2,3),定数!$A$6:$A$13,定数!$B$6:$B$13))</f>
        <v>0.20856771247403694</v>
      </c>
      <c r="N28" s="46">
        <v>2015</v>
      </c>
      <c r="O28" s="8">
        <v>43614</v>
      </c>
      <c r="P28" s="52">
        <v>131.97999999999999</v>
      </c>
      <c r="Q28" s="52"/>
      <c r="R28" s="55">
        <f>IF(P28="","",T28*M28*LOOKUP(RIGHT($D$2,3),定数!$A$6:$A$13,定数!$B$6:$B$13))</f>
        <v>5235.0495830983082</v>
      </c>
      <c r="S28" s="55"/>
      <c r="T28" s="56">
        <f t="shared" si="4"/>
        <v>250.99999999999909</v>
      </c>
      <c r="U28" s="56"/>
      <c r="V28" t="str">
        <f t="shared" si="7"/>
        <v/>
      </c>
      <c r="W28">
        <f t="shared" si="3"/>
        <v>0</v>
      </c>
      <c r="X28" s="41">
        <f t="shared" si="5"/>
        <v>123655.17528983555</v>
      </c>
      <c r="Y28" s="42">
        <f t="shared" si="6"/>
        <v>6.1076958525345781E-2</v>
      </c>
    </row>
    <row r="29" spans="2:25" x14ac:dyDescent="0.15">
      <c r="B29" s="40">
        <v>21</v>
      </c>
      <c r="C29" s="51">
        <f t="shared" si="1"/>
        <v>121337.74286031221</v>
      </c>
      <c r="D29" s="51"/>
      <c r="E29" s="46">
        <v>2015</v>
      </c>
      <c r="F29" s="8">
        <v>43614</v>
      </c>
      <c r="G29" s="46" t="s">
        <v>4</v>
      </c>
      <c r="H29" s="52">
        <v>131.9</v>
      </c>
      <c r="I29" s="52"/>
      <c r="J29" s="46">
        <v>114</v>
      </c>
      <c r="K29" s="53">
        <f t="shared" si="0"/>
        <v>3640.1322858093663</v>
      </c>
      <c r="L29" s="54"/>
      <c r="M29" s="6">
        <f>IF(J29="","",(K29/J29)/LOOKUP(RIGHT($D$2,3),定数!$A$6:$A$13,定数!$B$6:$B$13))</f>
        <v>0.31930984963240056</v>
      </c>
      <c r="N29" s="46">
        <v>2015</v>
      </c>
      <c r="O29" s="8">
        <v>43620</v>
      </c>
      <c r="P29" s="52">
        <v>133.6</v>
      </c>
      <c r="Q29" s="52"/>
      <c r="R29" s="55">
        <f>IF(P29="","",T29*M29*LOOKUP(RIGHT($D$2,3),定数!$A$6:$A$13,定数!$B$6:$B$13))</f>
        <v>5428.2674437507731</v>
      </c>
      <c r="S29" s="55"/>
      <c r="T29" s="56">
        <f t="shared" si="4"/>
        <v>169.99999999999886</v>
      </c>
      <c r="U29" s="56"/>
      <c r="V29" t="str">
        <f t="shared" si="7"/>
        <v/>
      </c>
      <c r="W29">
        <f t="shared" si="3"/>
        <v>0</v>
      </c>
      <c r="X29" s="41">
        <f t="shared" si="5"/>
        <v>123655.17528983555</v>
      </c>
      <c r="Y29" s="42">
        <f t="shared" si="6"/>
        <v>1.8741087254063649E-2</v>
      </c>
    </row>
    <row r="30" spans="2:25" x14ac:dyDescent="0.15">
      <c r="B30" s="40">
        <v>22</v>
      </c>
      <c r="C30" s="51">
        <f t="shared" si="1"/>
        <v>126766.01030406298</v>
      </c>
      <c r="D30" s="51"/>
      <c r="E30" s="46">
        <v>2015</v>
      </c>
      <c r="F30" s="8">
        <v>43617</v>
      </c>
      <c r="G30" s="46" t="s">
        <v>4</v>
      </c>
      <c r="H30" s="52">
        <v>131.81</v>
      </c>
      <c r="I30" s="52"/>
      <c r="J30" s="46">
        <v>91</v>
      </c>
      <c r="K30" s="53">
        <f t="shared" si="0"/>
        <v>3802.9803091218891</v>
      </c>
      <c r="L30" s="54"/>
      <c r="M30" s="6">
        <f>IF(J30="","",(K30/J30)/LOOKUP(RIGHT($D$2,3),定数!$A$6:$A$13,定数!$B$6:$B$13))</f>
        <v>0.41790992407932848</v>
      </c>
      <c r="N30" s="46">
        <v>2015</v>
      </c>
      <c r="O30" s="8">
        <v>43618</v>
      </c>
      <c r="P30" s="52">
        <v>133.16999999999999</v>
      </c>
      <c r="Q30" s="52"/>
      <c r="R30" s="55">
        <f>IF(P30="","",T30*M30*LOOKUP(RIGHT($D$2,3),定数!$A$6:$A$13,定数!$B$6:$B$13))</f>
        <v>5683.5749674788058</v>
      </c>
      <c r="S30" s="55"/>
      <c r="T30" s="56">
        <f t="shared" si="4"/>
        <v>135.99999999999852</v>
      </c>
      <c r="U30" s="56"/>
      <c r="V30" t="str">
        <f t="shared" si="7"/>
        <v/>
      </c>
      <c r="W30">
        <f t="shared" si="3"/>
        <v>0</v>
      </c>
      <c r="X30" s="41">
        <f t="shared" si="5"/>
        <v>126766.01030406298</v>
      </c>
      <c r="Y30" s="42">
        <f t="shared" si="6"/>
        <v>0</v>
      </c>
    </row>
    <row r="31" spans="2:25" x14ac:dyDescent="0.15">
      <c r="B31" s="40">
        <v>23</v>
      </c>
      <c r="C31" s="51">
        <f t="shared" si="1"/>
        <v>132449.58527154179</v>
      </c>
      <c r="D31" s="51"/>
      <c r="E31" s="46">
        <v>2015</v>
      </c>
      <c r="F31" s="8">
        <v>43619</v>
      </c>
      <c r="G31" s="46" t="s">
        <v>4</v>
      </c>
      <c r="H31" s="52">
        <v>133.26</v>
      </c>
      <c r="I31" s="52"/>
      <c r="J31" s="46">
        <v>105</v>
      </c>
      <c r="K31" s="53">
        <f t="shared" si="0"/>
        <v>3973.4875581462534</v>
      </c>
      <c r="L31" s="54"/>
      <c r="M31" s="6">
        <f>IF(J31="","",(K31/J31)/LOOKUP(RIGHT($D$2,3),定数!$A$6:$A$13,定数!$B$6:$B$13))</f>
        <v>0.37842738649011937</v>
      </c>
      <c r="N31" s="46">
        <v>2015</v>
      </c>
      <c r="O31" s="8">
        <v>43626</v>
      </c>
      <c r="P31" s="52">
        <v>132.18</v>
      </c>
      <c r="Q31" s="52"/>
      <c r="R31" s="55">
        <f>IF(P31="","",T31*M31*LOOKUP(RIGHT($D$2,3),定数!$A$6:$A$13,定数!$B$6:$B$13))</f>
        <v>-4087.0157740932291</v>
      </c>
      <c r="S31" s="55"/>
      <c r="T31" s="56">
        <f t="shared" si="4"/>
        <v>-107.99999999999841</v>
      </c>
      <c r="U31" s="56"/>
      <c r="V31" t="str">
        <f t="shared" si="7"/>
        <v/>
      </c>
      <c r="W31">
        <f t="shared" si="3"/>
        <v>1</v>
      </c>
      <c r="X31" s="41">
        <f t="shared" si="5"/>
        <v>132449.58527154179</v>
      </c>
      <c r="Y31" s="42">
        <f t="shared" si="6"/>
        <v>0</v>
      </c>
    </row>
    <row r="32" spans="2:25" x14ac:dyDescent="0.15">
      <c r="B32" s="40">
        <v>24</v>
      </c>
      <c r="C32" s="51">
        <f t="shared" si="1"/>
        <v>128362.56949744855</v>
      </c>
      <c r="D32" s="51"/>
      <c r="E32" s="46">
        <v>2015</v>
      </c>
      <c r="F32" s="8">
        <v>43670</v>
      </c>
      <c r="G32" s="46" t="s">
        <v>3</v>
      </c>
      <c r="H32" s="52">
        <v>128.5</v>
      </c>
      <c r="I32" s="52"/>
      <c r="J32" s="46">
        <v>63</v>
      </c>
      <c r="K32" s="53">
        <f t="shared" si="0"/>
        <v>3850.8770849234566</v>
      </c>
      <c r="L32" s="54"/>
      <c r="M32" s="6">
        <f>IF(J32="","",(K32/J32)/LOOKUP(RIGHT($D$2,3),定数!$A$6:$A$13,定数!$B$6:$B$13))</f>
        <v>0.61125033094023118</v>
      </c>
      <c r="N32" s="46">
        <v>2015</v>
      </c>
      <c r="O32" s="8">
        <v>43673</v>
      </c>
      <c r="P32" s="52">
        <v>129.16</v>
      </c>
      <c r="Q32" s="52"/>
      <c r="R32" s="55">
        <f>IF(P32="","",T32*M32*LOOKUP(RIGHT($D$2,3),定数!$A$6:$A$13,定数!$B$6:$B$13))</f>
        <v>-4034.2521842055048</v>
      </c>
      <c r="S32" s="55"/>
      <c r="T32" s="56">
        <f t="shared" si="4"/>
        <v>-65.999999999999659</v>
      </c>
      <c r="U32" s="56"/>
      <c r="V32" t="str">
        <f t="shared" si="7"/>
        <v/>
      </c>
      <c r="W32">
        <f t="shared" si="3"/>
        <v>2</v>
      </c>
      <c r="X32" s="41">
        <f t="shared" si="5"/>
        <v>132449.58527154179</v>
      </c>
      <c r="Y32" s="42">
        <f t="shared" si="6"/>
        <v>3.0857142857142472E-2</v>
      </c>
    </row>
    <row r="33" spans="2:25" x14ac:dyDescent="0.15">
      <c r="B33" s="40">
        <v>25</v>
      </c>
      <c r="C33" s="51">
        <f t="shared" si="1"/>
        <v>124328.31731324305</v>
      </c>
      <c r="D33" s="51"/>
      <c r="E33" s="46">
        <v>2015</v>
      </c>
      <c r="F33" s="8">
        <v>43681</v>
      </c>
      <c r="G33" s="46" t="s">
        <v>3</v>
      </c>
      <c r="H33" s="52">
        <v>127.75</v>
      </c>
      <c r="I33" s="52"/>
      <c r="J33" s="46">
        <v>45</v>
      </c>
      <c r="K33" s="53">
        <f t="shared" si="0"/>
        <v>3729.8495193972913</v>
      </c>
      <c r="L33" s="54"/>
      <c r="M33" s="6">
        <f>IF(J33="","",(K33/J33)/LOOKUP(RIGHT($D$2,3),定数!$A$6:$A$13,定数!$B$6:$B$13))</f>
        <v>0.82885544875495354</v>
      </c>
      <c r="N33" s="46">
        <v>2015</v>
      </c>
      <c r="O33" s="8">
        <v>43682</v>
      </c>
      <c r="P33" s="52">
        <v>127.08</v>
      </c>
      <c r="Q33" s="52"/>
      <c r="R33" s="55">
        <f>IF(P33="","",T33*M33*LOOKUP(RIGHT($D$2,3),定数!$A$6:$A$13,定数!$B$6:$B$13))</f>
        <v>5553.3315066582027</v>
      </c>
      <c r="S33" s="55"/>
      <c r="T33" s="56">
        <f t="shared" si="4"/>
        <v>67.000000000000171</v>
      </c>
      <c r="U33" s="56"/>
      <c r="V33" t="str">
        <f t="shared" si="7"/>
        <v/>
      </c>
      <c r="W33">
        <f t="shared" si="3"/>
        <v>0</v>
      </c>
      <c r="X33" s="41">
        <f t="shared" si="5"/>
        <v>132449.58527154179</v>
      </c>
      <c r="Y33" s="42">
        <f t="shared" si="6"/>
        <v>6.1315918367346289E-2</v>
      </c>
    </row>
    <row r="34" spans="2:25" x14ac:dyDescent="0.15">
      <c r="B34" s="40">
        <v>26</v>
      </c>
      <c r="C34" s="51">
        <f t="shared" si="1"/>
        <v>129881.64881990125</v>
      </c>
      <c r="D34" s="51"/>
      <c r="E34" s="46">
        <v>2015</v>
      </c>
      <c r="F34" s="8">
        <v>43702</v>
      </c>
      <c r="G34" s="46" t="s">
        <v>3</v>
      </c>
      <c r="H34" s="52">
        <v>126.2</v>
      </c>
      <c r="I34" s="52"/>
      <c r="J34" s="46">
        <v>145</v>
      </c>
      <c r="K34" s="53">
        <f t="shared" si="0"/>
        <v>3896.4494645970376</v>
      </c>
      <c r="L34" s="54"/>
      <c r="M34" s="6">
        <f>IF(J34="","",(K34/J34)/LOOKUP(RIGHT($D$2,3),定数!$A$6:$A$13,定数!$B$6:$B$13))</f>
        <v>0.26872065273083018</v>
      </c>
      <c r="N34" s="46">
        <v>2015</v>
      </c>
      <c r="O34" s="8">
        <v>43710</v>
      </c>
      <c r="P34" s="52">
        <v>124.03</v>
      </c>
      <c r="Q34" s="52"/>
      <c r="R34" s="55">
        <f>IF(P34="","",T34*M34*LOOKUP(RIGHT($D$2,3),定数!$A$6:$A$13,定数!$B$6:$B$13))</f>
        <v>5831.2381642590199</v>
      </c>
      <c r="S34" s="55"/>
      <c r="T34" s="56">
        <f t="shared" si="4"/>
        <v>217.00000000000017</v>
      </c>
      <c r="U34" s="56"/>
      <c r="V34" t="str">
        <f t="shared" si="7"/>
        <v/>
      </c>
      <c r="W34">
        <f t="shared" si="3"/>
        <v>0</v>
      </c>
      <c r="X34" s="41">
        <f t="shared" si="5"/>
        <v>132449.58527154179</v>
      </c>
      <c r="Y34" s="42">
        <f t="shared" si="6"/>
        <v>1.9388029387754413E-2</v>
      </c>
    </row>
    <row r="35" spans="2:25" x14ac:dyDescent="0.15">
      <c r="B35" s="40">
        <v>27</v>
      </c>
      <c r="C35" s="51">
        <f t="shared" si="1"/>
        <v>135712.88698416029</v>
      </c>
      <c r="D35" s="51"/>
      <c r="E35" s="46">
        <v>2015</v>
      </c>
      <c r="F35" s="8">
        <v>43704</v>
      </c>
      <c r="G35" s="46" t="s">
        <v>3</v>
      </c>
      <c r="H35" s="52">
        <v>125.64</v>
      </c>
      <c r="I35" s="52"/>
      <c r="J35" s="46">
        <v>84</v>
      </c>
      <c r="K35" s="53">
        <f t="shared" si="0"/>
        <v>4071.3866095248086</v>
      </c>
      <c r="L35" s="54"/>
      <c r="M35" s="6">
        <f>IF(J35="","",(K35/J35)/LOOKUP(RIGHT($D$2,3),定数!$A$6:$A$13,定数!$B$6:$B$13))</f>
        <v>0.48468888208628674</v>
      </c>
      <c r="N35" s="46">
        <v>2015</v>
      </c>
      <c r="O35" s="8">
        <v>43709</v>
      </c>
      <c r="P35" s="52">
        <v>124.38</v>
      </c>
      <c r="Q35" s="52"/>
      <c r="R35" s="55">
        <f>IF(P35="","",T35*M35*LOOKUP(RIGHT($D$2,3),定数!$A$6:$A$13,定数!$B$6:$B$13))</f>
        <v>6107.0799142872374</v>
      </c>
      <c r="S35" s="55"/>
      <c r="T35" s="56">
        <f t="shared" si="4"/>
        <v>126.00000000000051</v>
      </c>
      <c r="U35" s="56"/>
      <c r="V35" t="str">
        <f t="shared" si="7"/>
        <v/>
      </c>
      <c r="W35">
        <f t="shared" si="3"/>
        <v>0</v>
      </c>
      <c r="X35" s="41">
        <f t="shared" si="5"/>
        <v>135712.88698416029</v>
      </c>
      <c r="Y35" s="42">
        <f t="shared" si="6"/>
        <v>0</v>
      </c>
    </row>
    <row r="36" spans="2:25" x14ac:dyDescent="0.15">
      <c r="B36" s="40">
        <v>28</v>
      </c>
      <c r="C36" s="51">
        <f t="shared" si="1"/>
        <v>141819.96689844751</v>
      </c>
      <c r="D36" s="51"/>
      <c r="E36" s="46">
        <v>2015</v>
      </c>
      <c r="F36" s="8">
        <v>43709</v>
      </c>
      <c r="G36" s="46" t="s">
        <v>3</v>
      </c>
      <c r="H36" s="52">
        <v>124.43</v>
      </c>
      <c r="I36" s="52"/>
      <c r="J36" s="46">
        <v>131</v>
      </c>
      <c r="K36" s="53">
        <f t="shared" si="0"/>
        <v>4254.5990069534255</v>
      </c>
      <c r="L36" s="54"/>
      <c r="M36" s="6">
        <f>IF(J36="","",(K36/J36)/LOOKUP(RIGHT($D$2,3),定数!$A$6:$A$13,定数!$B$6:$B$13))</f>
        <v>0.3247785501491165</v>
      </c>
      <c r="N36" s="46">
        <v>2015</v>
      </c>
      <c r="O36" s="8">
        <v>43712</v>
      </c>
      <c r="P36" s="52">
        <v>122.48</v>
      </c>
      <c r="Q36" s="52"/>
      <c r="R36" s="55">
        <f>IF(P36="","",T36*M36*LOOKUP(RIGHT($D$2,3),定数!$A$6:$A$13,定数!$B$6:$B$13))</f>
        <v>6333.1817279077814</v>
      </c>
      <c r="S36" s="55"/>
      <c r="T36" s="56">
        <f t="shared" si="4"/>
        <v>195.00000000000028</v>
      </c>
      <c r="U36" s="56"/>
      <c r="V36" t="str">
        <f t="shared" si="7"/>
        <v/>
      </c>
      <c r="W36">
        <f t="shared" si="3"/>
        <v>0</v>
      </c>
      <c r="X36" s="41">
        <f t="shared" si="5"/>
        <v>141819.96689844751</v>
      </c>
      <c r="Y36" s="42">
        <f t="shared" si="6"/>
        <v>0</v>
      </c>
    </row>
    <row r="37" spans="2:25" x14ac:dyDescent="0.15">
      <c r="B37" s="40">
        <v>29</v>
      </c>
      <c r="C37" s="51">
        <f t="shared" si="1"/>
        <v>148153.14862635531</v>
      </c>
      <c r="D37" s="51"/>
      <c r="E37" s="46">
        <v>2015</v>
      </c>
      <c r="F37" s="8">
        <v>43730</v>
      </c>
      <c r="G37" s="46" t="s">
        <v>3</v>
      </c>
      <c r="H37" s="52">
        <v>123.18</v>
      </c>
      <c r="I37" s="52"/>
      <c r="J37" s="46">
        <v>80</v>
      </c>
      <c r="K37" s="53">
        <f t="shared" si="0"/>
        <v>4444.5944587906588</v>
      </c>
      <c r="L37" s="54"/>
      <c r="M37" s="6">
        <f>IF(J37="","",(K37/J37)/LOOKUP(RIGHT($D$2,3),定数!$A$6:$A$13,定数!$B$6:$B$13))</f>
        <v>0.55557430734883229</v>
      </c>
      <c r="N37" s="46">
        <v>2015</v>
      </c>
      <c r="O37" s="8">
        <v>43743</v>
      </c>
      <c r="P37" s="52">
        <v>124</v>
      </c>
      <c r="Q37" s="52"/>
      <c r="R37" s="55">
        <f>IF(P37="","",T37*M37*LOOKUP(RIGHT($D$2,3),定数!$A$6:$A$13,定数!$B$6:$B$13))</f>
        <v>-4555.7093202603864</v>
      </c>
      <c r="S37" s="55"/>
      <c r="T37" s="56">
        <f t="shared" si="4"/>
        <v>-81.999999999999318</v>
      </c>
      <c r="U37" s="56"/>
      <c r="V37" t="str">
        <f t="shared" si="7"/>
        <v/>
      </c>
      <c r="W37">
        <f t="shared" si="3"/>
        <v>1</v>
      </c>
      <c r="X37" s="41">
        <f t="shared" si="5"/>
        <v>148153.14862635531</v>
      </c>
      <c r="Y37" s="42">
        <f t="shared" si="6"/>
        <v>0</v>
      </c>
    </row>
    <row r="38" spans="2:25" x14ac:dyDescent="0.15">
      <c r="B38" s="40">
        <v>30</v>
      </c>
      <c r="C38" s="51">
        <f t="shared" si="1"/>
        <v>143597.43930609492</v>
      </c>
      <c r="D38" s="51"/>
      <c r="E38" s="46">
        <v>2015</v>
      </c>
      <c r="F38" s="8">
        <v>43764</v>
      </c>
      <c r="G38" s="46" t="s">
        <v>3</v>
      </c>
      <c r="H38" s="52">
        <v>123.55</v>
      </c>
      <c r="I38" s="52"/>
      <c r="J38" s="46">
        <v>49</v>
      </c>
      <c r="K38" s="53">
        <f t="shared" si="0"/>
        <v>4307.9231791828479</v>
      </c>
      <c r="L38" s="54"/>
      <c r="M38" s="6">
        <f>IF(J38="","",(K38/J38)/LOOKUP(RIGHT($D$2,3),定数!$A$6:$A$13,定数!$B$6:$B$13))</f>
        <v>0.87916799575160154</v>
      </c>
      <c r="N38" s="46">
        <v>2015</v>
      </c>
      <c r="O38" s="8">
        <v>1031</v>
      </c>
      <c r="P38" s="52">
        <v>122.82</v>
      </c>
      <c r="Q38" s="52"/>
      <c r="R38" s="55">
        <f>IF(P38="","",T38*M38*LOOKUP(RIGHT($D$2,3),定数!$A$6:$A$13,定数!$B$6:$B$13))</f>
        <v>6417.9263689867257</v>
      </c>
      <c r="S38" s="55"/>
      <c r="T38" s="56">
        <f t="shared" si="4"/>
        <v>73.000000000000398</v>
      </c>
      <c r="U38" s="56"/>
      <c r="V38" t="str">
        <f t="shared" si="7"/>
        <v/>
      </c>
      <c r="W38">
        <f t="shared" si="3"/>
        <v>0</v>
      </c>
      <c r="X38" s="41">
        <f t="shared" si="5"/>
        <v>148153.14862635531</v>
      </c>
      <c r="Y38" s="42">
        <f t="shared" si="6"/>
        <v>3.0749999999999722E-2</v>
      </c>
    </row>
    <row r="39" spans="2:25" x14ac:dyDescent="0.15">
      <c r="B39" s="40">
        <v>31</v>
      </c>
      <c r="C39" s="51">
        <f t="shared" si="1"/>
        <v>150015.36567508164</v>
      </c>
      <c r="D39" s="51"/>
      <c r="E39" s="46">
        <v>2015</v>
      </c>
      <c r="F39" s="8">
        <v>43789</v>
      </c>
      <c r="G39" s="46" t="s">
        <v>3</v>
      </c>
      <c r="H39" s="52">
        <v>120.43</v>
      </c>
      <c r="I39" s="52"/>
      <c r="J39" s="46">
        <v>74</v>
      </c>
      <c r="K39" s="53">
        <f t="shared" si="0"/>
        <v>4500.4609702524494</v>
      </c>
      <c r="L39" s="54"/>
      <c r="M39" s="6">
        <f>IF(J39="","",(K39/J39)/LOOKUP(RIGHT($D$2,3),定数!$A$6:$A$13,定数!$B$6:$B$13))</f>
        <v>0.60817040138546619</v>
      </c>
      <c r="N39" s="46">
        <v>2015</v>
      </c>
      <c r="O39" s="8">
        <v>43796</v>
      </c>
      <c r="P39" s="52">
        <v>119.32</v>
      </c>
      <c r="Q39" s="52"/>
      <c r="R39" s="55">
        <f>IF(P39="","",T39*M39*LOOKUP(RIGHT($D$2,3),定数!$A$6:$A$13,定数!$B$6:$B$13))</f>
        <v>6750.6914553787583</v>
      </c>
      <c r="S39" s="55"/>
      <c r="T39" s="56">
        <f t="shared" si="4"/>
        <v>111.00000000000136</v>
      </c>
      <c r="U39" s="56"/>
      <c r="V39" t="str">
        <f t="shared" si="7"/>
        <v/>
      </c>
      <c r="W39">
        <f t="shared" si="3"/>
        <v>0</v>
      </c>
      <c r="X39" s="41">
        <f t="shared" si="5"/>
        <v>150015.36567508164</v>
      </c>
      <c r="Y39" s="42">
        <f t="shared" si="6"/>
        <v>0</v>
      </c>
    </row>
    <row r="40" spans="2:25" x14ac:dyDescent="0.15">
      <c r="B40" s="40">
        <v>32</v>
      </c>
      <c r="C40" s="51">
        <f t="shared" si="1"/>
        <v>156766.05713046039</v>
      </c>
      <c r="D40" s="51"/>
      <c r="E40" s="46">
        <v>2015</v>
      </c>
      <c r="F40" s="8">
        <v>43792</v>
      </c>
      <c r="G40" s="46" t="s">
        <v>3</v>
      </c>
      <c r="H40" s="52">
        <v>120.44</v>
      </c>
      <c r="I40" s="52"/>
      <c r="J40" s="46">
        <v>51</v>
      </c>
      <c r="K40" s="53">
        <f t="shared" si="0"/>
        <v>4702.9817139138113</v>
      </c>
      <c r="L40" s="54"/>
      <c r="M40" s="6">
        <f>IF(J40="","",(K40/J40)/LOOKUP(RIGHT($D$2,3),定数!$A$6:$A$13,定数!$B$6:$B$13))</f>
        <v>0.92215327723800211</v>
      </c>
      <c r="N40" s="46">
        <v>2015</v>
      </c>
      <c r="O40" s="8">
        <v>43795</v>
      </c>
      <c r="P40" s="52">
        <v>119.68</v>
      </c>
      <c r="Q40" s="52"/>
      <c r="R40" s="55">
        <f>IF(P40="","",T40*M40*LOOKUP(RIGHT($D$2,3),定数!$A$6:$A$13,定数!$B$6:$B$13))</f>
        <v>7008.3649070087322</v>
      </c>
      <c r="S40" s="55"/>
      <c r="T40" s="56">
        <f t="shared" si="4"/>
        <v>75.999999999999091</v>
      </c>
      <c r="U40" s="56"/>
      <c r="V40" t="str">
        <f t="shared" si="7"/>
        <v/>
      </c>
      <c r="W40">
        <f t="shared" si="3"/>
        <v>0</v>
      </c>
      <c r="X40" s="41">
        <f t="shared" si="5"/>
        <v>156766.05713046039</v>
      </c>
      <c r="Y40" s="42">
        <f t="shared" si="6"/>
        <v>0</v>
      </c>
    </row>
    <row r="41" spans="2:25" x14ac:dyDescent="0.15">
      <c r="B41" s="40">
        <v>33</v>
      </c>
      <c r="C41" s="51">
        <f t="shared" si="1"/>
        <v>163774.42203746914</v>
      </c>
      <c r="D41" s="51"/>
      <c r="E41" s="46">
        <v>2015</v>
      </c>
      <c r="F41" s="8">
        <v>43820</v>
      </c>
      <c r="G41" s="46" t="s">
        <v>3</v>
      </c>
      <c r="H41" s="52">
        <v>121.82</v>
      </c>
      <c r="I41" s="52"/>
      <c r="J41" s="46">
        <v>68</v>
      </c>
      <c r="K41" s="53">
        <f t="shared" si="0"/>
        <v>4913.2326611240742</v>
      </c>
      <c r="L41" s="54"/>
      <c r="M41" s="6">
        <f>IF(J41="","",(K41/J41)/LOOKUP(RIGHT($D$2,3),定数!$A$6:$A$13,定数!$B$6:$B$13))</f>
        <v>0.72253421487118741</v>
      </c>
      <c r="N41" s="46">
        <v>2015</v>
      </c>
      <c r="O41" s="8">
        <v>43821</v>
      </c>
      <c r="P41" s="52">
        <v>122.53</v>
      </c>
      <c r="Q41" s="52"/>
      <c r="R41" s="55">
        <f>IF(P41="","",T41*M41*LOOKUP(RIGHT($D$2,3),定数!$A$6:$A$13,定数!$B$6:$B$13))</f>
        <v>-5129.9929255854886</v>
      </c>
      <c r="S41" s="55"/>
      <c r="T41" s="56">
        <f t="shared" si="4"/>
        <v>-71.000000000000796</v>
      </c>
      <c r="U41" s="56"/>
      <c r="V41" t="str">
        <f t="shared" si="7"/>
        <v/>
      </c>
      <c r="W41">
        <f t="shared" si="3"/>
        <v>1</v>
      </c>
      <c r="X41" s="41">
        <f t="shared" si="5"/>
        <v>163774.42203746914</v>
      </c>
      <c r="Y41" s="42">
        <f t="shared" si="6"/>
        <v>0</v>
      </c>
    </row>
    <row r="42" spans="2:25" x14ac:dyDescent="0.15">
      <c r="B42" s="40">
        <v>34</v>
      </c>
      <c r="C42" s="51">
        <f t="shared" si="1"/>
        <v>158644.42911188366</v>
      </c>
      <c r="D42" s="51"/>
      <c r="E42" s="46">
        <v>2016</v>
      </c>
      <c r="F42" s="8">
        <v>43477</v>
      </c>
      <c r="G42" s="46" t="s">
        <v>3</v>
      </c>
      <c r="H42" s="52">
        <v>117.2</v>
      </c>
      <c r="I42" s="52"/>
      <c r="J42" s="46">
        <v>58</v>
      </c>
      <c r="K42" s="53">
        <f t="shared" si="0"/>
        <v>4759.3328733565095</v>
      </c>
      <c r="L42" s="54"/>
      <c r="M42" s="6">
        <f>IF(J42="","",(K42/J42)/LOOKUP(RIGHT($D$2,3),定数!$A$6:$A$13,定数!$B$6:$B$13))</f>
        <v>0.82057463333732927</v>
      </c>
      <c r="N42" s="46">
        <v>2016</v>
      </c>
      <c r="O42" s="8">
        <v>43485</v>
      </c>
      <c r="P42" s="52">
        <v>116.33</v>
      </c>
      <c r="Q42" s="52"/>
      <c r="R42" s="55">
        <f>IF(P42="","",T42*M42*LOOKUP(RIGHT($D$2,3),定数!$A$6:$A$13,定数!$B$6:$B$13))</f>
        <v>7138.999310034802</v>
      </c>
      <c r="S42" s="55"/>
      <c r="T42" s="56">
        <f t="shared" si="4"/>
        <v>87.000000000000455</v>
      </c>
      <c r="U42" s="56"/>
      <c r="V42" t="str">
        <f t="shared" si="7"/>
        <v/>
      </c>
      <c r="W42">
        <f t="shared" si="3"/>
        <v>0</v>
      </c>
      <c r="X42" s="41">
        <f t="shared" si="5"/>
        <v>163774.42203746914</v>
      </c>
      <c r="Y42" s="42">
        <f t="shared" si="6"/>
        <v>3.1323529411764972E-2</v>
      </c>
    </row>
    <row r="43" spans="2:25" x14ac:dyDescent="0.15">
      <c r="B43" s="40">
        <v>35</v>
      </c>
      <c r="C43" s="51">
        <f t="shared" si="1"/>
        <v>165783.42842191845</v>
      </c>
      <c r="D43" s="51"/>
      <c r="E43" s="46">
        <v>2016</v>
      </c>
      <c r="F43" s="8">
        <v>43478</v>
      </c>
      <c r="G43" s="46" t="s">
        <v>3</v>
      </c>
      <c r="H43" s="52">
        <v>117.37</v>
      </c>
      <c r="I43" s="52"/>
      <c r="J43" s="46">
        <v>38</v>
      </c>
      <c r="K43" s="53">
        <f t="shared" si="0"/>
        <v>4973.5028526575534</v>
      </c>
      <c r="L43" s="54"/>
      <c r="M43" s="6">
        <f>IF(J43="","",(K43/J43)/LOOKUP(RIGHT($D$2,3),定数!$A$6:$A$13,定数!$B$6:$B$13))</f>
        <v>1.3088165401730405</v>
      </c>
      <c r="N43" s="46">
        <v>2016</v>
      </c>
      <c r="O43" s="8">
        <v>43479</v>
      </c>
      <c r="P43" s="52">
        <v>116.81</v>
      </c>
      <c r="Q43" s="52"/>
      <c r="R43" s="55">
        <f>IF(P43="","",T43*M43*LOOKUP(RIGHT($D$2,3),定数!$A$6:$A$13,定数!$B$6:$B$13))</f>
        <v>7329.3726249690562</v>
      </c>
      <c r="S43" s="55"/>
      <c r="T43" s="56">
        <f t="shared" si="4"/>
        <v>56.000000000000227</v>
      </c>
      <c r="U43" s="56"/>
      <c r="V43" t="str">
        <f t="shared" si="7"/>
        <v/>
      </c>
      <c r="W43">
        <f t="shared" si="3"/>
        <v>0</v>
      </c>
      <c r="X43" s="41">
        <f t="shared" si="5"/>
        <v>165783.42842191845</v>
      </c>
      <c r="Y43" s="42">
        <f t="shared" si="6"/>
        <v>0</v>
      </c>
    </row>
    <row r="44" spans="2:25" x14ac:dyDescent="0.15">
      <c r="B44" s="40">
        <v>36</v>
      </c>
      <c r="C44" s="51">
        <f t="shared" si="1"/>
        <v>173112.8010468875</v>
      </c>
      <c r="D44" s="51"/>
      <c r="E44" s="46">
        <v>2016</v>
      </c>
      <c r="F44" s="8">
        <v>43491</v>
      </c>
      <c r="G44" s="46" t="s">
        <v>3</v>
      </c>
      <c r="H44" s="52">
        <v>116.18</v>
      </c>
      <c r="I44" s="52"/>
      <c r="J44" s="46">
        <v>42</v>
      </c>
      <c r="K44" s="53">
        <f t="shared" si="0"/>
        <v>5193.3840314066247</v>
      </c>
      <c r="L44" s="54"/>
      <c r="M44" s="6">
        <f>IF(J44="","",(K44/J44)/LOOKUP(RIGHT($D$2,3),定数!$A$6:$A$13,定数!$B$6:$B$13))</f>
        <v>1.2365200074777678</v>
      </c>
      <c r="N44" s="46">
        <v>2016</v>
      </c>
      <c r="O44" s="8">
        <v>43492</v>
      </c>
      <c r="P44" s="52">
        <v>116.63</v>
      </c>
      <c r="Q44" s="52"/>
      <c r="R44" s="55">
        <f>IF(P44="","",T44*M44*LOOKUP(RIGHT($D$2,3),定数!$A$6:$A$13,定数!$B$6:$B$13))</f>
        <v>-5564.3400336498144</v>
      </c>
      <c r="S44" s="55"/>
      <c r="T44" s="56">
        <f t="shared" si="4"/>
        <v>-44.999999999998863</v>
      </c>
      <c r="U44" s="56"/>
      <c r="V44" t="str">
        <f t="shared" si="7"/>
        <v/>
      </c>
      <c r="W44">
        <f t="shared" si="3"/>
        <v>1</v>
      </c>
      <c r="X44" s="41">
        <f t="shared" si="5"/>
        <v>173112.8010468875</v>
      </c>
      <c r="Y44" s="42">
        <f t="shared" si="6"/>
        <v>0</v>
      </c>
    </row>
    <row r="45" spans="2:25" x14ac:dyDescent="0.15">
      <c r="B45" s="40">
        <v>37</v>
      </c>
      <c r="C45" s="51">
        <f t="shared" si="1"/>
        <v>167548.46101323768</v>
      </c>
      <c r="D45" s="51"/>
      <c r="E45" s="46">
        <v>2016</v>
      </c>
      <c r="F45" s="8">
        <v>43564</v>
      </c>
      <c r="G45" s="46" t="s">
        <v>3</v>
      </c>
      <c r="H45" s="52">
        <v>113.29</v>
      </c>
      <c r="I45" s="52"/>
      <c r="J45" s="46">
        <v>76</v>
      </c>
      <c r="K45" s="53">
        <f t="shared" si="0"/>
        <v>5026.4538303971303</v>
      </c>
      <c r="L45" s="54"/>
      <c r="M45" s="6">
        <f>IF(J45="","",(K45/J45)/LOOKUP(RIGHT($D$2,3),定数!$A$6:$A$13,定数!$B$6:$B$13))</f>
        <v>0.66137550399962242</v>
      </c>
      <c r="N45" s="46">
        <v>2016</v>
      </c>
      <c r="O45" s="8">
        <v>43573</v>
      </c>
      <c r="P45" s="52">
        <v>112.15</v>
      </c>
      <c r="Q45" s="52"/>
      <c r="R45" s="55">
        <f>IF(P45="","",T45*M45*LOOKUP(RIGHT($D$2,3),定数!$A$6:$A$13,定数!$B$6:$B$13))</f>
        <v>7539.6807455956987</v>
      </c>
      <c r="S45" s="55"/>
      <c r="T45" s="56">
        <f t="shared" si="4"/>
        <v>114.00000000000006</v>
      </c>
      <c r="U45" s="56"/>
      <c r="V45" t="str">
        <f t="shared" si="7"/>
        <v/>
      </c>
      <c r="W45">
        <f t="shared" si="3"/>
        <v>0</v>
      </c>
      <c r="X45" s="41">
        <f t="shared" si="5"/>
        <v>173112.8010468875</v>
      </c>
      <c r="Y45" s="42">
        <f t="shared" si="6"/>
        <v>3.2142857142856363E-2</v>
      </c>
    </row>
    <row r="46" spans="2:25" x14ac:dyDescent="0.15">
      <c r="B46" s="40">
        <v>38</v>
      </c>
      <c r="C46" s="51">
        <f t="shared" si="1"/>
        <v>175088.14175883337</v>
      </c>
      <c r="D46" s="51"/>
      <c r="E46" s="46">
        <v>2016</v>
      </c>
      <c r="F46" s="8">
        <v>43631</v>
      </c>
      <c r="G46" s="46" t="s">
        <v>3</v>
      </c>
      <c r="H46" s="52">
        <v>109.58</v>
      </c>
      <c r="I46" s="52"/>
      <c r="J46" s="46">
        <v>73</v>
      </c>
      <c r="K46" s="53">
        <f t="shared" si="0"/>
        <v>5252.6442527650006</v>
      </c>
      <c r="L46" s="54"/>
      <c r="M46" s="6">
        <f>IF(J46="","",(K46/J46)/LOOKUP(RIGHT($D$2,3),定数!$A$6:$A$13,定数!$B$6:$B$13))</f>
        <v>0.71954030859794527</v>
      </c>
      <c r="N46" s="46">
        <v>2016</v>
      </c>
      <c r="O46" s="8">
        <v>43632</v>
      </c>
      <c r="P46" s="52">
        <v>108.49</v>
      </c>
      <c r="Q46" s="52"/>
      <c r="R46" s="55">
        <f>IF(P46="","",T46*M46*LOOKUP(RIGHT($D$2,3),定数!$A$6:$A$13,定数!$B$6:$B$13))</f>
        <v>7842.9893637176274</v>
      </c>
      <c r="S46" s="55"/>
      <c r="T46" s="56">
        <f t="shared" si="4"/>
        <v>109.00000000000034</v>
      </c>
      <c r="U46" s="56"/>
      <c r="V46" t="str">
        <f t="shared" si="7"/>
        <v/>
      </c>
      <c r="W46">
        <f t="shared" si="3"/>
        <v>0</v>
      </c>
      <c r="X46" s="41">
        <f t="shared" si="5"/>
        <v>175088.14175883337</v>
      </c>
      <c r="Y46" s="42">
        <f t="shared" si="6"/>
        <v>0</v>
      </c>
    </row>
    <row r="47" spans="2:25" x14ac:dyDescent="0.15">
      <c r="B47" s="40">
        <v>39</v>
      </c>
      <c r="C47" s="51">
        <f t="shared" si="1"/>
        <v>182931.13112255099</v>
      </c>
      <c r="D47" s="51"/>
      <c r="E47" s="46">
        <v>2016</v>
      </c>
      <c r="F47" s="8">
        <v>43653</v>
      </c>
      <c r="G47" s="46" t="s">
        <v>3</v>
      </c>
      <c r="H47" s="52">
        <v>103.46</v>
      </c>
      <c r="I47" s="52"/>
      <c r="J47" s="46">
        <v>60</v>
      </c>
      <c r="K47" s="53">
        <f t="shared" si="0"/>
        <v>5487.9339336765297</v>
      </c>
      <c r="L47" s="54"/>
      <c r="M47" s="6">
        <f>IF(J47="","",(K47/J47)/LOOKUP(RIGHT($D$2,3),定数!$A$6:$A$13,定数!$B$6:$B$13))</f>
        <v>0.91465565561275497</v>
      </c>
      <c r="N47" s="46">
        <v>2016</v>
      </c>
      <c r="O47" s="8">
        <v>43654</v>
      </c>
      <c r="P47" s="52">
        <v>102.56</v>
      </c>
      <c r="Q47" s="52"/>
      <c r="R47" s="55">
        <f>IF(P47="","",T47*M47*LOOKUP(RIGHT($D$2,3),定数!$A$6:$A$13,定数!$B$6:$B$13))</f>
        <v>8231.9009005147163</v>
      </c>
      <c r="S47" s="55"/>
      <c r="T47" s="56">
        <f t="shared" si="4"/>
        <v>89.999999999999147</v>
      </c>
      <c r="U47" s="56"/>
      <c r="V47" t="str">
        <f t="shared" si="7"/>
        <v/>
      </c>
      <c r="W47">
        <f t="shared" si="3"/>
        <v>0</v>
      </c>
      <c r="X47" s="41">
        <f t="shared" si="5"/>
        <v>182931.13112255099</v>
      </c>
      <c r="Y47" s="42">
        <f t="shared" si="6"/>
        <v>0</v>
      </c>
    </row>
    <row r="48" spans="2:25" x14ac:dyDescent="0.15">
      <c r="B48" s="40">
        <v>40</v>
      </c>
      <c r="C48" s="51">
        <f t="shared" si="1"/>
        <v>191163.03202306569</v>
      </c>
      <c r="D48" s="51"/>
      <c r="E48" s="46">
        <v>2016</v>
      </c>
      <c r="F48" s="8">
        <v>43679</v>
      </c>
      <c r="G48" s="46" t="s">
        <v>3</v>
      </c>
      <c r="H48" s="52">
        <v>104.98</v>
      </c>
      <c r="I48" s="52"/>
      <c r="J48" s="46">
        <v>120</v>
      </c>
      <c r="K48" s="53">
        <f t="shared" si="0"/>
        <v>5734.8909606919706</v>
      </c>
      <c r="L48" s="54"/>
      <c r="M48" s="6">
        <f>IF(J48="","",(K48/J48)/LOOKUP(RIGHT($D$2,3),定数!$A$6:$A$13,定数!$B$6:$B$13))</f>
        <v>0.47790758005766421</v>
      </c>
      <c r="N48" s="46">
        <v>2016</v>
      </c>
      <c r="O48" s="8">
        <v>43710</v>
      </c>
      <c r="P48" s="52">
        <v>106.2</v>
      </c>
      <c r="Q48" s="52"/>
      <c r="R48" s="55">
        <f>IF(P48="","",T48*M48*LOOKUP(RIGHT($D$2,3),定数!$A$6:$A$13,定数!$B$6:$B$13))</f>
        <v>-5830.4724767034977</v>
      </c>
      <c r="S48" s="55"/>
      <c r="T48" s="56">
        <f t="shared" si="4"/>
        <v>-121.99999999999989</v>
      </c>
      <c r="U48" s="56"/>
      <c r="V48" t="str">
        <f t="shared" si="7"/>
        <v/>
      </c>
      <c r="W48">
        <f t="shared" si="3"/>
        <v>1</v>
      </c>
      <c r="X48" s="41">
        <f t="shared" si="5"/>
        <v>191163.03202306569</v>
      </c>
      <c r="Y48" s="42">
        <f t="shared" si="6"/>
        <v>0</v>
      </c>
    </row>
    <row r="49" spans="2:25" x14ac:dyDescent="0.15">
      <c r="B49" s="40">
        <v>41</v>
      </c>
      <c r="C49" s="51">
        <f t="shared" si="1"/>
        <v>185332.5595463622</v>
      </c>
      <c r="D49" s="51"/>
      <c r="E49" s="46">
        <v>2016</v>
      </c>
      <c r="F49" s="8">
        <v>43681</v>
      </c>
      <c r="G49" s="46" t="s">
        <v>3</v>
      </c>
      <c r="H49" s="52">
        <v>103.85</v>
      </c>
      <c r="I49" s="52"/>
      <c r="J49" s="46">
        <v>63</v>
      </c>
      <c r="K49" s="53">
        <f t="shared" si="0"/>
        <v>5559.9767863908655</v>
      </c>
      <c r="L49" s="54"/>
      <c r="M49" s="6">
        <f>IF(J49="","",(K49/J49)/LOOKUP(RIGHT($D$2,3),定数!$A$6:$A$13,定数!$B$6:$B$13))</f>
        <v>0.88253599783981995</v>
      </c>
      <c r="N49" s="46">
        <v>2016</v>
      </c>
      <c r="O49" s="8">
        <v>43689</v>
      </c>
      <c r="P49" s="52">
        <v>104.5</v>
      </c>
      <c r="Q49" s="52"/>
      <c r="R49" s="55">
        <f>IF(P49="","",T49*M49*LOOKUP(RIGHT($D$2,3),定数!$A$6:$A$13,定数!$B$6:$B$13))</f>
        <v>-5736.4839859588801</v>
      </c>
      <c r="S49" s="55"/>
      <c r="T49" s="56">
        <f t="shared" si="4"/>
        <v>-65.000000000000568</v>
      </c>
      <c r="U49" s="56"/>
      <c r="V49" t="str">
        <f t="shared" si="7"/>
        <v/>
      </c>
      <c r="W49">
        <f t="shared" si="3"/>
        <v>2</v>
      </c>
      <c r="X49" s="41">
        <f t="shared" si="5"/>
        <v>191163.03202306569</v>
      </c>
      <c r="Y49" s="42">
        <f t="shared" si="6"/>
        <v>3.0499999999999972E-2</v>
      </c>
    </row>
    <row r="50" spans="2:25" x14ac:dyDescent="0.15">
      <c r="B50" s="40">
        <v>42</v>
      </c>
      <c r="C50" s="51">
        <f t="shared" si="1"/>
        <v>179596.07556040332</v>
      </c>
      <c r="D50" s="51"/>
      <c r="E50" s="46">
        <v>2016</v>
      </c>
      <c r="F50" s="8">
        <v>43686</v>
      </c>
      <c r="G50" s="46" t="s">
        <v>3</v>
      </c>
      <c r="H50" s="52">
        <v>103.69</v>
      </c>
      <c r="I50" s="52"/>
      <c r="J50" s="46">
        <v>54</v>
      </c>
      <c r="K50" s="53">
        <f t="shared" si="0"/>
        <v>5387.8822668120993</v>
      </c>
      <c r="L50" s="54"/>
      <c r="M50" s="6">
        <f>IF(J50="","",(K50/J50)/LOOKUP(RIGHT($D$2,3),定数!$A$6:$A$13,定数!$B$6:$B$13))</f>
        <v>0.99775597533557392</v>
      </c>
      <c r="N50" s="46">
        <v>2016</v>
      </c>
      <c r="O50" s="8">
        <v>43688</v>
      </c>
      <c r="P50" s="52">
        <v>104.26</v>
      </c>
      <c r="Q50" s="52"/>
      <c r="R50" s="55">
        <f>IF(P50="","",T50*M50*LOOKUP(RIGHT($D$2,3),定数!$A$6:$A$13,定数!$B$6:$B$13))</f>
        <v>-5687.2090594128449</v>
      </c>
      <c r="S50" s="55"/>
      <c r="T50" s="56">
        <f t="shared" si="4"/>
        <v>-57.000000000000739</v>
      </c>
      <c r="U50" s="56"/>
      <c r="V50" t="str">
        <f t="shared" si="7"/>
        <v/>
      </c>
      <c r="W50">
        <f t="shared" si="3"/>
        <v>3</v>
      </c>
      <c r="X50" s="41">
        <f t="shared" si="5"/>
        <v>191163.03202306569</v>
      </c>
      <c r="Y50" s="42">
        <f t="shared" si="6"/>
        <v>6.0508333333333608E-2</v>
      </c>
    </row>
    <row r="51" spans="2:25" x14ac:dyDescent="0.15">
      <c r="B51" s="40">
        <v>43</v>
      </c>
      <c r="C51" s="51">
        <f t="shared" si="1"/>
        <v>173908.86650099047</v>
      </c>
      <c r="D51" s="51"/>
      <c r="E51" s="46">
        <v>2016</v>
      </c>
      <c r="F51" s="8">
        <v>43724</v>
      </c>
      <c r="G51" s="46" t="s">
        <v>3</v>
      </c>
      <c r="H51" s="52">
        <v>104.67</v>
      </c>
      <c r="I51" s="52"/>
      <c r="J51" s="46">
        <v>42</v>
      </c>
      <c r="K51" s="53">
        <f t="shared" si="0"/>
        <v>5217.2659950297138</v>
      </c>
      <c r="L51" s="54"/>
      <c r="M51" s="6">
        <f>IF(J51="","",(K51/J51)/LOOKUP(RIGHT($D$2,3),定数!$A$6:$A$13,定数!$B$6:$B$13))</f>
        <v>1.2422061892927889</v>
      </c>
      <c r="N51" s="46">
        <v>2016</v>
      </c>
      <c r="O51" s="8">
        <v>43727</v>
      </c>
      <c r="P51" s="52">
        <v>104.04</v>
      </c>
      <c r="Q51" s="52"/>
      <c r="R51" s="55">
        <f>IF(P51="","",T51*M51*LOOKUP(RIGHT($D$2,3),定数!$A$6:$A$13,定数!$B$6:$B$13))</f>
        <v>7825.8989925445139</v>
      </c>
      <c r="S51" s="55"/>
      <c r="T51" s="56">
        <f t="shared" si="4"/>
        <v>62.999999999999545</v>
      </c>
      <c r="U51" s="56"/>
      <c r="V51" t="str">
        <f t="shared" si="7"/>
        <v/>
      </c>
      <c r="W51">
        <f t="shared" si="3"/>
        <v>0</v>
      </c>
      <c r="X51" s="41">
        <f t="shared" si="5"/>
        <v>191163.03202306569</v>
      </c>
      <c r="Y51" s="42">
        <f t="shared" si="6"/>
        <v>9.0258902777778371E-2</v>
      </c>
    </row>
    <row r="52" spans="2:25" x14ac:dyDescent="0.15">
      <c r="B52" s="40">
        <v>44</v>
      </c>
      <c r="C52" s="51">
        <f t="shared" si="1"/>
        <v>181734.76549353497</v>
      </c>
      <c r="D52" s="51"/>
      <c r="E52" s="46">
        <v>2016</v>
      </c>
      <c r="F52" s="8">
        <v>43759</v>
      </c>
      <c r="G52" s="46" t="s">
        <v>3</v>
      </c>
      <c r="H52" s="52">
        <v>104.56</v>
      </c>
      <c r="I52" s="52"/>
      <c r="J52" s="46">
        <v>35</v>
      </c>
      <c r="K52" s="53">
        <f t="shared" si="0"/>
        <v>5452.042964806049</v>
      </c>
      <c r="L52" s="54"/>
      <c r="M52" s="6">
        <f>IF(J52="","",(K52/J52)/LOOKUP(RIGHT($D$2,3),定数!$A$6:$A$13,定数!$B$6:$B$13))</f>
        <v>1.557726561373157</v>
      </c>
      <c r="N52" s="46">
        <v>2016</v>
      </c>
      <c r="O52" s="8">
        <v>43759</v>
      </c>
      <c r="P52" s="52">
        <v>104.04</v>
      </c>
      <c r="Q52" s="52"/>
      <c r="R52" s="55">
        <f>IF(P52="","",T52*M52*LOOKUP(RIGHT($D$2,3),定数!$A$6:$A$13,定数!$B$6:$B$13))</f>
        <v>8100.1781191403552</v>
      </c>
      <c r="S52" s="55"/>
      <c r="T52" s="56">
        <f t="shared" si="4"/>
        <v>51.999999999999602</v>
      </c>
      <c r="U52" s="56"/>
      <c r="V52" t="str">
        <f t="shared" si="7"/>
        <v/>
      </c>
      <c r="W52">
        <f t="shared" si="3"/>
        <v>0</v>
      </c>
      <c r="X52" s="41">
        <f t="shared" si="5"/>
        <v>191163.03202306569</v>
      </c>
      <c r="Y52" s="42">
        <f t="shared" si="6"/>
        <v>4.9320553402778744E-2</v>
      </c>
    </row>
    <row r="53" spans="2:25" x14ac:dyDescent="0.15">
      <c r="B53" s="40">
        <v>45</v>
      </c>
      <c r="C53" s="51">
        <f t="shared" si="1"/>
        <v>189834.94361267533</v>
      </c>
      <c r="D53" s="51"/>
      <c r="E53" s="46">
        <v>2016</v>
      </c>
      <c r="F53" s="8">
        <v>43779</v>
      </c>
      <c r="G53" s="46" t="s">
        <v>4</v>
      </c>
      <c r="H53" s="52">
        <v>107.6</v>
      </c>
      <c r="I53" s="52"/>
      <c r="J53" s="46">
        <v>72</v>
      </c>
      <c r="K53" s="53">
        <f t="shared" si="0"/>
        <v>5695.0483083802592</v>
      </c>
      <c r="L53" s="54"/>
      <c r="M53" s="6">
        <f>IF(J53="","",(K53/J53)/LOOKUP(RIGHT($D$2,3),定数!$A$6:$A$13,定数!$B$6:$B$13))</f>
        <v>0.79097893171948042</v>
      </c>
      <c r="N53" s="46">
        <v>2016</v>
      </c>
      <c r="O53" s="8">
        <v>43783</v>
      </c>
      <c r="P53" s="52">
        <v>108.67</v>
      </c>
      <c r="Q53" s="52"/>
      <c r="R53" s="55">
        <f>IF(P53="","",T53*M53*LOOKUP(RIGHT($D$2,3),定数!$A$6:$A$13,定数!$B$6:$B$13))</f>
        <v>8463.4745693984987</v>
      </c>
      <c r="S53" s="55"/>
      <c r="T53" s="56">
        <f t="shared" si="4"/>
        <v>107.00000000000074</v>
      </c>
      <c r="U53" s="56"/>
      <c r="V53" t="str">
        <f t="shared" si="7"/>
        <v/>
      </c>
      <c r="W53">
        <f t="shared" si="3"/>
        <v>0</v>
      </c>
      <c r="X53" s="41">
        <f t="shared" si="5"/>
        <v>191163.03202306569</v>
      </c>
      <c r="Y53" s="42">
        <f t="shared" si="6"/>
        <v>6.9474123544458477E-3</v>
      </c>
    </row>
    <row r="54" spans="2:25" x14ac:dyDescent="0.15">
      <c r="B54" s="40">
        <v>46</v>
      </c>
      <c r="C54" s="51">
        <f t="shared" si="1"/>
        <v>198298.41818207383</v>
      </c>
      <c r="D54" s="51"/>
      <c r="E54" s="46">
        <v>2016</v>
      </c>
      <c r="F54" s="8">
        <v>43784</v>
      </c>
      <c r="G54" s="46" t="s">
        <v>4</v>
      </c>
      <c r="H54" s="52">
        <v>108.95</v>
      </c>
      <c r="I54" s="52"/>
      <c r="J54" s="46">
        <v>66</v>
      </c>
      <c r="K54" s="53">
        <f t="shared" si="0"/>
        <v>5948.9525454622144</v>
      </c>
      <c r="L54" s="54"/>
      <c r="M54" s="6">
        <f>IF(J54="","",(K54/J54)/LOOKUP(RIGHT($D$2,3),定数!$A$6:$A$13,定数!$B$6:$B$13))</f>
        <v>0.90135644628215372</v>
      </c>
      <c r="N54" s="46">
        <v>2016</v>
      </c>
      <c r="O54" s="8">
        <v>43790</v>
      </c>
      <c r="P54" s="52">
        <v>109.94</v>
      </c>
      <c r="Q54" s="52"/>
      <c r="R54" s="55">
        <f>IF(P54="","",T54*M54*LOOKUP(RIGHT($D$2,3),定数!$A$6:$A$13,定数!$B$6:$B$13))</f>
        <v>8923.4288181932752</v>
      </c>
      <c r="S54" s="55"/>
      <c r="T54" s="56">
        <f t="shared" si="4"/>
        <v>98.999999999999488</v>
      </c>
      <c r="U54" s="56"/>
      <c r="V54" t="str">
        <f t="shared" si="7"/>
        <v/>
      </c>
      <c r="W54">
        <f t="shared" si="3"/>
        <v>0</v>
      </c>
      <c r="X54" s="41">
        <f t="shared" si="5"/>
        <v>198298.41818207383</v>
      </c>
      <c r="Y54" s="42">
        <f t="shared" si="6"/>
        <v>0</v>
      </c>
    </row>
    <row r="55" spans="2:25" x14ac:dyDescent="0.15">
      <c r="B55" s="40">
        <v>47</v>
      </c>
      <c r="C55" s="51">
        <f t="shared" si="1"/>
        <v>207221.84700026709</v>
      </c>
      <c r="D55" s="51"/>
      <c r="E55" s="46">
        <v>2016</v>
      </c>
      <c r="F55" s="8">
        <v>43787</v>
      </c>
      <c r="G55" s="46" t="s">
        <v>4</v>
      </c>
      <c r="H55" s="52">
        <v>109.39</v>
      </c>
      <c r="I55" s="52"/>
      <c r="J55" s="46">
        <v>52</v>
      </c>
      <c r="K55" s="53">
        <f t="shared" si="0"/>
        <v>6216.655410008013</v>
      </c>
      <c r="L55" s="54"/>
      <c r="M55" s="6">
        <f>IF(J55="","",(K55/J55)/LOOKUP(RIGHT($D$2,3),定数!$A$6:$A$13,定数!$B$6:$B$13))</f>
        <v>1.1955106557707718</v>
      </c>
      <c r="N55" s="46">
        <v>2016</v>
      </c>
      <c r="O55" s="8">
        <v>43792</v>
      </c>
      <c r="P55" s="52">
        <v>110.17</v>
      </c>
      <c r="Q55" s="52"/>
      <c r="R55" s="55">
        <f>IF(P55="","",T55*M55*LOOKUP(RIGHT($D$2,3),定数!$A$6:$A$13,定数!$B$6:$B$13))</f>
        <v>9324.9831150120335</v>
      </c>
      <c r="S55" s="55"/>
      <c r="T55" s="56">
        <f t="shared" si="4"/>
        <v>78.000000000000114</v>
      </c>
      <c r="U55" s="56"/>
      <c r="V55" t="str">
        <f t="shared" si="7"/>
        <v/>
      </c>
      <c r="W55">
        <f t="shared" si="3"/>
        <v>0</v>
      </c>
      <c r="X55" s="41">
        <f t="shared" si="5"/>
        <v>207221.84700026709</v>
      </c>
      <c r="Y55" s="42">
        <f t="shared" si="6"/>
        <v>0</v>
      </c>
    </row>
    <row r="56" spans="2:25" x14ac:dyDescent="0.15">
      <c r="B56" s="40">
        <v>48</v>
      </c>
      <c r="C56" s="51">
        <f t="shared" si="1"/>
        <v>216546.83011527912</v>
      </c>
      <c r="D56" s="51"/>
      <c r="E56" s="46">
        <v>2016</v>
      </c>
      <c r="F56" s="8">
        <v>43791</v>
      </c>
      <c r="G56" s="46" t="s">
        <v>4</v>
      </c>
      <c r="H56" s="52">
        <v>110.02</v>
      </c>
      <c r="I56" s="52"/>
      <c r="J56" s="46">
        <v>39</v>
      </c>
      <c r="K56" s="53">
        <f t="shared" si="0"/>
        <v>6496.4049034583732</v>
      </c>
      <c r="L56" s="54"/>
      <c r="M56" s="6">
        <f>IF(J56="","",(K56/J56)/LOOKUP(RIGHT($D$2,3),定数!$A$6:$A$13,定数!$B$6:$B$13))</f>
        <v>1.6657448470406084</v>
      </c>
      <c r="N56" s="46">
        <v>2016</v>
      </c>
      <c r="O56" s="8">
        <v>43792</v>
      </c>
      <c r="P56" s="52">
        <v>110.6</v>
      </c>
      <c r="Q56" s="52"/>
      <c r="R56" s="55">
        <f>IF(P56="","",T56*M56*LOOKUP(RIGHT($D$2,3),定数!$A$6:$A$13,定数!$B$6:$B$13))</f>
        <v>9661.3201128354995</v>
      </c>
      <c r="S56" s="55"/>
      <c r="T56" s="56">
        <f t="shared" si="4"/>
        <v>57.999999999999829</v>
      </c>
      <c r="U56" s="56"/>
      <c r="V56" t="str">
        <f t="shared" si="7"/>
        <v/>
      </c>
      <c r="W56">
        <f t="shared" si="3"/>
        <v>0</v>
      </c>
      <c r="X56" s="41">
        <f t="shared" si="5"/>
        <v>216546.83011527912</v>
      </c>
      <c r="Y56" s="42">
        <f t="shared" si="6"/>
        <v>0</v>
      </c>
    </row>
    <row r="57" spans="2:25" x14ac:dyDescent="0.15">
      <c r="B57" s="40">
        <v>49</v>
      </c>
      <c r="C57" s="51">
        <f t="shared" si="1"/>
        <v>226208.15022811462</v>
      </c>
      <c r="D57" s="51"/>
      <c r="E57" s="46">
        <v>2017</v>
      </c>
      <c r="F57" s="8">
        <v>43504</v>
      </c>
      <c r="G57" s="46" t="s">
        <v>3</v>
      </c>
      <c r="H57" s="52">
        <v>112.2</v>
      </c>
      <c r="I57" s="52"/>
      <c r="J57" s="46">
        <v>39</v>
      </c>
      <c r="K57" s="53">
        <f t="shared" si="0"/>
        <v>6786.2445068434381</v>
      </c>
      <c r="L57" s="54"/>
      <c r="M57" s="6">
        <f>IF(J57="","",(K57/J57)/LOOKUP(RIGHT($D$2,3),定数!$A$6:$A$13,定数!$B$6:$B$13))</f>
        <v>1.7400626940624202</v>
      </c>
      <c r="N57" s="46">
        <v>2017</v>
      </c>
      <c r="O57" s="8">
        <v>43505</v>
      </c>
      <c r="P57" s="52">
        <v>112.61</v>
      </c>
      <c r="Q57" s="52"/>
      <c r="R57" s="55">
        <f>IF(P57="","",T57*M57*LOOKUP(RIGHT($D$2,3),定数!$A$6:$A$13,定数!$B$6:$B$13))</f>
        <v>-7134.2570456558633</v>
      </c>
      <c r="S57" s="55"/>
      <c r="T57" s="56">
        <f t="shared" si="4"/>
        <v>-40.999999999999659</v>
      </c>
      <c r="U57" s="56"/>
      <c r="V57" t="str">
        <f t="shared" si="7"/>
        <v/>
      </c>
      <c r="W57">
        <f t="shared" si="3"/>
        <v>1</v>
      </c>
      <c r="X57" s="41">
        <f t="shared" si="5"/>
        <v>226208.15022811462</v>
      </c>
      <c r="Y57" s="42">
        <f t="shared" si="6"/>
        <v>0</v>
      </c>
    </row>
    <row r="58" spans="2:25" x14ac:dyDescent="0.15">
      <c r="B58" s="40">
        <v>50</v>
      </c>
      <c r="C58" s="51">
        <f t="shared" si="1"/>
        <v>219073.89318245876</v>
      </c>
      <c r="D58" s="51"/>
      <c r="E58" s="46">
        <v>2017</v>
      </c>
      <c r="F58" s="8">
        <v>43517</v>
      </c>
      <c r="G58" s="46" t="s">
        <v>3</v>
      </c>
      <c r="H58" s="52">
        <v>112.63</v>
      </c>
      <c r="I58" s="52"/>
      <c r="J58" s="46">
        <v>37</v>
      </c>
      <c r="K58" s="53">
        <f t="shared" si="0"/>
        <v>6572.2167954737624</v>
      </c>
      <c r="L58" s="54"/>
      <c r="M58" s="6">
        <f>IF(J58="","",(K58/J58)/LOOKUP(RIGHT($D$2,3),定数!$A$6:$A$13,定数!$B$6:$B$13))</f>
        <v>1.7762748095875034</v>
      </c>
      <c r="N58" s="46">
        <v>2017</v>
      </c>
      <c r="O58" s="8">
        <v>43518</v>
      </c>
      <c r="P58" s="52">
        <v>112.08</v>
      </c>
      <c r="Q58" s="52"/>
      <c r="R58" s="55">
        <f>IF(P58="","",T58*M58*LOOKUP(RIGHT($D$2,3),定数!$A$6:$A$13,定数!$B$6:$B$13))</f>
        <v>9769.511452731218</v>
      </c>
      <c r="S58" s="55"/>
      <c r="T58" s="56">
        <f t="shared" si="4"/>
        <v>54.999999999999716</v>
      </c>
      <c r="U58" s="56"/>
      <c r="V58" t="str">
        <f t="shared" si="7"/>
        <v/>
      </c>
      <c r="W58">
        <f t="shared" si="3"/>
        <v>0</v>
      </c>
      <c r="X58" s="41">
        <f t="shared" si="5"/>
        <v>226208.15022811462</v>
      </c>
      <c r="Y58" s="42">
        <f t="shared" si="6"/>
        <v>3.1538461538461293E-2</v>
      </c>
    </row>
    <row r="59" spans="2:25" x14ac:dyDescent="0.15">
      <c r="B59" s="40">
        <v>51</v>
      </c>
      <c r="C59" s="51">
        <f t="shared" si="1"/>
        <v>228843.40463518997</v>
      </c>
      <c r="D59" s="51"/>
      <c r="E59" s="46">
        <v>2017</v>
      </c>
      <c r="F59" s="8">
        <v>43553</v>
      </c>
      <c r="G59" s="46" t="s">
        <v>3</v>
      </c>
      <c r="H59" s="52">
        <v>111.69</v>
      </c>
      <c r="I59" s="52"/>
      <c r="J59" s="46">
        <v>50</v>
      </c>
      <c r="K59" s="53">
        <f t="shared" si="0"/>
        <v>6865.3021390556987</v>
      </c>
      <c r="L59" s="54"/>
      <c r="M59" s="6">
        <f>IF(J59="","",(K59/J59)/LOOKUP(RIGHT($D$2,3),定数!$A$6:$A$13,定数!$B$6:$B$13))</f>
        <v>1.3730604278111398</v>
      </c>
      <c r="N59" s="46">
        <v>2017</v>
      </c>
      <c r="O59" s="8">
        <v>43558</v>
      </c>
      <c r="P59" s="52">
        <v>110.94</v>
      </c>
      <c r="Q59" s="52"/>
      <c r="R59" s="55">
        <f>IF(P59="","",T59*M59*LOOKUP(RIGHT($D$2,3),定数!$A$6:$A$13,定数!$B$6:$B$13))</f>
        <v>10297.953208583549</v>
      </c>
      <c r="S59" s="55"/>
      <c r="T59" s="56">
        <f t="shared" si="4"/>
        <v>75</v>
      </c>
      <c r="U59" s="56"/>
      <c r="V59" t="str">
        <f t="shared" si="7"/>
        <v/>
      </c>
      <c r="W59">
        <f t="shared" si="3"/>
        <v>0</v>
      </c>
      <c r="X59" s="41">
        <f t="shared" si="5"/>
        <v>228843.40463518997</v>
      </c>
      <c r="Y59" s="42">
        <f t="shared" si="6"/>
        <v>0</v>
      </c>
    </row>
    <row r="60" spans="2:25" x14ac:dyDescent="0.15">
      <c r="B60" s="40">
        <v>52</v>
      </c>
      <c r="C60" s="51">
        <f t="shared" si="1"/>
        <v>239141.35784377353</v>
      </c>
      <c r="D60" s="51"/>
      <c r="E60" s="46">
        <v>2017</v>
      </c>
      <c r="F60" s="8">
        <v>43560</v>
      </c>
      <c r="G60" s="46" t="s">
        <v>3</v>
      </c>
      <c r="H60" s="52">
        <v>110.31</v>
      </c>
      <c r="I60" s="52"/>
      <c r="J60" s="46">
        <v>37</v>
      </c>
      <c r="K60" s="53">
        <f t="shared" si="0"/>
        <v>7174.2407353132057</v>
      </c>
      <c r="L60" s="54"/>
      <c r="M60" s="6">
        <f>IF(J60="","",(K60/J60)/LOOKUP(RIGHT($D$2,3),定数!$A$6:$A$13,定数!$B$6:$B$13))</f>
        <v>1.9389839825170827</v>
      </c>
      <c r="N60" s="46">
        <v>2017</v>
      </c>
      <c r="O60" s="8">
        <v>43560</v>
      </c>
      <c r="P60" s="52">
        <v>110.71</v>
      </c>
      <c r="Q60" s="52"/>
      <c r="R60" s="55">
        <f>IF(P60="","",T60*M60*LOOKUP(RIGHT($D$2,3),定数!$A$6:$A$13,定数!$B$6:$B$13))</f>
        <v>-7755.9359300681645</v>
      </c>
      <c r="S60" s="55"/>
      <c r="T60" s="56">
        <f t="shared" si="4"/>
        <v>-39.999999999999147</v>
      </c>
      <c r="U60" s="56"/>
      <c r="V60" t="str">
        <f t="shared" si="7"/>
        <v/>
      </c>
      <c r="W60">
        <f t="shared" si="3"/>
        <v>1</v>
      </c>
      <c r="X60" s="41">
        <f t="shared" si="5"/>
        <v>239141.35784377353</v>
      </c>
      <c r="Y60" s="42">
        <f t="shared" si="6"/>
        <v>0</v>
      </c>
    </row>
    <row r="61" spans="2:25" x14ac:dyDescent="0.15">
      <c r="B61" s="40">
        <v>53</v>
      </c>
      <c r="C61" s="51">
        <f t="shared" si="1"/>
        <v>231385.42191370536</v>
      </c>
      <c r="D61" s="51"/>
      <c r="E61" s="46">
        <v>2017</v>
      </c>
      <c r="F61" s="8">
        <v>43569</v>
      </c>
      <c r="G61" s="46" t="s">
        <v>3</v>
      </c>
      <c r="H61" s="52">
        <v>108.21</v>
      </c>
      <c r="I61" s="52"/>
      <c r="J61" s="46">
        <v>47</v>
      </c>
      <c r="K61" s="53">
        <f t="shared" si="0"/>
        <v>6941.5626574111602</v>
      </c>
      <c r="L61" s="54"/>
      <c r="M61" s="6">
        <f>IF(J61="","",(K61/J61)/LOOKUP(RIGHT($D$2,3),定数!$A$6:$A$13,定数!$B$6:$B$13))</f>
        <v>1.476928224981098</v>
      </c>
      <c r="N61" s="46">
        <v>2017</v>
      </c>
      <c r="O61" s="8">
        <v>43573</v>
      </c>
      <c r="P61" s="52">
        <v>108.71</v>
      </c>
      <c r="Q61" s="52"/>
      <c r="R61" s="55">
        <f>IF(P61="","",T61*M61*LOOKUP(RIGHT($D$2,3),定数!$A$6:$A$13,定数!$B$6:$B$13))</f>
        <v>-7384.64112490549</v>
      </c>
      <c r="S61" s="55"/>
      <c r="T61" s="56">
        <f t="shared" si="4"/>
        <v>-50</v>
      </c>
      <c r="U61" s="56"/>
      <c r="V61" t="str">
        <f t="shared" si="7"/>
        <v/>
      </c>
      <c r="W61">
        <f t="shared" si="3"/>
        <v>2</v>
      </c>
      <c r="X61" s="41">
        <f t="shared" si="5"/>
        <v>239141.35784377353</v>
      </c>
      <c r="Y61" s="42">
        <f t="shared" si="6"/>
        <v>3.2432432432431768E-2</v>
      </c>
    </row>
    <row r="62" spans="2:25" x14ac:dyDescent="0.15">
      <c r="B62" s="40">
        <v>54</v>
      </c>
      <c r="C62" s="51">
        <f t="shared" si="1"/>
        <v>224000.78078879986</v>
      </c>
      <c r="D62" s="51"/>
      <c r="E62" s="46">
        <v>2017</v>
      </c>
      <c r="F62" s="8">
        <v>43583</v>
      </c>
      <c r="G62" s="46" t="s">
        <v>4</v>
      </c>
      <c r="H62" s="52">
        <v>112.08</v>
      </c>
      <c r="I62" s="52"/>
      <c r="J62" s="46">
        <v>37</v>
      </c>
      <c r="K62" s="53">
        <f t="shared" si="0"/>
        <v>6720.0234236639953</v>
      </c>
      <c r="L62" s="54"/>
      <c r="M62" s="6">
        <f>IF(J62="","",(K62/J62)/LOOKUP(RIGHT($D$2,3),定数!$A$6:$A$13,定数!$B$6:$B$13))</f>
        <v>1.816222546936215</v>
      </c>
      <c r="N62" s="46">
        <v>2017</v>
      </c>
      <c r="O62" s="8">
        <v>43587</v>
      </c>
      <c r="P62" s="52">
        <v>112.64</v>
      </c>
      <c r="Q62" s="52"/>
      <c r="R62" s="55">
        <f>IF(P62="","",T62*M62*LOOKUP(RIGHT($D$2,3),定数!$A$6:$A$13,定数!$B$6:$B$13))</f>
        <v>10170.846262842844</v>
      </c>
      <c r="S62" s="55"/>
      <c r="T62" s="56">
        <f t="shared" si="4"/>
        <v>56.000000000000227</v>
      </c>
      <c r="U62" s="56"/>
      <c r="V62" t="str">
        <f t="shared" si="7"/>
        <v/>
      </c>
      <c r="W62">
        <f t="shared" si="3"/>
        <v>0</v>
      </c>
      <c r="X62" s="41">
        <f t="shared" si="5"/>
        <v>239141.35784377353</v>
      </c>
      <c r="Y62" s="42">
        <f t="shared" si="6"/>
        <v>6.3312248418630812E-2</v>
      </c>
    </row>
    <row r="63" spans="2:25" x14ac:dyDescent="0.15">
      <c r="B63" s="40">
        <v>55</v>
      </c>
      <c r="C63" s="51">
        <f t="shared" si="1"/>
        <v>234171.62705164272</v>
      </c>
      <c r="D63" s="51"/>
      <c r="E63" s="46">
        <v>2017</v>
      </c>
      <c r="F63" s="8">
        <v>43639</v>
      </c>
      <c r="G63" s="46" t="s">
        <v>4</v>
      </c>
      <c r="H63" s="52">
        <v>114.96</v>
      </c>
      <c r="I63" s="52"/>
      <c r="J63" s="46">
        <v>53</v>
      </c>
      <c r="K63" s="53">
        <f t="shared" si="0"/>
        <v>7025.1488115492812</v>
      </c>
      <c r="L63" s="54"/>
      <c r="M63" s="6">
        <f>IF(J63="","",(K63/J63)/LOOKUP(RIGHT($D$2,3),定数!$A$6:$A$13,定数!$B$6:$B$13))</f>
        <v>1.3254997757640155</v>
      </c>
      <c r="N63" s="46">
        <v>2017</v>
      </c>
      <c r="O63" s="8">
        <v>43643</v>
      </c>
      <c r="P63" s="52">
        <v>115.75</v>
      </c>
      <c r="Q63" s="52"/>
      <c r="R63" s="55">
        <f>IF(P63="","",T63*M63*LOOKUP(RIGHT($D$2,3),定数!$A$6:$A$13,定数!$B$6:$B$13))</f>
        <v>10471.448228535804</v>
      </c>
      <c r="S63" s="55"/>
      <c r="T63" s="56">
        <f t="shared" si="4"/>
        <v>79.000000000000625</v>
      </c>
      <c r="U63" s="56"/>
      <c r="V63" t="str">
        <f t="shared" si="7"/>
        <v/>
      </c>
      <c r="W63">
        <f t="shared" si="3"/>
        <v>0</v>
      </c>
      <c r="X63" s="41">
        <f t="shared" si="5"/>
        <v>239141.35784377353</v>
      </c>
      <c r="Y63" s="42">
        <f t="shared" si="6"/>
        <v>2.0781561319800801E-2</v>
      </c>
    </row>
    <row r="64" spans="2:25" x14ac:dyDescent="0.15">
      <c r="B64" s="40">
        <v>56</v>
      </c>
      <c r="C64" s="51">
        <f t="shared" si="1"/>
        <v>244643.07528017851</v>
      </c>
      <c r="D64" s="51"/>
      <c r="E64" s="46">
        <v>2017</v>
      </c>
      <c r="F64" s="8">
        <v>43644</v>
      </c>
      <c r="G64" s="46" t="s">
        <v>4</v>
      </c>
      <c r="H64" s="52">
        <v>117.2</v>
      </c>
      <c r="I64" s="52"/>
      <c r="J64" s="46">
        <v>107</v>
      </c>
      <c r="K64" s="53">
        <f t="shared" si="0"/>
        <v>7339.2922584053549</v>
      </c>
      <c r="L64" s="54"/>
      <c r="M64" s="6">
        <f>IF(J64="","",(K64/J64)/LOOKUP(RIGHT($D$2,3),定数!$A$6:$A$13,定数!$B$6:$B$13))</f>
        <v>0.6859151643369491</v>
      </c>
      <c r="N64" s="46">
        <v>2017</v>
      </c>
      <c r="O64" s="8">
        <v>43673</v>
      </c>
      <c r="P64" s="52">
        <v>116.1</v>
      </c>
      <c r="Q64" s="52"/>
      <c r="R64" s="55">
        <f>IF(P64="","",T64*M64*LOOKUP(RIGHT($D$2,3),定数!$A$6:$A$13,定数!$B$6:$B$13))</f>
        <v>-7545.0668077064993</v>
      </c>
      <c r="S64" s="55"/>
      <c r="T64" s="56">
        <f t="shared" si="4"/>
        <v>-110.00000000000085</v>
      </c>
      <c r="U64" s="56"/>
      <c r="V64" t="str">
        <f t="shared" si="7"/>
        <v/>
      </c>
      <c r="W64">
        <f t="shared" si="3"/>
        <v>1</v>
      </c>
      <c r="X64" s="41">
        <f t="shared" si="5"/>
        <v>244643.07528017851</v>
      </c>
      <c r="Y64" s="42">
        <f t="shared" si="6"/>
        <v>0</v>
      </c>
    </row>
    <row r="65" spans="2:25" x14ac:dyDescent="0.15">
      <c r="B65" s="40">
        <v>57</v>
      </c>
      <c r="C65" s="51">
        <f t="shared" si="1"/>
        <v>237098.00847247202</v>
      </c>
      <c r="D65" s="51"/>
      <c r="E65" s="46">
        <v>2017</v>
      </c>
      <c r="F65" s="8">
        <v>43666</v>
      </c>
      <c r="G65" s="46" t="s">
        <v>4</v>
      </c>
      <c r="H65" s="52">
        <v>117.63</v>
      </c>
      <c r="I65" s="52"/>
      <c r="J65" s="46">
        <v>95</v>
      </c>
      <c r="K65" s="53">
        <f t="shared" si="0"/>
        <v>7112.9402541741601</v>
      </c>
      <c r="L65" s="54"/>
      <c r="M65" s="6">
        <f>IF(J65="","",(K65/J65)/LOOKUP(RIGHT($D$2,3),定数!$A$6:$A$13,定数!$B$6:$B$13))</f>
        <v>0.74873055307096426</v>
      </c>
      <c r="N65" s="46">
        <v>2017</v>
      </c>
      <c r="O65" s="8">
        <v>43672</v>
      </c>
      <c r="P65" s="52">
        <v>116.66</v>
      </c>
      <c r="Q65" s="52"/>
      <c r="R65" s="55">
        <f>IF(P65="","",T65*M65*LOOKUP(RIGHT($D$2,3),定数!$A$6:$A$13,定数!$B$6:$B$13))</f>
        <v>-7262.6863647883456</v>
      </c>
      <c r="S65" s="55"/>
      <c r="T65" s="56">
        <f t="shared" si="4"/>
        <v>-96.999999999999886</v>
      </c>
      <c r="U65" s="56"/>
      <c r="V65" t="str">
        <f t="shared" si="7"/>
        <v/>
      </c>
      <c r="W65">
        <f t="shared" si="3"/>
        <v>2</v>
      </c>
      <c r="X65" s="41">
        <f t="shared" si="5"/>
        <v>244643.07528017851</v>
      </c>
      <c r="Y65" s="42">
        <f t="shared" si="6"/>
        <v>3.0841121495327362E-2</v>
      </c>
    </row>
    <row r="66" spans="2:25" x14ac:dyDescent="0.15">
      <c r="B66" s="40">
        <v>58</v>
      </c>
      <c r="C66" s="51">
        <f t="shared" si="1"/>
        <v>229835.32210768366</v>
      </c>
      <c r="D66" s="51"/>
      <c r="E66" s="46">
        <v>2017</v>
      </c>
      <c r="F66" s="8">
        <v>43680</v>
      </c>
      <c r="G66" s="46" t="s">
        <v>3</v>
      </c>
      <c r="H66" s="52">
        <v>113.75</v>
      </c>
      <c r="I66" s="52"/>
      <c r="J66" s="46">
        <v>52</v>
      </c>
      <c r="K66" s="53">
        <f t="shared" si="0"/>
        <v>6895.0596632305096</v>
      </c>
      <c r="L66" s="54"/>
      <c r="M66" s="6">
        <f>IF(J66="","",(K66/J66)/LOOKUP(RIGHT($D$2,3),定数!$A$6:$A$13,定数!$B$6:$B$13))</f>
        <v>1.3259730121597133</v>
      </c>
      <c r="N66" s="46">
        <v>2017</v>
      </c>
      <c r="O66" s="8">
        <v>43686</v>
      </c>
      <c r="P66" s="52">
        <v>112.97</v>
      </c>
      <c r="Q66" s="52"/>
      <c r="R66" s="55">
        <f>IF(P66="","",T66*M66*LOOKUP(RIGHT($D$2,3),定数!$A$6:$A$13,定数!$B$6:$B$13))</f>
        <v>10342.589494845779</v>
      </c>
      <c r="S66" s="55"/>
      <c r="T66" s="56">
        <f t="shared" si="4"/>
        <v>78.000000000000114</v>
      </c>
      <c r="U66" s="56"/>
      <c r="V66" t="str">
        <f t="shared" si="7"/>
        <v/>
      </c>
      <c r="W66">
        <f t="shared" si="3"/>
        <v>0</v>
      </c>
      <c r="X66" s="41">
        <f t="shared" si="5"/>
        <v>244643.07528017851</v>
      </c>
      <c r="Y66" s="42">
        <f t="shared" si="6"/>
        <v>6.052798819478622E-2</v>
      </c>
    </row>
    <row r="67" spans="2:25" x14ac:dyDescent="0.15">
      <c r="B67" s="40">
        <v>59</v>
      </c>
      <c r="C67" s="51">
        <f t="shared" si="1"/>
        <v>240177.91160252944</v>
      </c>
      <c r="D67" s="51"/>
      <c r="E67" s="46">
        <v>2017</v>
      </c>
      <c r="F67" s="8">
        <v>43684</v>
      </c>
      <c r="G67" s="46" t="s">
        <v>3</v>
      </c>
      <c r="H67" s="52">
        <v>113.7</v>
      </c>
      <c r="I67" s="52"/>
      <c r="J67" s="46">
        <v>29</v>
      </c>
      <c r="K67" s="53">
        <f t="shared" si="0"/>
        <v>7205.3373480758828</v>
      </c>
      <c r="L67" s="54"/>
      <c r="M67" s="6">
        <f>IF(J67="","",(K67/J67)/LOOKUP(RIGHT($D$2,3),定数!$A$6:$A$13,定数!$B$6:$B$13))</f>
        <v>2.4845990855434077</v>
      </c>
      <c r="N67" s="46">
        <v>2017</v>
      </c>
      <c r="O67" s="8">
        <v>43685</v>
      </c>
      <c r="P67" s="52">
        <v>113.28</v>
      </c>
      <c r="Q67" s="52"/>
      <c r="R67" s="55">
        <f>IF(P67="","",T67*M67*LOOKUP(RIGHT($D$2,3),定数!$A$6:$A$13,定数!$B$6:$B$13))</f>
        <v>10435.316159282356</v>
      </c>
      <c r="S67" s="55"/>
      <c r="T67" s="56">
        <f t="shared" si="4"/>
        <v>42.000000000000171</v>
      </c>
      <c r="U67" s="56"/>
      <c r="V67" t="str">
        <f t="shared" si="7"/>
        <v/>
      </c>
      <c r="W67">
        <f t="shared" si="3"/>
        <v>0</v>
      </c>
      <c r="X67" s="41">
        <f t="shared" si="5"/>
        <v>244643.07528017851</v>
      </c>
      <c r="Y67" s="42">
        <f t="shared" si="6"/>
        <v>1.8251747663551643E-2</v>
      </c>
    </row>
    <row r="68" spans="2:25" x14ac:dyDescent="0.15">
      <c r="B68" s="40">
        <v>60</v>
      </c>
      <c r="C68" s="51">
        <f t="shared" si="1"/>
        <v>250613.22776181178</v>
      </c>
      <c r="D68" s="51"/>
      <c r="E68" s="46">
        <v>2017</v>
      </c>
      <c r="F68" s="8">
        <v>43737</v>
      </c>
      <c r="G68" s="46" t="s">
        <v>4</v>
      </c>
      <c r="H68" s="52">
        <v>116.37</v>
      </c>
      <c r="I68" s="52"/>
      <c r="J68" s="46">
        <v>59</v>
      </c>
      <c r="K68" s="53">
        <f t="shared" si="0"/>
        <v>7518.3968328543533</v>
      </c>
      <c r="L68" s="54"/>
      <c r="M68" s="6">
        <f>IF(J68="","",(K68/J68)/LOOKUP(RIGHT($D$2,3),定数!$A$6:$A$13,定数!$B$6:$B$13))</f>
        <v>1.2743045479414159</v>
      </c>
      <c r="N68" s="46">
        <v>2017</v>
      </c>
      <c r="O68" s="8">
        <v>43740</v>
      </c>
      <c r="P68" s="52">
        <v>115.75</v>
      </c>
      <c r="Q68" s="52"/>
      <c r="R68" s="55">
        <f>IF(P68="","",T68*M68*LOOKUP(RIGHT($D$2,3),定数!$A$6:$A$13,定数!$B$6:$B$13))</f>
        <v>-7900.6881972368365</v>
      </c>
      <c r="S68" s="55"/>
      <c r="T68" s="56">
        <f t="shared" si="4"/>
        <v>-62.000000000000455</v>
      </c>
      <c r="U68" s="56"/>
      <c r="V68" t="str">
        <f t="shared" si="7"/>
        <v/>
      </c>
      <c r="W68">
        <f t="shared" si="3"/>
        <v>1</v>
      </c>
      <c r="X68" s="41">
        <f t="shared" si="5"/>
        <v>250613.22776181178</v>
      </c>
      <c r="Y68" s="42">
        <f t="shared" si="6"/>
        <v>0</v>
      </c>
    </row>
    <row r="69" spans="2:25" x14ac:dyDescent="0.15">
      <c r="B69" s="40">
        <v>61</v>
      </c>
      <c r="C69" s="51">
        <f t="shared" si="1"/>
        <v>242712.53956457495</v>
      </c>
      <c r="D69" s="51"/>
      <c r="E69" s="46">
        <v>2017</v>
      </c>
      <c r="F69" s="8">
        <v>43764</v>
      </c>
      <c r="G69" s="46" t="s">
        <v>3</v>
      </c>
      <c r="H69" s="52">
        <v>114.38</v>
      </c>
      <c r="I69" s="52"/>
      <c r="J69" s="46">
        <v>57</v>
      </c>
      <c r="K69" s="53">
        <f t="shared" si="0"/>
        <v>7281.3761869372483</v>
      </c>
      <c r="L69" s="54"/>
      <c r="M69" s="6">
        <f>IF(J69="","",(K69/J69)/LOOKUP(RIGHT($D$2,3),定数!$A$6:$A$13,定数!$B$6:$B$13))</f>
        <v>1.2774344187609208</v>
      </c>
      <c r="N69" s="46">
        <v>2017</v>
      </c>
      <c r="O69" s="8">
        <v>43768</v>
      </c>
      <c r="P69" s="52">
        <v>113.53</v>
      </c>
      <c r="Q69" s="52"/>
      <c r="R69" s="55">
        <f>IF(P69="","",T69*M69*LOOKUP(RIGHT($D$2,3),定数!$A$6:$A$13,定数!$B$6:$B$13))</f>
        <v>10858.192559467754</v>
      </c>
      <c r="S69" s="55"/>
      <c r="T69" s="56">
        <f t="shared" si="4"/>
        <v>84.999999999999432</v>
      </c>
      <c r="U69" s="56"/>
      <c r="V69" t="str">
        <f t="shared" si="7"/>
        <v/>
      </c>
      <c r="W69">
        <f t="shared" si="3"/>
        <v>0</v>
      </c>
      <c r="X69" s="41">
        <f t="shared" si="5"/>
        <v>250613.22776181178</v>
      </c>
      <c r="Y69" s="42">
        <f t="shared" si="6"/>
        <v>3.1525423728813728E-2</v>
      </c>
    </row>
    <row r="70" spans="2:25" x14ac:dyDescent="0.15">
      <c r="B70" s="40">
        <v>62</v>
      </c>
      <c r="C70" s="51">
        <f t="shared" si="1"/>
        <v>253570.7321240427</v>
      </c>
      <c r="D70" s="51"/>
      <c r="E70" s="46">
        <v>2017</v>
      </c>
      <c r="F70" s="8">
        <v>43777</v>
      </c>
      <c r="G70" s="46" t="s">
        <v>3</v>
      </c>
      <c r="H70" s="52">
        <v>113.79</v>
      </c>
      <c r="I70" s="52"/>
      <c r="J70" s="46">
        <v>16</v>
      </c>
      <c r="K70" s="53">
        <f t="shared" si="0"/>
        <v>7607.1219637212807</v>
      </c>
      <c r="L70" s="54"/>
      <c r="M70" s="6">
        <f>IF(J70="","",(K70/J70)/LOOKUP(RIGHT($D$2,3),定数!$A$6:$A$13,定数!$B$6:$B$13))</f>
        <v>4.7544512273258004</v>
      </c>
      <c r="N70" s="46">
        <v>2017</v>
      </c>
      <c r="O70" s="8">
        <v>43777</v>
      </c>
      <c r="P70" s="52">
        <v>113.54</v>
      </c>
      <c r="Q70" s="52"/>
      <c r="R70" s="55">
        <f>IF(P70="","",T70*M70*LOOKUP(RIGHT($D$2,3),定数!$A$6:$A$13,定数!$B$6:$B$13))</f>
        <v>11886.128068314501</v>
      </c>
      <c r="S70" s="55"/>
      <c r="T70" s="56">
        <f t="shared" si="4"/>
        <v>25</v>
      </c>
      <c r="U70" s="56"/>
      <c r="V70" t="str">
        <f t="shared" si="7"/>
        <v/>
      </c>
      <c r="W70">
        <f t="shared" si="3"/>
        <v>0</v>
      </c>
      <c r="X70" s="41">
        <f t="shared" si="5"/>
        <v>253570.7321240427</v>
      </c>
      <c r="Y70" s="42">
        <f t="shared" si="6"/>
        <v>0</v>
      </c>
    </row>
    <row r="71" spans="2:25" x14ac:dyDescent="0.15">
      <c r="B71" s="40">
        <v>63</v>
      </c>
      <c r="C71" s="51">
        <f t="shared" si="1"/>
        <v>265456.86019235721</v>
      </c>
      <c r="D71" s="51"/>
      <c r="E71" s="46">
        <v>2018</v>
      </c>
      <c r="F71" s="8">
        <v>43519</v>
      </c>
      <c r="G71" s="46" t="s">
        <v>3</v>
      </c>
      <c r="H71" s="52">
        <v>114.02</v>
      </c>
      <c r="I71" s="52"/>
      <c r="J71" s="46">
        <v>47</v>
      </c>
      <c r="K71" s="53">
        <f t="shared" si="0"/>
        <v>7963.7058057707163</v>
      </c>
      <c r="L71" s="54"/>
      <c r="M71" s="6">
        <f>IF(J71="","",(K71/J71)/LOOKUP(RIGHT($D$2,3),定数!$A$6:$A$13,定数!$B$6:$B$13))</f>
        <v>1.6944054905895141</v>
      </c>
      <c r="N71" s="46">
        <v>2018</v>
      </c>
      <c r="O71" s="8">
        <v>43524</v>
      </c>
      <c r="P71" s="52">
        <v>113.32</v>
      </c>
      <c r="Q71" s="52"/>
      <c r="R71" s="55">
        <f>IF(P71="","",T71*M71*LOOKUP(RIGHT($D$2,3),定数!$A$6:$A$13,定数!$B$6:$B$13))</f>
        <v>11860.838434126646</v>
      </c>
      <c r="S71" s="55"/>
      <c r="T71" s="56">
        <f t="shared" si="4"/>
        <v>70.000000000000284</v>
      </c>
      <c r="U71" s="56"/>
      <c r="V71" t="str">
        <f t="shared" si="7"/>
        <v/>
      </c>
      <c r="W71">
        <f t="shared" si="3"/>
        <v>0</v>
      </c>
      <c r="X71" s="41">
        <f t="shared" si="5"/>
        <v>265456.86019235721</v>
      </c>
      <c r="Y71" s="42">
        <f t="shared" si="6"/>
        <v>0</v>
      </c>
    </row>
    <row r="72" spans="2:25" x14ac:dyDescent="0.15">
      <c r="B72" s="40">
        <v>64</v>
      </c>
      <c r="C72" s="51">
        <f t="shared" si="1"/>
        <v>277317.69862648385</v>
      </c>
      <c r="D72" s="51"/>
      <c r="E72" s="46">
        <v>2018</v>
      </c>
      <c r="F72" s="8">
        <v>43572</v>
      </c>
      <c r="G72" s="46" t="s">
        <v>3</v>
      </c>
      <c r="H72" s="52">
        <v>111.37</v>
      </c>
      <c r="I72" s="52"/>
      <c r="J72" s="46">
        <v>23</v>
      </c>
      <c r="K72" s="53">
        <f t="shared" si="0"/>
        <v>8319.5309587945158</v>
      </c>
      <c r="L72" s="54"/>
      <c r="M72" s="6">
        <f>IF(J72="","",(K72/J72)/LOOKUP(RIGHT($D$2,3),定数!$A$6:$A$13,定数!$B$6:$B$13))</f>
        <v>3.6171873733889197</v>
      </c>
      <c r="N72" s="46">
        <v>2018</v>
      </c>
      <c r="O72" s="8">
        <v>43572</v>
      </c>
      <c r="P72" s="52">
        <v>111.02</v>
      </c>
      <c r="Q72" s="52"/>
      <c r="R72" s="55">
        <f>IF(P72="","",T72*M72*LOOKUP(RIGHT($D$2,3),定数!$A$6:$A$13,定数!$B$6:$B$13))</f>
        <v>12660.155806861527</v>
      </c>
      <c r="S72" s="55"/>
      <c r="T72" s="56">
        <f t="shared" si="4"/>
        <v>35.000000000000853</v>
      </c>
      <c r="U72" s="56"/>
      <c r="V72" t="str">
        <f t="shared" si="7"/>
        <v/>
      </c>
      <c r="W72">
        <f t="shared" si="3"/>
        <v>0</v>
      </c>
      <c r="X72" s="41">
        <f t="shared" si="5"/>
        <v>277317.69862648385</v>
      </c>
      <c r="Y72" s="42">
        <f t="shared" si="6"/>
        <v>0</v>
      </c>
    </row>
    <row r="73" spans="2:25" x14ac:dyDescent="0.15">
      <c r="B73" s="40">
        <v>65</v>
      </c>
      <c r="C73" s="51">
        <f t="shared" si="1"/>
        <v>289977.85443334538</v>
      </c>
      <c r="D73" s="51"/>
      <c r="E73" s="46">
        <v>2018</v>
      </c>
      <c r="F73" s="8">
        <v>43574</v>
      </c>
      <c r="G73" s="46" t="s">
        <v>3</v>
      </c>
      <c r="H73" s="52">
        <v>110.47</v>
      </c>
      <c r="I73" s="52"/>
      <c r="J73" s="46">
        <v>61</v>
      </c>
      <c r="K73" s="53">
        <f t="shared" ref="K73:K132" si="8">IF(J73="","",C73*0.03)</f>
        <v>8699.3356330003608</v>
      </c>
      <c r="L73" s="54"/>
      <c r="M73" s="6">
        <f>IF(J73="","",(K73/J73)/LOOKUP(RIGHT($D$2,3),定数!$A$6:$A$13,定数!$B$6:$B$13))</f>
        <v>1.4261205955738296</v>
      </c>
      <c r="N73" s="46">
        <v>2018</v>
      </c>
      <c r="O73" s="8">
        <v>43578</v>
      </c>
      <c r="P73" s="52">
        <v>111.1</v>
      </c>
      <c r="Q73" s="52"/>
      <c r="R73" s="55">
        <f>IF(P73="","",T73*M73*LOOKUP(RIGHT($D$2,3),定数!$A$6:$A$13,定数!$B$6:$B$13))</f>
        <v>-8984.559752115063</v>
      </c>
      <c r="S73" s="55"/>
      <c r="T73" s="56">
        <f t="shared" si="4"/>
        <v>-62.999999999999545</v>
      </c>
      <c r="U73" s="56"/>
      <c r="V73" t="str">
        <f t="shared" si="7"/>
        <v/>
      </c>
      <c r="W73">
        <f t="shared" si="3"/>
        <v>1</v>
      </c>
      <c r="X73" s="41">
        <f t="shared" si="5"/>
        <v>289977.85443334538</v>
      </c>
      <c r="Y73" s="42">
        <f t="shared" si="6"/>
        <v>0</v>
      </c>
    </row>
    <row r="74" spans="2:25" x14ac:dyDescent="0.15">
      <c r="B74" s="40">
        <v>66</v>
      </c>
      <c r="C74" s="51">
        <f t="shared" ref="C74:C108" si="9">IF(R73="","",C73+R73)</f>
        <v>280993.29468123033</v>
      </c>
      <c r="D74" s="51"/>
      <c r="E74" s="46">
        <v>2018</v>
      </c>
      <c r="F74" s="8">
        <v>43585</v>
      </c>
      <c r="G74" s="46" t="s">
        <v>3</v>
      </c>
      <c r="H74" s="52">
        <v>110.21</v>
      </c>
      <c r="I74" s="52"/>
      <c r="J74" s="46">
        <v>37</v>
      </c>
      <c r="K74" s="53">
        <f t="shared" si="8"/>
        <v>8429.7988404369098</v>
      </c>
      <c r="L74" s="54"/>
      <c r="M74" s="6">
        <f>IF(J74="","",(K74/J74)/LOOKUP(RIGHT($D$2,3),定数!$A$6:$A$13,定数!$B$6:$B$13))</f>
        <v>2.2783240109288947</v>
      </c>
      <c r="N74" s="46">
        <v>2018</v>
      </c>
      <c r="O74" s="8">
        <v>43588</v>
      </c>
      <c r="P74" s="52">
        <v>109.75</v>
      </c>
      <c r="Q74" s="52"/>
      <c r="R74" s="55">
        <f>IF(P74="","",T74*M74*LOOKUP(RIGHT($D$2,3),定数!$A$6:$A$13,定数!$B$6:$B$13))</f>
        <v>10480.290450272772</v>
      </c>
      <c r="S74" s="55"/>
      <c r="T74" s="56">
        <f t="shared" si="4"/>
        <v>45.999999999999375</v>
      </c>
      <c r="U74" s="56"/>
      <c r="V74" t="str">
        <f t="shared" si="7"/>
        <v/>
      </c>
      <c r="W74">
        <f t="shared" si="7"/>
        <v>0</v>
      </c>
      <c r="X74" s="41">
        <f t="shared" si="5"/>
        <v>289977.85443334538</v>
      </c>
      <c r="Y74" s="42">
        <f t="shared" si="6"/>
        <v>3.0983606557376753E-2</v>
      </c>
    </row>
    <row r="75" spans="2:25" x14ac:dyDescent="0.15">
      <c r="B75" s="40">
        <v>67</v>
      </c>
      <c r="C75" s="51">
        <f t="shared" si="9"/>
        <v>291473.58513150312</v>
      </c>
      <c r="D75" s="51"/>
      <c r="E75" s="46">
        <v>2018</v>
      </c>
      <c r="F75" s="8">
        <v>43586</v>
      </c>
      <c r="G75" s="46" t="s">
        <v>3</v>
      </c>
      <c r="H75" s="52">
        <v>110.11</v>
      </c>
      <c r="I75" s="52"/>
      <c r="J75" s="46">
        <v>34</v>
      </c>
      <c r="K75" s="53">
        <f t="shared" si="8"/>
        <v>8744.2075539450925</v>
      </c>
      <c r="L75" s="54"/>
      <c r="M75" s="6">
        <f>IF(J75="","",(K75/J75)/LOOKUP(RIGHT($D$2,3),定数!$A$6:$A$13,定数!$B$6:$B$13))</f>
        <v>2.5718257511603211</v>
      </c>
      <c r="N75" s="46">
        <v>2018</v>
      </c>
      <c r="O75" s="8">
        <v>43587</v>
      </c>
      <c r="P75" s="52">
        <v>110.48</v>
      </c>
      <c r="Q75" s="52"/>
      <c r="R75" s="55">
        <f>IF(P75="","",T75*M75*LOOKUP(RIGHT($D$2,3),定数!$A$6:$A$13,定数!$B$6:$B$13))</f>
        <v>-9515.7552792933038</v>
      </c>
      <c r="S75" s="55"/>
      <c r="T75" s="56">
        <f t="shared" si="4"/>
        <v>-37.000000000000455</v>
      </c>
      <c r="U75" s="56"/>
      <c r="V75" t="str">
        <f t="shared" ref="V75:W90" si="10">IF(S75&lt;&gt;"",IF(S75&lt;0,1+V74,0),"")</f>
        <v/>
      </c>
      <c r="W75">
        <f t="shared" si="10"/>
        <v>1</v>
      </c>
      <c r="X75" s="41">
        <f t="shared" si="5"/>
        <v>291473.58513150312</v>
      </c>
      <c r="Y75" s="42">
        <f t="shared" si="6"/>
        <v>0</v>
      </c>
    </row>
    <row r="76" spans="2:25" x14ac:dyDescent="0.15">
      <c r="B76" s="40">
        <v>68</v>
      </c>
      <c r="C76" s="51">
        <f t="shared" si="9"/>
        <v>281957.82985220983</v>
      </c>
      <c r="D76" s="51"/>
      <c r="E76" s="46">
        <v>2018</v>
      </c>
      <c r="F76" s="8">
        <v>43592</v>
      </c>
      <c r="G76" s="46" t="s">
        <v>3</v>
      </c>
      <c r="H76" s="52">
        <v>108.83</v>
      </c>
      <c r="I76" s="52"/>
      <c r="J76" s="46">
        <v>31</v>
      </c>
      <c r="K76" s="53">
        <f t="shared" si="8"/>
        <v>8458.7348955662947</v>
      </c>
      <c r="L76" s="54"/>
      <c r="M76" s="6">
        <f>IF(J76="","",(K76/J76)/LOOKUP(RIGHT($D$2,3),定数!$A$6:$A$13,定数!$B$6:$B$13))</f>
        <v>2.7286241598600953</v>
      </c>
      <c r="N76" s="46">
        <v>2018</v>
      </c>
      <c r="O76" s="8">
        <v>43594</v>
      </c>
      <c r="P76" s="52">
        <v>109.17</v>
      </c>
      <c r="Q76" s="52"/>
      <c r="R76" s="55">
        <f>IF(P76="","",T76*M76*LOOKUP(RIGHT($D$2,3),定数!$A$6:$A$13,定数!$B$6:$B$13))</f>
        <v>-9277.3221435244159</v>
      </c>
      <c r="S76" s="55"/>
      <c r="T76" s="56">
        <f t="shared" ref="T76:T108" si="11">IF(P76="","",IF(G76="買",(P76-H76),(H76-P76))*IF(RIGHT($D$2,3)="JPY",100,10000))</f>
        <v>-34.000000000000341</v>
      </c>
      <c r="U76" s="56"/>
      <c r="V76" t="str">
        <f t="shared" si="10"/>
        <v/>
      </c>
      <c r="W76">
        <f t="shared" si="10"/>
        <v>2</v>
      </c>
      <c r="X76" s="41">
        <f t="shared" ref="X76:X108" si="12">IF(C76&lt;&gt;"",MAX(X75,C76),"")</f>
        <v>291473.58513150312</v>
      </c>
      <c r="Y76" s="42">
        <f t="shared" ref="Y76:Y108" si="13">IF(X76&lt;&gt;"",1-(C76/X76),"")</f>
        <v>3.2647058823529695E-2</v>
      </c>
    </row>
    <row r="77" spans="2:25" x14ac:dyDescent="0.15">
      <c r="B77" s="40">
        <v>69</v>
      </c>
      <c r="C77" s="51">
        <f t="shared" si="9"/>
        <v>272680.50770868541</v>
      </c>
      <c r="D77" s="51"/>
      <c r="E77" s="46">
        <v>2018</v>
      </c>
      <c r="F77" s="8">
        <v>43609</v>
      </c>
      <c r="G77" s="46" t="s">
        <v>3</v>
      </c>
      <c r="H77" s="52">
        <v>109.9</v>
      </c>
      <c r="I77" s="52"/>
      <c r="J77" s="46">
        <v>86</v>
      </c>
      <c r="K77" s="53">
        <f t="shared" si="8"/>
        <v>8180.415231260562</v>
      </c>
      <c r="L77" s="54"/>
      <c r="M77" s="6">
        <f>IF(J77="","",(K77/J77)/LOOKUP(RIGHT($D$2,3),定数!$A$6:$A$13,定数!$B$6:$B$13))</f>
        <v>0.95121107340239097</v>
      </c>
      <c r="N77" s="46">
        <v>2018</v>
      </c>
      <c r="O77" s="8">
        <v>43617</v>
      </c>
      <c r="P77" s="52">
        <v>110.79</v>
      </c>
      <c r="Q77" s="52"/>
      <c r="R77" s="55">
        <f>IF(P77="","",T77*M77*LOOKUP(RIGHT($D$2,3),定数!$A$6:$A$13,定数!$B$6:$B$13))</f>
        <v>-8465.778553281285</v>
      </c>
      <c r="S77" s="55"/>
      <c r="T77" s="56">
        <f t="shared" si="11"/>
        <v>-89.000000000000057</v>
      </c>
      <c r="U77" s="56"/>
      <c r="V77" t="str">
        <f t="shared" si="10"/>
        <v/>
      </c>
      <c r="W77">
        <f t="shared" si="10"/>
        <v>3</v>
      </c>
      <c r="X77" s="41">
        <f t="shared" si="12"/>
        <v>291473.58513150312</v>
      </c>
      <c r="Y77" s="42">
        <f t="shared" si="13"/>
        <v>6.4476091081594578E-2</v>
      </c>
    </row>
    <row r="78" spans="2:25" x14ac:dyDescent="0.15">
      <c r="B78" s="40">
        <v>70</v>
      </c>
      <c r="C78" s="51">
        <f t="shared" si="9"/>
        <v>264214.72915540414</v>
      </c>
      <c r="D78" s="51"/>
      <c r="E78" s="46">
        <v>2018</v>
      </c>
      <c r="F78" s="8">
        <v>43610</v>
      </c>
      <c r="G78" s="46" t="s">
        <v>3</v>
      </c>
      <c r="H78" s="52">
        <v>110.17</v>
      </c>
      <c r="I78" s="52"/>
      <c r="J78" s="46">
        <v>35</v>
      </c>
      <c r="K78" s="53">
        <f t="shared" si="8"/>
        <v>7926.4418746621241</v>
      </c>
      <c r="L78" s="54"/>
      <c r="M78" s="6">
        <f>IF(J78="","",(K78/J78)/LOOKUP(RIGHT($D$2,3),定数!$A$6:$A$13,定数!$B$6:$B$13))</f>
        <v>2.2646976784748927</v>
      </c>
      <c r="N78" s="46">
        <v>2018</v>
      </c>
      <c r="O78" s="8">
        <v>43611</v>
      </c>
      <c r="P78" s="52">
        <v>110.54</v>
      </c>
      <c r="Q78" s="52"/>
      <c r="R78" s="55">
        <f>IF(P78="","",T78*M78*LOOKUP(RIGHT($D$2,3),定数!$A$6:$A$13,定数!$B$6:$B$13))</f>
        <v>-8379.3814103572058</v>
      </c>
      <c r="S78" s="55"/>
      <c r="T78" s="56">
        <f t="shared" si="11"/>
        <v>-37.000000000000455</v>
      </c>
      <c r="U78" s="56"/>
      <c r="V78" t="str">
        <f t="shared" si="10"/>
        <v/>
      </c>
      <c r="W78">
        <f t="shared" si="10"/>
        <v>4</v>
      </c>
      <c r="X78" s="41">
        <f t="shared" si="12"/>
        <v>291473.58513150312</v>
      </c>
      <c r="Y78" s="42">
        <f t="shared" si="13"/>
        <v>9.3520844998014829E-2</v>
      </c>
    </row>
    <row r="79" spans="2:25" x14ac:dyDescent="0.15">
      <c r="B79" s="40">
        <v>71</v>
      </c>
      <c r="C79" s="51">
        <f t="shared" si="9"/>
        <v>255835.34774504695</v>
      </c>
      <c r="D79" s="51"/>
      <c r="E79" s="46">
        <v>2018</v>
      </c>
      <c r="F79" s="8">
        <v>43636</v>
      </c>
      <c r="G79" s="46" t="s">
        <v>3</v>
      </c>
      <c r="H79" s="52">
        <v>110.35</v>
      </c>
      <c r="I79" s="52"/>
      <c r="J79" s="46">
        <v>39</v>
      </c>
      <c r="K79" s="53">
        <f t="shared" si="8"/>
        <v>7675.0604323514081</v>
      </c>
      <c r="L79" s="54"/>
      <c r="M79" s="6">
        <f>IF(J79="","",(K79/J79)/LOOKUP(RIGHT($D$2,3),定数!$A$6:$A$13,定数!$B$6:$B$13))</f>
        <v>1.9679642134234379</v>
      </c>
      <c r="N79" s="46">
        <v>2018</v>
      </c>
      <c r="O79" s="8">
        <v>43636</v>
      </c>
      <c r="P79" s="52">
        <v>110.77</v>
      </c>
      <c r="Q79" s="52"/>
      <c r="R79" s="55">
        <f>IF(P79="","",T79*M79*LOOKUP(RIGHT($D$2,3),定数!$A$6:$A$13,定数!$B$6:$B$13))</f>
        <v>-8265.4496963784732</v>
      </c>
      <c r="S79" s="55"/>
      <c r="T79" s="56">
        <f t="shared" si="11"/>
        <v>-42.000000000000171</v>
      </c>
      <c r="U79" s="56"/>
      <c r="V79" t="str">
        <f t="shared" si="10"/>
        <v/>
      </c>
      <c r="W79">
        <f t="shared" si="10"/>
        <v>5</v>
      </c>
      <c r="X79" s="41">
        <f t="shared" si="12"/>
        <v>291473.58513150312</v>
      </c>
      <c r="Y79" s="42">
        <f t="shared" si="13"/>
        <v>0.12226918391379238</v>
      </c>
    </row>
    <row r="80" spans="2:25" x14ac:dyDescent="0.15">
      <c r="B80" s="40">
        <v>72</v>
      </c>
      <c r="C80" s="51">
        <f t="shared" si="9"/>
        <v>247569.89804866849</v>
      </c>
      <c r="D80" s="51"/>
      <c r="E80" s="46">
        <v>2018</v>
      </c>
      <c r="F80" s="8">
        <v>43706</v>
      </c>
      <c r="G80" s="46" t="s">
        <v>4</v>
      </c>
      <c r="H80" s="52">
        <v>114.18</v>
      </c>
      <c r="I80" s="52"/>
      <c r="J80" s="46">
        <v>44</v>
      </c>
      <c r="K80" s="53">
        <f t="shared" si="8"/>
        <v>7427.096941460054</v>
      </c>
      <c r="L80" s="54"/>
      <c r="M80" s="6">
        <f>IF(J80="","",(K80/J80)/LOOKUP(RIGHT($D$2,3),定数!$A$6:$A$13,定数!$B$6:$B$13))</f>
        <v>1.6879765776045577</v>
      </c>
      <c r="N80" s="46">
        <v>2018</v>
      </c>
      <c r="O80" s="8">
        <v>43706</v>
      </c>
      <c r="P80" s="52">
        <v>114.83</v>
      </c>
      <c r="Q80" s="52"/>
      <c r="R80" s="55">
        <f>IF(P80="","",T80*M80*LOOKUP(RIGHT($D$2,3),定数!$A$6:$A$13,定数!$B$6:$B$13))</f>
        <v>10971.847754429482</v>
      </c>
      <c r="S80" s="55"/>
      <c r="T80" s="56">
        <f t="shared" si="11"/>
        <v>64.999999999999147</v>
      </c>
      <c r="U80" s="56"/>
      <c r="V80" t="str">
        <f t="shared" si="10"/>
        <v/>
      </c>
      <c r="W80">
        <f t="shared" si="10"/>
        <v>0</v>
      </c>
      <c r="X80" s="41">
        <f t="shared" si="12"/>
        <v>291473.58513150312</v>
      </c>
      <c r="Y80" s="42">
        <f t="shared" si="13"/>
        <v>0.15062664104888535</v>
      </c>
    </row>
    <row r="81" spans="2:25" x14ac:dyDescent="0.15">
      <c r="B81" s="40">
        <v>73</v>
      </c>
      <c r="C81" s="51">
        <f t="shared" si="9"/>
        <v>258541.74580309796</v>
      </c>
      <c r="D81" s="51"/>
      <c r="E81" s="46">
        <v>2018</v>
      </c>
      <c r="F81" s="8">
        <v>43725</v>
      </c>
      <c r="G81" s="46" t="s">
        <v>4</v>
      </c>
      <c r="H81" s="52">
        <v>116.11</v>
      </c>
      <c r="I81" s="52"/>
      <c r="J81" s="46">
        <v>39</v>
      </c>
      <c r="K81" s="53">
        <f t="shared" si="8"/>
        <v>7756.2523740929382</v>
      </c>
      <c r="L81" s="54"/>
      <c r="M81" s="6">
        <f>IF(J81="","",(K81/J81)/LOOKUP(RIGHT($D$2,3),定数!$A$6:$A$13,定数!$B$6:$B$13))</f>
        <v>1.9887826600238305</v>
      </c>
      <c r="N81" s="46">
        <v>2018</v>
      </c>
      <c r="O81" s="8">
        <v>43726</v>
      </c>
      <c r="P81" s="52">
        <v>116.69</v>
      </c>
      <c r="Q81" s="52"/>
      <c r="R81" s="55">
        <f>IF(P81="","",T81*M81*LOOKUP(RIGHT($D$2,3),定数!$A$6:$A$13,定数!$B$6:$B$13))</f>
        <v>11534.939428138183</v>
      </c>
      <c r="S81" s="55"/>
      <c r="T81" s="56">
        <f t="shared" si="11"/>
        <v>57.999999999999829</v>
      </c>
      <c r="U81" s="56"/>
      <c r="V81" t="str">
        <f t="shared" si="10"/>
        <v/>
      </c>
      <c r="W81">
        <f t="shared" si="10"/>
        <v>0</v>
      </c>
      <c r="X81" s="41">
        <f t="shared" si="12"/>
        <v>291473.58513150312</v>
      </c>
      <c r="Y81" s="42">
        <f t="shared" si="13"/>
        <v>0.11298395809537054</v>
      </c>
    </row>
    <row r="82" spans="2:25" x14ac:dyDescent="0.15">
      <c r="B82" s="40">
        <v>74</v>
      </c>
      <c r="C82" s="51">
        <f t="shared" si="9"/>
        <v>270076.68523123616</v>
      </c>
      <c r="D82" s="51"/>
      <c r="E82" s="46">
        <v>2018</v>
      </c>
      <c r="F82" s="8">
        <v>43746</v>
      </c>
      <c r="G82" s="46" t="s">
        <v>3</v>
      </c>
      <c r="H82" s="52">
        <v>114.14</v>
      </c>
      <c r="I82" s="52"/>
      <c r="J82" s="46">
        <v>69</v>
      </c>
      <c r="K82" s="53">
        <f t="shared" si="8"/>
        <v>8102.3005569370844</v>
      </c>
      <c r="L82" s="54"/>
      <c r="M82" s="6">
        <f>IF(J82="","",(K82/J82)/LOOKUP(RIGHT($D$2,3),定数!$A$6:$A$13,定数!$B$6:$B$13))</f>
        <v>1.1742464575271137</v>
      </c>
      <c r="N82" s="46">
        <v>2018</v>
      </c>
      <c r="O82" s="8">
        <v>43750</v>
      </c>
      <c r="P82" s="52">
        <v>113.11</v>
      </c>
      <c r="Q82" s="52"/>
      <c r="R82" s="55">
        <f>IF(P82="","",T82*M82*LOOKUP(RIGHT($D$2,3),定数!$A$6:$A$13,定数!$B$6:$B$13))</f>
        <v>12094.738512529284</v>
      </c>
      <c r="S82" s="55"/>
      <c r="T82" s="56">
        <f t="shared" si="11"/>
        <v>103.00000000000011</v>
      </c>
      <c r="U82" s="56"/>
      <c r="V82" t="str">
        <f t="shared" si="10"/>
        <v/>
      </c>
      <c r="W82">
        <f t="shared" si="10"/>
        <v>0</v>
      </c>
      <c r="X82" s="41">
        <f t="shared" si="12"/>
        <v>291473.58513150312</v>
      </c>
      <c r="Y82" s="42">
        <f t="shared" si="13"/>
        <v>7.3409396225779466E-2</v>
      </c>
    </row>
    <row r="83" spans="2:25" x14ac:dyDescent="0.15">
      <c r="B83" s="40">
        <v>75</v>
      </c>
      <c r="C83" s="51">
        <f t="shared" si="9"/>
        <v>282171.42374376545</v>
      </c>
      <c r="D83" s="51"/>
      <c r="E83" s="46">
        <v>2018</v>
      </c>
      <c r="F83" s="8">
        <v>43748</v>
      </c>
      <c r="G83" s="46" t="s">
        <v>3</v>
      </c>
      <c r="H83" s="52">
        <v>113.61</v>
      </c>
      <c r="I83" s="52"/>
      <c r="J83" s="46">
        <v>57</v>
      </c>
      <c r="K83" s="53">
        <f t="shared" si="8"/>
        <v>8465.1427123129633</v>
      </c>
      <c r="L83" s="54"/>
      <c r="M83" s="6">
        <f>IF(J83="","",(K83/J83)/LOOKUP(RIGHT($D$2,3),定数!$A$6:$A$13,定数!$B$6:$B$13))</f>
        <v>1.4851127565461339</v>
      </c>
      <c r="N83" s="46">
        <v>2018</v>
      </c>
      <c r="O83" s="8">
        <v>43756</v>
      </c>
      <c r="P83" s="52">
        <v>112.76</v>
      </c>
      <c r="Q83" s="52"/>
      <c r="R83" s="55">
        <f>IF(P83="","",T83*M83*LOOKUP(RIGHT($D$2,3),定数!$A$6:$A$13,定数!$B$6:$B$13))</f>
        <v>12623.458430642055</v>
      </c>
      <c r="S83" s="55"/>
      <c r="T83" s="56">
        <f t="shared" si="11"/>
        <v>84.999999999999432</v>
      </c>
      <c r="U83" s="56"/>
      <c r="V83" t="str">
        <f t="shared" si="10"/>
        <v/>
      </c>
      <c r="W83">
        <f t="shared" si="10"/>
        <v>0</v>
      </c>
      <c r="X83" s="41">
        <f t="shared" si="12"/>
        <v>291473.58513150312</v>
      </c>
      <c r="Y83" s="42">
        <f t="shared" si="13"/>
        <v>3.1914251795890358E-2</v>
      </c>
    </row>
    <row r="84" spans="2:25" x14ac:dyDescent="0.15">
      <c r="B84" s="40">
        <v>76</v>
      </c>
      <c r="C84" s="51">
        <f t="shared" si="9"/>
        <v>294794.88217440748</v>
      </c>
      <c r="D84" s="51"/>
      <c r="E84" s="46">
        <v>2018</v>
      </c>
      <c r="F84" s="8">
        <v>43749</v>
      </c>
      <c r="G84" s="46" t="s">
        <v>3</v>
      </c>
      <c r="H84" s="52">
        <v>113.12</v>
      </c>
      <c r="I84" s="52"/>
      <c r="J84" s="46">
        <v>68</v>
      </c>
      <c r="K84" s="53">
        <f t="shared" si="8"/>
        <v>8843.8464652322236</v>
      </c>
      <c r="L84" s="54"/>
      <c r="M84" s="6">
        <f>IF(J84="","",(K84/J84)/LOOKUP(RIGHT($D$2,3),定数!$A$6:$A$13,定数!$B$6:$B$13))</f>
        <v>1.3005656566517976</v>
      </c>
      <c r="N84" s="46">
        <v>2018</v>
      </c>
      <c r="O84" s="8">
        <v>43764</v>
      </c>
      <c r="P84" s="52">
        <v>112.1</v>
      </c>
      <c r="Q84" s="52"/>
      <c r="R84" s="55">
        <f>IF(P84="","",T84*M84*LOOKUP(RIGHT($D$2,3),定数!$A$6:$A$13,定数!$B$6:$B$13))</f>
        <v>13265.769697848469</v>
      </c>
      <c r="S84" s="55"/>
      <c r="T84" s="56">
        <f t="shared" si="11"/>
        <v>102.00000000000102</v>
      </c>
      <c r="U84" s="56"/>
      <c r="V84" t="str">
        <f t="shared" si="10"/>
        <v/>
      </c>
      <c r="W84">
        <f t="shared" si="10"/>
        <v>0</v>
      </c>
      <c r="X84" s="41">
        <f t="shared" si="12"/>
        <v>294794.88217440748</v>
      </c>
      <c r="Y84" s="42">
        <f t="shared" si="13"/>
        <v>0</v>
      </c>
    </row>
    <row r="85" spans="2:25" x14ac:dyDescent="0.15">
      <c r="B85" s="40">
        <v>77</v>
      </c>
      <c r="C85" s="51">
        <f t="shared" si="9"/>
        <v>308060.65187225596</v>
      </c>
      <c r="D85" s="51"/>
      <c r="E85" s="46">
        <v>2018</v>
      </c>
      <c r="F85" s="8">
        <v>43753</v>
      </c>
      <c r="G85" s="46" t="s">
        <v>3</v>
      </c>
      <c r="H85" s="52">
        <v>113.12</v>
      </c>
      <c r="I85" s="52"/>
      <c r="J85" s="46">
        <v>35</v>
      </c>
      <c r="K85" s="53">
        <f t="shared" si="8"/>
        <v>9241.8195561676785</v>
      </c>
      <c r="L85" s="54"/>
      <c r="M85" s="6">
        <f>IF(J85="","",(K85/J85)/LOOKUP(RIGHT($D$2,3),定数!$A$6:$A$13,定数!$B$6:$B$13))</f>
        <v>2.6405198731907653</v>
      </c>
      <c r="N85" s="46">
        <v>2018</v>
      </c>
      <c r="O85" s="8">
        <v>43754</v>
      </c>
      <c r="P85" s="52">
        <v>113.5</v>
      </c>
      <c r="Q85" s="52"/>
      <c r="R85" s="55">
        <f>IF(P85="","",T85*M85*LOOKUP(RIGHT($D$2,3),定数!$A$6:$A$13,定数!$B$6:$B$13))</f>
        <v>-10033.975518124787</v>
      </c>
      <c r="S85" s="55"/>
      <c r="T85" s="56">
        <f t="shared" si="11"/>
        <v>-37.999999999999545</v>
      </c>
      <c r="U85" s="56"/>
      <c r="V85" t="str">
        <f t="shared" si="10"/>
        <v/>
      </c>
      <c r="W85">
        <f t="shared" si="10"/>
        <v>1</v>
      </c>
      <c r="X85" s="41">
        <f t="shared" si="12"/>
        <v>308060.65187225596</v>
      </c>
      <c r="Y85" s="42">
        <f t="shared" si="13"/>
        <v>0</v>
      </c>
    </row>
    <row r="86" spans="2:25" x14ac:dyDescent="0.15">
      <c r="B86" s="40">
        <v>78</v>
      </c>
      <c r="C86" s="51">
        <f t="shared" si="9"/>
        <v>298026.6763541312</v>
      </c>
      <c r="D86" s="51"/>
      <c r="E86" s="46">
        <v>2018</v>
      </c>
      <c r="F86" s="8">
        <v>43756</v>
      </c>
      <c r="G86" s="46" t="s">
        <v>3</v>
      </c>
      <c r="H86" s="52">
        <v>113.04</v>
      </c>
      <c r="I86" s="52"/>
      <c r="J86" s="46">
        <v>22</v>
      </c>
      <c r="K86" s="53">
        <f t="shared" si="8"/>
        <v>8940.8002906239362</v>
      </c>
      <c r="L86" s="54"/>
      <c r="M86" s="6">
        <f>IF(J86="","",(K86/J86)/LOOKUP(RIGHT($D$2,3),定数!$A$6:$A$13,定数!$B$6:$B$13))</f>
        <v>4.0640001321017891</v>
      </c>
      <c r="N86" s="46">
        <v>2018</v>
      </c>
      <c r="O86" s="8">
        <v>43756</v>
      </c>
      <c r="P86" s="52">
        <v>113.29</v>
      </c>
      <c r="Q86" s="52"/>
      <c r="R86" s="55">
        <f>IF(P86="","",T86*M86*LOOKUP(RIGHT($D$2,3),定数!$A$6:$A$13,定数!$B$6:$B$13))</f>
        <v>-10160.000330254474</v>
      </c>
      <c r="S86" s="55"/>
      <c r="T86" s="56">
        <f t="shared" si="11"/>
        <v>-25</v>
      </c>
      <c r="U86" s="56"/>
      <c r="V86" t="str">
        <f t="shared" si="10"/>
        <v/>
      </c>
      <c r="W86">
        <f t="shared" si="10"/>
        <v>2</v>
      </c>
      <c r="X86" s="41">
        <f t="shared" si="12"/>
        <v>308060.65187225596</v>
      </c>
      <c r="Y86" s="42">
        <f t="shared" si="13"/>
        <v>3.257142857142814E-2</v>
      </c>
    </row>
    <row r="87" spans="2:25" x14ac:dyDescent="0.15">
      <c r="B87" s="40">
        <v>79</v>
      </c>
      <c r="C87" s="51">
        <f t="shared" si="9"/>
        <v>287866.6760238767</v>
      </c>
      <c r="D87" s="51"/>
      <c r="E87" s="46">
        <v>2018</v>
      </c>
      <c r="F87" s="8">
        <v>43762</v>
      </c>
      <c r="G87" s="46" t="s">
        <v>3</v>
      </c>
      <c r="H87" s="52">
        <v>112.66</v>
      </c>
      <c r="I87" s="52"/>
      <c r="J87" s="46">
        <v>31</v>
      </c>
      <c r="K87" s="53">
        <f t="shared" si="8"/>
        <v>8636.0002807163</v>
      </c>
      <c r="L87" s="54"/>
      <c r="M87" s="6">
        <f>IF(J87="","",(K87/J87)/LOOKUP(RIGHT($D$2,3),定数!$A$6:$A$13,定数!$B$6:$B$13))</f>
        <v>2.7858065421665485</v>
      </c>
      <c r="N87" s="46">
        <v>2018</v>
      </c>
      <c r="O87" s="8">
        <v>43763</v>
      </c>
      <c r="P87" s="52">
        <v>112.2</v>
      </c>
      <c r="Q87" s="52"/>
      <c r="R87" s="55">
        <f>IF(P87="","",T87*M87*LOOKUP(RIGHT($D$2,3),定数!$A$6:$A$13,定数!$B$6:$B$13))</f>
        <v>12814.710093965949</v>
      </c>
      <c r="S87" s="55"/>
      <c r="T87" s="56">
        <f t="shared" si="11"/>
        <v>45.999999999999375</v>
      </c>
      <c r="U87" s="56"/>
      <c r="V87" t="str">
        <f t="shared" si="10"/>
        <v/>
      </c>
      <c r="W87">
        <f t="shared" si="10"/>
        <v>0</v>
      </c>
      <c r="X87" s="41">
        <f t="shared" si="12"/>
        <v>308060.65187225596</v>
      </c>
      <c r="Y87" s="42">
        <f t="shared" si="13"/>
        <v>6.5551948051947639E-2</v>
      </c>
    </row>
    <row r="88" spans="2:25" x14ac:dyDescent="0.15">
      <c r="B88" s="40">
        <v>80</v>
      </c>
      <c r="C88" s="51">
        <f t="shared" si="9"/>
        <v>300681.38611784263</v>
      </c>
      <c r="D88" s="51"/>
      <c r="E88" s="46">
        <v>2018</v>
      </c>
      <c r="F88" s="8">
        <v>43825</v>
      </c>
      <c r="G88" s="46" t="s">
        <v>3</v>
      </c>
      <c r="H88" s="52">
        <v>111.69</v>
      </c>
      <c r="I88" s="52"/>
      <c r="J88" s="46">
        <v>33</v>
      </c>
      <c r="K88" s="53">
        <f t="shared" si="8"/>
        <v>9020.4415835352793</v>
      </c>
      <c r="L88" s="54"/>
      <c r="M88" s="6">
        <f>IF(J88="","",(K88/J88)/LOOKUP(RIGHT($D$2,3),定数!$A$6:$A$13,定数!$B$6:$B$13))</f>
        <v>2.7334671465258422</v>
      </c>
      <c r="N88" s="46">
        <v>2018</v>
      </c>
      <c r="O88" s="8">
        <v>43826</v>
      </c>
      <c r="P88" s="52">
        <v>112.04</v>
      </c>
      <c r="Q88" s="52"/>
      <c r="R88" s="55">
        <f>IF(P88="","",T88*M88*LOOKUP(RIGHT($D$2,3),定数!$A$6:$A$13,定数!$B$6:$B$13))</f>
        <v>-9567.1350128406812</v>
      </c>
      <c r="S88" s="55"/>
      <c r="T88" s="56">
        <f t="shared" si="11"/>
        <v>-35.000000000000853</v>
      </c>
      <c r="U88" s="56"/>
      <c r="V88" t="str">
        <f t="shared" si="10"/>
        <v/>
      </c>
      <c r="W88">
        <f t="shared" si="10"/>
        <v>1</v>
      </c>
      <c r="X88" s="41">
        <f t="shared" si="12"/>
        <v>308060.65187225596</v>
      </c>
      <c r="Y88" s="42">
        <f t="shared" si="13"/>
        <v>2.3953937997486574E-2</v>
      </c>
    </row>
    <row r="89" spans="2:25" x14ac:dyDescent="0.15">
      <c r="B89" s="40">
        <v>81</v>
      </c>
      <c r="C89" s="51">
        <f t="shared" si="9"/>
        <v>291114.25110500195</v>
      </c>
      <c r="D89" s="51"/>
      <c r="E89" s="46">
        <v>2019</v>
      </c>
      <c r="F89" s="8">
        <v>43503</v>
      </c>
      <c r="G89" s="46" t="s">
        <v>3</v>
      </c>
      <c r="H89" s="52">
        <v>109.47</v>
      </c>
      <c r="I89" s="52"/>
      <c r="J89" s="46">
        <v>31</v>
      </c>
      <c r="K89" s="53">
        <f t="shared" si="8"/>
        <v>8733.4275331500576</v>
      </c>
      <c r="L89" s="54"/>
      <c r="M89" s="6">
        <f>IF(J89="","",(K89/J89)/LOOKUP(RIGHT($D$2,3),定数!$A$6:$A$13,定数!$B$6:$B$13))</f>
        <v>2.8172346881129222</v>
      </c>
      <c r="N89" s="46">
        <v>2019</v>
      </c>
      <c r="O89" s="8">
        <v>43505</v>
      </c>
      <c r="P89" s="52">
        <v>109.8</v>
      </c>
      <c r="Q89" s="52"/>
      <c r="R89" s="55">
        <f>IF(P89="","",T89*M89*LOOKUP(RIGHT($D$2,3),定数!$A$6:$A$13,定数!$B$6:$B$13))</f>
        <v>-9296.8744707725946</v>
      </c>
      <c r="S89" s="55"/>
      <c r="T89" s="56">
        <f t="shared" si="11"/>
        <v>-32.999999999999829</v>
      </c>
      <c r="U89" s="56"/>
      <c r="V89" t="str">
        <f t="shared" si="10"/>
        <v/>
      </c>
      <c r="W89">
        <f t="shared" si="10"/>
        <v>2</v>
      </c>
      <c r="X89" s="41">
        <f t="shared" si="12"/>
        <v>308060.65187225596</v>
      </c>
      <c r="Y89" s="42">
        <f t="shared" si="13"/>
        <v>5.5009949061203711E-2</v>
      </c>
    </row>
    <row r="90" spans="2:25" x14ac:dyDescent="0.15">
      <c r="B90" s="40">
        <v>82</v>
      </c>
      <c r="C90" s="51">
        <f t="shared" si="9"/>
        <v>281817.37663422938</v>
      </c>
      <c r="D90" s="51"/>
      <c r="E90" s="46">
        <v>2019</v>
      </c>
      <c r="F90" s="8">
        <v>43535</v>
      </c>
      <c r="G90" s="46" t="s">
        <v>3</v>
      </c>
      <c r="H90" s="52">
        <v>109.99</v>
      </c>
      <c r="I90" s="52"/>
      <c r="J90" s="46">
        <v>39</v>
      </c>
      <c r="K90" s="53">
        <f t="shared" si="8"/>
        <v>8454.521299026881</v>
      </c>
      <c r="L90" s="54"/>
      <c r="M90" s="6">
        <f>IF(J90="","",(K90/J90)/LOOKUP(RIGHT($D$2,3),定数!$A$6:$A$13,定数!$B$6:$B$13))</f>
        <v>2.1678259741094568</v>
      </c>
      <c r="N90" s="46">
        <v>2019</v>
      </c>
      <c r="O90" s="8">
        <v>43536</v>
      </c>
      <c r="P90" s="52">
        <v>110.4</v>
      </c>
      <c r="Q90" s="52"/>
      <c r="R90" s="55">
        <f>IF(P90="","",T90*M90*LOOKUP(RIGHT($D$2,3),定数!$A$6:$A$13,定数!$B$6:$B$13))</f>
        <v>-8888.0864938490067</v>
      </c>
      <c r="S90" s="55"/>
      <c r="T90" s="56">
        <f t="shared" si="11"/>
        <v>-41.00000000000108</v>
      </c>
      <c r="U90" s="56"/>
      <c r="V90" t="str">
        <f t="shared" si="10"/>
        <v/>
      </c>
      <c r="W90">
        <f t="shared" si="10"/>
        <v>3</v>
      </c>
      <c r="X90" s="41">
        <f t="shared" si="12"/>
        <v>308060.65187225596</v>
      </c>
      <c r="Y90" s="42">
        <f t="shared" si="13"/>
        <v>8.5188663591184377E-2</v>
      </c>
    </row>
    <row r="91" spans="2:25" x14ac:dyDescent="0.15">
      <c r="B91" s="40">
        <v>83</v>
      </c>
      <c r="C91" s="51">
        <f t="shared" si="9"/>
        <v>272929.29014038038</v>
      </c>
      <c r="D91" s="51"/>
      <c r="E91" s="46">
        <v>2019</v>
      </c>
      <c r="F91" s="8">
        <v>43564</v>
      </c>
      <c r="G91" s="46" t="s">
        <v>3</v>
      </c>
      <c r="H91" s="52">
        <v>111.15</v>
      </c>
      <c r="I91" s="52"/>
      <c r="J91" s="46">
        <v>38</v>
      </c>
      <c r="K91" s="53">
        <f t="shared" si="8"/>
        <v>8187.8787042114109</v>
      </c>
      <c r="L91" s="54"/>
      <c r="M91" s="6">
        <f>IF(J91="","",(K91/J91)/LOOKUP(RIGHT($D$2,3),定数!$A$6:$A$13,定数!$B$6:$B$13))</f>
        <v>2.1547049221608976</v>
      </c>
      <c r="N91" s="46">
        <v>2019</v>
      </c>
      <c r="O91" s="8">
        <v>43565</v>
      </c>
      <c r="P91" s="52">
        <v>110.59</v>
      </c>
      <c r="Q91" s="52"/>
      <c r="R91" s="55">
        <f>IF(P91="","",T91*M91*LOOKUP(RIGHT($D$2,3),定数!$A$6:$A$13,定数!$B$6:$B$13))</f>
        <v>12066.347564101075</v>
      </c>
      <c r="S91" s="55"/>
      <c r="T91" s="56">
        <f t="shared" si="11"/>
        <v>56.000000000000227</v>
      </c>
      <c r="U91" s="56"/>
      <c r="V91" t="str">
        <f t="shared" ref="V91:W106" si="14">IF(S91&lt;&gt;"",IF(S91&lt;0,1+V90,0),"")</f>
        <v/>
      </c>
      <c r="W91">
        <f t="shared" si="14"/>
        <v>0</v>
      </c>
      <c r="X91" s="41">
        <f t="shared" si="12"/>
        <v>308060.65187225596</v>
      </c>
      <c r="Y91" s="42">
        <f t="shared" si="13"/>
        <v>0.11404040573946317</v>
      </c>
    </row>
    <row r="92" spans="2:25" x14ac:dyDescent="0.15">
      <c r="B92" s="40">
        <v>84</v>
      </c>
      <c r="C92" s="51">
        <f t="shared" si="9"/>
        <v>284995.63770448149</v>
      </c>
      <c r="D92" s="51"/>
      <c r="E92" s="46">
        <v>2019</v>
      </c>
      <c r="F92" s="8">
        <v>43686</v>
      </c>
      <c r="G92" s="46" t="s">
        <v>3</v>
      </c>
      <c r="H92" s="52">
        <v>108.35</v>
      </c>
      <c r="I92" s="52"/>
      <c r="J92" s="46">
        <v>46</v>
      </c>
      <c r="K92" s="53">
        <f t="shared" si="8"/>
        <v>8549.8691311344446</v>
      </c>
      <c r="L92" s="54"/>
      <c r="M92" s="6">
        <f>IF(J92="","",(K92/J92)/LOOKUP(RIGHT($D$2,3),定数!$A$6:$A$13,定数!$B$6:$B$13))</f>
        <v>1.8586672024205313</v>
      </c>
      <c r="N92" s="46">
        <v>2019</v>
      </c>
      <c r="O92" s="8">
        <v>43690</v>
      </c>
      <c r="P92" s="52">
        <v>108.83</v>
      </c>
      <c r="Q92" s="52"/>
      <c r="R92" s="55">
        <f>IF(P92="","",T92*M92*LOOKUP(RIGHT($D$2,3),定数!$A$6:$A$13,定数!$B$6:$B$13))</f>
        <v>-8921.6025716186232</v>
      </c>
      <c r="S92" s="55"/>
      <c r="T92" s="56">
        <f t="shared" si="11"/>
        <v>-48.000000000000398</v>
      </c>
      <c r="U92" s="56"/>
      <c r="V92" t="str">
        <f t="shared" si="14"/>
        <v/>
      </c>
      <c r="W92">
        <f t="shared" si="14"/>
        <v>1</v>
      </c>
      <c r="X92" s="41">
        <f t="shared" si="12"/>
        <v>308060.65187225596</v>
      </c>
      <c r="Y92" s="42">
        <f t="shared" si="13"/>
        <v>7.4871665782681229E-2</v>
      </c>
    </row>
    <row r="93" spans="2:25" x14ac:dyDescent="0.15">
      <c r="B93" s="40">
        <v>85</v>
      </c>
      <c r="C93" s="51">
        <f t="shared" si="9"/>
        <v>276074.03513286286</v>
      </c>
      <c r="D93" s="51"/>
      <c r="E93" s="46"/>
      <c r="F93" s="8"/>
      <c r="G93" s="46"/>
      <c r="H93" s="52"/>
      <c r="I93" s="52"/>
      <c r="J93" s="46"/>
      <c r="K93" s="53" t="str">
        <f t="shared" si="8"/>
        <v/>
      </c>
      <c r="L93" s="54"/>
      <c r="M93" s="6" t="str">
        <f>IF(J93="","",(K93/J93)/LOOKUP(RIGHT($D$2,3),定数!$A$6:$A$13,定数!$B$6:$B$13))</f>
        <v/>
      </c>
      <c r="N93" s="46"/>
      <c r="O93" s="8"/>
      <c r="P93" s="52"/>
      <c r="Q93" s="52"/>
      <c r="R93" s="55" t="str">
        <f>IF(P93="","",T93*M93*LOOKUP(RIGHT($D$2,3),定数!$A$6:$A$13,定数!$B$6:$B$13))</f>
        <v/>
      </c>
      <c r="S93" s="55"/>
      <c r="T93" s="56" t="str">
        <f t="shared" si="11"/>
        <v/>
      </c>
      <c r="U93" s="56"/>
      <c r="V93" t="str">
        <f t="shared" si="14"/>
        <v/>
      </c>
      <c r="W93" t="str">
        <f t="shared" si="14"/>
        <v/>
      </c>
      <c r="X93" s="41">
        <f t="shared" si="12"/>
        <v>308060.65187225596</v>
      </c>
      <c r="Y93" s="42">
        <f t="shared" si="13"/>
        <v>0.10383220494078882</v>
      </c>
    </row>
    <row r="94" spans="2:25" x14ac:dyDescent="0.15">
      <c r="B94" s="40">
        <v>86</v>
      </c>
      <c r="C94" s="51" t="str">
        <f t="shared" si="9"/>
        <v/>
      </c>
      <c r="D94" s="51"/>
      <c r="E94" s="46"/>
      <c r="F94" s="8"/>
      <c r="G94" s="46"/>
      <c r="H94" s="52"/>
      <c r="I94" s="52"/>
      <c r="J94" s="46"/>
      <c r="K94" s="53" t="str">
        <f t="shared" si="8"/>
        <v/>
      </c>
      <c r="L94" s="54"/>
      <c r="M94" s="6" t="str">
        <f>IF(J94="","",(K94/J94)/LOOKUP(RIGHT($D$2,3),定数!$A$6:$A$13,定数!$B$6:$B$13))</f>
        <v/>
      </c>
      <c r="N94" s="46"/>
      <c r="O94" s="8"/>
      <c r="P94" s="52"/>
      <c r="Q94" s="52"/>
      <c r="R94" s="55" t="str">
        <f>IF(P94="","",T94*M94*LOOKUP(RIGHT($D$2,3),定数!$A$6:$A$13,定数!$B$6:$B$13))</f>
        <v/>
      </c>
      <c r="S94" s="55"/>
      <c r="T94" s="56" t="str">
        <f t="shared" si="11"/>
        <v/>
      </c>
      <c r="U94" s="56"/>
      <c r="V94" t="str">
        <f t="shared" si="14"/>
        <v/>
      </c>
      <c r="W94" t="str">
        <f t="shared" si="14"/>
        <v/>
      </c>
      <c r="X94" s="41" t="str">
        <f t="shared" si="12"/>
        <v/>
      </c>
      <c r="Y94" s="42" t="str">
        <f t="shared" si="13"/>
        <v/>
      </c>
    </row>
    <row r="95" spans="2:25" x14ac:dyDescent="0.15">
      <c r="B95" s="40">
        <v>87</v>
      </c>
      <c r="C95" s="51" t="str">
        <f t="shared" si="9"/>
        <v/>
      </c>
      <c r="D95" s="51"/>
      <c r="E95" s="46"/>
      <c r="F95" s="8"/>
      <c r="G95" s="46"/>
      <c r="H95" s="52"/>
      <c r="I95" s="52"/>
      <c r="J95" s="46"/>
      <c r="K95" s="53" t="str">
        <f t="shared" si="8"/>
        <v/>
      </c>
      <c r="L95" s="54"/>
      <c r="M95" s="6" t="str">
        <f>IF(J95="","",(K95/J95)/LOOKUP(RIGHT($D$2,3),定数!$A$6:$A$13,定数!$B$6:$B$13))</f>
        <v/>
      </c>
      <c r="N95" s="46"/>
      <c r="O95" s="8"/>
      <c r="P95" s="52"/>
      <c r="Q95" s="52"/>
      <c r="R95" s="55" t="str">
        <f>IF(P95="","",T95*M95*LOOKUP(RIGHT($D$2,3),定数!$A$6:$A$13,定数!$B$6:$B$13))</f>
        <v/>
      </c>
      <c r="S95" s="55"/>
      <c r="T95" s="56" t="str">
        <f t="shared" si="11"/>
        <v/>
      </c>
      <c r="U95" s="56"/>
      <c r="V95" t="str">
        <f t="shared" si="14"/>
        <v/>
      </c>
      <c r="W95" t="str">
        <f t="shared" si="14"/>
        <v/>
      </c>
      <c r="X95" s="41" t="str">
        <f t="shared" si="12"/>
        <v/>
      </c>
      <c r="Y95" s="42" t="str">
        <f t="shared" si="13"/>
        <v/>
      </c>
    </row>
    <row r="96" spans="2:25" x14ac:dyDescent="0.15">
      <c r="B96" s="40">
        <v>88</v>
      </c>
      <c r="C96" s="51" t="str">
        <f t="shared" si="9"/>
        <v/>
      </c>
      <c r="D96" s="51"/>
      <c r="E96" s="46"/>
      <c r="F96" s="8"/>
      <c r="G96" s="46"/>
      <c r="H96" s="52"/>
      <c r="I96" s="52"/>
      <c r="J96" s="46"/>
      <c r="K96" s="53" t="str">
        <f t="shared" si="8"/>
        <v/>
      </c>
      <c r="L96" s="54"/>
      <c r="M96" s="6" t="str">
        <f>IF(J96="","",(K96/J96)/LOOKUP(RIGHT($D$2,3),定数!$A$6:$A$13,定数!$B$6:$B$13))</f>
        <v/>
      </c>
      <c r="N96" s="46"/>
      <c r="O96" s="8"/>
      <c r="P96" s="52"/>
      <c r="Q96" s="52"/>
      <c r="R96" s="55" t="str">
        <f>IF(P96="","",T96*M96*LOOKUP(RIGHT($D$2,3),定数!$A$6:$A$13,定数!$B$6:$B$13))</f>
        <v/>
      </c>
      <c r="S96" s="55"/>
      <c r="T96" s="56" t="str">
        <f t="shared" si="11"/>
        <v/>
      </c>
      <c r="U96" s="56"/>
      <c r="V96" t="str">
        <f t="shared" si="14"/>
        <v/>
      </c>
      <c r="W96" t="str">
        <f t="shared" si="14"/>
        <v/>
      </c>
      <c r="X96" s="41" t="str">
        <f t="shared" si="12"/>
        <v/>
      </c>
      <c r="Y96" s="42" t="str">
        <f t="shared" si="13"/>
        <v/>
      </c>
    </row>
    <row r="97" spans="2:25" x14ac:dyDescent="0.15">
      <c r="B97" s="40">
        <v>89</v>
      </c>
      <c r="C97" s="51" t="str">
        <f t="shared" si="9"/>
        <v/>
      </c>
      <c r="D97" s="51"/>
      <c r="E97" s="46"/>
      <c r="F97" s="8"/>
      <c r="G97" s="46"/>
      <c r="H97" s="52"/>
      <c r="I97" s="52"/>
      <c r="J97" s="46"/>
      <c r="K97" s="53" t="str">
        <f t="shared" si="8"/>
        <v/>
      </c>
      <c r="L97" s="54"/>
      <c r="M97" s="6" t="str">
        <f>IF(J97="","",(K97/J97)/LOOKUP(RIGHT($D$2,3),定数!$A$6:$A$13,定数!$B$6:$B$13))</f>
        <v/>
      </c>
      <c r="N97" s="46"/>
      <c r="O97" s="8"/>
      <c r="P97" s="52"/>
      <c r="Q97" s="52"/>
      <c r="R97" s="55" t="str">
        <f>IF(P97="","",T97*M97*LOOKUP(RIGHT($D$2,3),定数!$A$6:$A$13,定数!$B$6:$B$13))</f>
        <v/>
      </c>
      <c r="S97" s="55"/>
      <c r="T97" s="56" t="str">
        <f t="shared" si="11"/>
        <v/>
      </c>
      <c r="U97" s="56"/>
      <c r="V97" t="str">
        <f t="shared" si="14"/>
        <v/>
      </c>
      <c r="W97" t="str">
        <f t="shared" si="14"/>
        <v/>
      </c>
      <c r="X97" s="41" t="str">
        <f t="shared" si="12"/>
        <v/>
      </c>
      <c r="Y97" s="42" t="str">
        <f t="shared" si="13"/>
        <v/>
      </c>
    </row>
    <row r="98" spans="2:25" x14ac:dyDescent="0.15">
      <c r="B98" s="40">
        <v>90</v>
      </c>
      <c r="C98" s="51" t="str">
        <f t="shared" si="9"/>
        <v/>
      </c>
      <c r="D98" s="51"/>
      <c r="E98" s="46"/>
      <c r="F98" s="8"/>
      <c r="G98" s="46"/>
      <c r="H98" s="52"/>
      <c r="I98" s="52"/>
      <c r="J98" s="46"/>
      <c r="K98" s="53" t="str">
        <f t="shared" si="8"/>
        <v/>
      </c>
      <c r="L98" s="54"/>
      <c r="M98" s="6" t="str">
        <f>IF(J98="","",(K98/J98)/LOOKUP(RIGHT($D$2,3),定数!$A$6:$A$13,定数!$B$6:$B$13))</f>
        <v/>
      </c>
      <c r="N98" s="46"/>
      <c r="O98" s="8"/>
      <c r="P98" s="52"/>
      <c r="Q98" s="52"/>
      <c r="R98" s="55" t="str">
        <f>IF(P98="","",T98*M98*LOOKUP(RIGHT($D$2,3),定数!$A$6:$A$13,定数!$B$6:$B$13))</f>
        <v/>
      </c>
      <c r="S98" s="55"/>
      <c r="T98" s="56" t="str">
        <f t="shared" si="11"/>
        <v/>
      </c>
      <c r="U98" s="56"/>
      <c r="V98" t="str">
        <f t="shared" si="14"/>
        <v/>
      </c>
      <c r="W98" t="str">
        <f t="shared" si="14"/>
        <v/>
      </c>
      <c r="X98" s="41" t="str">
        <f t="shared" si="12"/>
        <v/>
      </c>
      <c r="Y98" s="42" t="str">
        <f t="shared" si="13"/>
        <v/>
      </c>
    </row>
    <row r="99" spans="2:25" x14ac:dyDescent="0.15">
      <c r="B99" s="40">
        <v>91</v>
      </c>
      <c r="C99" s="51" t="str">
        <f t="shared" si="9"/>
        <v/>
      </c>
      <c r="D99" s="51"/>
      <c r="E99" s="46"/>
      <c r="F99" s="8"/>
      <c r="G99" s="46"/>
      <c r="H99" s="52"/>
      <c r="I99" s="52"/>
      <c r="J99" s="46"/>
      <c r="K99" s="53" t="str">
        <f t="shared" si="8"/>
        <v/>
      </c>
      <c r="L99" s="54"/>
      <c r="M99" s="6" t="str">
        <f>IF(J99="","",(K99/J99)/LOOKUP(RIGHT($D$2,3),定数!$A$6:$A$13,定数!$B$6:$B$13))</f>
        <v/>
      </c>
      <c r="N99" s="46"/>
      <c r="O99" s="8"/>
      <c r="P99" s="52"/>
      <c r="Q99" s="52"/>
      <c r="R99" s="55" t="str">
        <f>IF(P99="","",T99*M99*LOOKUP(RIGHT($D$2,3),定数!$A$6:$A$13,定数!$B$6:$B$13))</f>
        <v/>
      </c>
      <c r="S99" s="55"/>
      <c r="T99" s="56" t="str">
        <f t="shared" si="11"/>
        <v/>
      </c>
      <c r="U99" s="56"/>
      <c r="V99" t="str">
        <f t="shared" si="14"/>
        <v/>
      </c>
      <c r="W99" t="str">
        <f t="shared" si="14"/>
        <v/>
      </c>
      <c r="X99" s="41" t="str">
        <f t="shared" si="12"/>
        <v/>
      </c>
      <c r="Y99" s="42" t="str">
        <f t="shared" si="13"/>
        <v/>
      </c>
    </row>
    <row r="100" spans="2:25" x14ac:dyDescent="0.15">
      <c r="B100" s="40">
        <v>92</v>
      </c>
      <c r="C100" s="51" t="str">
        <f t="shared" si="9"/>
        <v/>
      </c>
      <c r="D100" s="51"/>
      <c r="E100" s="46"/>
      <c r="F100" s="8"/>
      <c r="G100" s="46"/>
      <c r="H100" s="52"/>
      <c r="I100" s="52"/>
      <c r="J100" s="46"/>
      <c r="K100" s="53" t="str">
        <f t="shared" si="8"/>
        <v/>
      </c>
      <c r="L100" s="54"/>
      <c r="M100" s="6" t="str">
        <f>IF(J100="","",(K100/J100)/LOOKUP(RIGHT($D$2,3),定数!$A$6:$A$13,定数!$B$6:$B$13))</f>
        <v/>
      </c>
      <c r="N100" s="46"/>
      <c r="O100" s="8"/>
      <c r="P100" s="52"/>
      <c r="Q100" s="52"/>
      <c r="R100" s="55" t="str">
        <f>IF(P100="","",T100*M100*LOOKUP(RIGHT($D$2,3),定数!$A$6:$A$13,定数!$B$6:$B$13))</f>
        <v/>
      </c>
      <c r="S100" s="55"/>
      <c r="T100" s="56" t="str">
        <f t="shared" si="11"/>
        <v/>
      </c>
      <c r="U100" s="56"/>
      <c r="V100" t="str">
        <f t="shared" si="14"/>
        <v/>
      </c>
      <c r="W100" t="str">
        <f t="shared" si="14"/>
        <v/>
      </c>
      <c r="X100" s="41" t="str">
        <f t="shared" si="12"/>
        <v/>
      </c>
      <c r="Y100" s="42" t="str">
        <f t="shared" si="13"/>
        <v/>
      </c>
    </row>
    <row r="101" spans="2:25" x14ac:dyDescent="0.15">
      <c r="B101" s="40">
        <v>93</v>
      </c>
      <c r="C101" s="51" t="str">
        <f t="shared" si="9"/>
        <v/>
      </c>
      <c r="D101" s="51"/>
      <c r="E101" s="46"/>
      <c r="F101" s="8"/>
      <c r="G101" s="46"/>
      <c r="H101" s="52"/>
      <c r="I101" s="52"/>
      <c r="J101" s="46"/>
      <c r="K101" s="53" t="str">
        <f t="shared" si="8"/>
        <v/>
      </c>
      <c r="L101" s="54"/>
      <c r="M101" s="6" t="str">
        <f>IF(J101="","",(K101/J101)/LOOKUP(RIGHT($D$2,3),定数!$A$6:$A$13,定数!$B$6:$B$13))</f>
        <v/>
      </c>
      <c r="N101" s="46"/>
      <c r="O101" s="8"/>
      <c r="P101" s="52"/>
      <c r="Q101" s="52"/>
      <c r="R101" s="55" t="str">
        <f>IF(P101="","",T101*M101*LOOKUP(RIGHT($D$2,3),定数!$A$6:$A$13,定数!$B$6:$B$13))</f>
        <v/>
      </c>
      <c r="S101" s="55"/>
      <c r="T101" s="56" t="str">
        <f t="shared" si="11"/>
        <v/>
      </c>
      <c r="U101" s="56"/>
      <c r="V101" t="str">
        <f t="shared" si="14"/>
        <v/>
      </c>
      <c r="W101" t="str">
        <f t="shared" si="14"/>
        <v/>
      </c>
      <c r="X101" s="41" t="str">
        <f t="shared" si="12"/>
        <v/>
      </c>
      <c r="Y101" s="42" t="str">
        <f t="shared" si="13"/>
        <v/>
      </c>
    </row>
    <row r="102" spans="2:25" x14ac:dyDescent="0.15">
      <c r="B102" s="40">
        <v>94</v>
      </c>
      <c r="C102" s="51" t="str">
        <f t="shared" si="9"/>
        <v/>
      </c>
      <c r="D102" s="51"/>
      <c r="E102" s="46"/>
      <c r="F102" s="8"/>
      <c r="G102" s="46"/>
      <c r="H102" s="52"/>
      <c r="I102" s="52"/>
      <c r="J102" s="46"/>
      <c r="K102" s="53" t="str">
        <f t="shared" si="8"/>
        <v/>
      </c>
      <c r="L102" s="54"/>
      <c r="M102" s="6" t="str">
        <f>IF(J102="","",(K102/J102)/LOOKUP(RIGHT($D$2,3),定数!$A$6:$A$13,定数!$B$6:$B$13))</f>
        <v/>
      </c>
      <c r="N102" s="46"/>
      <c r="O102" s="8"/>
      <c r="P102" s="52"/>
      <c r="Q102" s="52"/>
      <c r="R102" s="55" t="str">
        <f>IF(P102="","",T102*M102*LOOKUP(RIGHT($D$2,3),定数!$A$6:$A$13,定数!$B$6:$B$13))</f>
        <v/>
      </c>
      <c r="S102" s="55"/>
      <c r="T102" s="56" t="str">
        <f t="shared" si="11"/>
        <v/>
      </c>
      <c r="U102" s="56"/>
      <c r="V102" t="str">
        <f t="shared" si="14"/>
        <v/>
      </c>
      <c r="W102" t="str">
        <f t="shared" si="14"/>
        <v/>
      </c>
      <c r="X102" s="41" t="str">
        <f t="shared" si="12"/>
        <v/>
      </c>
      <c r="Y102" s="42" t="str">
        <f t="shared" si="13"/>
        <v/>
      </c>
    </row>
    <row r="103" spans="2:25" x14ac:dyDescent="0.15">
      <c r="B103" s="40">
        <v>95</v>
      </c>
      <c r="C103" s="51" t="str">
        <f t="shared" si="9"/>
        <v/>
      </c>
      <c r="D103" s="51"/>
      <c r="E103" s="46"/>
      <c r="F103" s="8"/>
      <c r="G103" s="46"/>
      <c r="H103" s="52"/>
      <c r="I103" s="52"/>
      <c r="J103" s="46"/>
      <c r="K103" s="53" t="str">
        <f t="shared" si="8"/>
        <v/>
      </c>
      <c r="L103" s="54"/>
      <c r="M103" s="6" t="str">
        <f>IF(J103="","",(K103/J103)/LOOKUP(RIGHT($D$2,3),定数!$A$6:$A$13,定数!$B$6:$B$13))</f>
        <v/>
      </c>
      <c r="N103" s="46"/>
      <c r="O103" s="8"/>
      <c r="P103" s="52"/>
      <c r="Q103" s="52"/>
      <c r="R103" s="55" t="str">
        <f>IF(P103="","",T103*M103*LOOKUP(RIGHT($D$2,3),定数!$A$6:$A$13,定数!$B$6:$B$13))</f>
        <v/>
      </c>
      <c r="S103" s="55"/>
      <c r="T103" s="56" t="str">
        <f t="shared" si="11"/>
        <v/>
      </c>
      <c r="U103" s="56"/>
      <c r="V103" t="str">
        <f t="shared" si="14"/>
        <v/>
      </c>
      <c r="W103" t="str">
        <f t="shared" si="14"/>
        <v/>
      </c>
      <c r="X103" s="41" t="str">
        <f t="shared" si="12"/>
        <v/>
      </c>
      <c r="Y103" s="42" t="str">
        <f t="shared" si="13"/>
        <v/>
      </c>
    </row>
    <row r="104" spans="2:25" x14ac:dyDescent="0.15">
      <c r="B104" s="40">
        <v>96</v>
      </c>
      <c r="C104" s="51" t="str">
        <f t="shared" si="9"/>
        <v/>
      </c>
      <c r="D104" s="51"/>
      <c r="E104" s="46"/>
      <c r="F104" s="8"/>
      <c r="G104" s="46"/>
      <c r="H104" s="52"/>
      <c r="I104" s="52"/>
      <c r="J104" s="46"/>
      <c r="K104" s="53" t="str">
        <f t="shared" si="8"/>
        <v/>
      </c>
      <c r="L104" s="54"/>
      <c r="M104" s="6" t="str">
        <f>IF(J104="","",(K104/J104)/LOOKUP(RIGHT($D$2,3),定数!$A$6:$A$13,定数!$B$6:$B$13))</f>
        <v/>
      </c>
      <c r="N104" s="46"/>
      <c r="O104" s="8"/>
      <c r="P104" s="52"/>
      <c r="Q104" s="52"/>
      <c r="R104" s="55" t="str">
        <f>IF(P104="","",T104*M104*LOOKUP(RIGHT($D$2,3),定数!$A$6:$A$13,定数!$B$6:$B$13))</f>
        <v/>
      </c>
      <c r="S104" s="55"/>
      <c r="T104" s="56" t="str">
        <f t="shared" si="11"/>
        <v/>
      </c>
      <c r="U104" s="56"/>
      <c r="V104" t="str">
        <f t="shared" si="14"/>
        <v/>
      </c>
      <c r="W104" t="str">
        <f t="shared" si="14"/>
        <v/>
      </c>
      <c r="X104" s="41" t="str">
        <f t="shared" si="12"/>
        <v/>
      </c>
      <c r="Y104" s="42" t="str">
        <f t="shared" si="13"/>
        <v/>
      </c>
    </row>
    <row r="105" spans="2:25" x14ac:dyDescent="0.15">
      <c r="B105" s="40">
        <v>97</v>
      </c>
      <c r="C105" s="51" t="str">
        <f t="shared" si="9"/>
        <v/>
      </c>
      <c r="D105" s="51"/>
      <c r="E105" s="46"/>
      <c r="F105" s="8"/>
      <c r="G105" s="46"/>
      <c r="H105" s="52"/>
      <c r="I105" s="52"/>
      <c r="J105" s="46"/>
      <c r="K105" s="53" t="str">
        <f t="shared" si="8"/>
        <v/>
      </c>
      <c r="L105" s="54"/>
      <c r="M105" s="6" t="str">
        <f>IF(J105="","",(K105/J105)/LOOKUP(RIGHT($D$2,3),定数!$A$6:$A$13,定数!$B$6:$B$13))</f>
        <v/>
      </c>
      <c r="N105" s="46"/>
      <c r="O105" s="8"/>
      <c r="P105" s="52"/>
      <c r="Q105" s="52"/>
      <c r="R105" s="55" t="str">
        <f>IF(P105="","",T105*M105*LOOKUP(RIGHT($D$2,3),定数!$A$6:$A$13,定数!$B$6:$B$13))</f>
        <v/>
      </c>
      <c r="S105" s="55"/>
      <c r="T105" s="56" t="str">
        <f t="shared" si="11"/>
        <v/>
      </c>
      <c r="U105" s="56"/>
      <c r="V105" t="str">
        <f t="shared" si="14"/>
        <v/>
      </c>
      <c r="W105" t="str">
        <f t="shared" si="14"/>
        <v/>
      </c>
      <c r="X105" s="41" t="str">
        <f t="shared" si="12"/>
        <v/>
      </c>
      <c r="Y105" s="42" t="str">
        <f t="shared" si="13"/>
        <v/>
      </c>
    </row>
    <row r="106" spans="2:25" x14ac:dyDescent="0.15">
      <c r="B106" s="40">
        <v>98</v>
      </c>
      <c r="C106" s="51" t="str">
        <f t="shared" si="9"/>
        <v/>
      </c>
      <c r="D106" s="51"/>
      <c r="E106" s="46"/>
      <c r="F106" s="8"/>
      <c r="G106" s="46"/>
      <c r="H106" s="52"/>
      <c r="I106" s="52"/>
      <c r="J106" s="46"/>
      <c r="K106" s="53" t="str">
        <f t="shared" si="8"/>
        <v/>
      </c>
      <c r="L106" s="54"/>
      <c r="M106" s="6" t="str">
        <f>IF(J106="","",(K106/J106)/LOOKUP(RIGHT($D$2,3),定数!$A$6:$A$13,定数!$B$6:$B$13))</f>
        <v/>
      </c>
      <c r="N106" s="46"/>
      <c r="O106" s="8"/>
      <c r="P106" s="52"/>
      <c r="Q106" s="52"/>
      <c r="R106" s="55" t="str">
        <f>IF(P106="","",T106*M106*LOOKUP(RIGHT($D$2,3),定数!$A$6:$A$13,定数!$B$6:$B$13))</f>
        <v/>
      </c>
      <c r="S106" s="55"/>
      <c r="T106" s="56" t="str">
        <f t="shared" si="11"/>
        <v/>
      </c>
      <c r="U106" s="56"/>
      <c r="V106" t="str">
        <f t="shared" si="14"/>
        <v/>
      </c>
      <c r="W106" t="str">
        <f t="shared" si="14"/>
        <v/>
      </c>
      <c r="X106" s="41" t="str">
        <f t="shared" si="12"/>
        <v/>
      </c>
      <c r="Y106" s="42" t="str">
        <f t="shared" si="13"/>
        <v/>
      </c>
    </row>
    <row r="107" spans="2:25" x14ac:dyDescent="0.15">
      <c r="B107" s="40">
        <v>99</v>
      </c>
      <c r="C107" s="51" t="str">
        <f t="shared" si="9"/>
        <v/>
      </c>
      <c r="D107" s="51"/>
      <c r="E107" s="46"/>
      <c r="F107" s="8"/>
      <c r="G107" s="46"/>
      <c r="H107" s="52"/>
      <c r="I107" s="52"/>
      <c r="J107" s="46"/>
      <c r="K107" s="53" t="str">
        <f t="shared" si="8"/>
        <v/>
      </c>
      <c r="L107" s="54"/>
      <c r="M107" s="6" t="str">
        <f>IF(J107="","",(K107/J107)/LOOKUP(RIGHT($D$2,3),定数!$A$6:$A$13,定数!$B$6:$B$13))</f>
        <v/>
      </c>
      <c r="N107" s="46"/>
      <c r="O107" s="8"/>
      <c r="P107" s="52"/>
      <c r="Q107" s="52"/>
      <c r="R107" s="55" t="str">
        <f>IF(P107="","",T107*M107*LOOKUP(RIGHT($D$2,3),定数!$A$6:$A$13,定数!$B$6:$B$13))</f>
        <v/>
      </c>
      <c r="S107" s="55"/>
      <c r="T107" s="56" t="str">
        <f t="shared" si="11"/>
        <v/>
      </c>
      <c r="U107" s="56"/>
      <c r="V107" t="str">
        <f>IF(S107&lt;&gt;"",IF(S107&lt;0,1+V106,0),"")</f>
        <v/>
      </c>
      <c r="W107" t="str">
        <f>IF(T107&lt;&gt;"",IF(T107&lt;0,1+W106,0),"")</f>
        <v/>
      </c>
      <c r="X107" s="41" t="str">
        <f t="shared" si="12"/>
        <v/>
      </c>
      <c r="Y107" s="42" t="str">
        <f t="shared" si="13"/>
        <v/>
      </c>
    </row>
    <row r="108" spans="2:25" x14ac:dyDescent="0.15">
      <c r="B108" s="40">
        <v>100</v>
      </c>
      <c r="C108" s="51" t="str">
        <f t="shared" si="9"/>
        <v/>
      </c>
      <c r="D108" s="51"/>
      <c r="E108" s="46"/>
      <c r="F108" s="8"/>
      <c r="G108" s="46"/>
      <c r="H108" s="52"/>
      <c r="I108" s="52"/>
      <c r="J108" s="46"/>
      <c r="K108" s="53" t="str">
        <f t="shared" si="8"/>
        <v/>
      </c>
      <c r="L108" s="54"/>
      <c r="M108" s="6" t="str">
        <f>IF(J108="","",(K108/J108)/LOOKUP(RIGHT($D$2,3),定数!$A$6:$A$13,定数!$B$6:$B$13))</f>
        <v/>
      </c>
      <c r="N108" s="46"/>
      <c r="O108" s="8"/>
      <c r="P108" s="52"/>
      <c r="Q108" s="52"/>
      <c r="R108" s="55" t="str">
        <f>IF(P108="","",T108*M108*LOOKUP(RIGHT($D$2,3),定数!$A$6:$A$13,定数!$B$6:$B$13))</f>
        <v/>
      </c>
      <c r="S108" s="55"/>
      <c r="T108" s="56" t="str">
        <f t="shared" si="11"/>
        <v/>
      </c>
      <c r="U108" s="56"/>
      <c r="V108" t="str">
        <f>IF(S108&lt;&gt;"",IF(S108&lt;0,1+V107,0),"")</f>
        <v/>
      </c>
      <c r="W108" t="str">
        <f>IF(T108&lt;&gt;"",IF(T108&lt;0,1+W107,0),"")</f>
        <v/>
      </c>
      <c r="X108" s="41" t="str">
        <f t="shared" si="12"/>
        <v/>
      </c>
      <c r="Y108" s="42" t="str">
        <f t="shared" si="13"/>
        <v/>
      </c>
    </row>
    <row r="109" spans="2:25" x14ac:dyDescent="0.15">
      <c r="B109" s="44">
        <v>101</v>
      </c>
      <c r="C109" s="51" t="str">
        <f t="shared" ref="C109:C138" si="15">IF(R108="","",C108+R108)</f>
        <v/>
      </c>
      <c r="D109" s="51"/>
      <c r="E109" s="46"/>
      <c r="F109" s="8"/>
      <c r="G109" s="46"/>
      <c r="H109" s="52"/>
      <c r="I109" s="52"/>
      <c r="J109" s="46"/>
      <c r="K109" s="53" t="str">
        <f t="shared" si="8"/>
        <v/>
      </c>
      <c r="L109" s="54"/>
      <c r="M109" s="6" t="str">
        <f>IF(J109="","",(K109/J109)/LOOKUP(RIGHT($D$2,3),定数!$A$6:$A$13,定数!$B$6:$B$13))</f>
        <v/>
      </c>
      <c r="N109" s="46"/>
      <c r="O109" s="8"/>
      <c r="P109" s="52"/>
      <c r="Q109" s="52"/>
      <c r="R109" s="55" t="str">
        <f>IF(P109="","",T109*M109*LOOKUP(RIGHT($D$2,3),定数!$A$6:$A$13,定数!$B$6:$B$13))</f>
        <v/>
      </c>
      <c r="S109" s="55"/>
      <c r="T109" s="56" t="str">
        <f t="shared" ref="T109:T138" si="16">IF(P109="","",IF(G109="買",(P109-H109),(H109-P109))*IF(RIGHT($D$2,3)="JPY",100,10000))</f>
        <v/>
      </c>
      <c r="U109" s="56"/>
      <c r="V109" t="str">
        <f t="shared" ref="V109:V138" si="17">IF(S109&lt;&gt;"",IF(S109&lt;0,1+V108,0),"")</f>
        <v/>
      </c>
      <c r="W109" t="str">
        <f t="shared" ref="W109:W138" si="18">IF(T109&lt;&gt;"",IF(T109&lt;0,1+W108,0),"")</f>
        <v/>
      </c>
      <c r="X109" s="41" t="str">
        <f t="shared" ref="X109:X138" si="19">IF(C109&lt;&gt;"",MAX(X108,C109),"")</f>
        <v/>
      </c>
      <c r="Y109" s="42" t="str">
        <f t="shared" ref="Y109:Y138" si="20">IF(X109&lt;&gt;"",1-(C109/X109),"")</f>
        <v/>
      </c>
    </row>
    <row r="110" spans="2:25" x14ac:dyDescent="0.15">
      <c r="B110" s="44">
        <v>102</v>
      </c>
      <c r="C110" s="51" t="str">
        <f t="shared" si="15"/>
        <v/>
      </c>
      <c r="D110" s="51"/>
      <c r="E110" s="46"/>
      <c r="F110" s="8"/>
      <c r="G110" s="46"/>
      <c r="H110" s="52"/>
      <c r="I110" s="52"/>
      <c r="J110" s="46"/>
      <c r="K110" s="53" t="str">
        <f t="shared" si="8"/>
        <v/>
      </c>
      <c r="L110" s="54"/>
      <c r="M110" s="6" t="str">
        <f>IF(J110="","",(K110/J110)/LOOKUP(RIGHT($D$2,3),定数!$A$6:$A$13,定数!$B$6:$B$13))</f>
        <v/>
      </c>
      <c r="N110" s="46"/>
      <c r="O110" s="8"/>
      <c r="P110" s="52"/>
      <c r="Q110" s="52"/>
      <c r="R110" s="55" t="str">
        <f>IF(P110="","",T110*M110*LOOKUP(RIGHT($D$2,3),定数!$A$6:$A$13,定数!$B$6:$B$13))</f>
        <v/>
      </c>
      <c r="S110" s="55"/>
      <c r="T110" s="56" t="str">
        <f t="shared" si="16"/>
        <v/>
      </c>
      <c r="U110" s="56"/>
      <c r="V110" t="str">
        <f t="shared" si="17"/>
        <v/>
      </c>
      <c r="W110" t="str">
        <f t="shared" si="18"/>
        <v/>
      </c>
      <c r="X110" s="41" t="str">
        <f t="shared" si="19"/>
        <v/>
      </c>
      <c r="Y110" s="42" t="str">
        <f t="shared" si="20"/>
        <v/>
      </c>
    </row>
    <row r="111" spans="2:25" x14ac:dyDescent="0.15">
      <c r="B111" s="44">
        <v>103</v>
      </c>
      <c r="C111" s="51" t="str">
        <f t="shared" si="15"/>
        <v/>
      </c>
      <c r="D111" s="51"/>
      <c r="E111" s="46"/>
      <c r="F111" s="8"/>
      <c r="G111" s="46"/>
      <c r="H111" s="52"/>
      <c r="I111" s="52"/>
      <c r="J111" s="46"/>
      <c r="K111" s="53" t="str">
        <f t="shared" si="8"/>
        <v/>
      </c>
      <c r="L111" s="54"/>
      <c r="M111" s="6" t="str">
        <f>IF(J111="","",(K111/J111)/LOOKUP(RIGHT($D$2,3),定数!$A$6:$A$13,定数!$B$6:$B$13))</f>
        <v/>
      </c>
      <c r="N111" s="46"/>
      <c r="O111" s="8"/>
      <c r="P111" s="52"/>
      <c r="Q111" s="52"/>
      <c r="R111" s="55" t="str">
        <f>IF(P111="","",T111*M111*LOOKUP(RIGHT($D$2,3),定数!$A$6:$A$13,定数!$B$6:$B$13))</f>
        <v/>
      </c>
      <c r="S111" s="55"/>
      <c r="T111" s="56" t="str">
        <f t="shared" si="16"/>
        <v/>
      </c>
      <c r="U111" s="56"/>
      <c r="V111" t="str">
        <f t="shared" si="17"/>
        <v/>
      </c>
      <c r="W111" t="str">
        <f t="shared" si="18"/>
        <v/>
      </c>
      <c r="X111" s="41" t="str">
        <f t="shared" si="19"/>
        <v/>
      </c>
      <c r="Y111" s="42" t="str">
        <f t="shared" si="20"/>
        <v/>
      </c>
    </row>
    <row r="112" spans="2:25" x14ac:dyDescent="0.15">
      <c r="B112" s="44">
        <v>104</v>
      </c>
      <c r="C112" s="51" t="str">
        <f t="shared" si="15"/>
        <v/>
      </c>
      <c r="D112" s="51"/>
      <c r="E112" s="46"/>
      <c r="F112" s="8"/>
      <c r="G112" s="46"/>
      <c r="H112" s="52"/>
      <c r="I112" s="52"/>
      <c r="J112" s="46"/>
      <c r="K112" s="53" t="str">
        <f t="shared" si="8"/>
        <v/>
      </c>
      <c r="L112" s="54"/>
      <c r="M112" s="6" t="str">
        <f>IF(J112="","",(K112/J112)/LOOKUP(RIGHT($D$2,3),定数!$A$6:$A$13,定数!$B$6:$B$13))</f>
        <v/>
      </c>
      <c r="N112" s="46"/>
      <c r="O112" s="8"/>
      <c r="P112" s="52"/>
      <c r="Q112" s="52"/>
      <c r="R112" s="55" t="str">
        <f>IF(P112="","",T112*M112*LOOKUP(RIGHT($D$2,3),定数!$A$6:$A$13,定数!$B$6:$B$13))</f>
        <v/>
      </c>
      <c r="S112" s="55"/>
      <c r="T112" s="56" t="str">
        <f t="shared" si="16"/>
        <v/>
      </c>
      <c r="U112" s="56"/>
      <c r="V112" t="str">
        <f t="shared" si="17"/>
        <v/>
      </c>
      <c r="W112" t="str">
        <f t="shared" si="18"/>
        <v/>
      </c>
      <c r="X112" s="41" t="str">
        <f t="shared" si="19"/>
        <v/>
      </c>
      <c r="Y112" s="42" t="str">
        <f t="shared" si="20"/>
        <v/>
      </c>
    </row>
    <row r="113" spans="2:25" x14ac:dyDescent="0.15">
      <c r="B113" s="44">
        <v>105</v>
      </c>
      <c r="C113" s="51" t="str">
        <f t="shared" si="15"/>
        <v/>
      </c>
      <c r="D113" s="51"/>
      <c r="E113" s="46"/>
      <c r="F113" s="8"/>
      <c r="G113" s="46"/>
      <c r="H113" s="52"/>
      <c r="I113" s="52"/>
      <c r="J113" s="46"/>
      <c r="K113" s="53" t="str">
        <f t="shared" si="8"/>
        <v/>
      </c>
      <c r="L113" s="54"/>
      <c r="M113" s="6" t="str">
        <f>IF(J113="","",(K113/J113)/LOOKUP(RIGHT($D$2,3),定数!$A$6:$A$13,定数!$B$6:$B$13))</f>
        <v/>
      </c>
      <c r="N113" s="46"/>
      <c r="O113" s="8"/>
      <c r="P113" s="52"/>
      <c r="Q113" s="52"/>
      <c r="R113" s="55" t="str">
        <f>IF(P113="","",T113*M113*LOOKUP(RIGHT($D$2,3),定数!$A$6:$A$13,定数!$B$6:$B$13))</f>
        <v/>
      </c>
      <c r="S113" s="55"/>
      <c r="T113" s="56" t="str">
        <f t="shared" si="16"/>
        <v/>
      </c>
      <c r="U113" s="56"/>
      <c r="V113" t="str">
        <f t="shared" si="17"/>
        <v/>
      </c>
      <c r="W113" t="str">
        <f t="shared" si="18"/>
        <v/>
      </c>
      <c r="X113" s="41" t="str">
        <f t="shared" si="19"/>
        <v/>
      </c>
      <c r="Y113" s="42" t="str">
        <f t="shared" si="20"/>
        <v/>
      </c>
    </row>
    <row r="114" spans="2:25" x14ac:dyDescent="0.15">
      <c r="B114" s="44">
        <v>106</v>
      </c>
      <c r="C114" s="51" t="str">
        <f t="shared" si="15"/>
        <v/>
      </c>
      <c r="D114" s="51"/>
      <c r="E114" s="46"/>
      <c r="F114" s="8"/>
      <c r="G114" s="46"/>
      <c r="H114" s="52"/>
      <c r="I114" s="52"/>
      <c r="J114" s="46"/>
      <c r="K114" s="53" t="str">
        <f t="shared" si="8"/>
        <v/>
      </c>
      <c r="L114" s="54"/>
      <c r="M114" s="6" t="str">
        <f>IF(J114="","",(K114/J114)/LOOKUP(RIGHT($D$2,3),定数!$A$6:$A$13,定数!$B$6:$B$13))</f>
        <v/>
      </c>
      <c r="N114" s="46"/>
      <c r="O114" s="8"/>
      <c r="P114" s="52"/>
      <c r="Q114" s="52"/>
      <c r="R114" s="55" t="str">
        <f>IF(P114="","",T114*M114*LOOKUP(RIGHT($D$2,3),定数!$A$6:$A$13,定数!$B$6:$B$13))</f>
        <v/>
      </c>
      <c r="S114" s="55"/>
      <c r="T114" s="56" t="str">
        <f t="shared" si="16"/>
        <v/>
      </c>
      <c r="U114" s="56"/>
      <c r="V114" t="str">
        <f t="shared" si="17"/>
        <v/>
      </c>
      <c r="W114" t="str">
        <f t="shared" si="18"/>
        <v/>
      </c>
      <c r="X114" s="41" t="str">
        <f t="shared" si="19"/>
        <v/>
      </c>
      <c r="Y114" s="42" t="str">
        <f t="shared" si="20"/>
        <v/>
      </c>
    </row>
    <row r="115" spans="2:25" x14ac:dyDescent="0.15">
      <c r="B115" s="44">
        <v>107</v>
      </c>
      <c r="C115" s="51" t="str">
        <f t="shared" si="15"/>
        <v/>
      </c>
      <c r="D115" s="51"/>
      <c r="E115" s="46"/>
      <c r="F115" s="8"/>
      <c r="G115" s="46"/>
      <c r="H115" s="52"/>
      <c r="I115" s="52"/>
      <c r="J115" s="46"/>
      <c r="K115" s="53" t="str">
        <f t="shared" si="8"/>
        <v/>
      </c>
      <c r="L115" s="54"/>
      <c r="M115" s="6" t="str">
        <f>IF(J115="","",(K115/J115)/LOOKUP(RIGHT($D$2,3),定数!$A$6:$A$13,定数!$B$6:$B$13))</f>
        <v/>
      </c>
      <c r="N115" s="46"/>
      <c r="O115" s="8"/>
      <c r="P115" s="52"/>
      <c r="Q115" s="52"/>
      <c r="R115" s="55" t="str">
        <f>IF(P115="","",T115*M115*LOOKUP(RIGHT($D$2,3),定数!$A$6:$A$13,定数!$B$6:$B$13))</f>
        <v/>
      </c>
      <c r="S115" s="55"/>
      <c r="T115" s="56" t="str">
        <f t="shared" si="16"/>
        <v/>
      </c>
      <c r="U115" s="56"/>
      <c r="V115" t="str">
        <f t="shared" si="17"/>
        <v/>
      </c>
      <c r="W115" t="str">
        <f t="shared" si="18"/>
        <v/>
      </c>
      <c r="X115" s="41" t="str">
        <f t="shared" si="19"/>
        <v/>
      </c>
      <c r="Y115" s="42" t="str">
        <f t="shared" si="20"/>
        <v/>
      </c>
    </row>
    <row r="116" spans="2:25" x14ac:dyDescent="0.15">
      <c r="B116" s="44">
        <v>108</v>
      </c>
      <c r="C116" s="51" t="str">
        <f t="shared" si="15"/>
        <v/>
      </c>
      <c r="D116" s="51"/>
      <c r="E116" s="46"/>
      <c r="F116" s="8"/>
      <c r="G116" s="46"/>
      <c r="H116" s="52"/>
      <c r="I116" s="52"/>
      <c r="J116" s="46"/>
      <c r="K116" s="53" t="str">
        <f t="shared" si="8"/>
        <v/>
      </c>
      <c r="L116" s="54"/>
      <c r="M116" s="6" t="str">
        <f>IF(J116="","",(K116/J116)/LOOKUP(RIGHT($D$2,3),定数!$A$6:$A$13,定数!$B$6:$B$13))</f>
        <v/>
      </c>
      <c r="N116" s="46"/>
      <c r="O116" s="8"/>
      <c r="P116" s="52"/>
      <c r="Q116" s="52"/>
      <c r="R116" s="55" t="str">
        <f>IF(P116="","",T116*M116*LOOKUP(RIGHT($D$2,3),定数!$A$6:$A$13,定数!$B$6:$B$13))</f>
        <v/>
      </c>
      <c r="S116" s="55"/>
      <c r="T116" s="56" t="str">
        <f t="shared" si="16"/>
        <v/>
      </c>
      <c r="U116" s="56"/>
      <c r="V116" t="str">
        <f t="shared" si="17"/>
        <v/>
      </c>
      <c r="W116" t="str">
        <f t="shared" si="18"/>
        <v/>
      </c>
      <c r="X116" s="41" t="str">
        <f t="shared" si="19"/>
        <v/>
      </c>
      <c r="Y116" s="42" t="str">
        <f t="shared" si="20"/>
        <v/>
      </c>
    </row>
    <row r="117" spans="2:25" x14ac:dyDescent="0.15">
      <c r="B117" s="44">
        <v>109</v>
      </c>
      <c r="C117" s="51" t="str">
        <f t="shared" si="15"/>
        <v/>
      </c>
      <c r="D117" s="51"/>
      <c r="E117" s="46"/>
      <c r="F117" s="8"/>
      <c r="G117" s="46"/>
      <c r="H117" s="52"/>
      <c r="I117" s="52"/>
      <c r="J117" s="46"/>
      <c r="K117" s="53" t="str">
        <f t="shared" si="8"/>
        <v/>
      </c>
      <c r="L117" s="54"/>
      <c r="M117" s="6" t="str">
        <f>IF(J117="","",(K117/J117)/LOOKUP(RIGHT($D$2,3),定数!$A$6:$A$13,定数!$B$6:$B$13))</f>
        <v/>
      </c>
      <c r="N117" s="46"/>
      <c r="O117" s="8"/>
      <c r="P117" s="52"/>
      <c r="Q117" s="52"/>
      <c r="R117" s="55" t="str">
        <f>IF(P117="","",T117*M117*LOOKUP(RIGHT($D$2,3),定数!$A$6:$A$13,定数!$B$6:$B$13))</f>
        <v/>
      </c>
      <c r="S117" s="55"/>
      <c r="T117" s="56" t="str">
        <f t="shared" si="16"/>
        <v/>
      </c>
      <c r="U117" s="56"/>
      <c r="V117" t="str">
        <f t="shared" si="17"/>
        <v/>
      </c>
      <c r="W117" t="str">
        <f t="shared" si="18"/>
        <v/>
      </c>
      <c r="X117" s="41" t="str">
        <f t="shared" si="19"/>
        <v/>
      </c>
      <c r="Y117" s="42" t="str">
        <f t="shared" si="20"/>
        <v/>
      </c>
    </row>
    <row r="118" spans="2:25" x14ac:dyDescent="0.15">
      <c r="B118" s="44">
        <v>110</v>
      </c>
      <c r="C118" s="51" t="str">
        <f t="shared" si="15"/>
        <v/>
      </c>
      <c r="D118" s="51"/>
      <c r="E118" s="46"/>
      <c r="F118" s="8"/>
      <c r="G118" s="46"/>
      <c r="H118" s="52"/>
      <c r="I118" s="52"/>
      <c r="J118" s="46"/>
      <c r="K118" s="53" t="str">
        <f t="shared" si="8"/>
        <v/>
      </c>
      <c r="L118" s="54"/>
      <c r="M118" s="6" t="str">
        <f>IF(J118="","",(K118/J118)/LOOKUP(RIGHT($D$2,3),定数!$A$6:$A$13,定数!$B$6:$B$13))</f>
        <v/>
      </c>
      <c r="N118" s="46"/>
      <c r="O118" s="8"/>
      <c r="P118" s="52"/>
      <c r="Q118" s="52"/>
      <c r="R118" s="55" t="str">
        <f>IF(P118="","",T118*M118*LOOKUP(RIGHT($D$2,3),定数!$A$6:$A$13,定数!$B$6:$B$13))</f>
        <v/>
      </c>
      <c r="S118" s="55"/>
      <c r="T118" s="56" t="str">
        <f t="shared" si="16"/>
        <v/>
      </c>
      <c r="U118" s="56"/>
      <c r="V118" t="str">
        <f t="shared" si="17"/>
        <v/>
      </c>
      <c r="W118" t="str">
        <f t="shared" si="18"/>
        <v/>
      </c>
      <c r="X118" s="41" t="str">
        <f t="shared" si="19"/>
        <v/>
      </c>
      <c r="Y118" s="42" t="str">
        <f t="shared" si="20"/>
        <v/>
      </c>
    </row>
    <row r="119" spans="2:25" x14ac:dyDescent="0.15">
      <c r="B119" s="44">
        <v>111</v>
      </c>
      <c r="C119" s="51" t="str">
        <f t="shared" si="15"/>
        <v/>
      </c>
      <c r="D119" s="51"/>
      <c r="E119" s="46"/>
      <c r="F119" s="8"/>
      <c r="G119" s="46"/>
      <c r="H119" s="52"/>
      <c r="I119" s="52"/>
      <c r="J119" s="46"/>
      <c r="K119" s="53" t="str">
        <f t="shared" si="8"/>
        <v/>
      </c>
      <c r="L119" s="54"/>
      <c r="M119" s="6" t="str">
        <f>IF(J119="","",(K119/J119)/LOOKUP(RIGHT($D$2,3),定数!$A$6:$A$13,定数!$B$6:$B$13))</f>
        <v/>
      </c>
      <c r="N119" s="46"/>
      <c r="O119" s="8"/>
      <c r="P119" s="52"/>
      <c r="Q119" s="52"/>
      <c r="R119" s="55" t="str">
        <f>IF(P119="","",T119*M119*LOOKUP(RIGHT($D$2,3),定数!$A$6:$A$13,定数!$B$6:$B$13))</f>
        <v/>
      </c>
      <c r="S119" s="55"/>
      <c r="T119" s="56" t="str">
        <f t="shared" si="16"/>
        <v/>
      </c>
      <c r="U119" s="56"/>
      <c r="V119" t="str">
        <f t="shared" si="17"/>
        <v/>
      </c>
      <c r="W119" t="str">
        <f t="shared" si="18"/>
        <v/>
      </c>
      <c r="X119" s="41" t="str">
        <f t="shared" si="19"/>
        <v/>
      </c>
      <c r="Y119" s="42" t="str">
        <f t="shared" si="20"/>
        <v/>
      </c>
    </row>
    <row r="120" spans="2:25" x14ac:dyDescent="0.15">
      <c r="B120" s="44">
        <v>112</v>
      </c>
      <c r="C120" s="51" t="str">
        <f t="shared" si="15"/>
        <v/>
      </c>
      <c r="D120" s="51"/>
      <c r="E120" s="46"/>
      <c r="F120" s="8"/>
      <c r="G120" s="46"/>
      <c r="H120" s="52"/>
      <c r="I120" s="52"/>
      <c r="J120" s="46"/>
      <c r="K120" s="53" t="str">
        <f t="shared" si="8"/>
        <v/>
      </c>
      <c r="L120" s="54"/>
      <c r="M120" s="6" t="str">
        <f>IF(J120="","",(K120/J120)/LOOKUP(RIGHT($D$2,3),定数!$A$6:$A$13,定数!$B$6:$B$13))</f>
        <v/>
      </c>
      <c r="N120" s="46"/>
      <c r="O120" s="8"/>
      <c r="P120" s="52"/>
      <c r="Q120" s="52"/>
      <c r="R120" s="55" t="str">
        <f>IF(P120="","",T120*M120*LOOKUP(RIGHT($D$2,3),定数!$A$6:$A$13,定数!$B$6:$B$13))</f>
        <v/>
      </c>
      <c r="S120" s="55"/>
      <c r="T120" s="56" t="str">
        <f t="shared" si="16"/>
        <v/>
      </c>
      <c r="U120" s="56"/>
      <c r="V120" t="str">
        <f t="shared" si="17"/>
        <v/>
      </c>
      <c r="W120" t="str">
        <f t="shared" si="18"/>
        <v/>
      </c>
      <c r="X120" s="41" t="str">
        <f t="shared" si="19"/>
        <v/>
      </c>
      <c r="Y120" s="42" t="str">
        <f t="shared" si="20"/>
        <v/>
      </c>
    </row>
    <row r="121" spans="2:25" x14ac:dyDescent="0.15">
      <c r="B121" s="44">
        <v>113</v>
      </c>
      <c r="C121" s="51" t="str">
        <f t="shared" si="15"/>
        <v/>
      </c>
      <c r="D121" s="51"/>
      <c r="E121" s="46"/>
      <c r="F121" s="8"/>
      <c r="G121" s="46"/>
      <c r="H121" s="52"/>
      <c r="I121" s="52"/>
      <c r="J121" s="46"/>
      <c r="K121" s="53" t="str">
        <f t="shared" si="8"/>
        <v/>
      </c>
      <c r="L121" s="54"/>
      <c r="M121" s="6" t="str">
        <f>IF(J121="","",(K121/J121)/LOOKUP(RIGHT($D$2,3),定数!$A$6:$A$13,定数!$B$6:$B$13))</f>
        <v/>
      </c>
      <c r="N121" s="46"/>
      <c r="O121" s="8"/>
      <c r="P121" s="52"/>
      <c r="Q121" s="52"/>
      <c r="R121" s="55" t="str">
        <f>IF(P121="","",T121*M121*LOOKUP(RIGHT($D$2,3),定数!$A$6:$A$13,定数!$B$6:$B$13))</f>
        <v/>
      </c>
      <c r="S121" s="55"/>
      <c r="T121" s="56" t="str">
        <f t="shared" si="16"/>
        <v/>
      </c>
      <c r="U121" s="56"/>
      <c r="V121" t="str">
        <f t="shared" si="17"/>
        <v/>
      </c>
      <c r="W121" t="str">
        <f t="shared" si="18"/>
        <v/>
      </c>
      <c r="X121" s="41" t="str">
        <f t="shared" si="19"/>
        <v/>
      </c>
      <c r="Y121" s="42" t="str">
        <f t="shared" si="20"/>
        <v/>
      </c>
    </row>
    <row r="122" spans="2:25" x14ac:dyDescent="0.15">
      <c r="B122" s="44">
        <v>114</v>
      </c>
      <c r="C122" s="51" t="str">
        <f t="shared" si="15"/>
        <v/>
      </c>
      <c r="D122" s="51"/>
      <c r="E122" s="46"/>
      <c r="F122" s="8"/>
      <c r="G122" s="46"/>
      <c r="H122" s="52"/>
      <c r="I122" s="52"/>
      <c r="J122" s="46"/>
      <c r="K122" s="53" t="str">
        <f t="shared" si="8"/>
        <v/>
      </c>
      <c r="L122" s="54"/>
      <c r="M122" s="6" t="str">
        <f>IF(J122="","",(K122/J122)/LOOKUP(RIGHT($D$2,3),定数!$A$6:$A$13,定数!$B$6:$B$13))</f>
        <v/>
      </c>
      <c r="N122" s="46"/>
      <c r="O122" s="8"/>
      <c r="P122" s="52"/>
      <c r="Q122" s="52"/>
      <c r="R122" s="55" t="str">
        <f>IF(P122="","",T122*M122*LOOKUP(RIGHT($D$2,3),定数!$A$6:$A$13,定数!$B$6:$B$13))</f>
        <v/>
      </c>
      <c r="S122" s="55"/>
      <c r="T122" s="56" t="str">
        <f t="shared" si="16"/>
        <v/>
      </c>
      <c r="U122" s="56"/>
      <c r="V122" t="str">
        <f t="shared" si="17"/>
        <v/>
      </c>
      <c r="W122" t="str">
        <f t="shared" si="18"/>
        <v/>
      </c>
      <c r="X122" s="41" t="str">
        <f t="shared" si="19"/>
        <v/>
      </c>
      <c r="Y122" s="42" t="str">
        <f t="shared" si="20"/>
        <v/>
      </c>
    </row>
    <row r="123" spans="2:25" x14ac:dyDescent="0.15">
      <c r="B123" s="44">
        <v>115</v>
      </c>
      <c r="C123" s="51" t="str">
        <f t="shared" si="15"/>
        <v/>
      </c>
      <c r="D123" s="51"/>
      <c r="E123" s="46"/>
      <c r="F123" s="8"/>
      <c r="G123" s="46"/>
      <c r="H123" s="52"/>
      <c r="I123" s="52"/>
      <c r="J123" s="46"/>
      <c r="K123" s="53" t="str">
        <f t="shared" si="8"/>
        <v/>
      </c>
      <c r="L123" s="54"/>
      <c r="M123" s="6" t="str">
        <f>IF(J123="","",(K123/J123)/LOOKUP(RIGHT($D$2,3),定数!$A$6:$A$13,定数!$B$6:$B$13))</f>
        <v/>
      </c>
      <c r="N123" s="46"/>
      <c r="O123" s="8"/>
      <c r="P123" s="52"/>
      <c r="Q123" s="52"/>
      <c r="R123" s="55" t="str">
        <f>IF(P123="","",T123*M123*LOOKUP(RIGHT($D$2,3),定数!$A$6:$A$13,定数!$B$6:$B$13))</f>
        <v/>
      </c>
      <c r="S123" s="55"/>
      <c r="T123" s="56" t="str">
        <f t="shared" si="16"/>
        <v/>
      </c>
      <c r="U123" s="56"/>
      <c r="V123" t="str">
        <f t="shared" si="17"/>
        <v/>
      </c>
      <c r="W123" t="str">
        <f t="shared" si="18"/>
        <v/>
      </c>
      <c r="X123" s="41" t="str">
        <f t="shared" si="19"/>
        <v/>
      </c>
      <c r="Y123" s="42" t="str">
        <f t="shared" si="20"/>
        <v/>
      </c>
    </row>
    <row r="124" spans="2:25" x14ac:dyDescent="0.15">
      <c r="B124" s="44">
        <v>116</v>
      </c>
      <c r="C124" s="51" t="str">
        <f t="shared" si="15"/>
        <v/>
      </c>
      <c r="D124" s="51"/>
      <c r="E124" s="46"/>
      <c r="F124" s="8"/>
      <c r="G124" s="46"/>
      <c r="H124" s="52"/>
      <c r="I124" s="52"/>
      <c r="J124" s="46"/>
      <c r="K124" s="53" t="str">
        <f t="shared" si="8"/>
        <v/>
      </c>
      <c r="L124" s="54"/>
      <c r="M124" s="6" t="str">
        <f>IF(J124="","",(K124/J124)/LOOKUP(RIGHT($D$2,3),定数!$A$6:$A$13,定数!$B$6:$B$13))</f>
        <v/>
      </c>
      <c r="N124" s="46"/>
      <c r="O124" s="8"/>
      <c r="P124" s="52"/>
      <c r="Q124" s="52"/>
      <c r="R124" s="55" t="str">
        <f>IF(P124="","",T124*M124*LOOKUP(RIGHT($D$2,3),定数!$A$6:$A$13,定数!$B$6:$B$13))</f>
        <v/>
      </c>
      <c r="S124" s="55"/>
      <c r="T124" s="56" t="str">
        <f t="shared" si="16"/>
        <v/>
      </c>
      <c r="U124" s="56"/>
      <c r="V124" t="str">
        <f t="shared" si="17"/>
        <v/>
      </c>
      <c r="W124" t="str">
        <f t="shared" si="18"/>
        <v/>
      </c>
      <c r="X124" s="41" t="str">
        <f t="shared" si="19"/>
        <v/>
      </c>
      <c r="Y124" s="42" t="str">
        <f t="shared" si="20"/>
        <v/>
      </c>
    </row>
    <row r="125" spans="2:25" x14ac:dyDescent="0.15">
      <c r="B125" s="44">
        <v>117</v>
      </c>
      <c r="C125" s="51" t="str">
        <f t="shared" si="15"/>
        <v/>
      </c>
      <c r="D125" s="51"/>
      <c r="E125" s="46"/>
      <c r="F125" s="8"/>
      <c r="G125" s="46"/>
      <c r="H125" s="52"/>
      <c r="I125" s="52"/>
      <c r="J125" s="46"/>
      <c r="K125" s="53" t="str">
        <f t="shared" si="8"/>
        <v/>
      </c>
      <c r="L125" s="54"/>
      <c r="M125" s="6" t="str">
        <f>IF(J125="","",(K125/J125)/LOOKUP(RIGHT($D$2,3),定数!$A$6:$A$13,定数!$B$6:$B$13))</f>
        <v/>
      </c>
      <c r="N125" s="46"/>
      <c r="O125" s="8"/>
      <c r="P125" s="52"/>
      <c r="Q125" s="52"/>
      <c r="R125" s="55" t="str">
        <f>IF(P125="","",T125*M125*LOOKUP(RIGHT($D$2,3),定数!$A$6:$A$13,定数!$B$6:$B$13))</f>
        <v/>
      </c>
      <c r="S125" s="55"/>
      <c r="T125" s="56" t="str">
        <f t="shared" si="16"/>
        <v/>
      </c>
      <c r="U125" s="56"/>
      <c r="V125" t="str">
        <f t="shared" si="17"/>
        <v/>
      </c>
      <c r="W125" t="str">
        <f t="shared" si="18"/>
        <v/>
      </c>
      <c r="X125" s="41" t="str">
        <f t="shared" si="19"/>
        <v/>
      </c>
      <c r="Y125" s="42" t="str">
        <f t="shared" si="20"/>
        <v/>
      </c>
    </row>
    <row r="126" spans="2:25" x14ac:dyDescent="0.15">
      <c r="B126" s="44">
        <v>118</v>
      </c>
      <c r="C126" s="51" t="str">
        <f t="shared" si="15"/>
        <v/>
      </c>
      <c r="D126" s="51"/>
      <c r="E126" s="46"/>
      <c r="F126" s="8"/>
      <c r="G126" s="46"/>
      <c r="H126" s="52"/>
      <c r="I126" s="52"/>
      <c r="J126" s="46"/>
      <c r="K126" s="53" t="str">
        <f t="shared" si="8"/>
        <v/>
      </c>
      <c r="L126" s="54"/>
      <c r="M126" s="6" t="str">
        <f>IF(J126="","",(K126/J126)/LOOKUP(RIGHT($D$2,3),定数!$A$6:$A$13,定数!$B$6:$B$13))</f>
        <v/>
      </c>
      <c r="N126" s="46"/>
      <c r="O126" s="8"/>
      <c r="P126" s="52"/>
      <c r="Q126" s="52"/>
      <c r="R126" s="55" t="str">
        <f>IF(P126="","",T126*M126*LOOKUP(RIGHT($D$2,3),定数!$A$6:$A$13,定数!$B$6:$B$13))</f>
        <v/>
      </c>
      <c r="S126" s="55"/>
      <c r="T126" s="56" t="str">
        <f t="shared" si="16"/>
        <v/>
      </c>
      <c r="U126" s="56"/>
      <c r="V126" t="str">
        <f t="shared" si="17"/>
        <v/>
      </c>
      <c r="W126" t="str">
        <f t="shared" si="18"/>
        <v/>
      </c>
      <c r="X126" s="41" t="str">
        <f t="shared" si="19"/>
        <v/>
      </c>
      <c r="Y126" s="42" t="str">
        <f t="shared" si="20"/>
        <v/>
      </c>
    </row>
    <row r="127" spans="2:25" x14ac:dyDescent="0.15">
      <c r="B127" s="44">
        <v>119</v>
      </c>
      <c r="C127" s="51" t="str">
        <f t="shared" si="15"/>
        <v/>
      </c>
      <c r="D127" s="51"/>
      <c r="E127" s="46"/>
      <c r="F127" s="8"/>
      <c r="G127" s="46"/>
      <c r="H127" s="52"/>
      <c r="I127" s="52"/>
      <c r="J127" s="46"/>
      <c r="K127" s="53" t="str">
        <f t="shared" si="8"/>
        <v/>
      </c>
      <c r="L127" s="54"/>
      <c r="M127" s="6" t="str">
        <f>IF(J127="","",(K127/J127)/LOOKUP(RIGHT($D$2,3),定数!$A$6:$A$13,定数!$B$6:$B$13))</f>
        <v/>
      </c>
      <c r="N127" s="46"/>
      <c r="O127" s="8"/>
      <c r="P127" s="52"/>
      <c r="Q127" s="52"/>
      <c r="R127" s="55" t="str">
        <f>IF(P127="","",T127*M127*LOOKUP(RIGHT($D$2,3),定数!$A$6:$A$13,定数!$B$6:$B$13))</f>
        <v/>
      </c>
      <c r="S127" s="55"/>
      <c r="T127" s="56" t="str">
        <f t="shared" si="16"/>
        <v/>
      </c>
      <c r="U127" s="56"/>
      <c r="V127" t="str">
        <f t="shared" si="17"/>
        <v/>
      </c>
      <c r="W127" t="str">
        <f t="shared" si="18"/>
        <v/>
      </c>
      <c r="X127" s="41" t="str">
        <f t="shared" si="19"/>
        <v/>
      </c>
      <c r="Y127" s="42" t="str">
        <f t="shared" si="20"/>
        <v/>
      </c>
    </row>
    <row r="128" spans="2:25" x14ac:dyDescent="0.15">
      <c r="B128" s="44">
        <v>120</v>
      </c>
      <c r="C128" s="51" t="str">
        <f t="shared" si="15"/>
        <v/>
      </c>
      <c r="D128" s="51"/>
      <c r="E128" s="46"/>
      <c r="F128" s="8"/>
      <c r="G128" s="46"/>
      <c r="H128" s="52"/>
      <c r="I128" s="52"/>
      <c r="J128" s="46"/>
      <c r="K128" s="53" t="str">
        <f t="shared" si="8"/>
        <v/>
      </c>
      <c r="L128" s="54"/>
      <c r="M128" s="6" t="str">
        <f>IF(J128="","",(K128/J128)/LOOKUP(RIGHT($D$2,3),定数!$A$6:$A$13,定数!$B$6:$B$13))</f>
        <v/>
      </c>
      <c r="N128" s="46"/>
      <c r="O128" s="8"/>
      <c r="P128" s="52"/>
      <c r="Q128" s="52"/>
      <c r="R128" s="55" t="str">
        <f>IF(P128="","",T128*M128*LOOKUP(RIGHT($D$2,3),定数!$A$6:$A$13,定数!$B$6:$B$13))</f>
        <v/>
      </c>
      <c r="S128" s="55"/>
      <c r="T128" s="56" t="str">
        <f t="shared" si="16"/>
        <v/>
      </c>
      <c r="U128" s="56"/>
      <c r="V128" t="str">
        <f t="shared" si="17"/>
        <v/>
      </c>
      <c r="W128" t="str">
        <f t="shared" si="18"/>
        <v/>
      </c>
      <c r="X128" s="41" t="str">
        <f t="shared" si="19"/>
        <v/>
      </c>
      <c r="Y128" s="42" t="str">
        <f t="shared" si="20"/>
        <v/>
      </c>
    </row>
    <row r="129" spans="2:25" x14ac:dyDescent="0.15">
      <c r="B129" s="44">
        <v>121</v>
      </c>
      <c r="C129" s="51" t="str">
        <f t="shared" si="15"/>
        <v/>
      </c>
      <c r="D129" s="51"/>
      <c r="E129" s="46"/>
      <c r="F129" s="8"/>
      <c r="G129" s="46"/>
      <c r="H129" s="52"/>
      <c r="I129" s="52"/>
      <c r="J129" s="46"/>
      <c r="K129" s="53" t="str">
        <f t="shared" si="8"/>
        <v/>
      </c>
      <c r="L129" s="54"/>
      <c r="M129" s="6" t="str">
        <f>IF(J129="","",(K129/J129)/LOOKUP(RIGHT($D$2,3),定数!$A$6:$A$13,定数!$B$6:$B$13))</f>
        <v/>
      </c>
      <c r="N129" s="46"/>
      <c r="O129" s="8"/>
      <c r="P129" s="52"/>
      <c r="Q129" s="52"/>
      <c r="R129" s="55" t="str">
        <f>IF(P129="","",T129*M129*LOOKUP(RIGHT($D$2,3),定数!$A$6:$A$13,定数!$B$6:$B$13))</f>
        <v/>
      </c>
      <c r="S129" s="55"/>
      <c r="T129" s="56" t="str">
        <f t="shared" si="16"/>
        <v/>
      </c>
      <c r="U129" s="56"/>
      <c r="V129" t="str">
        <f t="shared" si="17"/>
        <v/>
      </c>
      <c r="W129" t="str">
        <f t="shared" si="18"/>
        <v/>
      </c>
      <c r="X129" s="41" t="str">
        <f t="shared" si="19"/>
        <v/>
      </c>
      <c r="Y129" s="42" t="str">
        <f t="shared" si="20"/>
        <v/>
      </c>
    </row>
    <row r="130" spans="2:25" x14ac:dyDescent="0.15">
      <c r="B130" s="44">
        <v>122</v>
      </c>
      <c r="C130" s="51" t="str">
        <f t="shared" si="15"/>
        <v/>
      </c>
      <c r="D130" s="51"/>
      <c r="E130" s="46"/>
      <c r="F130" s="8"/>
      <c r="G130" s="46"/>
      <c r="H130" s="52"/>
      <c r="I130" s="52"/>
      <c r="J130" s="46"/>
      <c r="K130" s="53" t="str">
        <f t="shared" si="8"/>
        <v/>
      </c>
      <c r="L130" s="54"/>
      <c r="M130" s="6" t="str">
        <f>IF(J130="","",(K130/J130)/LOOKUP(RIGHT($D$2,3),定数!$A$6:$A$13,定数!$B$6:$B$13))</f>
        <v/>
      </c>
      <c r="N130" s="46"/>
      <c r="O130" s="8"/>
      <c r="P130" s="52"/>
      <c r="Q130" s="52"/>
      <c r="R130" s="55" t="str">
        <f>IF(P130="","",T130*M130*LOOKUP(RIGHT($D$2,3),定数!$A$6:$A$13,定数!$B$6:$B$13))</f>
        <v/>
      </c>
      <c r="S130" s="55"/>
      <c r="T130" s="56" t="str">
        <f t="shared" si="16"/>
        <v/>
      </c>
      <c r="U130" s="56"/>
      <c r="V130" t="str">
        <f t="shared" si="17"/>
        <v/>
      </c>
      <c r="W130" t="str">
        <f t="shared" si="18"/>
        <v/>
      </c>
      <c r="X130" s="41" t="str">
        <f t="shared" si="19"/>
        <v/>
      </c>
      <c r="Y130" s="42" t="str">
        <f t="shared" si="20"/>
        <v/>
      </c>
    </row>
    <row r="131" spans="2:25" x14ac:dyDescent="0.15">
      <c r="B131" s="44">
        <v>123</v>
      </c>
      <c r="C131" s="51" t="str">
        <f t="shared" si="15"/>
        <v/>
      </c>
      <c r="D131" s="51"/>
      <c r="E131" s="46"/>
      <c r="F131" s="8"/>
      <c r="G131" s="46"/>
      <c r="H131" s="52"/>
      <c r="I131" s="52"/>
      <c r="J131" s="46"/>
      <c r="K131" s="53" t="str">
        <f t="shared" si="8"/>
        <v/>
      </c>
      <c r="L131" s="54"/>
      <c r="M131" s="6" t="str">
        <f>IF(J131="","",(K131/J131)/LOOKUP(RIGHT($D$2,3),定数!$A$6:$A$13,定数!$B$6:$B$13))</f>
        <v/>
      </c>
      <c r="N131" s="46"/>
      <c r="O131" s="8"/>
      <c r="P131" s="52"/>
      <c r="Q131" s="52"/>
      <c r="R131" s="55" t="str">
        <f>IF(P131="","",T131*M131*LOOKUP(RIGHT($D$2,3),定数!$A$6:$A$13,定数!$B$6:$B$13))</f>
        <v/>
      </c>
      <c r="S131" s="55"/>
      <c r="T131" s="56" t="str">
        <f t="shared" si="16"/>
        <v/>
      </c>
      <c r="U131" s="56"/>
      <c r="V131" t="str">
        <f t="shared" si="17"/>
        <v/>
      </c>
      <c r="W131" t="str">
        <f t="shared" si="18"/>
        <v/>
      </c>
      <c r="X131" s="41" t="str">
        <f t="shared" si="19"/>
        <v/>
      </c>
      <c r="Y131" s="42" t="str">
        <f t="shared" si="20"/>
        <v/>
      </c>
    </row>
    <row r="132" spans="2:25" x14ac:dyDescent="0.15">
      <c r="B132" s="44">
        <v>124</v>
      </c>
      <c r="C132" s="51" t="str">
        <f t="shared" si="15"/>
        <v/>
      </c>
      <c r="D132" s="51"/>
      <c r="E132" s="46"/>
      <c r="F132" s="8"/>
      <c r="G132" s="46"/>
      <c r="H132" s="52"/>
      <c r="I132" s="52"/>
      <c r="J132" s="46"/>
      <c r="K132" s="53" t="str">
        <f t="shared" si="8"/>
        <v/>
      </c>
      <c r="L132" s="54"/>
      <c r="M132" s="6" t="str">
        <f>IF(J132="","",(K132/J132)/LOOKUP(RIGHT($D$2,3),定数!$A$6:$A$13,定数!$B$6:$B$13))</f>
        <v/>
      </c>
      <c r="N132" s="46"/>
      <c r="O132" s="8"/>
      <c r="P132" s="52"/>
      <c r="Q132" s="52"/>
      <c r="R132" s="55" t="str">
        <f>IF(P132="","",T132*M132*LOOKUP(RIGHT($D$2,3),定数!$A$6:$A$13,定数!$B$6:$B$13))</f>
        <v/>
      </c>
      <c r="S132" s="55"/>
      <c r="T132" s="56" t="str">
        <f t="shared" si="16"/>
        <v/>
      </c>
      <c r="U132" s="56"/>
      <c r="V132" t="str">
        <f t="shared" si="17"/>
        <v/>
      </c>
      <c r="W132" t="str">
        <f t="shared" si="18"/>
        <v/>
      </c>
      <c r="X132" s="41" t="str">
        <f t="shared" si="19"/>
        <v/>
      </c>
      <c r="Y132" s="42" t="str">
        <f t="shared" si="20"/>
        <v/>
      </c>
    </row>
    <row r="133" spans="2:25" x14ac:dyDescent="0.15">
      <c r="B133" s="44">
        <v>125</v>
      </c>
      <c r="C133" s="51" t="str">
        <f t="shared" si="15"/>
        <v/>
      </c>
      <c r="D133" s="51"/>
      <c r="E133" s="44"/>
      <c r="F133" s="8"/>
      <c r="G133" s="44"/>
      <c r="H133" s="52"/>
      <c r="I133" s="52"/>
      <c r="J133" s="44"/>
      <c r="K133" s="53" t="str">
        <f t="shared" ref="K133:K138" si="21">IF(J133="","",C133*0.03)</f>
        <v/>
      </c>
      <c r="L133" s="54"/>
      <c r="M133" s="6" t="str">
        <f>IF(J133="","",(K133/J133)/LOOKUP(RIGHT($D$2,3),定数!$A$6:$A$13,定数!$B$6:$B$13))</f>
        <v/>
      </c>
      <c r="N133" s="44"/>
      <c r="O133" s="8"/>
      <c r="P133" s="52"/>
      <c r="Q133" s="52"/>
      <c r="R133" s="55" t="str">
        <f>IF(P133="","",T133*M133*LOOKUP(RIGHT($D$2,3),定数!$A$6:$A$13,定数!$B$6:$B$13))</f>
        <v/>
      </c>
      <c r="S133" s="55"/>
      <c r="T133" s="56" t="str">
        <f t="shared" si="16"/>
        <v/>
      </c>
      <c r="U133" s="56"/>
      <c r="V133" t="str">
        <f t="shared" si="17"/>
        <v/>
      </c>
      <c r="W133" t="str">
        <f t="shared" si="18"/>
        <v/>
      </c>
      <c r="X133" s="41" t="str">
        <f t="shared" si="19"/>
        <v/>
      </c>
      <c r="Y133" s="42" t="str">
        <f t="shared" si="20"/>
        <v/>
      </c>
    </row>
    <row r="134" spans="2:25" x14ac:dyDescent="0.15">
      <c r="B134" s="44">
        <v>126</v>
      </c>
      <c r="C134" s="51" t="str">
        <f t="shared" si="15"/>
        <v/>
      </c>
      <c r="D134" s="51"/>
      <c r="E134" s="44"/>
      <c r="F134" s="8"/>
      <c r="G134" s="44"/>
      <c r="H134" s="52"/>
      <c r="I134" s="52"/>
      <c r="J134" s="44"/>
      <c r="K134" s="53" t="str">
        <f t="shared" si="21"/>
        <v/>
      </c>
      <c r="L134" s="54"/>
      <c r="M134" s="6" t="str">
        <f>IF(J134="","",(K134/J134)/LOOKUP(RIGHT($D$2,3),定数!$A$6:$A$13,定数!$B$6:$B$13))</f>
        <v/>
      </c>
      <c r="N134" s="44"/>
      <c r="O134" s="8"/>
      <c r="P134" s="52"/>
      <c r="Q134" s="52"/>
      <c r="R134" s="55" t="str">
        <f>IF(P134="","",T134*M134*LOOKUP(RIGHT($D$2,3),定数!$A$6:$A$13,定数!$B$6:$B$13))</f>
        <v/>
      </c>
      <c r="S134" s="55"/>
      <c r="T134" s="56" t="str">
        <f t="shared" si="16"/>
        <v/>
      </c>
      <c r="U134" s="56"/>
      <c r="V134" t="str">
        <f t="shared" si="17"/>
        <v/>
      </c>
      <c r="W134" t="str">
        <f t="shared" si="18"/>
        <v/>
      </c>
      <c r="X134" s="41" t="str">
        <f t="shared" si="19"/>
        <v/>
      </c>
      <c r="Y134" s="42" t="str">
        <f t="shared" si="20"/>
        <v/>
      </c>
    </row>
    <row r="135" spans="2:25" x14ac:dyDescent="0.15">
      <c r="B135" s="44">
        <v>127</v>
      </c>
      <c r="C135" s="51" t="str">
        <f t="shared" si="15"/>
        <v/>
      </c>
      <c r="D135" s="51"/>
      <c r="E135" s="44"/>
      <c r="F135" s="8"/>
      <c r="G135" s="44"/>
      <c r="H135" s="52"/>
      <c r="I135" s="52"/>
      <c r="J135" s="44"/>
      <c r="K135" s="53" t="str">
        <f t="shared" si="21"/>
        <v/>
      </c>
      <c r="L135" s="54"/>
      <c r="M135" s="6" t="str">
        <f>IF(J135="","",(K135/J135)/LOOKUP(RIGHT($D$2,3),定数!$A$6:$A$13,定数!$B$6:$B$13))</f>
        <v/>
      </c>
      <c r="N135" s="44"/>
      <c r="O135" s="8"/>
      <c r="P135" s="52"/>
      <c r="Q135" s="52"/>
      <c r="R135" s="55" t="str">
        <f>IF(P135="","",T135*M135*LOOKUP(RIGHT($D$2,3),定数!$A$6:$A$13,定数!$B$6:$B$13))</f>
        <v/>
      </c>
      <c r="S135" s="55"/>
      <c r="T135" s="56" t="str">
        <f t="shared" si="16"/>
        <v/>
      </c>
      <c r="U135" s="56"/>
      <c r="V135" t="str">
        <f t="shared" si="17"/>
        <v/>
      </c>
      <c r="W135" t="str">
        <f t="shared" si="18"/>
        <v/>
      </c>
      <c r="X135" s="41" t="str">
        <f t="shared" si="19"/>
        <v/>
      </c>
      <c r="Y135" s="42" t="str">
        <f t="shared" si="20"/>
        <v/>
      </c>
    </row>
    <row r="136" spans="2:25" x14ac:dyDescent="0.15">
      <c r="B136" s="44">
        <v>128</v>
      </c>
      <c r="C136" s="51" t="str">
        <f t="shared" si="15"/>
        <v/>
      </c>
      <c r="D136" s="51"/>
      <c r="E136" s="44"/>
      <c r="F136" s="8"/>
      <c r="G136" s="44"/>
      <c r="H136" s="52"/>
      <c r="I136" s="52"/>
      <c r="J136" s="44"/>
      <c r="K136" s="53" t="str">
        <f t="shared" si="21"/>
        <v/>
      </c>
      <c r="L136" s="54"/>
      <c r="M136" s="6" t="str">
        <f>IF(J136="","",(K136/J136)/LOOKUP(RIGHT($D$2,3),定数!$A$6:$A$13,定数!$B$6:$B$13))</f>
        <v/>
      </c>
      <c r="N136" s="44"/>
      <c r="O136" s="8"/>
      <c r="P136" s="52"/>
      <c r="Q136" s="52"/>
      <c r="R136" s="55" t="str">
        <f>IF(P136="","",T136*M136*LOOKUP(RIGHT($D$2,3),定数!$A$6:$A$13,定数!$B$6:$B$13))</f>
        <v/>
      </c>
      <c r="S136" s="55"/>
      <c r="T136" s="56" t="str">
        <f t="shared" si="16"/>
        <v/>
      </c>
      <c r="U136" s="56"/>
      <c r="V136" t="str">
        <f t="shared" si="17"/>
        <v/>
      </c>
      <c r="W136" t="str">
        <f t="shared" si="18"/>
        <v/>
      </c>
      <c r="X136" s="41" t="str">
        <f t="shared" si="19"/>
        <v/>
      </c>
      <c r="Y136" s="42" t="str">
        <f t="shared" si="20"/>
        <v/>
      </c>
    </row>
    <row r="137" spans="2:25" x14ac:dyDescent="0.15">
      <c r="B137" s="44">
        <v>129</v>
      </c>
      <c r="C137" s="51" t="str">
        <f t="shared" si="15"/>
        <v/>
      </c>
      <c r="D137" s="51"/>
      <c r="E137" s="44"/>
      <c r="F137" s="8"/>
      <c r="G137" s="44"/>
      <c r="H137" s="52"/>
      <c r="I137" s="52"/>
      <c r="J137" s="44"/>
      <c r="K137" s="53" t="str">
        <f t="shared" si="21"/>
        <v/>
      </c>
      <c r="L137" s="54"/>
      <c r="M137" s="6" t="str">
        <f>IF(J137="","",(K137/J137)/LOOKUP(RIGHT($D$2,3),定数!$A$6:$A$13,定数!$B$6:$B$13))</f>
        <v/>
      </c>
      <c r="N137" s="44"/>
      <c r="O137" s="8"/>
      <c r="P137" s="52"/>
      <c r="Q137" s="52"/>
      <c r="R137" s="55" t="str">
        <f>IF(P137="","",T137*M137*LOOKUP(RIGHT($D$2,3),定数!$A$6:$A$13,定数!$B$6:$B$13))</f>
        <v/>
      </c>
      <c r="S137" s="55"/>
      <c r="T137" s="56" t="str">
        <f t="shared" si="16"/>
        <v/>
      </c>
      <c r="U137" s="56"/>
      <c r="V137" t="str">
        <f t="shared" si="17"/>
        <v/>
      </c>
      <c r="W137" t="str">
        <f t="shared" si="18"/>
        <v/>
      </c>
      <c r="X137" s="41" t="str">
        <f t="shared" si="19"/>
        <v/>
      </c>
      <c r="Y137" s="42" t="str">
        <f t="shared" si="20"/>
        <v/>
      </c>
    </row>
    <row r="138" spans="2:25" x14ac:dyDescent="0.15">
      <c r="B138" s="44">
        <v>130</v>
      </c>
      <c r="C138" s="51" t="str">
        <f t="shared" si="15"/>
        <v/>
      </c>
      <c r="D138" s="51"/>
      <c r="E138" s="44"/>
      <c r="F138" s="8"/>
      <c r="G138" s="44"/>
      <c r="H138" s="52"/>
      <c r="I138" s="52"/>
      <c r="J138" s="44"/>
      <c r="K138" s="53" t="str">
        <f t="shared" si="21"/>
        <v/>
      </c>
      <c r="L138" s="54"/>
      <c r="M138" s="6" t="str">
        <f>IF(J138="","",(K138/J138)/LOOKUP(RIGHT($D$2,3),定数!$A$6:$A$13,定数!$B$6:$B$13))</f>
        <v/>
      </c>
      <c r="N138" s="44"/>
      <c r="O138" s="8"/>
      <c r="P138" s="52"/>
      <c r="Q138" s="52"/>
      <c r="R138" s="55" t="str">
        <f>IF(P138="","",T138*M138*LOOKUP(RIGHT($D$2,3),定数!$A$6:$A$13,定数!$B$6:$B$13))</f>
        <v/>
      </c>
      <c r="S138" s="55"/>
      <c r="T138" s="56" t="str">
        <f t="shared" si="16"/>
        <v/>
      </c>
      <c r="U138" s="56"/>
      <c r="V138" t="str">
        <f t="shared" si="17"/>
        <v/>
      </c>
      <c r="W138" t="str">
        <f t="shared" si="18"/>
        <v/>
      </c>
      <c r="X138" s="41" t="str">
        <f t="shared" si="19"/>
        <v/>
      </c>
      <c r="Y138" s="42" t="str">
        <f t="shared" si="20"/>
        <v/>
      </c>
    </row>
  </sheetData>
  <mergeCells count="816">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R9:S9"/>
    <mergeCell ref="T9:U9"/>
    <mergeCell ref="C10:D10"/>
    <mergeCell ref="R10:S10"/>
    <mergeCell ref="T10:U10"/>
    <mergeCell ref="C11:D11"/>
    <mergeCell ref="R11:S11"/>
    <mergeCell ref="T11:U11"/>
    <mergeCell ref="H9:I9"/>
    <mergeCell ref="H10:I10"/>
    <mergeCell ref="H11:I11"/>
    <mergeCell ref="K9:L9"/>
    <mergeCell ref="K10:L10"/>
    <mergeCell ref="K11:L11"/>
    <mergeCell ref="P9:Q9"/>
    <mergeCell ref="P10:Q10"/>
    <mergeCell ref="P11:Q11"/>
    <mergeCell ref="C12:D12"/>
    <mergeCell ref="R12:S12"/>
    <mergeCell ref="T12:U12"/>
    <mergeCell ref="C13:D13"/>
    <mergeCell ref="R13:S13"/>
    <mergeCell ref="T13:U13"/>
    <mergeCell ref="C14:D14"/>
    <mergeCell ref="H14:I14"/>
    <mergeCell ref="K14:L14"/>
    <mergeCell ref="P14:Q14"/>
    <mergeCell ref="R14:S14"/>
    <mergeCell ref="T14:U14"/>
    <mergeCell ref="H12:I12"/>
    <mergeCell ref="H13:I13"/>
    <mergeCell ref="K12:L12"/>
    <mergeCell ref="K13:L13"/>
    <mergeCell ref="P12:Q12"/>
    <mergeCell ref="P13:Q13"/>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R23:S23"/>
    <mergeCell ref="T23:U23"/>
    <mergeCell ref="C24:D24"/>
    <mergeCell ref="H24:I24"/>
    <mergeCell ref="K24:L24"/>
    <mergeCell ref="P24:Q24"/>
    <mergeCell ref="R24:S24"/>
    <mergeCell ref="T24:U24"/>
    <mergeCell ref="H23:I23"/>
    <mergeCell ref="K23:L23"/>
    <mergeCell ref="P23:Q23"/>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9:D109"/>
    <mergeCell ref="H109:I109"/>
    <mergeCell ref="K109:L109"/>
    <mergeCell ref="P109:Q109"/>
    <mergeCell ref="R109:S109"/>
    <mergeCell ref="T109:U109"/>
    <mergeCell ref="C110:D110"/>
    <mergeCell ref="H110:I110"/>
    <mergeCell ref="K110:L110"/>
    <mergeCell ref="P110:Q110"/>
    <mergeCell ref="R110:S110"/>
    <mergeCell ref="T110:U110"/>
    <mergeCell ref="C111:D111"/>
    <mergeCell ref="H111:I111"/>
    <mergeCell ref="K111:L111"/>
    <mergeCell ref="P111:Q111"/>
    <mergeCell ref="R111:S111"/>
    <mergeCell ref="T111:U111"/>
    <mergeCell ref="C112:D112"/>
    <mergeCell ref="H112:I112"/>
    <mergeCell ref="K112:L112"/>
    <mergeCell ref="P112:Q112"/>
    <mergeCell ref="R112:S112"/>
    <mergeCell ref="T112:U112"/>
    <mergeCell ref="C113:D113"/>
    <mergeCell ref="H113:I113"/>
    <mergeCell ref="K113:L113"/>
    <mergeCell ref="P113:Q113"/>
    <mergeCell ref="R113:S113"/>
    <mergeCell ref="T113:U113"/>
    <mergeCell ref="C114:D114"/>
    <mergeCell ref="H114:I114"/>
    <mergeCell ref="K114:L114"/>
    <mergeCell ref="P114:Q114"/>
    <mergeCell ref="R114:S114"/>
    <mergeCell ref="T114:U114"/>
    <mergeCell ref="C115:D115"/>
    <mergeCell ref="H115:I115"/>
    <mergeCell ref="K115:L115"/>
    <mergeCell ref="P115:Q115"/>
    <mergeCell ref="R115:S115"/>
    <mergeCell ref="T115:U115"/>
    <mergeCell ref="C116:D116"/>
    <mergeCell ref="H116:I116"/>
    <mergeCell ref="K116:L116"/>
    <mergeCell ref="P116:Q116"/>
    <mergeCell ref="R116:S116"/>
    <mergeCell ref="T116:U116"/>
    <mergeCell ref="C117:D117"/>
    <mergeCell ref="H117:I117"/>
    <mergeCell ref="K117:L117"/>
    <mergeCell ref="P117:Q117"/>
    <mergeCell ref="R117:S117"/>
    <mergeCell ref="T117:U117"/>
    <mergeCell ref="C118:D118"/>
    <mergeCell ref="H118:I118"/>
    <mergeCell ref="K118:L118"/>
    <mergeCell ref="P118:Q118"/>
    <mergeCell ref="R118:S118"/>
    <mergeCell ref="T118:U118"/>
    <mergeCell ref="C119:D119"/>
    <mergeCell ref="H119:I119"/>
    <mergeCell ref="K119:L119"/>
    <mergeCell ref="P119:Q119"/>
    <mergeCell ref="R119:S119"/>
    <mergeCell ref="T119:U119"/>
    <mergeCell ref="C120:D120"/>
    <mergeCell ref="H120:I120"/>
    <mergeCell ref="K120:L120"/>
    <mergeCell ref="P120:Q120"/>
    <mergeCell ref="R120:S120"/>
    <mergeCell ref="T120:U120"/>
    <mergeCell ref="C121:D121"/>
    <mergeCell ref="H121:I121"/>
    <mergeCell ref="K121:L121"/>
    <mergeCell ref="P121:Q121"/>
    <mergeCell ref="R121:S121"/>
    <mergeCell ref="T121:U121"/>
    <mergeCell ref="C122:D122"/>
    <mergeCell ref="H122:I122"/>
    <mergeCell ref="K122:L122"/>
    <mergeCell ref="P122:Q122"/>
    <mergeCell ref="R122:S122"/>
    <mergeCell ref="T122:U122"/>
    <mergeCell ref="C123:D123"/>
    <mergeCell ref="H123:I123"/>
    <mergeCell ref="K123:L123"/>
    <mergeCell ref="P123:Q123"/>
    <mergeCell ref="R123:S123"/>
    <mergeCell ref="T123:U123"/>
    <mergeCell ref="C124:D124"/>
    <mergeCell ref="H124:I124"/>
    <mergeCell ref="K124:L124"/>
    <mergeCell ref="P124:Q124"/>
    <mergeCell ref="R124:S124"/>
    <mergeCell ref="T124:U124"/>
    <mergeCell ref="C125:D125"/>
    <mergeCell ref="H125:I125"/>
    <mergeCell ref="K125:L125"/>
    <mergeCell ref="P125:Q125"/>
    <mergeCell ref="R125:S125"/>
    <mergeCell ref="T125:U125"/>
    <mergeCell ref="C126:D126"/>
    <mergeCell ref="H126:I126"/>
    <mergeCell ref="K126:L126"/>
    <mergeCell ref="P126:Q126"/>
    <mergeCell ref="R126:S126"/>
    <mergeCell ref="T126:U126"/>
    <mergeCell ref="C127:D127"/>
    <mergeCell ref="H127:I127"/>
    <mergeCell ref="K127:L127"/>
    <mergeCell ref="P127:Q127"/>
    <mergeCell ref="R127:S127"/>
    <mergeCell ref="T127:U127"/>
    <mergeCell ref="C128:D128"/>
    <mergeCell ref="H128:I128"/>
    <mergeCell ref="K128:L128"/>
    <mergeCell ref="P128:Q128"/>
    <mergeCell ref="R128:S128"/>
    <mergeCell ref="T128:U128"/>
    <mergeCell ref="C129:D129"/>
    <mergeCell ref="H129:I129"/>
    <mergeCell ref="K129:L129"/>
    <mergeCell ref="P129:Q129"/>
    <mergeCell ref="R129:S129"/>
    <mergeCell ref="T129:U129"/>
    <mergeCell ref="C130:D130"/>
    <mergeCell ref="H130:I130"/>
    <mergeCell ref="K130:L130"/>
    <mergeCell ref="P130:Q130"/>
    <mergeCell ref="R130:S130"/>
    <mergeCell ref="T130:U130"/>
    <mergeCell ref="C131:D131"/>
    <mergeCell ref="H131:I131"/>
    <mergeCell ref="K131:L131"/>
    <mergeCell ref="P131:Q131"/>
    <mergeCell ref="R131:S131"/>
    <mergeCell ref="T131:U131"/>
    <mergeCell ref="C132:D132"/>
    <mergeCell ref="H132:I132"/>
    <mergeCell ref="K132:L132"/>
    <mergeCell ref="P132:Q132"/>
    <mergeCell ref="R132:S132"/>
    <mergeCell ref="T132:U132"/>
    <mergeCell ref="T136:U136"/>
    <mergeCell ref="C133:D133"/>
    <mergeCell ref="H133:I133"/>
    <mergeCell ref="K133:L133"/>
    <mergeCell ref="P133:Q133"/>
    <mergeCell ref="R133:S133"/>
    <mergeCell ref="T133:U133"/>
    <mergeCell ref="C134:D134"/>
    <mergeCell ref="H134:I134"/>
    <mergeCell ref="K134:L134"/>
    <mergeCell ref="P134:Q134"/>
    <mergeCell ref="R134:S134"/>
    <mergeCell ref="T134:U134"/>
    <mergeCell ref="S3:X3"/>
    <mergeCell ref="C137:D137"/>
    <mergeCell ref="H137:I137"/>
    <mergeCell ref="K137:L137"/>
    <mergeCell ref="P137:Q137"/>
    <mergeCell ref="R137:S137"/>
    <mergeCell ref="T137:U137"/>
    <mergeCell ref="C138:D138"/>
    <mergeCell ref="H138:I138"/>
    <mergeCell ref="K138:L138"/>
    <mergeCell ref="P138:Q138"/>
    <mergeCell ref="R138:S138"/>
    <mergeCell ref="T138:U138"/>
    <mergeCell ref="C135:D135"/>
    <mergeCell ref="H135:I135"/>
    <mergeCell ref="K135:L135"/>
    <mergeCell ref="P135:Q135"/>
    <mergeCell ref="R135:S135"/>
    <mergeCell ref="T135:U135"/>
    <mergeCell ref="C136:D136"/>
    <mergeCell ref="H136:I136"/>
    <mergeCell ref="K136:L136"/>
    <mergeCell ref="P136:Q136"/>
    <mergeCell ref="R136:S136"/>
  </mergeCells>
  <phoneticPr fontId="2"/>
  <conditionalFormatting sqref="G46">
    <cfRule type="cellIs" dxfId="969" priority="565" stopIfTrue="1" operator="equal">
      <formula>"買"</formula>
    </cfRule>
    <cfRule type="cellIs" dxfId="968" priority="566" stopIfTrue="1" operator="equal">
      <formula>"売"</formula>
    </cfRule>
  </conditionalFormatting>
  <conditionalFormatting sqref="G81:G84 G86:G90 G92 G94 G96:G97 G102 G104:G108 G9 G11:G51 G53:G56 G59:G70 G72:G78">
    <cfRule type="cellIs" dxfId="967" priority="567" stopIfTrue="1" operator="equal">
      <formula>"買"</formula>
    </cfRule>
    <cfRule type="cellIs" dxfId="966" priority="568" stopIfTrue="1" operator="equal">
      <formula>"売"</formula>
    </cfRule>
  </conditionalFormatting>
  <conditionalFormatting sqref="G12">
    <cfRule type="cellIs" dxfId="965" priority="563" stopIfTrue="1" operator="equal">
      <formula>"買"</formula>
    </cfRule>
    <cfRule type="cellIs" dxfId="964" priority="564" stopIfTrue="1" operator="equal">
      <formula>"売"</formula>
    </cfRule>
  </conditionalFormatting>
  <conditionalFormatting sqref="G13">
    <cfRule type="cellIs" dxfId="963" priority="561" stopIfTrue="1" operator="equal">
      <formula>"買"</formula>
    </cfRule>
    <cfRule type="cellIs" dxfId="962" priority="562" stopIfTrue="1" operator="equal">
      <formula>"売"</formula>
    </cfRule>
  </conditionalFormatting>
  <conditionalFormatting sqref="G11">
    <cfRule type="cellIs" dxfId="961" priority="555" stopIfTrue="1" operator="equal">
      <formula>"買"</formula>
    </cfRule>
    <cfRule type="cellIs" dxfId="960" priority="556" stopIfTrue="1" operator="equal">
      <formula>"売"</formula>
    </cfRule>
  </conditionalFormatting>
  <conditionalFormatting sqref="G11">
    <cfRule type="cellIs" dxfId="959" priority="547" stopIfTrue="1" operator="equal">
      <formula>"買"</formula>
    </cfRule>
    <cfRule type="cellIs" dxfId="958" priority="548" stopIfTrue="1" operator="equal">
      <formula>"売"</formula>
    </cfRule>
  </conditionalFormatting>
  <conditionalFormatting sqref="G12">
    <cfRule type="cellIs" dxfId="957" priority="545" stopIfTrue="1" operator="equal">
      <formula>"買"</formula>
    </cfRule>
    <cfRule type="cellIs" dxfId="956" priority="546" stopIfTrue="1" operator="equal">
      <formula>"売"</formula>
    </cfRule>
  </conditionalFormatting>
  <conditionalFormatting sqref="G13">
    <cfRule type="cellIs" dxfId="955" priority="543" stopIfTrue="1" operator="equal">
      <formula>"買"</formula>
    </cfRule>
    <cfRule type="cellIs" dxfId="954" priority="544" stopIfTrue="1" operator="equal">
      <formula>"売"</formula>
    </cfRule>
  </conditionalFormatting>
  <conditionalFormatting sqref="G14">
    <cfRule type="cellIs" dxfId="953" priority="541" stopIfTrue="1" operator="equal">
      <formula>"買"</formula>
    </cfRule>
    <cfRule type="cellIs" dxfId="952" priority="542" stopIfTrue="1" operator="equal">
      <formula>"売"</formula>
    </cfRule>
  </conditionalFormatting>
  <conditionalFormatting sqref="G15">
    <cfRule type="cellIs" dxfId="951" priority="539" stopIfTrue="1" operator="equal">
      <formula>"買"</formula>
    </cfRule>
    <cfRule type="cellIs" dxfId="950" priority="540" stopIfTrue="1" operator="equal">
      <formula>"売"</formula>
    </cfRule>
  </conditionalFormatting>
  <conditionalFormatting sqref="G16">
    <cfRule type="cellIs" dxfId="949" priority="537" stopIfTrue="1" operator="equal">
      <formula>"買"</formula>
    </cfRule>
    <cfRule type="cellIs" dxfId="948" priority="538" stopIfTrue="1" operator="equal">
      <formula>"売"</formula>
    </cfRule>
  </conditionalFormatting>
  <conditionalFormatting sqref="G18">
    <cfRule type="cellIs" dxfId="947" priority="533" stopIfTrue="1" operator="equal">
      <formula>"買"</formula>
    </cfRule>
    <cfRule type="cellIs" dxfId="946" priority="534" stopIfTrue="1" operator="equal">
      <formula>"売"</formula>
    </cfRule>
  </conditionalFormatting>
  <conditionalFormatting sqref="G20">
    <cfRule type="cellIs" dxfId="945" priority="529" stopIfTrue="1" operator="equal">
      <formula>"買"</formula>
    </cfRule>
    <cfRule type="cellIs" dxfId="944" priority="530" stopIfTrue="1" operator="equal">
      <formula>"売"</formula>
    </cfRule>
  </conditionalFormatting>
  <conditionalFormatting sqref="G21">
    <cfRule type="cellIs" dxfId="943" priority="527" stopIfTrue="1" operator="equal">
      <formula>"買"</formula>
    </cfRule>
    <cfRule type="cellIs" dxfId="942" priority="528" stopIfTrue="1" operator="equal">
      <formula>"売"</formula>
    </cfRule>
  </conditionalFormatting>
  <conditionalFormatting sqref="G25">
    <cfRule type="cellIs" dxfId="941" priority="519" stopIfTrue="1" operator="equal">
      <formula>"買"</formula>
    </cfRule>
    <cfRule type="cellIs" dxfId="940" priority="520" stopIfTrue="1" operator="equal">
      <formula>"売"</formula>
    </cfRule>
  </conditionalFormatting>
  <conditionalFormatting sqref="G27">
    <cfRule type="cellIs" dxfId="939" priority="515" stopIfTrue="1" operator="equal">
      <formula>"買"</formula>
    </cfRule>
    <cfRule type="cellIs" dxfId="938" priority="516" stopIfTrue="1" operator="equal">
      <formula>"売"</formula>
    </cfRule>
  </conditionalFormatting>
  <conditionalFormatting sqref="G28">
    <cfRule type="cellIs" dxfId="937" priority="513" stopIfTrue="1" operator="equal">
      <formula>"買"</formula>
    </cfRule>
    <cfRule type="cellIs" dxfId="936" priority="514" stopIfTrue="1" operator="equal">
      <formula>"売"</formula>
    </cfRule>
  </conditionalFormatting>
  <conditionalFormatting sqref="G29">
    <cfRule type="cellIs" dxfId="935" priority="511" stopIfTrue="1" operator="equal">
      <formula>"買"</formula>
    </cfRule>
    <cfRule type="cellIs" dxfId="934" priority="512" stopIfTrue="1" operator="equal">
      <formula>"売"</formula>
    </cfRule>
  </conditionalFormatting>
  <conditionalFormatting sqref="G30">
    <cfRule type="cellIs" dxfId="933" priority="509" stopIfTrue="1" operator="equal">
      <formula>"買"</formula>
    </cfRule>
    <cfRule type="cellIs" dxfId="932" priority="510" stopIfTrue="1" operator="equal">
      <formula>"売"</formula>
    </cfRule>
  </conditionalFormatting>
  <conditionalFormatting sqref="G32">
    <cfRule type="cellIs" dxfId="931" priority="505" stopIfTrue="1" operator="equal">
      <formula>"買"</formula>
    </cfRule>
    <cfRule type="cellIs" dxfId="930" priority="506" stopIfTrue="1" operator="equal">
      <formula>"売"</formula>
    </cfRule>
  </conditionalFormatting>
  <conditionalFormatting sqref="G33">
    <cfRule type="cellIs" dxfId="929" priority="503" stopIfTrue="1" operator="equal">
      <formula>"買"</formula>
    </cfRule>
    <cfRule type="cellIs" dxfId="928" priority="504" stopIfTrue="1" operator="equal">
      <formula>"売"</formula>
    </cfRule>
  </conditionalFormatting>
  <conditionalFormatting sqref="G34">
    <cfRule type="cellIs" dxfId="927" priority="501" stopIfTrue="1" operator="equal">
      <formula>"買"</formula>
    </cfRule>
    <cfRule type="cellIs" dxfId="926" priority="502" stopIfTrue="1" operator="equal">
      <formula>"売"</formula>
    </cfRule>
  </conditionalFormatting>
  <conditionalFormatting sqref="G35">
    <cfRule type="cellIs" dxfId="925" priority="499" stopIfTrue="1" operator="equal">
      <formula>"買"</formula>
    </cfRule>
    <cfRule type="cellIs" dxfId="924" priority="500" stopIfTrue="1" operator="equal">
      <formula>"売"</formula>
    </cfRule>
  </conditionalFormatting>
  <conditionalFormatting sqref="G36">
    <cfRule type="cellIs" dxfId="923" priority="497" stopIfTrue="1" operator="equal">
      <formula>"買"</formula>
    </cfRule>
    <cfRule type="cellIs" dxfId="922" priority="498" stopIfTrue="1" operator="equal">
      <formula>"売"</formula>
    </cfRule>
  </conditionalFormatting>
  <conditionalFormatting sqref="G37">
    <cfRule type="cellIs" dxfId="921" priority="495" stopIfTrue="1" operator="equal">
      <formula>"買"</formula>
    </cfRule>
    <cfRule type="cellIs" dxfId="920" priority="496" stopIfTrue="1" operator="equal">
      <formula>"売"</formula>
    </cfRule>
  </conditionalFormatting>
  <conditionalFormatting sqref="G38">
    <cfRule type="cellIs" dxfId="919" priority="493" stopIfTrue="1" operator="equal">
      <formula>"買"</formula>
    </cfRule>
    <cfRule type="cellIs" dxfId="918" priority="494" stopIfTrue="1" operator="equal">
      <formula>"売"</formula>
    </cfRule>
  </conditionalFormatting>
  <conditionalFormatting sqref="G39">
    <cfRule type="cellIs" dxfId="917" priority="491" stopIfTrue="1" operator="equal">
      <formula>"買"</formula>
    </cfRule>
    <cfRule type="cellIs" dxfId="916" priority="492" stopIfTrue="1" operator="equal">
      <formula>"売"</formula>
    </cfRule>
  </conditionalFormatting>
  <conditionalFormatting sqref="G40">
    <cfRule type="cellIs" dxfId="915" priority="489" stopIfTrue="1" operator="equal">
      <formula>"買"</formula>
    </cfRule>
    <cfRule type="cellIs" dxfId="914" priority="490" stopIfTrue="1" operator="equal">
      <formula>"売"</formula>
    </cfRule>
  </conditionalFormatting>
  <conditionalFormatting sqref="G43">
    <cfRule type="cellIs" dxfId="913" priority="483" stopIfTrue="1" operator="equal">
      <formula>"買"</formula>
    </cfRule>
    <cfRule type="cellIs" dxfId="912" priority="484" stopIfTrue="1" operator="equal">
      <formula>"売"</formula>
    </cfRule>
  </conditionalFormatting>
  <conditionalFormatting sqref="G44">
    <cfRule type="cellIs" dxfId="911" priority="481" stopIfTrue="1" operator="equal">
      <formula>"買"</formula>
    </cfRule>
    <cfRule type="cellIs" dxfId="910" priority="482" stopIfTrue="1" operator="equal">
      <formula>"売"</formula>
    </cfRule>
  </conditionalFormatting>
  <conditionalFormatting sqref="G45">
    <cfRule type="cellIs" dxfId="909" priority="479" stopIfTrue="1" operator="equal">
      <formula>"買"</formula>
    </cfRule>
    <cfRule type="cellIs" dxfId="908" priority="480" stopIfTrue="1" operator="equal">
      <formula>"売"</formula>
    </cfRule>
  </conditionalFormatting>
  <conditionalFormatting sqref="G46">
    <cfRule type="cellIs" dxfId="907" priority="477" stopIfTrue="1" operator="equal">
      <formula>"買"</formula>
    </cfRule>
    <cfRule type="cellIs" dxfId="906" priority="478" stopIfTrue="1" operator="equal">
      <formula>"売"</formula>
    </cfRule>
  </conditionalFormatting>
  <conditionalFormatting sqref="G47">
    <cfRule type="cellIs" dxfId="905" priority="475" stopIfTrue="1" operator="equal">
      <formula>"買"</formula>
    </cfRule>
    <cfRule type="cellIs" dxfId="904" priority="476" stopIfTrue="1" operator="equal">
      <formula>"売"</formula>
    </cfRule>
  </conditionalFormatting>
  <conditionalFormatting sqref="G48">
    <cfRule type="cellIs" dxfId="903" priority="473" stopIfTrue="1" operator="equal">
      <formula>"買"</formula>
    </cfRule>
    <cfRule type="cellIs" dxfId="902" priority="474" stopIfTrue="1" operator="equal">
      <formula>"売"</formula>
    </cfRule>
  </conditionalFormatting>
  <conditionalFormatting sqref="G49">
    <cfRule type="cellIs" dxfId="901" priority="471" stopIfTrue="1" operator="equal">
      <formula>"買"</formula>
    </cfRule>
    <cfRule type="cellIs" dxfId="900" priority="472" stopIfTrue="1" operator="equal">
      <formula>"売"</formula>
    </cfRule>
  </conditionalFormatting>
  <conditionalFormatting sqref="G51">
    <cfRule type="cellIs" dxfId="899" priority="469" stopIfTrue="1" operator="equal">
      <formula>"買"</formula>
    </cfRule>
    <cfRule type="cellIs" dxfId="898" priority="470" stopIfTrue="1" operator="equal">
      <formula>"売"</formula>
    </cfRule>
  </conditionalFormatting>
  <conditionalFormatting sqref="G53">
    <cfRule type="cellIs" dxfId="897" priority="465" stopIfTrue="1" operator="equal">
      <formula>"買"</formula>
    </cfRule>
    <cfRule type="cellIs" dxfId="896" priority="466" stopIfTrue="1" operator="equal">
      <formula>"売"</formula>
    </cfRule>
  </conditionalFormatting>
  <conditionalFormatting sqref="G54">
    <cfRule type="cellIs" dxfId="895" priority="463" stopIfTrue="1" operator="equal">
      <formula>"買"</formula>
    </cfRule>
    <cfRule type="cellIs" dxfId="894" priority="464" stopIfTrue="1" operator="equal">
      <formula>"売"</formula>
    </cfRule>
  </conditionalFormatting>
  <conditionalFormatting sqref="G55">
    <cfRule type="cellIs" dxfId="893" priority="461" stopIfTrue="1" operator="equal">
      <formula>"買"</formula>
    </cfRule>
    <cfRule type="cellIs" dxfId="892" priority="462" stopIfTrue="1" operator="equal">
      <formula>"売"</formula>
    </cfRule>
  </conditionalFormatting>
  <conditionalFormatting sqref="G56">
    <cfRule type="cellIs" dxfId="891" priority="459" stopIfTrue="1" operator="equal">
      <formula>"買"</formula>
    </cfRule>
    <cfRule type="cellIs" dxfId="890" priority="460" stopIfTrue="1" operator="equal">
      <formula>"売"</formula>
    </cfRule>
  </conditionalFormatting>
  <conditionalFormatting sqref="G59">
    <cfRule type="cellIs" dxfId="889" priority="453" stopIfTrue="1" operator="equal">
      <formula>"買"</formula>
    </cfRule>
    <cfRule type="cellIs" dxfId="888" priority="454" stopIfTrue="1" operator="equal">
      <formula>"売"</formula>
    </cfRule>
  </conditionalFormatting>
  <conditionalFormatting sqref="G61">
    <cfRule type="cellIs" dxfId="887" priority="449" stopIfTrue="1" operator="equal">
      <formula>"買"</formula>
    </cfRule>
    <cfRule type="cellIs" dxfId="886" priority="450" stopIfTrue="1" operator="equal">
      <formula>"売"</formula>
    </cfRule>
  </conditionalFormatting>
  <conditionalFormatting sqref="G62">
    <cfRule type="cellIs" dxfId="885" priority="447" stopIfTrue="1" operator="equal">
      <formula>"買"</formula>
    </cfRule>
    <cfRule type="cellIs" dxfId="884" priority="448" stopIfTrue="1" operator="equal">
      <formula>"売"</formula>
    </cfRule>
  </conditionalFormatting>
  <conditionalFormatting sqref="G64">
    <cfRule type="cellIs" dxfId="883" priority="443" stopIfTrue="1" operator="equal">
      <formula>"買"</formula>
    </cfRule>
    <cfRule type="cellIs" dxfId="882" priority="444" stopIfTrue="1" operator="equal">
      <formula>"売"</formula>
    </cfRule>
  </conditionalFormatting>
  <conditionalFormatting sqref="G65">
    <cfRule type="cellIs" dxfId="881" priority="441" stopIfTrue="1" operator="equal">
      <formula>"買"</formula>
    </cfRule>
    <cfRule type="cellIs" dxfId="880" priority="442" stopIfTrue="1" operator="equal">
      <formula>"売"</formula>
    </cfRule>
  </conditionalFormatting>
  <conditionalFormatting sqref="G66">
    <cfRule type="cellIs" dxfId="879" priority="439" stopIfTrue="1" operator="equal">
      <formula>"買"</formula>
    </cfRule>
    <cfRule type="cellIs" dxfId="878" priority="440" stopIfTrue="1" operator="equal">
      <formula>"売"</formula>
    </cfRule>
  </conditionalFormatting>
  <conditionalFormatting sqref="G68">
    <cfRule type="cellIs" dxfId="877" priority="435" stopIfTrue="1" operator="equal">
      <formula>"買"</formula>
    </cfRule>
    <cfRule type="cellIs" dxfId="876" priority="436" stopIfTrue="1" operator="equal">
      <formula>"売"</formula>
    </cfRule>
  </conditionalFormatting>
  <conditionalFormatting sqref="G70">
    <cfRule type="cellIs" dxfId="875" priority="431" stopIfTrue="1" operator="equal">
      <formula>"買"</formula>
    </cfRule>
    <cfRule type="cellIs" dxfId="874" priority="432" stopIfTrue="1" operator="equal">
      <formula>"売"</formula>
    </cfRule>
  </conditionalFormatting>
  <conditionalFormatting sqref="G72">
    <cfRule type="cellIs" dxfId="873" priority="427" stopIfTrue="1" operator="equal">
      <formula>"買"</formula>
    </cfRule>
    <cfRule type="cellIs" dxfId="872" priority="428" stopIfTrue="1" operator="equal">
      <formula>"売"</formula>
    </cfRule>
  </conditionalFormatting>
  <conditionalFormatting sqref="G73">
    <cfRule type="cellIs" dxfId="871" priority="425" stopIfTrue="1" operator="equal">
      <formula>"買"</formula>
    </cfRule>
    <cfRule type="cellIs" dxfId="870" priority="426" stopIfTrue="1" operator="equal">
      <formula>"売"</formula>
    </cfRule>
  </conditionalFormatting>
  <conditionalFormatting sqref="G74">
    <cfRule type="cellIs" dxfId="869" priority="423" stopIfTrue="1" operator="equal">
      <formula>"買"</formula>
    </cfRule>
    <cfRule type="cellIs" dxfId="868" priority="424" stopIfTrue="1" operator="equal">
      <formula>"売"</formula>
    </cfRule>
  </conditionalFormatting>
  <conditionalFormatting sqref="G75">
    <cfRule type="cellIs" dxfId="867" priority="421" stopIfTrue="1" operator="equal">
      <formula>"買"</formula>
    </cfRule>
    <cfRule type="cellIs" dxfId="866" priority="422" stopIfTrue="1" operator="equal">
      <formula>"売"</formula>
    </cfRule>
  </conditionalFormatting>
  <conditionalFormatting sqref="G77">
    <cfRule type="cellIs" dxfId="865" priority="417" stopIfTrue="1" operator="equal">
      <formula>"買"</formula>
    </cfRule>
    <cfRule type="cellIs" dxfId="864" priority="418" stopIfTrue="1" operator="equal">
      <formula>"売"</formula>
    </cfRule>
  </conditionalFormatting>
  <conditionalFormatting sqref="G78">
    <cfRule type="cellIs" dxfId="863" priority="415" stopIfTrue="1" operator="equal">
      <formula>"買"</formula>
    </cfRule>
    <cfRule type="cellIs" dxfId="862" priority="416" stopIfTrue="1" operator="equal">
      <formula>"売"</formula>
    </cfRule>
  </conditionalFormatting>
  <conditionalFormatting sqref="G81">
    <cfRule type="cellIs" dxfId="861" priority="409" stopIfTrue="1" operator="equal">
      <formula>"買"</formula>
    </cfRule>
    <cfRule type="cellIs" dxfId="860" priority="410" stopIfTrue="1" operator="equal">
      <formula>"売"</formula>
    </cfRule>
  </conditionalFormatting>
  <conditionalFormatting sqref="G82">
    <cfRule type="cellIs" dxfId="859" priority="407" stopIfTrue="1" operator="equal">
      <formula>"買"</formula>
    </cfRule>
    <cfRule type="cellIs" dxfId="858" priority="408" stopIfTrue="1" operator="equal">
      <formula>"売"</formula>
    </cfRule>
  </conditionalFormatting>
  <conditionalFormatting sqref="G83">
    <cfRule type="cellIs" dxfId="857" priority="405" stopIfTrue="1" operator="equal">
      <formula>"買"</formula>
    </cfRule>
    <cfRule type="cellIs" dxfId="856" priority="406" stopIfTrue="1" operator="equal">
      <formula>"売"</formula>
    </cfRule>
  </conditionalFormatting>
  <conditionalFormatting sqref="G84">
    <cfRule type="cellIs" dxfId="855" priority="403" stopIfTrue="1" operator="equal">
      <formula>"買"</formula>
    </cfRule>
    <cfRule type="cellIs" dxfId="854" priority="404" stopIfTrue="1" operator="equal">
      <formula>"売"</formula>
    </cfRule>
  </conditionalFormatting>
  <conditionalFormatting sqref="G86">
    <cfRule type="cellIs" dxfId="853" priority="399" stopIfTrue="1" operator="equal">
      <formula>"買"</formula>
    </cfRule>
    <cfRule type="cellIs" dxfId="852" priority="400" stopIfTrue="1" operator="equal">
      <formula>"売"</formula>
    </cfRule>
  </conditionalFormatting>
  <conditionalFormatting sqref="G87">
    <cfRule type="cellIs" dxfId="851" priority="397" stopIfTrue="1" operator="equal">
      <formula>"買"</formula>
    </cfRule>
    <cfRule type="cellIs" dxfId="850" priority="398" stopIfTrue="1" operator="equal">
      <formula>"売"</formula>
    </cfRule>
  </conditionalFormatting>
  <conditionalFormatting sqref="G88">
    <cfRule type="cellIs" dxfId="849" priority="395" stopIfTrue="1" operator="equal">
      <formula>"買"</formula>
    </cfRule>
    <cfRule type="cellIs" dxfId="848" priority="396" stopIfTrue="1" operator="equal">
      <formula>"売"</formula>
    </cfRule>
  </conditionalFormatting>
  <conditionalFormatting sqref="G89">
    <cfRule type="cellIs" dxfId="847" priority="393" stopIfTrue="1" operator="equal">
      <formula>"買"</formula>
    </cfRule>
    <cfRule type="cellIs" dxfId="846" priority="394" stopIfTrue="1" operator="equal">
      <formula>"売"</formula>
    </cfRule>
  </conditionalFormatting>
  <conditionalFormatting sqref="G90">
    <cfRule type="cellIs" dxfId="845" priority="391" stopIfTrue="1" operator="equal">
      <formula>"買"</formula>
    </cfRule>
    <cfRule type="cellIs" dxfId="844" priority="392" stopIfTrue="1" operator="equal">
      <formula>"売"</formula>
    </cfRule>
  </conditionalFormatting>
  <conditionalFormatting sqref="G92">
    <cfRule type="cellIs" dxfId="843" priority="387" stopIfTrue="1" operator="equal">
      <formula>"買"</formula>
    </cfRule>
    <cfRule type="cellIs" dxfId="842" priority="388" stopIfTrue="1" operator="equal">
      <formula>"売"</formula>
    </cfRule>
  </conditionalFormatting>
  <conditionalFormatting sqref="G94">
    <cfRule type="cellIs" dxfId="841" priority="383" stopIfTrue="1" operator="equal">
      <formula>"買"</formula>
    </cfRule>
    <cfRule type="cellIs" dxfId="840" priority="384" stopIfTrue="1" operator="equal">
      <formula>"売"</formula>
    </cfRule>
  </conditionalFormatting>
  <conditionalFormatting sqref="G96">
    <cfRule type="cellIs" dxfId="839" priority="379" stopIfTrue="1" operator="equal">
      <formula>"買"</formula>
    </cfRule>
    <cfRule type="cellIs" dxfId="838" priority="380" stopIfTrue="1" operator="equal">
      <formula>"売"</formula>
    </cfRule>
  </conditionalFormatting>
  <conditionalFormatting sqref="G97">
    <cfRule type="cellIs" dxfId="837" priority="377" stopIfTrue="1" operator="equal">
      <formula>"買"</formula>
    </cfRule>
    <cfRule type="cellIs" dxfId="836" priority="378" stopIfTrue="1" operator="equal">
      <formula>"売"</formula>
    </cfRule>
  </conditionalFormatting>
  <conditionalFormatting sqref="G102">
    <cfRule type="cellIs" dxfId="835" priority="367" stopIfTrue="1" operator="equal">
      <formula>"買"</formula>
    </cfRule>
    <cfRule type="cellIs" dxfId="834" priority="368" stopIfTrue="1" operator="equal">
      <formula>"売"</formula>
    </cfRule>
  </conditionalFormatting>
  <conditionalFormatting sqref="G104">
    <cfRule type="cellIs" dxfId="833" priority="363" stopIfTrue="1" operator="equal">
      <formula>"買"</formula>
    </cfRule>
    <cfRule type="cellIs" dxfId="832" priority="364" stopIfTrue="1" operator="equal">
      <formula>"売"</formula>
    </cfRule>
  </conditionalFormatting>
  <conditionalFormatting sqref="G105">
    <cfRule type="cellIs" dxfId="831" priority="361" stopIfTrue="1" operator="equal">
      <formula>"買"</formula>
    </cfRule>
    <cfRule type="cellIs" dxfId="830" priority="362" stopIfTrue="1" operator="equal">
      <formula>"売"</formula>
    </cfRule>
  </conditionalFormatting>
  <conditionalFormatting sqref="G106">
    <cfRule type="cellIs" dxfId="829" priority="359" stopIfTrue="1" operator="equal">
      <formula>"買"</formula>
    </cfRule>
    <cfRule type="cellIs" dxfId="828" priority="360" stopIfTrue="1" operator="equal">
      <formula>"売"</formula>
    </cfRule>
  </conditionalFormatting>
  <conditionalFormatting sqref="G107">
    <cfRule type="cellIs" dxfId="827" priority="357" stopIfTrue="1" operator="equal">
      <formula>"買"</formula>
    </cfRule>
    <cfRule type="cellIs" dxfId="826" priority="358" stopIfTrue="1" operator="equal">
      <formula>"売"</formula>
    </cfRule>
  </conditionalFormatting>
  <conditionalFormatting sqref="G94:G138">
    <cfRule type="cellIs" dxfId="825" priority="355" stopIfTrue="1" operator="equal">
      <formula>"買"</formula>
    </cfRule>
    <cfRule type="cellIs" dxfId="824" priority="356" stopIfTrue="1" operator="equal">
      <formula>"売"</formula>
    </cfRule>
  </conditionalFormatting>
  <conditionalFormatting sqref="G108">
    <cfRule type="cellIs" dxfId="823" priority="353" stopIfTrue="1" operator="equal">
      <formula>"買"</formula>
    </cfRule>
    <cfRule type="cellIs" dxfId="822" priority="354" stopIfTrue="1" operator="equal">
      <formula>"売"</formula>
    </cfRule>
  </conditionalFormatting>
  <conditionalFormatting sqref="G109">
    <cfRule type="cellIs" dxfId="821" priority="351" stopIfTrue="1" operator="equal">
      <formula>"買"</formula>
    </cfRule>
    <cfRule type="cellIs" dxfId="820" priority="352" stopIfTrue="1" operator="equal">
      <formula>"売"</formula>
    </cfRule>
  </conditionalFormatting>
  <conditionalFormatting sqref="G110">
    <cfRule type="cellIs" dxfId="819" priority="349" stopIfTrue="1" operator="equal">
      <formula>"買"</formula>
    </cfRule>
    <cfRule type="cellIs" dxfId="818" priority="350" stopIfTrue="1" operator="equal">
      <formula>"売"</formula>
    </cfRule>
  </conditionalFormatting>
  <conditionalFormatting sqref="G113">
    <cfRule type="cellIs" dxfId="817" priority="343" stopIfTrue="1" operator="equal">
      <formula>"買"</formula>
    </cfRule>
    <cfRule type="cellIs" dxfId="816" priority="344" stopIfTrue="1" operator="equal">
      <formula>"売"</formula>
    </cfRule>
  </conditionalFormatting>
  <conditionalFormatting sqref="G114">
    <cfRule type="cellIs" dxfId="815" priority="341" stopIfTrue="1" operator="equal">
      <formula>"買"</formula>
    </cfRule>
    <cfRule type="cellIs" dxfId="814" priority="342" stopIfTrue="1" operator="equal">
      <formula>"売"</formula>
    </cfRule>
  </conditionalFormatting>
  <conditionalFormatting sqref="G115">
    <cfRule type="cellIs" dxfId="813" priority="339" stopIfTrue="1" operator="equal">
      <formula>"買"</formula>
    </cfRule>
    <cfRule type="cellIs" dxfId="812" priority="340" stopIfTrue="1" operator="equal">
      <formula>"売"</formula>
    </cfRule>
  </conditionalFormatting>
  <conditionalFormatting sqref="G118">
    <cfRule type="cellIs" dxfId="811" priority="333" stopIfTrue="1" operator="equal">
      <formula>"買"</formula>
    </cfRule>
    <cfRule type="cellIs" dxfId="810" priority="334" stopIfTrue="1" operator="equal">
      <formula>"売"</formula>
    </cfRule>
  </conditionalFormatting>
  <conditionalFormatting sqref="G119">
    <cfRule type="cellIs" dxfId="809" priority="331" stopIfTrue="1" operator="equal">
      <formula>"買"</formula>
    </cfRule>
    <cfRule type="cellIs" dxfId="808" priority="332" stopIfTrue="1" operator="equal">
      <formula>"売"</formula>
    </cfRule>
  </conditionalFormatting>
  <conditionalFormatting sqref="G120">
    <cfRule type="cellIs" dxfId="807" priority="329" stopIfTrue="1" operator="equal">
      <formula>"買"</formula>
    </cfRule>
    <cfRule type="cellIs" dxfId="806" priority="330" stopIfTrue="1" operator="equal">
      <formula>"売"</formula>
    </cfRule>
  </conditionalFormatting>
  <conditionalFormatting sqref="G121">
    <cfRule type="cellIs" dxfId="805" priority="327" stopIfTrue="1" operator="equal">
      <formula>"買"</formula>
    </cfRule>
    <cfRule type="cellIs" dxfId="804" priority="328" stopIfTrue="1" operator="equal">
      <formula>"売"</formula>
    </cfRule>
  </conditionalFormatting>
  <conditionalFormatting sqref="G122">
    <cfRule type="cellIs" dxfId="803" priority="325" stopIfTrue="1" operator="equal">
      <formula>"買"</formula>
    </cfRule>
    <cfRule type="cellIs" dxfId="802" priority="326" stopIfTrue="1" operator="equal">
      <formula>"売"</formula>
    </cfRule>
  </conditionalFormatting>
  <conditionalFormatting sqref="G123">
    <cfRule type="cellIs" dxfId="801" priority="323" stopIfTrue="1" operator="equal">
      <formula>"買"</formula>
    </cfRule>
    <cfRule type="cellIs" dxfId="800" priority="324" stopIfTrue="1" operator="equal">
      <formula>"売"</formula>
    </cfRule>
  </conditionalFormatting>
  <conditionalFormatting sqref="G124">
    <cfRule type="cellIs" dxfId="799" priority="321" stopIfTrue="1" operator="equal">
      <formula>"買"</formula>
    </cfRule>
    <cfRule type="cellIs" dxfId="798" priority="322" stopIfTrue="1" operator="equal">
      <formula>"売"</formula>
    </cfRule>
  </conditionalFormatting>
  <conditionalFormatting sqref="G125">
    <cfRule type="cellIs" dxfId="797" priority="319" stopIfTrue="1" operator="equal">
      <formula>"買"</formula>
    </cfRule>
    <cfRule type="cellIs" dxfId="796" priority="320" stopIfTrue="1" operator="equal">
      <formula>"売"</formula>
    </cfRule>
  </conditionalFormatting>
  <conditionalFormatting sqref="G127">
    <cfRule type="cellIs" dxfId="795" priority="315" stopIfTrue="1" operator="equal">
      <formula>"買"</formula>
    </cfRule>
    <cfRule type="cellIs" dxfId="794" priority="316" stopIfTrue="1" operator="equal">
      <formula>"売"</formula>
    </cfRule>
  </conditionalFormatting>
  <conditionalFormatting sqref="G129">
    <cfRule type="cellIs" dxfId="793" priority="311" stopIfTrue="1" operator="equal">
      <formula>"買"</formula>
    </cfRule>
    <cfRule type="cellIs" dxfId="792" priority="312" stopIfTrue="1" operator="equal">
      <formula>"売"</formula>
    </cfRule>
  </conditionalFormatting>
  <conditionalFormatting sqref="G132">
    <cfRule type="cellIs" dxfId="791" priority="305" stopIfTrue="1" operator="equal">
      <formula>"買"</formula>
    </cfRule>
    <cfRule type="cellIs" dxfId="790" priority="306" stopIfTrue="1" operator="equal">
      <formula>"売"</formula>
    </cfRule>
  </conditionalFormatting>
  <conditionalFormatting sqref="G9">
    <cfRule type="cellIs" dxfId="789" priority="303" stopIfTrue="1" operator="equal">
      <formula>"買"</formula>
    </cfRule>
    <cfRule type="cellIs" dxfId="788" priority="304" stopIfTrue="1" operator="equal">
      <formula>"売"</formula>
    </cfRule>
  </conditionalFormatting>
  <conditionalFormatting sqref="G10">
    <cfRule type="cellIs" dxfId="787" priority="301" stopIfTrue="1" operator="equal">
      <formula>"買"</formula>
    </cfRule>
    <cfRule type="cellIs" dxfId="786" priority="302" stopIfTrue="1" operator="equal">
      <formula>"売"</formula>
    </cfRule>
  </conditionalFormatting>
  <conditionalFormatting sqref="G17">
    <cfRule type="cellIs" dxfId="785" priority="299" stopIfTrue="1" operator="equal">
      <formula>"買"</formula>
    </cfRule>
    <cfRule type="cellIs" dxfId="784" priority="300" stopIfTrue="1" operator="equal">
      <formula>"売"</formula>
    </cfRule>
  </conditionalFormatting>
  <conditionalFormatting sqref="G19">
    <cfRule type="cellIs" dxfId="783" priority="297" stopIfTrue="1" operator="equal">
      <formula>"買"</formula>
    </cfRule>
    <cfRule type="cellIs" dxfId="782" priority="298" stopIfTrue="1" operator="equal">
      <formula>"売"</formula>
    </cfRule>
  </conditionalFormatting>
  <conditionalFormatting sqref="G22:G24">
    <cfRule type="cellIs" dxfId="781" priority="295" stopIfTrue="1" operator="equal">
      <formula>"買"</formula>
    </cfRule>
    <cfRule type="cellIs" dxfId="780" priority="296" stopIfTrue="1" operator="equal">
      <formula>"売"</formula>
    </cfRule>
  </conditionalFormatting>
  <conditionalFormatting sqref="G26">
    <cfRule type="cellIs" dxfId="779" priority="293" stopIfTrue="1" operator="equal">
      <formula>"買"</formula>
    </cfRule>
    <cfRule type="cellIs" dxfId="778" priority="294" stopIfTrue="1" operator="equal">
      <formula>"売"</formula>
    </cfRule>
  </conditionalFormatting>
  <conditionalFormatting sqref="G31">
    <cfRule type="cellIs" dxfId="777" priority="291" stopIfTrue="1" operator="equal">
      <formula>"買"</formula>
    </cfRule>
    <cfRule type="cellIs" dxfId="776" priority="292" stopIfTrue="1" operator="equal">
      <formula>"売"</formula>
    </cfRule>
  </conditionalFormatting>
  <conditionalFormatting sqref="G41:G42">
    <cfRule type="cellIs" dxfId="775" priority="289" stopIfTrue="1" operator="equal">
      <formula>"買"</formula>
    </cfRule>
    <cfRule type="cellIs" dxfId="774" priority="290" stopIfTrue="1" operator="equal">
      <formula>"売"</formula>
    </cfRule>
  </conditionalFormatting>
  <conditionalFormatting sqref="G52">
    <cfRule type="cellIs" dxfId="773" priority="287" stopIfTrue="1" operator="equal">
      <formula>"買"</formula>
    </cfRule>
    <cfRule type="cellIs" dxfId="772" priority="288" stopIfTrue="1" operator="equal">
      <formula>"売"</formula>
    </cfRule>
  </conditionalFormatting>
  <conditionalFormatting sqref="G57:G58">
    <cfRule type="cellIs" dxfId="771" priority="285" stopIfTrue="1" operator="equal">
      <formula>"買"</formula>
    </cfRule>
    <cfRule type="cellIs" dxfId="770" priority="286" stopIfTrue="1" operator="equal">
      <formula>"売"</formula>
    </cfRule>
  </conditionalFormatting>
  <conditionalFormatting sqref="G60">
    <cfRule type="cellIs" dxfId="769" priority="283" stopIfTrue="1" operator="equal">
      <formula>"買"</formula>
    </cfRule>
    <cfRule type="cellIs" dxfId="768" priority="284" stopIfTrue="1" operator="equal">
      <formula>"売"</formula>
    </cfRule>
  </conditionalFormatting>
  <conditionalFormatting sqref="G63">
    <cfRule type="cellIs" dxfId="767" priority="281" stopIfTrue="1" operator="equal">
      <formula>"買"</formula>
    </cfRule>
    <cfRule type="cellIs" dxfId="766" priority="282" stopIfTrue="1" operator="equal">
      <formula>"売"</formula>
    </cfRule>
  </conditionalFormatting>
  <conditionalFormatting sqref="G67">
    <cfRule type="cellIs" dxfId="765" priority="279" stopIfTrue="1" operator="equal">
      <formula>"買"</formula>
    </cfRule>
    <cfRule type="cellIs" dxfId="764" priority="280" stopIfTrue="1" operator="equal">
      <formula>"売"</formula>
    </cfRule>
  </conditionalFormatting>
  <conditionalFormatting sqref="G69">
    <cfRule type="cellIs" dxfId="763" priority="277" stopIfTrue="1" operator="equal">
      <formula>"買"</formula>
    </cfRule>
    <cfRule type="cellIs" dxfId="762" priority="278" stopIfTrue="1" operator="equal">
      <formula>"売"</formula>
    </cfRule>
  </conditionalFormatting>
  <conditionalFormatting sqref="G71">
    <cfRule type="cellIs" dxfId="761" priority="275" stopIfTrue="1" operator="equal">
      <formula>"買"</formula>
    </cfRule>
    <cfRule type="cellIs" dxfId="760" priority="276" stopIfTrue="1" operator="equal">
      <formula>"売"</formula>
    </cfRule>
  </conditionalFormatting>
  <conditionalFormatting sqref="G76">
    <cfRule type="cellIs" dxfId="759" priority="273" stopIfTrue="1" operator="equal">
      <formula>"買"</formula>
    </cfRule>
    <cfRule type="cellIs" dxfId="758" priority="274" stopIfTrue="1" operator="equal">
      <formula>"売"</formula>
    </cfRule>
  </conditionalFormatting>
  <conditionalFormatting sqref="G79">
    <cfRule type="cellIs" dxfId="757" priority="271" stopIfTrue="1" operator="equal">
      <formula>"買"</formula>
    </cfRule>
    <cfRule type="cellIs" dxfId="756" priority="272" stopIfTrue="1" operator="equal">
      <formula>"売"</formula>
    </cfRule>
  </conditionalFormatting>
  <conditionalFormatting sqref="G80">
    <cfRule type="cellIs" dxfId="755" priority="269" stopIfTrue="1" operator="equal">
      <formula>"買"</formula>
    </cfRule>
    <cfRule type="cellIs" dxfId="754" priority="270" stopIfTrue="1" operator="equal">
      <formula>"売"</formula>
    </cfRule>
  </conditionalFormatting>
  <conditionalFormatting sqref="G85">
    <cfRule type="cellIs" dxfId="753" priority="267" stopIfTrue="1" operator="equal">
      <formula>"買"</formula>
    </cfRule>
    <cfRule type="cellIs" dxfId="752" priority="268" stopIfTrue="1" operator="equal">
      <formula>"売"</formula>
    </cfRule>
  </conditionalFormatting>
  <conditionalFormatting sqref="G91">
    <cfRule type="cellIs" dxfId="751" priority="265" stopIfTrue="1" operator="equal">
      <formula>"買"</formula>
    </cfRule>
    <cfRule type="cellIs" dxfId="750" priority="266" stopIfTrue="1" operator="equal">
      <formula>"売"</formula>
    </cfRule>
  </conditionalFormatting>
  <conditionalFormatting sqref="G93">
    <cfRule type="cellIs" dxfId="749" priority="263" stopIfTrue="1" operator="equal">
      <formula>"買"</formula>
    </cfRule>
    <cfRule type="cellIs" dxfId="748" priority="264" stopIfTrue="1" operator="equal">
      <formula>"売"</formula>
    </cfRule>
  </conditionalFormatting>
  <conditionalFormatting sqref="G95">
    <cfRule type="cellIs" dxfId="747" priority="261" stopIfTrue="1" operator="equal">
      <formula>"買"</formula>
    </cfRule>
    <cfRule type="cellIs" dxfId="746" priority="262" stopIfTrue="1" operator="equal">
      <formula>"売"</formula>
    </cfRule>
  </conditionalFormatting>
  <conditionalFormatting sqref="G98:G101">
    <cfRule type="cellIs" dxfId="745" priority="259" stopIfTrue="1" operator="equal">
      <formula>"買"</formula>
    </cfRule>
    <cfRule type="cellIs" dxfId="744" priority="260" stopIfTrue="1" operator="equal">
      <formula>"売"</formula>
    </cfRule>
  </conditionalFormatting>
  <conditionalFormatting sqref="G103">
    <cfRule type="cellIs" dxfId="743" priority="257" stopIfTrue="1" operator="equal">
      <formula>"買"</formula>
    </cfRule>
    <cfRule type="cellIs" dxfId="742" priority="258" stopIfTrue="1" operator="equal">
      <formula>"売"</formula>
    </cfRule>
  </conditionalFormatting>
  <conditionalFormatting sqref="G111:G112">
    <cfRule type="cellIs" dxfId="741" priority="255" stopIfTrue="1" operator="equal">
      <formula>"買"</formula>
    </cfRule>
    <cfRule type="cellIs" dxfId="740" priority="256" stopIfTrue="1" operator="equal">
      <formula>"売"</formula>
    </cfRule>
  </conditionalFormatting>
  <conditionalFormatting sqref="G116:G117">
    <cfRule type="cellIs" dxfId="739" priority="253" stopIfTrue="1" operator="equal">
      <formula>"買"</formula>
    </cfRule>
    <cfRule type="cellIs" dxfId="738" priority="254" stopIfTrue="1" operator="equal">
      <formula>"売"</formula>
    </cfRule>
  </conditionalFormatting>
  <conditionalFormatting sqref="G126">
    <cfRule type="cellIs" dxfId="737" priority="251" stopIfTrue="1" operator="equal">
      <formula>"買"</formula>
    </cfRule>
    <cfRule type="cellIs" dxfId="736" priority="252" stopIfTrue="1" operator="equal">
      <formula>"売"</formula>
    </cfRule>
  </conditionalFormatting>
  <conditionalFormatting sqref="G128">
    <cfRule type="cellIs" dxfId="735" priority="249" stopIfTrue="1" operator="equal">
      <formula>"買"</formula>
    </cfRule>
    <cfRule type="cellIs" dxfId="734" priority="250" stopIfTrue="1" operator="equal">
      <formula>"売"</formula>
    </cfRule>
  </conditionalFormatting>
  <conditionalFormatting sqref="G130:G131">
    <cfRule type="cellIs" dxfId="733" priority="247" stopIfTrue="1" operator="equal">
      <formula>"買"</formula>
    </cfRule>
    <cfRule type="cellIs" dxfId="732" priority="248" stopIfTrue="1" operator="equal">
      <formula>"売"</formula>
    </cfRule>
  </conditionalFormatting>
  <conditionalFormatting sqref="G10">
    <cfRule type="cellIs" dxfId="731" priority="245" stopIfTrue="1" operator="equal">
      <formula>"買"</formula>
    </cfRule>
    <cfRule type="cellIs" dxfId="730" priority="246" stopIfTrue="1" operator="equal">
      <formula>"売"</formula>
    </cfRule>
  </conditionalFormatting>
  <conditionalFormatting sqref="G11">
    <cfRule type="cellIs" dxfId="729" priority="243" stopIfTrue="1" operator="equal">
      <formula>"買"</formula>
    </cfRule>
    <cfRule type="cellIs" dxfId="728" priority="244" stopIfTrue="1" operator="equal">
      <formula>"売"</formula>
    </cfRule>
  </conditionalFormatting>
  <conditionalFormatting sqref="G9">
    <cfRule type="cellIs" dxfId="727" priority="241" stopIfTrue="1" operator="equal">
      <formula>"買"</formula>
    </cfRule>
    <cfRule type="cellIs" dxfId="726" priority="242" stopIfTrue="1" operator="equal">
      <formula>"売"</formula>
    </cfRule>
  </conditionalFormatting>
  <conditionalFormatting sqref="G9">
    <cfRule type="cellIs" dxfId="725" priority="239" stopIfTrue="1" operator="equal">
      <formula>"買"</formula>
    </cfRule>
    <cfRule type="cellIs" dxfId="724" priority="240" stopIfTrue="1" operator="equal">
      <formula>"売"</formula>
    </cfRule>
  </conditionalFormatting>
  <conditionalFormatting sqref="G10">
    <cfRule type="cellIs" dxfId="723" priority="237" stopIfTrue="1" operator="equal">
      <formula>"買"</formula>
    </cfRule>
    <cfRule type="cellIs" dxfId="722" priority="238" stopIfTrue="1" operator="equal">
      <formula>"売"</formula>
    </cfRule>
  </conditionalFormatting>
  <conditionalFormatting sqref="G11">
    <cfRule type="cellIs" dxfId="721" priority="235" stopIfTrue="1" operator="equal">
      <formula>"買"</formula>
    </cfRule>
    <cfRule type="cellIs" dxfId="720" priority="236" stopIfTrue="1" operator="equal">
      <formula>"売"</formula>
    </cfRule>
  </conditionalFormatting>
  <conditionalFormatting sqref="G12">
    <cfRule type="cellIs" dxfId="719" priority="233" stopIfTrue="1" operator="equal">
      <formula>"買"</formula>
    </cfRule>
    <cfRule type="cellIs" dxfId="718" priority="234" stopIfTrue="1" operator="equal">
      <formula>"売"</formula>
    </cfRule>
  </conditionalFormatting>
  <conditionalFormatting sqref="G13">
    <cfRule type="cellIs" dxfId="717" priority="231" stopIfTrue="1" operator="equal">
      <formula>"買"</formula>
    </cfRule>
    <cfRule type="cellIs" dxfId="716" priority="232" stopIfTrue="1" operator="equal">
      <formula>"売"</formula>
    </cfRule>
  </conditionalFormatting>
  <conditionalFormatting sqref="G14">
    <cfRule type="cellIs" dxfId="715" priority="229" stopIfTrue="1" operator="equal">
      <formula>"買"</formula>
    </cfRule>
    <cfRule type="cellIs" dxfId="714" priority="230" stopIfTrue="1" operator="equal">
      <formula>"売"</formula>
    </cfRule>
  </conditionalFormatting>
  <conditionalFormatting sqref="G15">
    <cfRule type="cellIs" dxfId="713" priority="227" stopIfTrue="1" operator="equal">
      <formula>"買"</formula>
    </cfRule>
    <cfRule type="cellIs" dxfId="712" priority="228" stopIfTrue="1" operator="equal">
      <formula>"売"</formula>
    </cfRule>
  </conditionalFormatting>
  <conditionalFormatting sqref="G15">
    <cfRule type="cellIs" dxfId="711" priority="225" stopIfTrue="1" operator="equal">
      <formula>"買"</formula>
    </cfRule>
    <cfRule type="cellIs" dxfId="710" priority="226" stopIfTrue="1" operator="equal">
      <formula>"売"</formula>
    </cfRule>
  </conditionalFormatting>
  <conditionalFormatting sqref="G16">
    <cfRule type="cellIs" dxfId="709" priority="223" stopIfTrue="1" operator="equal">
      <formula>"買"</formula>
    </cfRule>
    <cfRule type="cellIs" dxfId="708" priority="224" stopIfTrue="1" operator="equal">
      <formula>"売"</formula>
    </cfRule>
  </conditionalFormatting>
  <conditionalFormatting sqref="G16">
    <cfRule type="cellIs" dxfId="707" priority="221" stopIfTrue="1" operator="equal">
      <formula>"買"</formula>
    </cfRule>
    <cfRule type="cellIs" dxfId="706" priority="222" stopIfTrue="1" operator="equal">
      <formula>"売"</formula>
    </cfRule>
  </conditionalFormatting>
  <conditionalFormatting sqref="G17">
    <cfRule type="cellIs" dxfId="705" priority="219" stopIfTrue="1" operator="equal">
      <formula>"買"</formula>
    </cfRule>
    <cfRule type="cellIs" dxfId="704" priority="220" stopIfTrue="1" operator="equal">
      <formula>"売"</formula>
    </cfRule>
  </conditionalFormatting>
  <conditionalFormatting sqref="G18">
    <cfRule type="cellIs" dxfId="703" priority="217" stopIfTrue="1" operator="equal">
      <formula>"買"</formula>
    </cfRule>
    <cfRule type="cellIs" dxfId="702" priority="218" stopIfTrue="1" operator="equal">
      <formula>"売"</formula>
    </cfRule>
  </conditionalFormatting>
  <conditionalFormatting sqref="G19">
    <cfRule type="cellIs" dxfId="701" priority="215" stopIfTrue="1" operator="equal">
      <formula>"買"</formula>
    </cfRule>
    <cfRule type="cellIs" dxfId="700" priority="216" stopIfTrue="1" operator="equal">
      <formula>"売"</formula>
    </cfRule>
  </conditionalFormatting>
  <conditionalFormatting sqref="G19">
    <cfRule type="cellIs" dxfId="699" priority="213" stopIfTrue="1" operator="equal">
      <formula>"買"</formula>
    </cfRule>
    <cfRule type="cellIs" dxfId="698" priority="214" stopIfTrue="1" operator="equal">
      <formula>"売"</formula>
    </cfRule>
  </conditionalFormatting>
  <conditionalFormatting sqref="G20">
    <cfRule type="cellIs" dxfId="697" priority="211" stopIfTrue="1" operator="equal">
      <formula>"買"</formula>
    </cfRule>
    <cfRule type="cellIs" dxfId="696" priority="212" stopIfTrue="1" operator="equal">
      <formula>"売"</formula>
    </cfRule>
  </conditionalFormatting>
  <conditionalFormatting sqref="G21">
    <cfRule type="cellIs" dxfId="695" priority="209" stopIfTrue="1" operator="equal">
      <formula>"買"</formula>
    </cfRule>
    <cfRule type="cellIs" dxfId="694" priority="210" stopIfTrue="1" operator="equal">
      <formula>"売"</formula>
    </cfRule>
  </conditionalFormatting>
  <conditionalFormatting sqref="G22">
    <cfRule type="cellIs" dxfId="693" priority="207" stopIfTrue="1" operator="equal">
      <formula>"買"</formula>
    </cfRule>
    <cfRule type="cellIs" dxfId="692" priority="208" stopIfTrue="1" operator="equal">
      <formula>"売"</formula>
    </cfRule>
  </conditionalFormatting>
  <conditionalFormatting sqref="G23">
    <cfRule type="cellIs" dxfId="691" priority="205" stopIfTrue="1" operator="equal">
      <formula>"買"</formula>
    </cfRule>
    <cfRule type="cellIs" dxfId="690" priority="206" stopIfTrue="1" operator="equal">
      <formula>"売"</formula>
    </cfRule>
  </conditionalFormatting>
  <conditionalFormatting sqref="G23">
    <cfRule type="cellIs" dxfId="689" priority="203" stopIfTrue="1" operator="equal">
      <formula>"買"</formula>
    </cfRule>
    <cfRule type="cellIs" dxfId="688" priority="204" stopIfTrue="1" operator="equal">
      <formula>"売"</formula>
    </cfRule>
  </conditionalFormatting>
  <conditionalFormatting sqref="G24">
    <cfRule type="cellIs" dxfId="687" priority="201" stopIfTrue="1" operator="equal">
      <formula>"買"</formula>
    </cfRule>
    <cfRule type="cellIs" dxfId="686" priority="202" stopIfTrue="1" operator="equal">
      <formula>"売"</formula>
    </cfRule>
  </conditionalFormatting>
  <conditionalFormatting sqref="G25">
    <cfRule type="cellIs" dxfId="685" priority="199" stopIfTrue="1" operator="equal">
      <formula>"買"</formula>
    </cfRule>
    <cfRule type="cellIs" dxfId="684" priority="200" stopIfTrue="1" operator="equal">
      <formula>"売"</formula>
    </cfRule>
  </conditionalFormatting>
  <conditionalFormatting sqref="G26">
    <cfRule type="cellIs" dxfId="683" priority="197" stopIfTrue="1" operator="equal">
      <formula>"買"</formula>
    </cfRule>
    <cfRule type="cellIs" dxfId="682" priority="198" stopIfTrue="1" operator="equal">
      <formula>"売"</formula>
    </cfRule>
  </conditionalFormatting>
  <conditionalFormatting sqref="G27">
    <cfRule type="cellIs" dxfId="681" priority="195" stopIfTrue="1" operator="equal">
      <formula>"買"</formula>
    </cfRule>
    <cfRule type="cellIs" dxfId="680" priority="196" stopIfTrue="1" operator="equal">
      <formula>"売"</formula>
    </cfRule>
  </conditionalFormatting>
  <conditionalFormatting sqref="G28">
    <cfRule type="cellIs" dxfId="679" priority="193" stopIfTrue="1" operator="equal">
      <formula>"買"</formula>
    </cfRule>
    <cfRule type="cellIs" dxfId="678" priority="194" stopIfTrue="1" operator="equal">
      <formula>"売"</formula>
    </cfRule>
  </conditionalFormatting>
  <conditionalFormatting sqref="G29">
    <cfRule type="cellIs" dxfId="677" priority="191" stopIfTrue="1" operator="equal">
      <formula>"買"</formula>
    </cfRule>
    <cfRule type="cellIs" dxfId="676" priority="192" stopIfTrue="1" operator="equal">
      <formula>"売"</formula>
    </cfRule>
  </conditionalFormatting>
  <conditionalFormatting sqref="G30">
    <cfRule type="cellIs" dxfId="675" priority="189" stopIfTrue="1" operator="equal">
      <formula>"買"</formula>
    </cfRule>
    <cfRule type="cellIs" dxfId="674" priority="190" stopIfTrue="1" operator="equal">
      <formula>"売"</formula>
    </cfRule>
  </conditionalFormatting>
  <conditionalFormatting sqref="G31">
    <cfRule type="cellIs" dxfId="673" priority="187" stopIfTrue="1" operator="equal">
      <formula>"買"</formula>
    </cfRule>
    <cfRule type="cellIs" dxfId="672" priority="188" stopIfTrue="1" operator="equal">
      <formula>"売"</formula>
    </cfRule>
  </conditionalFormatting>
  <conditionalFormatting sqref="G32">
    <cfRule type="cellIs" dxfId="671" priority="185" stopIfTrue="1" operator="equal">
      <formula>"買"</formula>
    </cfRule>
    <cfRule type="cellIs" dxfId="670" priority="186" stopIfTrue="1" operator="equal">
      <formula>"売"</formula>
    </cfRule>
  </conditionalFormatting>
  <conditionalFormatting sqref="G35">
    <cfRule type="cellIs" dxfId="669" priority="183" stopIfTrue="1" operator="equal">
      <formula>"買"</formula>
    </cfRule>
    <cfRule type="cellIs" dxfId="668" priority="184" stopIfTrue="1" operator="equal">
      <formula>"売"</formula>
    </cfRule>
  </conditionalFormatting>
  <conditionalFormatting sqref="G32">
    <cfRule type="cellIs" dxfId="667" priority="181" stopIfTrue="1" operator="equal">
      <formula>"買"</formula>
    </cfRule>
    <cfRule type="cellIs" dxfId="666" priority="182" stopIfTrue="1" operator="equal">
      <formula>"売"</formula>
    </cfRule>
  </conditionalFormatting>
  <conditionalFormatting sqref="G33">
    <cfRule type="cellIs" dxfId="665" priority="179" stopIfTrue="1" operator="equal">
      <formula>"買"</formula>
    </cfRule>
    <cfRule type="cellIs" dxfId="664" priority="180" stopIfTrue="1" operator="equal">
      <formula>"売"</formula>
    </cfRule>
  </conditionalFormatting>
  <conditionalFormatting sqref="G34">
    <cfRule type="cellIs" dxfId="663" priority="177" stopIfTrue="1" operator="equal">
      <formula>"買"</formula>
    </cfRule>
    <cfRule type="cellIs" dxfId="662" priority="178" stopIfTrue="1" operator="equal">
      <formula>"売"</formula>
    </cfRule>
  </conditionalFormatting>
  <conditionalFormatting sqref="G35">
    <cfRule type="cellIs" dxfId="661" priority="175" stopIfTrue="1" operator="equal">
      <formula>"買"</formula>
    </cfRule>
    <cfRule type="cellIs" dxfId="660" priority="176" stopIfTrue="1" operator="equal">
      <formula>"売"</formula>
    </cfRule>
  </conditionalFormatting>
  <conditionalFormatting sqref="G36">
    <cfRule type="cellIs" dxfId="659" priority="173" stopIfTrue="1" operator="equal">
      <formula>"買"</formula>
    </cfRule>
    <cfRule type="cellIs" dxfId="658" priority="174" stopIfTrue="1" operator="equal">
      <formula>"売"</formula>
    </cfRule>
  </conditionalFormatting>
  <conditionalFormatting sqref="G37">
    <cfRule type="cellIs" dxfId="657" priority="171" stopIfTrue="1" operator="equal">
      <formula>"買"</formula>
    </cfRule>
    <cfRule type="cellIs" dxfId="656" priority="172" stopIfTrue="1" operator="equal">
      <formula>"売"</formula>
    </cfRule>
  </conditionalFormatting>
  <conditionalFormatting sqref="G38">
    <cfRule type="cellIs" dxfId="655" priority="169" stopIfTrue="1" operator="equal">
      <formula>"買"</formula>
    </cfRule>
    <cfRule type="cellIs" dxfId="654" priority="170" stopIfTrue="1" operator="equal">
      <formula>"売"</formula>
    </cfRule>
  </conditionalFormatting>
  <conditionalFormatting sqref="G40">
    <cfRule type="cellIs" dxfId="653" priority="167" stopIfTrue="1" operator="equal">
      <formula>"買"</formula>
    </cfRule>
    <cfRule type="cellIs" dxfId="652" priority="168" stopIfTrue="1" operator="equal">
      <formula>"売"</formula>
    </cfRule>
  </conditionalFormatting>
  <conditionalFormatting sqref="G41">
    <cfRule type="cellIs" dxfId="651" priority="165" stopIfTrue="1" operator="equal">
      <formula>"買"</formula>
    </cfRule>
    <cfRule type="cellIs" dxfId="650" priority="166" stopIfTrue="1" operator="equal">
      <formula>"売"</formula>
    </cfRule>
  </conditionalFormatting>
  <conditionalFormatting sqref="G41">
    <cfRule type="cellIs" dxfId="649" priority="163" stopIfTrue="1" operator="equal">
      <formula>"買"</formula>
    </cfRule>
    <cfRule type="cellIs" dxfId="648" priority="164" stopIfTrue="1" operator="equal">
      <formula>"売"</formula>
    </cfRule>
  </conditionalFormatting>
  <conditionalFormatting sqref="G42">
    <cfRule type="cellIs" dxfId="647" priority="161" stopIfTrue="1" operator="equal">
      <formula>"買"</formula>
    </cfRule>
    <cfRule type="cellIs" dxfId="646" priority="162" stopIfTrue="1" operator="equal">
      <formula>"売"</formula>
    </cfRule>
  </conditionalFormatting>
  <conditionalFormatting sqref="G43">
    <cfRule type="cellIs" dxfId="645" priority="159" stopIfTrue="1" operator="equal">
      <formula>"買"</formula>
    </cfRule>
    <cfRule type="cellIs" dxfId="644" priority="160" stopIfTrue="1" operator="equal">
      <formula>"売"</formula>
    </cfRule>
  </conditionalFormatting>
  <conditionalFormatting sqref="G44">
    <cfRule type="cellIs" dxfId="643" priority="157" stopIfTrue="1" operator="equal">
      <formula>"買"</formula>
    </cfRule>
    <cfRule type="cellIs" dxfId="642" priority="158" stopIfTrue="1" operator="equal">
      <formula>"売"</formula>
    </cfRule>
  </conditionalFormatting>
  <conditionalFormatting sqref="G45">
    <cfRule type="cellIs" dxfId="641" priority="155" stopIfTrue="1" operator="equal">
      <formula>"買"</formula>
    </cfRule>
    <cfRule type="cellIs" dxfId="640" priority="156" stopIfTrue="1" operator="equal">
      <formula>"売"</formula>
    </cfRule>
  </conditionalFormatting>
  <conditionalFormatting sqref="G45">
    <cfRule type="cellIs" dxfId="639" priority="153" stopIfTrue="1" operator="equal">
      <formula>"買"</formula>
    </cfRule>
    <cfRule type="cellIs" dxfId="638" priority="154" stopIfTrue="1" operator="equal">
      <formula>"売"</formula>
    </cfRule>
  </conditionalFormatting>
  <conditionalFormatting sqref="G46">
    <cfRule type="cellIs" dxfId="637" priority="151" stopIfTrue="1" operator="equal">
      <formula>"買"</formula>
    </cfRule>
    <cfRule type="cellIs" dxfId="636" priority="152" stopIfTrue="1" operator="equal">
      <formula>"売"</formula>
    </cfRule>
  </conditionalFormatting>
  <conditionalFormatting sqref="G46">
    <cfRule type="cellIs" dxfId="635" priority="149" stopIfTrue="1" operator="equal">
      <formula>"買"</formula>
    </cfRule>
    <cfRule type="cellIs" dxfId="634" priority="150" stopIfTrue="1" operator="equal">
      <formula>"売"</formula>
    </cfRule>
  </conditionalFormatting>
  <conditionalFormatting sqref="G47">
    <cfRule type="cellIs" dxfId="633" priority="147" stopIfTrue="1" operator="equal">
      <formula>"買"</formula>
    </cfRule>
    <cfRule type="cellIs" dxfId="632" priority="148" stopIfTrue="1" operator="equal">
      <formula>"売"</formula>
    </cfRule>
  </conditionalFormatting>
  <conditionalFormatting sqref="G48">
    <cfRule type="cellIs" dxfId="631" priority="145" stopIfTrue="1" operator="equal">
      <formula>"買"</formula>
    </cfRule>
    <cfRule type="cellIs" dxfId="630" priority="146" stopIfTrue="1" operator="equal">
      <formula>"売"</formula>
    </cfRule>
  </conditionalFormatting>
  <conditionalFormatting sqref="G48">
    <cfRule type="cellIs" dxfId="629" priority="143" stopIfTrue="1" operator="equal">
      <formula>"買"</formula>
    </cfRule>
    <cfRule type="cellIs" dxfId="628" priority="144" stopIfTrue="1" operator="equal">
      <formula>"売"</formula>
    </cfRule>
  </conditionalFormatting>
  <conditionalFormatting sqref="G49">
    <cfRule type="cellIs" dxfId="627" priority="141" stopIfTrue="1" operator="equal">
      <formula>"買"</formula>
    </cfRule>
    <cfRule type="cellIs" dxfId="626" priority="142" stopIfTrue="1" operator="equal">
      <formula>"売"</formula>
    </cfRule>
  </conditionalFormatting>
  <conditionalFormatting sqref="G50">
    <cfRule type="cellIs" dxfId="625" priority="139" stopIfTrue="1" operator="equal">
      <formula>"買"</formula>
    </cfRule>
    <cfRule type="cellIs" dxfId="624" priority="140" stopIfTrue="1" operator="equal">
      <formula>"売"</formula>
    </cfRule>
  </conditionalFormatting>
  <conditionalFormatting sqref="G51">
    <cfRule type="cellIs" dxfId="623" priority="137" stopIfTrue="1" operator="equal">
      <formula>"買"</formula>
    </cfRule>
    <cfRule type="cellIs" dxfId="622" priority="138" stopIfTrue="1" operator="equal">
      <formula>"売"</formula>
    </cfRule>
  </conditionalFormatting>
  <conditionalFormatting sqref="G51">
    <cfRule type="cellIs" dxfId="621" priority="135" stopIfTrue="1" operator="equal">
      <formula>"買"</formula>
    </cfRule>
    <cfRule type="cellIs" dxfId="620" priority="136" stopIfTrue="1" operator="equal">
      <formula>"売"</formula>
    </cfRule>
  </conditionalFormatting>
  <conditionalFormatting sqref="G52">
    <cfRule type="cellIs" dxfId="619" priority="133" stopIfTrue="1" operator="equal">
      <formula>"買"</formula>
    </cfRule>
    <cfRule type="cellIs" dxfId="618" priority="134" stopIfTrue="1" operator="equal">
      <formula>"売"</formula>
    </cfRule>
  </conditionalFormatting>
  <conditionalFormatting sqref="G52">
    <cfRule type="cellIs" dxfId="617" priority="131" stopIfTrue="1" operator="equal">
      <formula>"買"</formula>
    </cfRule>
    <cfRule type="cellIs" dxfId="616" priority="132" stopIfTrue="1" operator="equal">
      <formula>"売"</formula>
    </cfRule>
  </conditionalFormatting>
  <conditionalFormatting sqref="G52">
    <cfRule type="cellIs" dxfId="615" priority="129" stopIfTrue="1" operator="equal">
      <formula>"買"</formula>
    </cfRule>
    <cfRule type="cellIs" dxfId="614" priority="130" stopIfTrue="1" operator="equal">
      <formula>"売"</formula>
    </cfRule>
  </conditionalFormatting>
  <conditionalFormatting sqref="G53">
    <cfRule type="cellIs" dxfId="613" priority="127" stopIfTrue="1" operator="equal">
      <formula>"買"</formula>
    </cfRule>
    <cfRule type="cellIs" dxfId="612" priority="128" stopIfTrue="1" operator="equal">
      <formula>"売"</formula>
    </cfRule>
  </conditionalFormatting>
  <conditionalFormatting sqref="G53">
    <cfRule type="cellIs" dxfId="611" priority="125" stopIfTrue="1" operator="equal">
      <formula>"買"</formula>
    </cfRule>
    <cfRule type="cellIs" dxfId="610" priority="126" stopIfTrue="1" operator="equal">
      <formula>"売"</formula>
    </cfRule>
  </conditionalFormatting>
  <conditionalFormatting sqref="G54">
    <cfRule type="cellIs" dxfId="609" priority="123" stopIfTrue="1" operator="equal">
      <formula>"買"</formula>
    </cfRule>
    <cfRule type="cellIs" dxfId="608" priority="124" stopIfTrue="1" operator="equal">
      <formula>"売"</formula>
    </cfRule>
  </conditionalFormatting>
  <conditionalFormatting sqref="G55">
    <cfRule type="cellIs" dxfId="607" priority="121" stopIfTrue="1" operator="equal">
      <formula>"買"</formula>
    </cfRule>
    <cfRule type="cellIs" dxfId="606" priority="122" stopIfTrue="1" operator="equal">
      <formula>"売"</formula>
    </cfRule>
  </conditionalFormatting>
  <conditionalFormatting sqref="G56">
    <cfRule type="cellIs" dxfId="605" priority="119" stopIfTrue="1" operator="equal">
      <formula>"買"</formula>
    </cfRule>
    <cfRule type="cellIs" dxfId="604" priority="120" stopIfTrue="1" operator="equal">
      <formula>"売"</formula>
    </cfRule>
  </conditionalFormatting>
  <conditionalFormatting sqref="G57">
    <cfRule type="cellIs" dxfId="603" priority="117" stopIfTrue="1" operator="equal">
      <formula>"買"</formula>
    </cfRule>
    <cfRule type="cellIs" dxfId="602" priority="118" stopIfTrue="1" operator="equal">
      <formula>"売"</formula>
    </cfRule>
  </conditionalFormatting>
  <conditionalFormatting sqref="G57:G58">
    <cfRule type="cellIs" dxfId="601" priority="115" stopIfTrue="1" operator="equal">
      <formula>"買"</formula>
    </cfRule>
    <cfRule type="cellIs" dxfId="600" priority="116" stopIfTrue="1" operator="equal">
      <formula>"売"</formula>
    </cfRule>
  </conditionalFormatting>
  <conditionalFormatting sqref="G57">
    <cfRule type="cellIs" dxfId="599" priority="113" stopIfTrue="1" operator="equal">
      <formula>"買"</formula>
    </cfRule>
    <cfRule type="cellIs" dxfId="598" priority="114" stopIfTrue="1" operator="equal">
      <formula>"売"</formula>
    </cfRule>
  </conditionalFormatting>
  <conditionalFormatting sqref="G58">
    <cfRule type="cellIs" dxfId="597" priority="111" stopIfTrue="1" operator="equal">
      <formula>"買"</formula>
    </cfRule>
    <cfRule type="cellIs" dxfId="596" priority="112" stopIfTrue="1" operator="equal">
      <formula>"売"</formula>
    </cfRule>
  </conditionalFormatting>
  <conditionalFormatting sqref="G59">
    <cfRule type="cellIs" dxfId="595" priority="109" stopIfTrue="1" operator="equal">
      <formula>"買"</formula>
    </cfRule>
    <cfRule type="cellIs" dxfId="594" priority="110" stopIfTrue="1" operator="equal">
      <formula>"売"</formula>
    </cfRule>
  </conditionalFormatting>
  <conditionalFormatting sqref="G59">
    <cfRule type="cellIs" dxfId="593" priority="107" stopIfTrue="1" operator="equal">
      <formula>"買"</formula>
    </cfRule>
    <cfRule type="cellIs" dxfId="592" priority="108" stopIfTrue="1" operator="equal">
      <formula>"売"</formula>
    </cfRule>
  </conditionalFormatting>
  <conditionalFormatting sqref="G60">
    <cfRule type="cellIs" dxfId="591" priority="105" stopIfTrue="1" operator="equal">
      <formula>"買"</formula>
    </cfRule>
    <cfRule type="cellIs" dxfId="590" priority="106" stopIfTrue="1" operator="equal">
      <formula>"売"</formula>
    </cfRule>
  </conditionalFormatting>
  <conditionalFormatting sqref="G61">
    <cfRule type="cellIs" dxfId="589" priority="103" stopIfTrue="1" operator="equal">
      <formula>"買"</formula>
    </cfRule>
    <cfRule type="cellIs" dxfId="588" priority="104" stopIfTrue="1" operator="equal">
      <formula>"売"</formula>
    </cfRule>
  </conditionalFormatting>
  <conditionalFormatting sqref="G62">
    <cfRule type="cellIs" dxfId="587" priority="101" stopIfTrue="1" operator="equal">
      <formula>"買"</formula>
    </cfRule>
    <cfRule type="cellIs" dxfId="586" priority="102" stopIfTrue="1" operator="equal">
      <formula>"売"</formula>
    </cfRule>
  </conditionalFormatting>
  <conditionalFormatting sqref="G63">
    <cfRule type="cellIs" dxfId="585" priority="99" stopIfTrue="1" operator="equal">
      <formula>"買"</formula>
    </cfRule>
    <cfRule type="cellIs" dxfId="584" priority="100" stopIfTrue="1" operator="equal">
      <formula>"売"</formula>
    </cfRule>
  </conditionalFormatting>
  <conditionalFormatting sqref="G63">
    <cfRule type="cellIs" dxfId="583" priority="97" stopIfTrue="1" operator="equal">
      <formula>"買"</formula>
    </cfRule>
    <cfRule type="cellIs" dxfId="582" priority="98" stopIfTrue="1" operator="equal">
      <formula>"売"</formula>
    </cfRule>
  </conditionalFormatting>
  <conditionalFormatting sqref="G64">
    <cfRule type="cellIs" dxfId="581" priority="95" stopIfTrue="1" operator="equal">
      <formula>"買"</formula>
    </cfRule>
    <cfRule type="cellIs" dxfId="580" priority="96" stopIfTrue="1" operator="equal">
      <formula>"売"</formula>
    </cfRule>
  </conditionalFormatting>
  <conditionalFormatting sqref="G65">
    <cfRule type="cellIs" dxfId="579" priority="93" stopIfTrue="1" operator="equal">
      <formula>"買"</formula>
    </cfRule>
    <cfRule type="cellIs" dxfId="578" priority="94" stopIfTrue="1" operator="equal">
      <formula>"売"</formula>
    </cfRule>
  </conditionalFormatting>
  <conditionalFormatting sqref="G66">
    <cfRule type="cellIs" dxfId="577" priority="91" stopIfTrue="1" operator="equal">
      <formula>"買"</formula>
    </cfRule>
    <cfRule type="cellIs" dxfId="576" priority="92" stopIfTrue="1" operator="equal">
      <formula>"売"</formula>
    </cfRule>
  </conditionalFormatting>
  <conditionalFormatting sqref="G67">
    <cfRule type="cellIs" dxfId="575" priority="89" stopIfTrue="1" operator="equal">
      <formula>"買"</formula>
    </cfRule>
    <cfRule type="cellIs" dxfId="574" priority="90" stopIfTrue="1" operator="equal">
      <formula>"売"</formula>
    </cfRule>
  </conditionalFormatting>
  <conditionalFormatting sqref="G68">
    <cfRule type="cellIs" dxfId="573" priority="87" stopIfTrue="1" operator="equal">
      <formula>"買"</formula>
    </cfRule>
    <cfRule type="cellIs" dxfId="572" priority="88" stopIfTrue="1" operator="equal">
      <formula>"売"</formula>
    </cfRule>
  </conditionalFormatting>
  <conditionalFormatting sqref="G79">
    <cfRule type="cellIs" dxfId="571" priority="85" stopIfTrue="1" operator="equal">
      <formula>"買"</formula>
    </cfRule>
    <cfRule type="cellIs" dxfId="570" priority="86" stopIfTrue="1" operator="equal">
      <formula>"売"</formula>
    </cfRule>
  </conditionalFormatting>
  <conditionalFormatting sqref="G79">
    <cfRule type="cellIs" dxfId="569" priority="83" stopIfTrue="1" operator="equal">
      <formula>"買"</formula>
    </cfRule>
    <cfRule type="cellIs" dxfId="568" priority="84" stopIfTrue="1" operator="equal">
      <formula>"売"</formula>
    </cfRule>
  </conditionalFormatting>
  <conditionalFormatting sqref="G80">
    <cfRule type="cellIs" dxfId="567" priority="81" stopIfTrue="1" operator="equal">
      <formula>"買"</formula>
    </cfRule>
    <cfRule type="cellIs" dxfId="566" priority="82" stopIfTrue="1" operator="equal">
      <formula>"売"</formula>
    </cfRule>
  </conditionalFormatting>
  <conditionalFormatting sqref="G68">
    <cfRule type="cellIs" dxfId="565" priority="79" stopIfTrue="1" operator="equal">
      <formula>"買"</formula>
    </cfRule>
    <cfRule type="cellIs" dxfId="564" priority="80" stopIfTrue="1" operator="equal">
      <formula>"売"</formula>
    </cfRule>
  </conditionalFormatting>
  <conditionalFormatting sqref="G69">
    <cfRule type="cellIs" dxfId="563" priority="77" stopIfTrue="1" operator="equal">
      <formula>"買"</formula>
    </cfRule>
    <cfRule type="cellIs" dxfId="562" priority="78" stopIfTrue="1" operator="equal">
      <formula>"売"</formula>
    </cfRule>
  </conditionalFormatting>
  <conditionalFormatting sqref="G69">
    <cfRule type="cellIs" dxfId="561" priority="75" stopIfTrue="1" operator="equal">
      <formula>"買"</formula>
    </cfRule>
    <cfRule type="cellIs" dxfId="560" priority="76" stopIfTrue="1" operator="equal">
      <formula>"売"</formula>
    </cfRule>
  </conditionalFormatting>
  <conditionalFormatting sqref="G70">
    <cfRule type="cellIs" dxfId="559" priority="73" stopIfTrue="1" operator="equal">
      <formula>"買"</formula>
    </cfRule>
    <cfRule type="cellIs" dxfId="558" priority="74" stopIfTrue="1" operator="equal">
      <formula>"売"</formula>
    </cfRule>
  </conditionalFormatting>
  <conditionalFormatting sqref="G71">
    <cfRule type="cellIs" dxfId="557" priority="71" stopIfTrue="1" operator="equal">
      <formula>"買"</formula>
    </cfRule>
    <cfRule type="cellIs" dxfId="556" priority="72" stopIfTrue="1" operator="equal">
      <formula>"売"</formula>
    </cfRule>
  </conditionalFormatting>
  <conditionalFormatting sqref="G71">
    <cfRule type="cellIs" dxfId="555" priority="69" stopIfTrue="1" operator="equal">
      <formula>"買"</formula>
    </cfRule>
    <cfRule type="cellIs" dxfId="554" priority="70" stopIfTrue="1" operator="equal">
      <formula>"売"</formula>
    </cfRule>
  </conditionalFormatting>
  <conditionalFormatting sqref="G71">
    <cfRule type="cellIs" dxfId="553" priority="67" stopIfTrue="1" operator="equal">
      <formula>"買"</formula>
    </cfRule>
    <cfRule type="cellIs" dxfId="552" priority="68" stopIfTrue="1" operator="equal">
      <formula>"売"</formula>
    </cfRule>
  </conditionalFormatting>
  <conditionalFormatting sqref="G72">
    <cfRule type="cellIs" dxfId="551" priority="65" stopIfTrue="1" operator="equal">
      <formula>"買"</formula>
    </cfRule>
    <cfRule type="cellIs" dxfId="550" priority="66" stopIfTrue="1" operator="equal">
      <formula>"売"</formula>
    </cfRule>
  </conditionalFormatting>
  <conditionalFormatting sqref="G72">
    <cfRule type="cellIs" dxfId="549" priority="63" stopIfTrue="1" operator="equal">
      <formula>"買"</formula>
    </cfRule>
    <cfRule type="cellIs" dxfId="548" priority="64" stopIfTrue="1" operator="equal">
      <formula>"売"</formula>
    </cfRule>
  </conditionalFormatting>
  <conditionalFormatting sqref="G73">
    <cfRule type="cellIs" dxfId="547" priority="61" stopIfTrue="1" operator="equal">
      <formula>"買"</formula>
    </cfRule>
    <cfRule type="cellIs" dxfId="546" priority="62" stopIfTrue="1" operator="equal">
      <formula>"売"</formula>
    </cfRule>
  </conditionalFormatting>
  <conditionalFormatting sqref="G74">
    <cfRule type="cellIs" dxfId="545" priority="59" stopIfTrue="1" operator="equal">
      <formula>"買"</formula>
    </cfRule>
    <cfRule type="cellIs" dxfId="544" priority="60" stopIfTrue="1" operator="equal">
      <formula>"売"</formula>
    </cfRule>
  </conditionalFormatting>
  <conditionalFormatting sqref="G75">
    <cfRule type="cellIs" dxfId="543" priority="57" stopIfTrue="1" operator="equal">
      <formula>"買"</formula>
    </cfRule>
    <cfRule type="cellIs" dxfId="542" priority="58" stopIfTrue="1" operator="equal">
      <formula>"売"</formula>
    </cfRule>
  </conditionalFormatting>
  <conditionalFormatting sqref="G77:G78">
    <cfRule type="cellIs" dxfId="541" priority="55" stopIfTrue="1" operator="equal">
      <formula>"買"</formula>
    </cfRule>
    <cfRule type="cellIs" dxfId="540" priority="56" stopIfTrue="1" operator="equal">
      <formula>"売"</formula>
    </cfRule>
  </conditionalFormatting>
  <conditionalFormatting sqref="G76">
    <cfRule type="cellIs" dxfId="539" priority="53" stopIfTrue="1" operator="equal">
      <formula>"買"</formula>
    </cfRule>
    <cfRule type="cellIs" dxfId="538" priority="54" stopIfTrue="1" operator="equal">
      <formula>"売"</formula>
    </cfRule>
  </conditionalFormatting>
  <conditionalFormatting sqref="G77">
    <cfRule type="cellIs" dxfId="537" priority="51" stopIfTrue="1" operator="equal">
      <formula>"買"</formula>
    </cfRule>
    <cfRule type="cellIs" dxfId="536" priority="52" stopIfTrue="1" operator="equal">
      <formula>"売"</formula>
    </cfRule>
  </conditionalFormatting>
  <conditionalFormatting sqref="G78">
    <cfRule type="cellIs" dxfId="535" priority="49" stopIfTrue="1" operator="equal">
      <formula>"買"</formula>
    </cfRule>
    <cfRule type="cellIs" dxfId="534" priority="50" stopIfTrue="1" operator="equal">
      <formula>"売"</formula>
    </cfRule>
  </conditionalFormatting>
  <conditionalFormatting sqref="G79">
    <cfRule type="cellIs" dxfId="533" priority="47" stopIfTrue="1" operator="equal">
      <formula>"買"</formula>
    </cfRule>
    <cfRule type="cellIs" dxfId="532" priority="48" stopIfTrue="1" operator="equal">
      <formula>"売"</formula>
    </cfRule>
  </conditionalFormatting>
  <conditionalFormatting sqref="G79:G81">
    <cfRule type="cellIs" dxfId="531" priority="45" stopIfTrue="1" operator="equal">
      <formula>"買"</formula>
    </cfRule>
    <cfRule type="cellIs" dxfId="530" priority="46" stopIfTrue="1" operator="equal">
      <formula>"売"</formula>
    </cfRule>
  </conditionalFormatting>
  <conditionalFormatting sqref="G79">
    <cfRule type="cellIs" dxfId="529" priority="43" stopIfTrue="1" operator="equal">
      <formula>"買"</formula>
    </cfRule>
    <cfRule type="cellIs" dxfId="528" priority="44" stopIfTrue="1" operator="equal">
      <formula>"売"</formula>
    </cfRule>
  </conditionalFormatting>
  <conditionalFormatting sqref="G80">
    <cfRule type="cellIs" dxfId="527" priority="41" stopIfTrue="1" operator="equal">
      <formula>"買"</formula>
    </cfRule>
    <cfRule type="cellIs" dxfId="526" priority="42" stopIfTrue="1" operator="equal">
      <formula>"売"</formula>
    </cfRule>
  </conditionalFormatting>
  <conditionalFormatting sqref="G81">
    <cfRule type="cellIs" dxfId="525" priority="39" stopIfTrue="1" operator="equal">
      <formula>"買"</formula>
    </cfRule>
    <cfRule type="cellIs" dxfId="524" priority="40" stopIfTrue="1" operator="equal">
      <formula>"売"</formula>
    </cfRule>
  </conditionalFormatting>
  <conditionalFormatting sqref="G82">
    <cfRule type="cellIs" dxfId="523" priority="37" stopIfTrue="1" operator="equal">
      <formula>"買"</formula>
    </cfRule>
    <cfRule type="cellIs" dxfId="522" priority="38" stopIfTrue="1" operator="equal">
      <formula>"売"</formula>
    </cfRule>
  </conditionalFormatting>
  <conditionalFormatting sqref="G82:G89">
    <cfRule type="cellIs" dxfId="521" priority="35" stopIfTrue="1" operator="equal">
      <formula>"買"</formula>
    </cfRule>
    <cfRule type="cellIs" dxfId="520" priority="36" stopIfTrue="1" operator="equal">
      <formula>"売"</formula>
    </cfRule>
  </conditionalFormatting>
  <conditionalFormatting sqref="G82">
    <cfRule type="cellIs" dxfId="519" priority="33" stopIfTrue="1" operator="equal">
      <formula>"買"</formula>
    </cfRule>
    <cfRule type="cellIs" dxfId="518" priority="34" stopIfTrue="1" operator="equal">
      <formula>"売"</formula>
    </cfRule>
  </conditionalFormatting>
  <conditionalFormatting sqref="G83">
    <cfRule type="cellIs" dxfId="517" priority="31" stopIfTrue="1" operator="equal">
      <formula>"買"</formula>
    </cfRule>
    <cfRule type="cellIs" dxfId="516" priority="32" stopIfTrue="1" operator="equal">
      <formula>"売"</formula>
    </cfRule>
  </conditionalFormatting>
  <conditionalFormatting sqref="G84">
    <cfRule type="cellIs" dxfId="515" priority="29" stopIfTrue="1" operator="equal">
      <formula>"買"</formula>
    </cfRule>
    <cfRule type="cellIs" dxfId="514" priority="30" stopIfTrue="1" operator="equal">
      <formula>"売"</formula>
    </cfRule>
  </conditionalFormatting>
  <conditionalFormatting sqref="G85">
    <cfRule type="cellIs" dxfId="513" priority="27" stopIfTrue="1" operator="equal">
      <formula>"買"</formula>
    </cfRule>
    <cfRule type="cellIs" dxfId="512" priority="28" stopIfTrue="1" operator="equal">
      <formula>"売"</formula>
    </cfRule>
  </conditionalFormatting>
  <conditionalFormatting sqref="G86">
    <cfRule type="cellIs" dxfId="511" priority="25" stopIfTrue="1" operator="equal">
      <formula>"買"</formula>
    </cfRule>
    <cfRule type="cellIs" dxfId="510" priority="26" stopIfTrue="1" operator="equal">
      <formula>"売"</formula>
    </cfRule>
  </conditionalFormatting>
  <conditionalFormatting sqref="G87">
    <cfRule type="cellIs" dxfId="509" priority="23" stopIfTrue="1" operator="equal">
      <formula>"買"</formula>
    </cfRule>
    <cfRule type="cellIs" dxfId="508" priority="24" stopIfTrue="1" operator="equal">
      <formula>"売"</formula>
    </cfRule>
  </conditionalFormatting>
  <conditionalFormatting sqref="G88">
    <cfRule type="cellIs" dxfId="507" priority="21" stopIfTrue="1" operator="equal">
      <formula>"買"</formula>
    </cfRule>
    <cfRule type="cellIs" dxfId="506" priority="22" stopIfTrue="1" operator="equal">
      <formula>"売"</formula>
    </cfRule>
  </conditionalFormatting>
  <conditionalFormatting sqref="G89">
    <cfRule type="cellIs" dxfId="505" priority="19" stopIfTrue="1" operator="equal">
      <formula>"買"</formula>
    </cfRule>
    <cfRule type="cellIs" dxfId="504" priority="20" stopIfTrue="1" operator="equal">
      <formula>"売"</formula>
    </cfRule>
  </conditionalFormatting>
  <conditionalFormatting sqref="G90">
    <cfRule type="cellIs" dxfId="503" priority="17" stopIfTrue="1" operator="equal">
      <formula>"買"</formula>
    </cfRule>
    <cfRule type="cellIs" dxfId="502" priority="18" stopIfTrue="1" operator="equal">
      <formula>"売"</formula>
    </cfRule>
  </conditionalFormatting>
  <conditionalFormatting sqref="G90">
    <cfRule type="cellIs" dxfId="501" priority="15" stopIfTrue="1" operator="equal">
      <formula>"買"</formula>
    </cfRule>
    <cfRule type="cellIs" dxfId="500" priority="16" stopIfTrue="1" operator="equal">
      <formula>"売"</formula>
    </cfRule>
  </conditionalFormatting>
  <conditionalFormatting sqref="G90">
    <cfRule type="cellIs" dxfId="499" priority="13" stopIfTrue="1" operator="equal">
      <formula>"買"</formula>
    </cfRule>
    <cfRule type="cellIs" dxfId="498" priority="14" stopIfTrue="1" operator="equal">
      <formula>"売"</formula>
    </cfRule>
  </conditionalFormatting>
  <conditionalFormatting sqref="G91">
    <cfRule type="cellIs" dxfId="497" priority="11" stopIfTrue="1" operator="equal">
      <formula>"買"</formula>
    </cfRule>
    <cfRule type="cellIs" dxfId="496" priority="12" stopIfTrue="1" operator="equal">
      <formula>"売"</formula>
    </cfRule>
  </conditionalFormatting>
  <conditionalFormatting sqref="G91">
    <cfRule type="cellIs" dxfId="495" priority="9" stopIfTrue="1" operator="equal">
      <formula>"買"</formula>
    </cfRule>
    <cfRule type="cellIs" dxfId="494" priority="10" stopIfTrue="1" operator="equal">
      <formula>"売"</formula>
    </cfRule>
  </conditionalFormatting>
  <conditionalFormatting sqref="G91">
    <cfRule type="cellIs" dxfId="493" priority="7" stopIfTrue="1" operator="equal">
      <formula>"買"</formula>
    </cfRule>
    <cfRule type="cellIs" dxfId="492" priority="8" stopIfTrue="1" operator="equal">
      <formula>"売"</formula>
    </cfRule>
  </conditionalFormatting>
  <conditionalFormatting sqref="G92">
    <cfRule type="cellIs" dxfId="491" priority="5" stopIfTrue="1" operator="equal">
      <formula>"買"</formula>
    </cfRule>
    <cfRule type="cellIs" dxfId="490" priority="6" stopIfTrue="1" operator="equal">
      <formula>"売"</formula>
    </cfRule>
  </conditionalFormatting>
  <conditionalFormatting sqref="G92:G93">
    <cfRule type="cellIs" dxfId="489" priority="3" stopIfTrue="1" operator="equal">
      <formula>"買"</formula>
    </cfRule>
    <cfRule type="cellIs" dxfId="488" priority="4" stopIfTrue="1" operator="equal">
      <formula>"売"</formula>
    </cfRule>
  </conditionalFormatting>
  <conditionalFormatting sqref="G92">
    <cfRule type="cellIs" dxfId="487" priority="1" stopIfTrue="1" operator="equal">
      <formula>"買"</formula>
    </cfRule>
    <cfRule type="cellIs" dxfId="486" priority="2" stopIfTrue="1" operator="equal">
      <formula>"売"</formula>
    </cfRule>
  </conditionalFormatting>
  <dataValidations count="1">
    <dataValidation type="list" allowBlank="1" showInputMessage="1" showErrorMessage="1" sqref="G9:G138">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8"/>
  <sheetViews>
    <sheetView zoomScale="115" zoomScaleNormal="115" workbookViewId="0">
      <pane ySplit="8" topLeftCell="A88" activePane="bottomLeft" state="frozen"/>
      <selection pane="bottomLeft" activeCell="S3" sqref="S3:X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79" t="s">
        <v>5</v>
      </c>
      <c r="C2" s="79"/>
      <c r="D2" s="90" t="s">
        <v>69</v>
      </c>
      <c r="E2" s="90"/>
      <c r="F2" s="79" t="s">
        <v>6</v>
      </c>
      <c r="G2" s="79"/>
      <c r="H2" s="82" t="s">
        <v>70</v>
      </c>
      <c r="I2" s="82"/>
      <c r="J2" s="79" t="s">
        <v>7</v>
      </c>
      <c r="K2" s="79"/>
      <c r="L2" s="89">
        <v>100000</v>
      </c>
      <c r="M2" s="90"/>
      <c r="N2" s="79" t="s">
        <v>8</v>
      </c>
      <c r="O2" s="79"/>
      <c r="P2" s="84">
        <f>SUM(L2,D4)</f>
        <v>337403.51761513419</v>
      </c>
      <c r="Q2" s="82"/>
      <c r="R2" s="1"/>
      <c r="S2" s="1"/>
      <c r="T2" s="1"/>
    </row>
    <row r="3" spans="2:25" ht="57" customHeight="1" x14ac:dyDescent="0.15">
      <c r="B3" s="79" t="s">
        <v>9</v>
      </c>
      <c r="C3" s="79"/>
      <c r="D3" s="91" t="s">
        <v>72</v>
      </c>
      <c r="E3" s="91"/>
      <c r="F3" s="91"/>
      <c r="G3" s="91"/>
      <c r="H3" s="91"/>
      <c r="I3" s="91"/>
      <c r="J3" s="79" t="s">
        <v>10</v>
      </c>
      <c r="K3" s="79"/>
      <c r="L3" s="91" t="s">
        <v>64</v>
      </c>
      <c r="M3" s="92"/>
      <c r="N3" s="92"/>
      <c r="O3" s="92"/>
      <c r="P3" s="92"/>
      <c r="Q3" s="92"/>
      <c r="R3" s="1"/>
      <c r="S3" s="50" t="s">
        <v>73</v>
      </c>
      <c r="T3" s="50"/>
      <c r="U3" s="50"/>
      <c r="V3" s="50"/>
      <c r="W3" s="50"/>
      <c r="X3" s="50"/>
    </row>
    <row r="4" spans="2:25" x14ac:dyDescent="0.15">
      <c r="B4" s="79" t="s">
        <v>11</v>
      </c>
      <c r="C4" s="79"/>
      <c r="D4" s="80">
        <f>SUM($R$9:$S$993)</f>
        <v>237403.51761513419</v>
      </c>
      <c r="E4" s="80"/>
      <c r="F4" s="79" t="s">
        <v>12</v>
      </c>
      <c r="G4" s="79"/>
      <c r="H4" s="81">
        <f>SUM($T$9:$U$108)</f>
        <v>2894.9999999999991</v>
      </c>
      <c r="I4" s="82"/>
      <c r="J4" s="83" t="s">
        <v>61</v>
      </c>
      <c r="K4" s="83"/>
      <c r="L4" s="84">
        <f>MAX($C$9:$D$990)-C9</f>
        <v>300030.77468498144</v>
      </c>
      <c r="M4" s="84"/>
      <c r="N4" s="83" t="s">
        <v>60</v>
      </c>
      <c r="O4" s="83"/>
      <c r="P4" s="85">
        <f>MAX(Y:Y)</f>
        <v>0.15655609776314194</v>
      </c>
      <c r="Q4" s="85"/>
      <c r="R4" s="1"/>
      <c r="S4" s="1"/>
      <c r="T4" s="1"/>
    </row>
    <row r="5" spans="2:25" x14ac:dyDescent="0.15">
      <c r="B5" s="36" t="s">
        <v>15</v>
      </c>
      <c r="C5" s="2">
        <f>COUNTIF($R$9:$R$990,"&gt;0")</f>
        <v>44</v>
      </c>
      <c r="D5" s="37" t="s">
        <v>16</v>
      </c>
      <c r="E5" s="15">
        <f>COUNTIF($R$9:$R$990,"&lt;0")</f>
        <v>41</v>
      </c>
      <c r="F5" s="37" t="s">
        <v>17</v>
      </c>
      <c r="G5" s="2">
        <f>COUNTIF($R$9:$R$990,"=0")</f>
        <v>0</v>
      </c>
      <c r="H5" s="37" t="s">
        <v>18</v>
      </c>
      <c r="I5" s="3">
        <f>C5/SUM(C5,E5,G5)</f>
        <v>0.51764705882352946</v>
      </c>
      <c r="J5" s="86" t="s">
        <v>19</v>
      </c>
      <c r="K5" s="79"/>
      <c r="L5" s="87">
        <f>MAX(V9:V993)</f>
        <v>4</v>
      </c>
      <c r="M5" s="88"/>
      <c r="N5" s="17" t="s">
        <v>20</v>
      </c>
      <c r="O5" s="9"/>
      <c r="P5" s="87">
        <f>MAX(W9:W993)</f>
        <v>5</v>
      </c>
      <c r="Q5" s="88"/>
      <c r="R5" s="1"/>
      <c r="S5" s="1"/>
      <c r="T5" s="1"/>
    </row>
    <row r="6" spans="2:25" x14ac:dyDescent="0.15">
      <c r="B6" s="11"/>
      <c r="C6" s="13"/>
      <c r="D6" s="14"/>
      <c r="E6" s="10"/>
      <c r="F6" s="11"/>
      <c r="G6" s="10"/>
      <c r="H6" s="11"/>
      <c r="I6" s="16"/>
      <c r="J6" s="11"/>
      <c r="K6" s="11"/>
      <c r="L6" s="10"/>
      <c r="M6" s="43" t="s">
        <v>65</v>
      </c>
      <c r="N6" s="12"/>
      <c r="O6" s="12"/>
      <c r="P6" s="10"/>
      <c r="Q6" s="7"/>
      <c r="R6" s="1"/>
      <c r="S6" s="1"/>
      <c r="T6" s="1"/>
    </row>
    <row r="7" spans="2:25"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5"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c r="Y8" t="s">
        <v>59</v>
      </c>
    </row>
    <row r="9" spans="2:25" x14ac:dyDescent="0.15">
      <c r="B9" s="35">
        <v>1</v>
      </c>
      <c r="C9" s="51">
        <f>L2</f>
        <v>100000</v>
      </c>
      <c r="D9" s="51"/>
      <c r="E9" s="47">
        <v>2013</v>
      </c>
      <c r="F9" s="8">
        <v>43633</v>
      </c>
      <c r="G9" s="47" t="s">
        <v>3</v>
      </c>
      <c r="H9" s="47">
        <v>102.55</v>
      </c>
      <c r="I9" s="47"/>
      <c r="J9" s="47">
        <v>50</v>
      </c>
      <c r="K9" s="48">
        <f t="shared" ref="K9:K72" si="0">IF(J9="","",C9*0.03)</f>
        <v>3000</v>
      </c>
      <c r="L9" s="49"/>
      <c r="M9" s="6">
        <f>IF(J9="","",(K9/J9)/LOOKUP(RIGHT($D$2,3),定数!$A$6:$A$13,定数!$B$6:$B$13))</f>
        <v>0.6</v>
      </c>
      <c r="N9" s="47">
        <v>2013</v>
      </c>
      <c r="O9" s="8">
        <v>43634</v>
      </c>
      <c r="P9" s="47">
        <v>103.06</v>
      </c>
      <c r="Q9" s="47"/>
      <c r="R9" s="55">
        <f>IF(P9="","",T9*M9*LOOKUP(RIGHT($D$2,3),定数!$A$6:$A$13,定数!$B$6:$B$13))</f>
        <v>-3060.0000000000309</v>
      </c>
      <c r="S9" s="55"/>
      <c r="T9" s="56">
        <f>IF(P9="","",IF(G9="買",(P9-H9),(H9-P9))*IF(RIGHT($D$2,3)="JPY",100,10000))</f>
        <v>-51.000000000000512</v>
      </c>
      <c r="U9" s="56"/>
      <c r="V9" s="1">
        <f>IF(T9&lt;&gt;"",IF(T9&gt;0,1+V8,0),"")</f>
        <v>0</v>
      </c>
      <c r="W9">
        <f>IF(T9&lt;&gt;"",IF(T9&lt;0,1+W8,0),"")</f>
        <v>1</v>
      </c>
    </row>
    <row r="10" spans="2:25" x14ac:dyDescent="0.15">
      <c r="B10" s="35">
        <v>2</v>
      </c>
      <c r="C10" s="51">
        <f t="shared" ref="C10:C73" si="1">IF(R9="","",C9+R9)</f>
        <v>96939.999999999971</v>
      </c>
      <c r="D10" s="51"/>
      <c r="E10" s="47">
        <v>2013</v>
      </c>
      <c r="F10" s="8">
        <v>43693</v>
      </c>
      <c r="G10" s="47" t="s">
        <v>4</v>
      </c>
      <c r="H10" s="47">
        <v>105.38</v>
      </c>
      <c r="I10" s="47"/>
      <c r="J10" s="47">
        <v>53</v>
      </c>
      <c r="K10" s="48">
        <f t="shared" si="0"/>
        <v>2908.1999999999989</v>
      </c>
      <c r="L10" s="49"/>
      <c r="M10" s="6">
        <f>IF(J10="","",(K10/J10)/LOOKUP(RIGHT($D$2,3),定数!$A$6:$A$13,定数!$B$6:$B$13))</f>
        <v>0.54871698113207534</v>
      </c>
      <c r="N10" s="47">
        <v>2013</v>
      </c>
      <c r="O10" s="8">
        <v>43699</v>
      </c>
      <c r="P10" s="47">
        <v>106.43</v>
      </c>
      <c r="Q10" s="47"/>
      <c r="R10" s="55">
        <f>IF(P10="","",T10*M10*LOOKUP(RIGHT($D$2,3),定数!$A$6:$A$13,定数!$B$6:$B$13))</f>
        <v>5761.5283018868531</v>
      </c>
      <c r="S10" s="55"/>
      <c r="T10" s="56">
        <f>IF(P10="","",IF(G10="買",(P10-H10),(H10-P10))*IF(RIGHT($D$2,3)="JPY",100,10000))</f>
        <v>105.00000000000114</v>
      </c>
      <c r="U10" s="56"/>
      <c r="V10" s="22">
        <f t="shared" ref="V10:V22" si="2">IF(T10&lt;&gt;"",IF(T10&gt;0,1+V9,0),"")</f>
        <v>1</v>
      </c>
      <c r="W10">
        <f t="shared" ref="W10:W73" si="3">IF(T10&lt;&gt;"",IF(T10&lt;0,1+W9,0),"")</f>
        <v>0</v>
      </c>
      <c r="X10" s="41">
        <f>IF(C10&lt;&gt;"",MAX(C10,C9),"")</f>
        <v>100000</v>
      </c>
    </row>
    <row r="11" spans="2:25" x14ac:dyDescent="0.15">
      <c r="B11" s="35">
        <v>3</v>
      </c>
      <c r="C11" s="51">
        <f t="shared" ref="C11:C16" si="4">IF(R10="","",C10+R10)</f>
        <v>102701.52830188682</v>
      </c>
      <c r="D11" s="51"/>
      <c r="E11" s="47">
        <v>2013</v>
      </c>
      <c r="F11" s="8">
        <v>43795</v>
      </c>
      <c r="G11" s="47" t="s">
        <v>4</v>
      </c>
      <c r="H11" s="47">
        <v>111.8</v>
      </c>
      <c r="I11" s="47"/>
      <c r="J11" s="47">
        <v>48</v>
      </c>
      <c r="K11" s="48">
        <f t="shared" si="0"/>
        <v>3081.0458490566043</v>
      </c>
      <c r="L11" s="49"/>
      <c r="M11" s="6">
        <f>IF(J11="","",(K11/J11)/LOOKUP(RIGHT($D$2,3),定数!$A$6:$A$13,定数!$B$6:$B$13))</f>
        <v>0.64188455188679261</v>
      </c>
      <c r="N11" s="47">
        <v>2013</v>
      </c>
      <c r="O11" s="8">
        <v>43797</v>
      </c>
      <c r="P11" s="47">
        <v>112.76</v>
      </c>
      <c r="Q11" s="47"/>
      <c r="R11" s="55">
        <f>IF(P11="","",T11*M11*LOOKUP(RIGHT($D$2,3),定数!$A$6:$A$13,定数!$B$6:$B$13))</f>
        <v>6162.0916981132605</v>
      </c>
      <c r="S11" s="55"/>
      <c r="T11" s="56">
        <f>IF(P11="","",IF(G11="買",(P11-H11),(H11-P11))*IF(RIGHT($D$2,3)="JPY",100,10000))</f>
        <v>96.000000000000796</v>
      </c>
      <c r="U11" s="56"/>
      <c r="V11" s="22">
        <f t="shared" si="2"/>
        <v>2</v>
      </c>
      <c r="W11">
        <f t="shared" si="3"/>
        <v>0</v>
      </c>
      <c r="X11" s="41">
        <f>IF(C11&lt;&gt;"",MAX(X10,C11),"")</f>
        <v>102701.52830188682</v>
      </c>
      <c r="Y11" s="42">
        <f>IF(X11&lt;&gt;"",1-(C11/X11),"")</f>
        <v>0</v>
      </c>
    </row>
    <row r="12" spans="2:25" x14ac:dyDescent="0.15">
      <c r="B12" s="35">
        <v>4</v>
      </c>
      <c r="C12" s="51">
        <f t="shared" si="4"/>
        <v>108863.62000000008</v>
      </c>
      <c r="D12" s="51"/>
      <c r="E12" s="47">
        <v>2013</v>
      </c>
      <c r="F12" s="8">
        <v>43796</v>
      </c>
      <c r="G12" s="47" t="s">
        <v>4</v>
      </c>
      <c r="H12" s="47">
        <v>111.76</v>
      </c>
      <c r="I12" s="47"/>
      <c r="J12" s="47">
        <v>36</v>
      </c>
      <c r="K12" s="48">
        <f t="shared" si="0"/>
        <v>3265.9086000000025</v>
      </c>
      <c r="L12" s="49"/>
      <c r="M12" s="6">
        <f>IF(J12="","",(K12/J12)/LOOKUP(RIGHT($D$2,3),定数!$A$6:$A$13,定数!$B$6:$B$13))</f>
        <v>0.90719683333333412</v>
      </c>
      <c r="N12" s="47">
        <v>2013</v>
      </c>
      <c r="O12" s="8">
        <v>43796</v>
      </c>
      <c r="P12" s="47">
        <v>112.47</v>
      </c>
      <c r="Q12" s="47"/>
      <c r="R12" s="55">
        <f>IF(P12="","",T12*M12*LOOKUP(RIGHT($D$2,3),定数!$A$6:$A$13,定数!$B$6:$B$13))</f>
        <v>6441.0975166666149</v>
      </c>
      <c r="S12" s="55"/>
      <c r="T12" s="56">
        <f t="shared" ref="T12:T75" si="5">IF(P12="","",IF(G12="買",(P12-H12),(H12-P12))*IF(RIGHT($D$2,3)="JPY",100,10000))</f>
        <v>70.999999999999375</v>
      </c>
      <c r="U12" s="56"/>
      <c r="V12" s="22">
        <f t="shared" si="2"/>
        <v>3</v>
      </c>
      <c r="W12">
        <f t="shared" si="3"/>
        <v>0</v>
      </c>
      <c r="X12" s="41">
        <f t="shared" ref="X12:X75" si="6">IF(C12&lt;&gt;"",MAX(X11,C12),"")</f>
        <v>108863.62000000008</v>
      </c>
      <c r="Y12" s="42">
        <f t="shared" ref="Y12:Y75" si="7">IF(X12&lt;&gt;"",1-(C12/X12),"")</f>
        <v>0</v>
      </c>
    </row>
    <row r="13" spans="2:25" x14ac:dyDescent="0.15">
      <c r="B13" s="35">
        <v>5</v>
      </c>
      <c r="C13" s="51">
        <f t="shared" si="4"/>
        <v>115304.7175166667</v>
      </c>
      <c r="D13" s="51"/>
      <c r="E13" s="47">
        <v>2013</v>
      </c>
      <c r="F13" s="8">
        <v>43798</v>
      </c>
      <c r="G13" s="47" t="s">
        <v>4</v>
      </c>
      <c r="H13" s="47">
        <v>113.3</v>
      </c>
      <c r="I13" s="47"/>
      <c r="J13" s="47">
        <v>52</v>
      </c>
      <c r="K13" s="48">
        <f t="shared" si="0"/>
        <v>3459.1415255000011</v>
      </c>
      <c r="L13" s="49"/>
      <c r="M13" s="6">
        <f>IF(J13="","",(K13/J13)/LOOKUP(RIGHT($D$2,3),定数!$A$6:$A$13,定数!$B$6:$B$13))</f>
        <v>0.6652195241346156</v>
      </c>
      <c r="N13" s="47">
        <v>2013</v>
      </c>
      <c r="O13" s="8">
        <v>43805</v>
      </c>
      <c r="P13" s="47">
        <v>114.35</v>
      </c>
      <c r="Q13" s="47"/>
      <c r="R13" s="55">
        <f>IF(P13="","",T13*M13*LOOKUP(RIGHT($D$2,3),定数!$A$6:$A$13,定数!$B$6:$B$13))</f>
        <v>6984.8050034134449</v>
      </c>
      <c r="S13" s="55"/>
      <c r="T13" s="56">
        <f t="shared" si="5"/>
        <v>104.99999999999972</v>
      </c>
      <c r="U13" s="56"/>
      <c r="V13" s="22">
        <f t="shared" si="2"/>
        <v>4</v>
      </c>
      <c r="W13">
        <f t="shared" si="3"/>
        <v>0</v>
      </c>
      <c r="X13" s="41">
        <f t="shared" si="6"/>
        <v>115304.7175166667</v>
      </c>
      <c r="Y13" s="42">
        <f t="shared" si="7"/>
        <v>0</v>
      </c>
    </row>
    <row r="14" spans="2:25" x14ac:dyDescent="0.15">
      <c r="B14" s="35">
        <v>6</v>
      </c>
      <c r="C14" s="51">
        <f t="shared" si="4"/>
        <v>122289.52252008015</v>
      </c>
      <c r="D14" s="51"/>
      <c r="E14" s="47">
        <v>2013</v>
      </c>
      <c r="F14" s="8">
        <v>43812</v>
      </c>
      <c r="G14" s="47" t="s">
        <v>4</v>
      </c>
      <c r="H14" s="52">
        <v>116.28</v>
      </c>
      <c r="I14" s="52"/>
      <c r="J14" s="47">
        <v>54</v>
      </c>
      <c r="K14" s="53">
        <f t="shared" si="0"/>
        <v>3668.6856756024044</v>
      </c>
      <c r="L14" s="54"/>
      <c r="M14" s="6">
        <f>IF(J14="","",(K14/J14)/LOOKUP(RIGHT($D$2,3),定数!$A$6:$A$13,定数!$B$6:$B$13))</f>
        <v>0.67938623622266747</v>
      </c>
      <c r="N14" s="47">
        <v>2013</v>
      </c>
      <c r="O14" s="8">
        <v>43815</v>
      </c>
      <c r="P14" s="52">
        <v>115.72</v>
      </c>
      <c r="Q14" s="52"/>
      <c r="R14" s="55">
        <f>IF(P14="","",T14*M14*LOOKUP(RIGHT($D$2,3),定数!$A$6:$A$13,定数!$B$6:$B$13))</f>
        <v>-3804.5629228469529</v>
      </c>
      <c r="S14" s="55"/>
      <c r="T14" s="56">
        <f t="shared" si="5"/>
        <v>-56.000000000000227</v>
      </c>
      <c r="U14" s="56"/>
      <c r="V14" s="22">
        <f t="shared" si="2"/>
        <v>0</v>
      </c>
      <c r="W14">
        <f t="shared" si="3"/>
        <v>1</v>
      </c>
      <c r="X14" s="41">
        <f t="shared" si="6"/>
        <v>122289.52252008015</v>
      </c>
      <c r="Y14" s="42">
        <f t="shared" si="7"/>
        <v>0</v>
      </c>
    </row>
    <row r="15" spans="2:25" x14ac:dyDescent="0.15">
      <c r="B15" s="35">
        <v>7</v>
      </c>
      <c r="C15" s="51">
        <f t="shared" si="4"/>
        <v>118484.9595972332</v>
      </c>
      <c r="D15" s="51"/>
      <c r="E15" s="47">
        <v>2014</v>
      </c>
      <c r="F15" s="8">
        <v>43495</v>
      </c>
      <c r="G15" s="47" t="s">
        <v>3</v>
      </c>
      <c r="H15" s="52">
        <v>113.54</v>
      </c>
      <c r="I15" s="52"/>
      <c r="J15" s="47">
        <v>79</v>
      </c>
      <c r="K15" s="53">
        <f t="shared" si="0"/>
        <v>3554.5487879169959</v>
      </c>
      <c r="L15" s="54"/>
      <c r="M15" s="6">
        <f>IF(J15="","",(K15/J15)/LOOKUP(RIGHT($D$2,3),定数!$A$6:$A$13,定数!$B$6:$B$13))</f>
        <v>0.4499428845464552</v>
      </c>
      <c r="N15" s="47">
        <v>2014</v>
      </c>
      <c r="O15" s="8">
        <v>43500</v>
      </c>
      <c r="P15" s="52">
        <v>111.97</v>
      </c>
      <c r="Q15" s="52"/>
      <c r="R15" s="55">
        <f>IF(P15="","",T15*M15*LOOKUP(RIGHT($D$2,3),定数!$A$6:$A$13,定数!$B$6:$B$13))</f>
        <v>7064.1032873793802</v>
      </c>
      <c r="S15" s="55"/>
      <c r="T15" s="56">
        <f t="shared" si="5"/>
        <v>157.00000000000074</v>
      </c>
      <c r="U15" s="56"/>
      <c r="V15" s="22">
        <f t="shared" si="2"/>
        <v>1</v>
      </c>
      <c r="W15">
        <f t="shared" si="3"/>
        <v>0</v>
      </c>
      <c r="X15" s="41">
        <f t="shared" si="6"/>
        <v>122289.52252008015</v>
      </c>
      <c r="Y15" s="42">
        <f t="shared" si="7"/>
        <v>3.11111111111112E-2</v>
      </c>
    </row>
    <row r="16" spans="2:25" x14ac:dyDescent="0.15">
      <c r="B16" s="35">
        <v>8</v>
      </c>
      <c r="C16" s="51">
        <f t="shared" si="4"/>
        <v>125549.06288461258</v>
      </c>
      <c r="D16" s="51"/>
      <c r="E16" s="47">
        <v>2014</v>
      </c>
      <c r="F16" s="8">
        <v>43605</v>
      </c>
      <c r="G16" s="47" t="s">
        <v>3</v>
      </c>
      <c r="H16" s="52">
        <v>113.29</v>
      </c>
      <c r="I16" s="52"/>
      <c r="J16" s="47">
        <v>58</v>
      </c>
      <c r="K16" s="53">
        <f t="shared" si="0"/>
        <v>3766.471886538377</v>
      </c>
      <c r="L16" s="54"/>
      <c r="M16" s="6">
        <f>IF(J16="","",(K16/J16)/LOOKUP(RIGHT($D$2,3),定数!$A$6:$A$13,定数!$B$6:$B$13))</f>
        <v>0.64939170457558215</v>
      </c>
      <c r="N16" s="47">
        <v>2014</v>
      </c>
      <c r="O16" s="8">
        <v>43609</v>
      </c>
      <c r="P16" s="52">
        <v>113.89</v>
      </c>
      <c r="Q16" s="52"/>
      <c r="R16" s="55">
        <f>IF(P16="","",T16*M16*LOOKUP(RIGHT($D$2,3),定数!$A$6:$A$13,定数!$B$6:$B$13))</f>
        <v>-3896.3502274534562</v>
      </c>
      <c r="S16" s="55"/>
      <c r="T16" s="56">
        <f t="shared" si="5"/>
        <v>-59.999999999999432</v>
      </c>
      <c r="U16" s="56"/>
      <c r="V16" s="22">
        <f t="shared" si="2"/>
        <v>0</v>
      </c>
      <c r="W16">
        <f t="shared" si="3"/>
        <v>1</v>
      </c>
      <c r="X16" s="41">
        <f t="shared" si="6"/>
        <v>125549.06288461258</v>
      </c>
      <c r="Y16" s="42">
        <f t="shared" si="7"/>
        <v>0</v>
      </c>
    </row>
    <row r="17" spans="2:25" x14ac:dyDescent="0.15">
      <c r="B17" s="35">
        <v>9</v>
      </c>
      <c r="C17" s="51">
        <f t="shared" si="1"/>
        <v>121652.71265715912</v>
      </c>
      <c r="D17" s="51"/>
      <c r="E17" s="47">
        <v>2014</v>
      </c>
      <c r="F17" s="8">
        <v>43615</v>
      </c>
      <c r="G17" s="47" t="s">
        <v>3</v>
      </c>
      <c r="H17" s="52">
        <v>113.15</v>
      </c>
      <c r="I17" s="52"/>
      <c r="J17" s="47">
        <v>20</v>
      </c>
      <c r="K17" s="53">
        <f t="shared" si="0"/>
        <v>3649.5813797147734</v>
      </c>
      <c r="L17" s="54"/>
      <c r="M17" s="6">
        <f>IF(J17="","",(K17/J17)/LOOKUP(RIGHT($D$2,3),定数!$A$6:$A$13,定数!$B$6:$B$13))</f>
        <v>1.8247906898573867</v>
      </c>
      <c r="N17" s="47">
        <v>2014</v>
      </c>
      <c r="O17" s="8">
        <v>43615</v>
      </c>
      <c r="P17" s="52">
        <v>113.37</v>
      </c>
      <c r="Q17" s="52"/>
      <c r="R17" s="55">
        <f>IF(P17="","",T17*M17*LOOKUP(RIGHT($D$2,3),定数!$A$6:$A$13,定数!$B$6:$B$13))</f>
        <v>-4014.5395176862303</v>
      </c>
      <c r="S17" s="55"/>
      <c r="T17" s="56">
        <f t="shared" si="5"/>
        <v>-21.999999999999886</v>
      </c>
      <c r="U17" s="56"/>
      <c r="V17" s="22">
        <f t="shared" si="2"/>
        <v>0</v>
      </c>
      <c r="W17">
        <f t="shared" si="3"/>
        <v>2</v>
      </c>
      <c r="X17" s="41">
        <f t="shared" si="6"/>
        <v>125549.06288461258</v>
      </c>
      <c r="Y17" s="42">
        <f t="shared" si="7"/>
        <v>3.1034482758620419E-2</v>
      </c>
    </row>
    <row r="18" spans="2:25" x14ac:dyDescent="0.15">
      <c r="B18" s="35">
        <v>10</v>
      </c>
      <c r="C18" s="51">
        <f t="shared" si="1"/>
        <v>117638.17313947288</v>
      </c>
      <c r="D18" s="51"/>
      <c r="E18" s="47">
        <v>2014</v>
      </c>
      <c r="F18" s="8">
        <v>43670</v>
      </c>
      <c r="G18" s="47" t="s">
        <v>3</v>
      </c>
      <c r="H18" s="52">
        <v>112.38</v>
      </c>
      <c r="I18" s="52"/>
      <c r="J18" s="47">
        <v>14</v>
      </c>
      <c r="K18" s="53">
        <f t="shared" si="0"/>
        <v>3529.1451941841865</v>
      </c>
      <c r="L18" s="54"/>
      <c r="M18" s="6">
        <f>IF(J18="","",(K18/J18)/LOOKUP(RIGHT($D$2,3),定数!$A$6:$A$13,定数!$B$6:$B$13))</f>
        <v>2.5208179958458476</v>
      </c>
      <c r="N18" s="47">
        <v>2014</v>
      </c>
      <c r="O18" s="8">
        <v>43670</v>
      </c>
      <c r="P18" s="52">
        <v>112.54</v>
      </c>
      <c r="Q18" s="52"/>
      <c r="R18" s="55">
        <f>IF(P18="","",T18*M18*LOOKUP(RIGHT($D$2,3),定数!$A$6:$A$13,定数!$B$6:$B$13))</f>
        <v>-4033.3087933536285</v>
      </c>
      <c r="S18" s="55"/>
      <c r="T18" s="56">
        <f t="shared" si="5"/>
        <v>-16.00000000000108</v>
      </c>
      <c r="U18" s="56"/>
      <c r="V18" s="22">
        <f t="shared" si="2"/>
        <v>0</v>
      </c>
      <c r="W18">
        <f t="shared" si="3"/>
        <v>3</v>
      </c>
      <c r="X18" s="41">
        <f t="shared" si="6"/>
        <v>125549.06288461258</v>
      </c>
      <c r="Y18" s="42">
        <f t="shared" si="7"/>
        <v>6.3010344827585829E-2</v>
      </c>
    </row>
    <row r="19" spans="2:25" x14ac:dyDescent="0.15">
      <c r="B19" s="35">
        <v>11</v>
      </c>
      <c r="C19" s="51">
        <f t="shared" si="1"/>
        <v>113604.86434611926</v>
      </c>
      <c r="D19" s="51"/>
      <c r="E19" s="47">
        <v>2014</v>
      </c>
      <c r="F19" s="8">
        <v>43704</v>
      </c>
      <c r="G19" s="47" t="s">
        <v>3</v>
      </c>
      <c r="H19" s="52">
        <v>113.38</v>
      </c>
      <c r="I19" s="52"/>
      <c r="J19" s="47">
        <v>25</v>
      </c>
      <c r="K19" s="53">
        <f t="shared" si="0"/>
        <v>3408.1459303835777</v>
      </c>
      <c r="L19" s="54"/>
      <c r="M19" s="6">
        <f>IF(J19="","",(K19/J19)/LOOKUP(RIGHT($D$2,3),定数!$A$6:$A$13,定数!$B$6:$B$13))</f>
        <v>1.363258372153431</v>
      </c>
      <c r="N19" s="47">
        <v>2014</v>
      </c>
      <c r="O19" s="8">
        <v>43704</v>
      </c>
      <c r="P19" s="52">
        <v>113.65</v>
      </c>
      <c r="Q19" s="52"/>
      <c r="R19" s="55">
        <f>IF(P19="","",T19*M19*LOOKUP(RIGHT($D$2,3),定数!$A$6:$A$13,定数!$B$6:$B$13))</f>
        <v>-3680.7976048144033</v>
      </c>
      <c r="S19" s="55"/>
      <c r="T19" s="56">
        <f t="shared" si="5"/>
        <v>-27.000000000001023</v>
      </c>
      <c r="U19" s="56"/>
      <c r="V19" s="22">
        <f t="shared" si="2"/>
        <v>0</v>
      </c>
      <c r="W19">
        <f t="shared" si="3"/>
        <v>4</v>
      </c>
      <c r="X19" s="41">
        <f t="shared" si="6"/>
        <v>125549.06288461258</v>
      </c>
      <c r="Y19" s="42">
        <f t="shared" si="7"/>
        <v>9.513570443349928E-2</v>
      </c>
    </row>
    <row r="20" spans="2:25" x14ac:dyDescent="0.15">
      <c r="B20" s="35">
        <v>12</v>
      </c>
      <c r="C20" s="51">
        <f t="shared" si="1"/>
        <v>109924.06674130485</v>
      </c>
      <c r="D20" s="51"/>
      <c r="E20" s="47">
        <v>2014</v>
      </c>
      <c r="F20" s="8">
        <v>43724</v>
      </c>
      <c r="G20" s="47" t="s">
        <v>4</v>
      </c>
      <c r="H20" s="52">
        <v>114.66</v>
      </c>
      <c r="I20" s="52"/>
      <c r="J20" s="47">
        <v>20</v>
      </c>
      <c r="K20" s="53">
        <f t="shared" si="0"/>
        <v>3297.7220022391452</v>
      </c>
      <c r="L20" s="54"/>
      <c r="M20" s="6">
        <f>IF(J20="","",(K20/J20)/LOOKUP(RIGHT($D$2,3),定数!$A$6:$A$13,定数!$B$6:$B$13))</f>
        <v>1.6488610011195726</v>
      </c>
      <c r="N20" s="47">
        <v>2014</v>
      </c>
      <c r="O20" s="8">
        <v>43725</v>
      </c>
      <c r="P20" s="52">
        <v>115.08</v>
      </c>
      <c r="Q20" s="52"/>
      <c r="R20" s="55">
        <f>IF(P20="","",T20*M20*LOOKUP(RIGHT($D$2,3),定数!$A$6:$A$13,定数!$B$6:$B$13))</f>
        <v>6925.2162047022321</v>
      </c>
      <c r="S20" s="55"/>
      <c r="T20" s="56">
        <f t="shared" si="5"/>
        <v>42.000000000000171</v>
      </c>
      <c r="U20" s="56"/>
      <c r="V20" s="22">
        <f t="shared" si="2"/>
        <v>1</v>
      </c>
      <c r="W20">
        <f t="shared" si="3"/>
        <v>0</v>
      </c>
      <c r="X20" s="41">
        <f t="shared" si="6"/>
        <v>125549.06288461258</v>
      </c>
      <c r="Y20" s="42">
        <f t="shared" si="7"/>
        <v>0.12445330760985507</v>
      </c>
    </row>
    <row r="21" spans="2:25" x14ac:dyDescent="0.15">
      <c r="B21" s="35">
        <v>13</v>
      </c>
      <c r="C21" s="51">
        <f t="shared" si="1"/>
        <v>116849.28294600708</v>
      </c>
      <c r="D21" s="51"/>
      <c r="E21" s="47">
        <v>2014</v>
      </c>
      <c r="F21" s="8">
        <v>43731</v>
      </c>
      <c r="G21" s="47" t="s">
        <v>4</v>
      </c>
      <c r="H21" s="52">
        <v>115.98</v>
      </c>
      <c r="I21" s="52"/>
      <c r="J21" s="47">
        <v>66</v>
      </c>
      <c r="K21" s="53">
        <f t="shared" si="0"/>
        <v>3505.4784883802122</v>
      </c>
      <c r="L21" s="54"/>
      <c r="M21" s="6">
        <f>IF(J21="","",(K21/J21)/LOOKUP(RIGHT($D$2,3),定数!$A$6:$A$13,定数!$B$6:$B$13))</f>
        <v>0.53113310430003213</v>
      </c>
      <c r="N21" s="47">
        <v>2014</v>
      </c>
      <c r="O21" s="8">
        <v>43732</v>
      </c>
      <c r="P21" s="52">
        <v>115.29</v>
      </c>
      <c r="Q21" s="52"/>
      <c r="R21" s="55">
        <f>IF(P21="","",T21*M21*LOOKUP(RIGHT($D$2,3),定数!$A$6:$A$13,定数!$B$6:$B$13))</f>
        <v>-3664.8184196702096</v>
      </c>
      <c r="S21" s="55"/>
      <c r="T21" s="56">
        <f t="shared" si="5"/>
        <v>-68.999999999999773</v>
      </c>
      <c r="U21" s="56"/>
      <c r="V21" s="22">
        <f t="shared" si="2"/>
        <v>0</v>
      </c>
      <c r="W21">
        <f t="shared" si="3"/>
        <v>1</v>
      </c>
      <c r="X21" s="41">
        <f t="shared" si="6"/>
        <v>125549.06288461258</v>
      </c>
      <c r="Y21" s="42">
        <f t="shared" si="7"/>
        <v>6.9293865989275782E-2</v>
      </c>
    </row>
    <row r="22" spans="2:25" x14ac:dyDescent="0.15">
      <c r="B22" s="35">
        <v>14</v>
      </c>
      <c r="C22" s="51">
        <f t="shared" si="1"/>
        <v>113184.46452633687</v>
      </c>
      <c r="D22" s="51"/>
      <c r="E22" s="47">
        <v>2014</v>
      </c>
      <c r="F22" s="8">
        <v>43752</v>
      </c>
      <c r="G22" s="47" t="s">
        <v>3</v>
      </c>
      <c r="H22" s="52">
        <v>112.3</v>
      </c>
      <c r="I22" s="52"/>
      <c r="J22" s="47">
        <v>64</v>
      </c>
      <c r="K22" s="53">
        <f t="shared" si="0"/>
        <v>3395.5339357901062</v>
      </c>
      <c r="L22" s="54"/>
      <c r="M22" s="6">
        <f>IF(J22="","",(K22/J22)/LOOKUP(RIGHT($D$2,3),定数!$A$6:$A$13,定数!$B$6:$B$13))</f>
        <v>0.53055217746720407</v>
      </c>
      <c r="N22" s="47">
        <v>2014</v>
      </c>
      <c r="O22" s="8">
        <v>43755</v>
      </c>
      <c r="P22" s="52">
        <v>112.96</v>
      </c>
      <c r="Q22" s="52"/>
      <c r="R22" s="55">
        <f>IF(P22="","",T22*M22*LOOKUP(RIGHT($D$2,3),定数!$A$6:$A$13,定数!$B$6:$B$13))</f>
        <v>-3501.6443712835289</v>
      </c>
      <c r="S22" s="55"/>
      <c r="T22" s="56">
        <f t="shared" si="5"/>
        <v>-65.999999999999659</v>
      </c>
      <c r="U22" s="56"/>
      <c r="V22" s="22">
        <f t="shared" si="2"/>
        <v>0</v>
      </c>
      <c r="W22">
        <f t="shared" si="3"/>
        <v>2</v>
      </c>
      <c r="X22" s="41">
        <f t="shared" si="6"/>
        <v>125549.06288461258</v>
      </c>
      <c r="Y22" s="42">
        <f t="shared" si="7"/>
        <v>9.8484194737793795E-2</v>
      </c>
    </row>
    <row r="23" spans="2:25" x14ac:dyDescent="0.15">
      <c r="B23" s="35">
        <v>15</v>
      </c>
      <c r="C23" s="51">
        <f t="shared" si="1"/>
        <v>109682.82015505334</v>
      </c>
      <c r="D23" s="51"/>
      <c r="E23" s="47">
        <v>2014</v>
      </c>
      <c r="F23" s="8">
        <v>43767</v>
      </c>
      <c r="G23" s="47" t="s">
        <v>4</v>
      </c>
      <c r="H23" s="47">
        <v>114.27</v>
      </c>
      <c r="I23" s="47"/>
      <c r="J23" s="47">
        <v>31</v>
      </c>
      <c r="K23" s="48">
        <f t="shared" si="0"/>
        <v>3290.4846046516</v>
      </c>
      <c r="L23" s="49"/>
      <c r="M23" s="6">
        <f>IF(J23="","",(K23/J23)/LOOKUP(RIGHT($D$2,3),定数!$A$6:$A$13,定数!$B$6:$B$13))</f>
        <v>1.0614466466618064</v>
      </c>
      <c r="N23" s="47">
        <v>2014</v>
      </c>
      <c r="O23" s="8">
        <v>43769</v>
      </c>
      <c r="P23" s="47">
        <v>114.89</v>
      </c>
      <c r="Q23" s="47"/>
      <c r="R23" s="55">
        <f>IF(P23="","",T23*M23*LOOKUP(RIGHT($D$2,3),定数!$A$6:$A$13,定数!$B$6:$B$13))</f>
        <v>6580.9692093032481</v>
      </c>
      <c r="S23" s="55"/>
      <c r="T23" s="56">
        <f t="shared" si="5"/>
        <v>62.000000000000455</v>
      </c>
      <c r="U23" s="56"/>
      <c r="V23" t="str">
        <f t="shared" ref="V23:W74" si="8">IF(S23&lt;&gt;"",IF(S23&lt;0,1+V22,0),"")</f>
        <v/>
      </c>
      <c r="W23">
        <f t="shared" si="3"/>
        <v>0</v>
      </c>
      <c r="X23" s="41">
        <f t="shared" si="6"/>
        <v>125549.06288461258</v>
      </c>
      <c r="Y23" s="42">
        <f t="shared" si="7"/>
        <v>0.12637483996309318</v>
      </c>
    </row>
    <row r="24" spans="2:25" x14ac:dyDescent="0.15">
      <c r="B24" s="35">
        <v>16</v>
      </c>
      <c r="C24" s="51">
        <f t="shared" si="1"/>
        <v>116263.78936435659</v>
      </c>
      <c r="D24" s="51"/>
      <c r="E24" s="47">
        <v>2014</v>
      </c>
      <c r="F24" s="8">
        <v>43780</v>
      </c>
      <c r="G24" s="47" t="s">
        <v>4</v>
      </c>
      <c r="H24" s="52">
        <v>119.09</v>
      </c>
      <c r="I24" s="52"/>
      <c r="J24" s="47">
        <v>56</v>
      </c>
      <c r="K24" s="53">
        <f t="shared" si="0"/>
        <v>3487.9136809306974</v>
      </c>
      <c r="L24" s="54"/>
      <c r="M24" s="6">
        <f>IF(J24="","",(K24/J24)/LOOKUP(RIGHT($D$2,3),定数!$A$6:$A$13,定数!$B$6:$B$13))</f>
        <v>0.62284172873762456</v>
      </c>
      <c r="N24" s="47">
        <v>2014</v>
      </c>
      <c r="O24" s="8">
        <v>43781</v>
      </c>
      <c r="P24" s="52">
        <v>120.2</v>
      </c>
      <c r="Q24" s="52"/>
      <c r="R24" s="55">
        <f>IF(P24="","",T24*M24*LOOKUP(RIGHT($D$2,3),定数!$A$6:$A$13,定数!$B$6:$B$13))</f>
        <v>6913.543188987629</v>
      </c>
      <c r="S24" s="55"/>
      <c r="T24" s="56">
        <f t="shared" si="5"/>
        <v>110.99999999999994</v>
      </c>
      <c r="U24" s="56"/>
      <c r="V24" t="str">
        <f t="shared" si="8"/>
        <v/>
      </c>
      <c r="W24">
        <f t="shared" si="3"/>
        <v>0</v>
      </c>
      <c r="X24" s="41">
        <f t="shared" si="6"/>
        <v>125549.06288461258</v>
      </c>
      <c r="Y24" s="42">
        <f t="shared" si="7"/>
        <v>7.3957330360878371E-2</v>
      </c>
    </row>
    <row r="25" spans="2:25" x14ac:dyDescent="0.15">
      <c r="B25" s="35">
        <v>17</v>
      </c>
      <c r="C25" s="51">
        <f t="shared" si="1"/>
        <v>123177.33255334423</v>
      </c>
      <c r="D25" s="51"/>
      <c r="E25" s="47">
        <v>2015</v>
      </c>
      <c r="F25" s="8">
        <v>43529</v>
      </c>
      <c r="G25" s="47" t="s">
        <v>3</v>
      </c>
      <c r="H25" s="52">
        <v>123.3</v>
      </c>
      <c r="I25" s="52"/>
      <c r="J25" s="47">
        <v>128</v>
      </c>
      <c r="K25" s="53">
        <f t="shared" si="0"/>
        <v>3695.3199766003268</v>
      </c>
      <c r="L25" s="54"/>
      <c r="M25" s="6">
        <f>IF(J25="","",(K25/J25)/LOOKUP(RIGHT($D$2,3),定数!$A$6:$A$13,定数!$B$6:$B$13))</f>
        <v>0.28869687317190051</v>
      </c>
      <c r="N25" s="47">
        <v>2015</v>
      </c>
      <c r="O25" s="8">
        <v>43535</v>
      </c>
      <c r="P25" s="52">
        <v>120.75</v>
      </c>
      <c r="Q25" s="52"/>
      <c r="R25" s="55">
        <f>IF(P25="","",T25*M25*LOOKUP(RIGHT($D$2,3),定数!$A$6:$A$13,定数!$B$6:$B$13))</f>
        <v>7361.7702658834542</v>
      </c>
      <c r="S25" s="55"/>
      <c r="T25" s="56">
        <f t="shared" si="5"/>
        <v>254.99999999999972</v>
      </c>
      <c r="U25" s="56"/>
      <c r="V25" t="str">
        <f t="shared" si="8"/>
        <v/>
      </c>
      <c r="W25">
        <f t="shared" si="3"/>
        <v>0</v>
      </c>
      <c r="X25" s="41">
        <f t="shared" si="6"/>
        <v>125549.06288461258</v>
      </c>
      <c r="Y25" s="42">
        <f t="shared" si="7"/>
        <v>1.8890864469837676E-2</v>
      </c>
    </row>
    <row r="26" spans="2:25" x14ac:dyDescent="0.15">
      <c r="B26" s="35">
        <v>18</v>
      </c>
      <c r="C26" s="51">
        <f t="shared" si="1"/>
        <v>130539.10281922769</v>
      </c>
      <c r="D26" s="51"/>
      <c r="E26" s="47">
        <v>2015</v>
      </c>
      <c r="F26" s="8">
        <v>43537</v>
      </c>
      <c r="G26" s="47" t="s">
        <v>3</v>
      </c>
      <c r="H26" s="52">
        <v>120.38</v>
      </c>
      <c r="I26" s="52"/>
      <c r="J26" s="47">
        <v>56</v>
      </c>
      <c r="K26" s="53">
        <f t="shared" si="0"/>
        <v>3916.1730845768307</v>
      </c>
      <c r="L26" s="54"/>
      <c r="M26" s="6">
        <f>IF(J26="","",(K26/J26)/LOOKUP(RIGHT($D$2,3),定数!$A$6:$A$13,定数!$B$6:$B$13))</f>
        <v>0.69931662224586266</v>
      </c>
      <c r="N26" s="47">
        <v>2015</v>
      </c>
      <c r="O26" s="8">
        <v>43541</v>
      </c>
      <c r="P26" s="52">
        <v>120.96</v>
      </c>
      <c r="Q26" s="52"/>
      <c r="R26" s="55">
        <f>IF(P26="","",T26*M26*LOOKUP(RIGHT($D$2,3),定数!$A$6:$A$13,定数!$B$6:$B$13))</f>
        <v>-4056.0364090259918</v>
      </c>
      <c r="S26" s="55"/>
      <c r="T26" s="56">
        <f t="shared" si="5"/>
        <v>-57.999999999999829</v>
      </c>
      <c r="U26" s="56"/>
      <c r="V26" t="str">
        <f t="shared" si="8"/>
        <v/>
      </c>
      <c r="W26">
        <f t="shared" si="3"/>
        <v>1</v>
      </c>
      <c r="X26" s="41">
        <f t="shared" si="6"/>
        <v>130539.10281922769</v>
      </c>
      <c r="Y26" s="42">
        <f t="shared" si="7"/>
        <v>0</v>
      </c>
    </row>
    <row r="27" spans="2:25" x14ac:dyDescent="0.15">
      <c r="B27" s="35">
        <v>19</v>
      </c>
      <c r="C27" s="51">
        <f t="shared" si="1"/>
        <v>126483.06641020169</v>
      </c>
      <c r="D27" s="51"/>
      <c r="E27" s="47">
        <v>2015</v>
      </c>
      <c r="F27" s="8">
        <v>43589</v>
      </c>
      <c r="G27" s="47" t="s">
        <v>4</v>
      </c>
      <c r="H27" s="52">
        <v>128.99</v>
      </c>
      <c r="I27" s="52"/>
      <c r="J27" s="47">
        <v>93</v>
      </c>
      <c r="K27" s="53">
        <f t="shared" si="0"/>
        <v>3794.4919923060506</v>
      </c>
      <c r="L27" s="54"/>
      <c r="M27" s="6">
        <f>IF(J27="","",(K27/J27)/LOOKUP(RIGHT($D$2,3),定数!$A$6:$A$13,定数!$B$6:$B$13))</f>
        <v>0.40800989164581192</v>
      </c>
      <c r="N27" s="47">
        <v>2015</v>
      </c>
      <c r="O27" s="8">
        <v>43590</v>
      </c>
      <c r="P27" s="52">
        <v>128.03</v>
      </c>
      <c r="Q27" s="52"/>
      <c r="R27" s="55">
        <f>IF(P27="","",T27*M27*LOOKUP(RIGHT($D$2,3),定数!$A$6:$A$13,定数!$B$6:$B$13))</f>
        <v>-3916.8949597998271</v>
      </c>
      <c r="S27" s="55"/>
      <c r="T27" s="56">
        <f t="shared" si="5"/>
        <v>-96.000000000000796</v>
      </c>
      <c r="U27" s="56"/>
      <c r="V27" t="str">
        <f t="shared" si="8"/>
        <v/>
      </c>
      <c r="W27">
        <f t="shared" si="3"/>
        <v>2</v>
      </c>
      <c r="X27" s="41">
        <f t="shared" si="6"/>
        <v>130539.10281922769</v>
      </c>
      <c r="Y27" s="42">
        <f t="shared" si="7"/>
        <v>3.1071428571428528E-2</v>
      </c>
    </row>
    <row r="28" spans="2:25" x14ac:dyDescent="0.15">
      <c r="B28" s="35">
        <v>20</v>
      </c>
      <c r="C28" s="51">
        <f t="shared" si="1"/>
        <v>122566.17145040186</v>
      </c>
      <c r="D28" s="51"/>
      <c r="E28" s="47">
        <v>2015</v>
      </c>
      <c r="F28" s="8">
        <v>43590</v>
      </c>
      <c r="G28" s="47" t="s">
        <v>4</v>
      </c>
      <c r="H28" s="52">
        <v>129.47</v>
      </c>
      <c r="I28" s="52"/>
      <c r="J28" s="47">
        <v>167</v>
      </c>
      <c r="K28" s="53">
        <f t="shared" si="0"/>
        <v>3676.9851435120559</v>
      </c>
      <c r="L28" s="54"/>
      <c r="M28" s="6">
        <f>IF(J28="","",(K28/J28)/LOOKUP(RIGHT($D$2,3),定数!$A$6:$A$13,定数!$B$6:$B$13))</f>
        <v>0.22017875110850635</v>
      </c>
      <c r="N28" s="47">
        <v>2015</v>
      </c>
      <c r="O28" s="8">
        <v>43618</v>
      </c>
      <c r="P28" s="52">
        <v>132.81</v>
      </c>
      <c r="Q28" s="52"/>
      <c r="R28" s="55">
        <f>IF(P28="","",T28*M28*LOOKUP(RIGHT($D$2,3),定数!$A$6:$A$13,定数!$B$6:$B$13))</f>
        <v>7353.9702870241199</v>
      </c>
      <c r="S28" s="55"/>
      <c r="T28" s="56">
        <f t="shared" si="5"/>
        <v>334.00000000000034</v>
      </c>
      <c r="U28" s="56"/>
      <c r="V28" t="str">
        <f t="shared" si="8"/>
        <v/>
      </c>
      <c r="W28">
        <f t="shared" si="3"/>
        <v>0</v>
      </c>
      <c r="X28" s="41">
        <f t="shared" si="6"/>
        <v>130539.10281922769</v>
      </c>
      <c r="Y28" s="42">
        <f t="shared" si="7"/>
        <v>6.1076958525345892E-2</v>
      </c>
    </row>
    <row r="29" spans="2:25" x14ac:dyDescent="0.15">
      <c r="B29" s="35">
        <v>21</v>
      </c>
      <c r="C29" s="51">
        <f t="shared" si="1"/>
        <v>129920.14173742598</v>
      </c>
      <c r="D29" s="51"/>
      <c r="E29" s="47">
        <v>2015</v>
      </c>
      <c r="F29" s="8">
        <v>43614</v>
      </c>
      <c r="G29" s="47" t="s">
        <v>4</v>
      </c>
      <c r="H29" s="52">
        <v>131.9</v>
      </c>
      <c r="I29" s="52"/>
      <c r="J29" s="47">
        <v>114</v>
      </c>
      <c r="K29" s="53">
        <f t="shared" si="0"/>
        <v>3897.6042521227791</v>
      </c>
      <c r="L29" s="54"/>
      <c r="M29" s="6">
        <f>IF(J29="","",(K29/J29)/LOOKUP(RIGHT($D$2,3),定数!$A$6:$A$13,定数!$B$6:$B$13))</f>
        <v>0.34189510983533156</v>
      </c>
      <c r="N29" s="47">
        <v>2015</v>
      </c>
      <c r="O29" s="8">
        <v>43624</v>
      </c>
      <c r="P29" s="52">
        <v>134.16999999999999</v>
      </c>
      <c r="Q29" s="52"/>
      <c r="R29" s="55">
        <f>IF(P29="","",T29*M29*LOOKUP(RIGHT($D$2,3),定数!$A$6:$A$13,定数!$B$6:$B$13))</f>
        <v>7761.0189932619651</v>
      </c>
      <c r="S29" s="55"/>
      <c r="T29" s="56">
        <f t="shared" si="5"/>
        <v>226.99999999999818</v>
      </c>
      <c r="U29" s="56"/>
      <c r="V29" t="str">
        <f t="shared" si="8"/>
        <v/>
      </c>
      <c r="W29">
        <f t="shared" si="3"/>
        <v>0</v>
      </c>
      <c r="X29" s="41">
        <f t="shared" si="6"/>
        <v>130539.10281922769</v>
      </c>
      <c r="Y29" s="42">
        <f t="shared" si="7"/>
        <v>4.7415760368665349E-3</v>
      </c>
    </row>
    <row r="30" spans="2:25" x14ac:dyDescent="0.15">
      <c r="B30" s="35">
        <v>22</v>
      </c>
      <c r="C30" s="51">
        <f t="shared" si="1"/>
        <v>137681.16073068793</v>
      </c>
      <c r="D30" s="51"/>
      <c r="E30" s="47">
        <v>2015</v>
      </c>
      <c r="F30" s="8">
        <v>43617</v>
      </c>
      <c r="G30" s="47" t="s">
        <v>4</v>
      </c>
      <c r="H30" s="52">
        <v>131.81</v>
      </c>
      <c r="I30" s="52"/>
      <c r="J30" s="47">
        <v>91</v>
      </c>
      <c r="K30" s="53">
        <f t="shared" si="0"/>
        <v>4130.4348219206377</v>
      </c>
      <c r="L30" s="54"/>
      <c r="M30" s="6">
        <f>IF(J30="","",(K30/J30)/LOOKUP(RIGHT($D$2,3),定数!$A$6:$A$13,定数!$B$6:$B$13))</f>
        <v>0.45389393647479537</v>
      </c>
      <c r="N30" s="47">
        <v>2015</v>
      </c>
      <c r="O30" s="8">
        <v>43620</v>
      </c>
      <c r="P30" s="52">
        <v>133.62</v>
      </c>
      <c r="Q30" s="52"/>
      <c r="R30" s="55">
        <f>IF(P30="","",T30*M30*LOOKUP(RIGHT($D$2,3),定数!$A$6:$A$13,定数!$B$6:$B$13))</f>
        <v>8215.4802501938066</v>
      </c>
      <c r="S30" s="55"/>
      <c r="T30" s="56">
        <f t="shared" si="5"/>
        <v>181.00000000000023</v>
      </c>
      <c r="U30" s="56"/>
      <c r="V30" t="str">
        <f t="shared" si="8"/>
        <v/>
      </c>
      <c r="W30">
        <f t="shared" si="3"/>
        <v>0</v>
      </c>
      <c r="X30" s="41">
        <f t="shared" si="6"/>
        <v>137681.16073068793</v>
      </c>
      <c r="Y30" s="42">
        <f t="shared" si="7"/>
        <v>0</v>
      </c>
    </row>
    <row r="31" spans="2:25" x14ac:dyDescent="0.15">
      <c r="B31" s="35">
        <v>23</v>
      </c>
      <c r="C31" s="51">
        <f t="shared" si="1"/>
        <v>145896.64098088173</v>
      </c>
      <c r="D31" s="51"/>
      <c r="E31" s="47">
        <v>2015</v>
      </c>
      <c r="F31" s="8">
        <v>43619</v>
      </c>
      <c r="G31" s="47" t="s">
        <v>4</v>
      </c>
      <c r="H31" s="52">
        <v>133.26</v>
      </c>
      <c r="I31" s="52"/>
      <c r="J31" s="47">
        <v>105</v>
      </c>
      <c r="K31" s="53">
        <f t="shared" si="0"/>
        <v>4376.8992294264517</v>
      </c>
      <c r="L31" s="54"/>
      <c r="M31" s="6">
        <f>IF(J31="","",(K31/J31)/LOOKUP(RIGHT($D$2,3),定数!$A$6:$A$13,定数!$B$6:$B$13))</f>
        <v>0.41684754565966209</v>
      </c>
      <c r="N31" s="47">
        <v>2015</v>
      </c>
      <c r="O31" s="8">
        <v>43626</v>
      </c>
      <c r="P31" s="52">
        <v>132.18</v>
      </c>
      <c r="Q31" s="52"/>
      <c r="R31" s="55">
        <f>IF(P31="","",T31*M31*LOOKUP(RIGHT($D$2,3),定数!$A$6:$A$13,定数!$B$6:$B$13))</f>
        <v>-4501.9534931242843</v>
      </c>
      <c r="S31" s="55"/>
      <c r="T31" s="56">
        <f t="shared" si="5"/>
        <v>-107.99999999999841</v>
      </c>
      <c r="U31" s="56"/>
      <c r="V31" t="str">
        <f t="shared" si="8"/>
        <v/>
      </c>
      <c r="W31">
        <f t="shared" si="3"/>
        <v>1</v>
      </c>
      <c r="X31" s="41">
        <f t="shared" si="6"/>
        <v>145896.64098088173</v>
      </c>
      <c r="Y31" s="42">
        <f t="shared" si="7"/>
        <v>0</v>
      </c>
    </row>
    <row r="32" spans="2:25" x14ac:dyDescent="0.15">
      <c r="B32" s="35">
        <v>24</v>
      </c>
      <c r="C32" s="51">
        <f t="shared" si="1"/>
        <v>141394.68748775744</v>
      </c>
      <c r="D32" s="51"/>
      <c r="E32" s="47">
        <v>2015</v>
      </c>
      <c r="F32" s="8">
        <v>43670</v>
      </c>
      <c r="G32" s="47" t="s">
        <v>3</v>
      </c>
      <c r="H32" s="52">
        <v>128.5</v>
      </c>
      <c r="I32" s="52"/>
      <c r="J32" s="47">
        <v>63</v>
      </c>
      <c r="K32" s="53">
        <f t="shared" si="0"/>
        <v>4241.8406246327231</v>
      </c>
      <c r="L32" s="54"/>
      <c r="M32" s="6">
        <f>IF(J32="","",(K32/J32)/LOOKUP(RIGHT($D$2,3),定数!$A$6:$A$13,定数!$B$6:$B$13))</f>
        <v>0.67330803565598785</v>
      </c>
      <c r="N32" s="47">
        <v>2015</v>
      </c>
      <c r="O32" s="8">
        <v>43673</v>
      </c>
      <c r="P32" s="52">
        <v>129.16</v>
      </c>
      <c r="Q32" s="52"/>
      <c r="R32" s="55">
        <f>IF(P32="","",T32*M32*LOOKUP(RIGHT($D$2,3),定数!$A$6:$A$13,定数!$B$6:$B$13))</f>
        <v>-4443.8330353294969</v>
      </c>
      <c r="S32" s="55"/>
      <c r="T32" s="56">
        <f t="shared" si="5"/>
        <v>-65.999999999999659</v>
      </c>
      <c r="U32" s="56"/>
      <c r="V32" t="str">
        <f t="shared" si="8"/>
        <v/>
      </c>
      <c r="W32">
        <f t="shared" si="3"/>
        <v>2</v>
      </c>
      <c r="X32" s="41">
        <f t="shared" si="6"/>
        <v>145896.64098088173</v>
      </c>
      <c r="Y32" s="42">
        <f t="shared" si="7"/>
        <v>3.0857142857142361E-2</v>
      </c>
    </row>
    <row r="33" spans="2:25" x14ac:dyDescent="0.15">
      <c r="B33" s="35">
        <v>25</v>
      </c>
      <c r="C33" s="51">
        <f t="shared" si="1"/>
        <v>136950.85445242794</v>
      </c>
      <c r="D33" s="51"/>
      <c r="E33" s="47">
        <v>2015</v>
      </c>
      <c r="F33" s="8">
        <v>43681</v>
      </c>
      <c r="G33" s="47" t="s">
        <v>3</v>
      </c>
      <c r="H33" s="52">
        <v>127.75</v>
      </c>
      <c r="I33" s="52"/>
      <c r="J33" s="47">
        <v>45</v>
      </c>
      <c r="K33" s="53">
        <f t="shared" si="0"/>
        <v>4108.5256335728382</v>
      </c>
      <c r="L33" s="54"/>
      <c r="M33" s="6">
        <f>IF(J33="","",(K33/J33)/LOOKUP(RIGHT($D$2,3),定数!$A$6:$A$13,定数!$B$6:$B$13))</f>
        <v>0.91300569634951956</v>
      </c>
      <c r="N33" s="47">
        <v>2015</v>
      </c>
      <c r="O33" s="8">
        <v>43682</v>
      </c>
      <c r="P33" s="52">
        <v>126.86</v>
      </c>
      <c r="Q33" s="52"/>
      <c r="R33" s="55">
        <f>IF(P33="","",T33*M33*LOOKUP(RIGHT($D$2,3),定数!$A$6:$A$13,定数!$B$6:$B$13))</f>
        <v>8125.750697510729</v>
      </c>
      <c r="S33" s="55"/>
      <c r="T33" s="56">
        <f t="shared" si="5"/>
        <v>89.000000000000057</v>
      </c>
      <c r="U33" s="56"/>
      <c r="V33" t="str">
        <f t="shared" si="8"/>
        <v/>
      </c>
      <c r="W33">
        <f t="shared" si="3"/>
        <v>0</v>
      </c>
      <c r="X33" s="41">
        <f t="shared" si="6"/>
        <v>145896.64098088173</v>
      </c>
      <c r="Y33" s="42">
        <f t="shared" si="7"/>
        <v>6.13159183673464E-2</v>
      </c>
    </row>
    <row r="34" spans="2:25" x14ac:dyDescent="0.15">
      <c r="B34" s="35">
        <v>26</v>
      </c>
      <c r="C34" s="51">
        <f t="shared" si="1"/>
        <v>145076.60514993867</v>
      </c>
      <c r="D34" s="51"/>
      <c r="E34" s="47">
        <v>2015</v>
      </c>
      <c r="F34" s="8">
        <v>43702</v>
      </c>
      <c r="G34" s="47" t="s">
        <v>3</v>
      </c>
      <c r="H34" s="52">
        <v>126.2</v>
      </c>
      <c r="I34" s="52"/>
      <c r="J34" s="47">
        <v>145</v>
      </c>
      <c r="K34" s="53">
        <f t="shared" si="0"/>
        <v>4352.2981544981594</v>
      </c>
      <c r="L34" s="54"/>
      <c r="M34" s="6">
        <f>IF(J34="","",(K34/J34)/LOOKUP(RIGHT($D$2,3),定数!$A$6:$A$13,定数!$B$6:$B$13))</f>
        <v>0.30015849341366618</v>
      </c>
      <c r="N34" s="47">
        <v>2015</v>
      </c>
      <c r="O34" s="8">
        <v>43711</v>
      </c>
      <c r="P34" s="52">
        <v>123.3</v>
      </c>
      <c r="Q34" s="52"/>
      <c r="R34" s="55">
        <f>IF(P34="","",T34*M34*LOOKUP(RIGHT($D$2,3),定数!$A$6:$A$13,定数!$B$6:$B$13))</f>
        <v>8704.596308996337</v>
      </c>
      <c r="S34" s="55"/>
      <c r="T34" s="56">
        <f t="shared" si="5"/>
        <v>290.00000000000057</v>
      </c>
      <c r="U34" s="56"/>
      <c r="V34" t="str">
        <f t="shared" si="8"/>
        <v/>
      </c>
      <c r="W34">
        <f t="shared" si="3"/>
        <v>0</v>
      </c>
      <c r="X34" s="41">
        <f t="shared" si="6"/>
        <v>145896.64098088173</v>
      </c>
      <c r="Y34" s="42">
        <f t="shared" si="7"/>
        <v>5.6206628571422446E-3</v>
      </c>
    </row>
    <row r="35" spans="2:25" x14ac:dyDescent="0.15">
      <c r="B35" s="35">
        <v>27</v>
      </c>
      <c r="C35" s="51">
        <f t="shared" si="1"/>
        <v>153781.20145893501</v>
      </c>
      <c r="D35" s="51"/>
      <c r="E35" s="47">
        <v>2015</v>
      </c>
      <c r="F35" s="8">
        <v>43704</v>
      </c>
      <c r="G35" s="47" t="s">
        <v>3</v>
      </c>
      <c r="H35" s="52">
        <v>125.64</v>
      </c>
      <c r="I35" s="52"/>
      <c r="J35" s="47">
        <v>84</v>
      </c>
      <c r="K35" s="53">
        <f t="shared" si="0"/>
        <v>4613.4360437680507</v>
      </c>
      <c r="L35" s="54"/>
      <c r="M35" s="6">
        <f>IF(J35="","",(K35/J35)/LOOKUP(RIGHT($D$2,3),定数!$A$6:$A$13,定数!$B$6:$B$13))</f>
        <v>0.5492185766390536</v>
      </c>
      <c r="N35" s="47">
        <v>2015</v>
      </c>
      <c r="O35" s="8">
        <v>43710</v>
      </c>
      <c r="P35" s="52">
        <v>123.96</v>
      </c>
      <c r="Q35" s="52"/>
      <c r="R35" s="55">
        <f>IF(P35="","",T35*M35*LOOKUP(RIGHT($D$2,3),定数!$A$6:$A$13,定数!$B$6:$B$13))</f>
        <v>9226.8720875361378</v>
      </c>
      <c r="S35" s="55"/>
      <c r="T35" s="56">
        <f t="shared" si="5"/>
        <v>168.00000000000068</v>
      </c>
      <c r="U35" s="56"/>
      <c r="V35" t="str">
        <f t="shared" si="8"/>
        <v/>
      </c>
      <c r="W35">
        <f t="shared" si="3"/>
        <v>0</v>
      </c>
      <c r="X35" s="41">
        <f t="shared" si="6"/>
        <v>153781.20145893501</v>
      </c>
      <c r="Y35" s="42">
        <f t="shared" si="7"/>
        <v>0</v>
      </c>
    </row>
    <row r="36" spans="2:25" x14ac:dyDescent="0.15">
      <c r="B36" s="35">
        <v>28</v>
      </c>
      <c r="C36" s="51">
        <f t="shared" si="1"/>
        <v>163008.07354647116</v>
      </c>
      <c r="D36" s="51"/>
      <c r="E36" s="47">
        <v>2015</v>
      </c>
      <c r="F36" s="8">
        <v>43709</v>
      </c>
      <c r="G36" s="47" t="s">
        <v>3</v>
      </c>
      <c r="H36" s="52">
        <v>124.43</v>
      </c>
      <c r="I36" s="52"/>
      <c r="J36" s="47">
        <v>131</v>
      </c>
      <c r="K36" s="53">
        <f t="shared" si="0"/>
        <v>4890.2422063941349</v>
      </c>
      <c r="L36" s="54"/>
      <c r="M36" s="6">
        <f>IF(J36="","",(K36/J36)/LOOKUP(RIGHT($D$2,3),定数!$A$6:$A$13,定数!$B$6:$B$13))</f>
        <v>0.37330093178581181</v>
      </c>
      <c r="N36" s="47">
        <v>2015</v>
      </c>
      <c r="O36" s="8">
        <v>43758</v>
      </c>
      <c r="P36" s="52">
        <v>125.76</v>
      </c>
      <c r="Q36" s="52"/>
      <c r="R36" s="55">
        <f>IF(P36="","",T36*M36*LOOKUP(RIGHT($D$2,3),定数!$A$6:$A$13,定数!$B$6:$B$13))</f>
        <v>-4964.9023927512908</v>
      </c>
      <c r="S36" s="55"/>
      <c r="T36" s="56">
        <f t="shared" si="5"/>
        <v>-132.99999999999983</v>
      </c>
      <c r="U36" s="56"/>
      <c r="V36" t="str">
        <f t="shared" si="8"/>
        <v/>
      </c>
      <c r="W36">
        <f t="shared" si="3"/>
        <v>1</v>
      </c>
      <c r="X36" s="41">
        <f t="shared" si="6"/>
        <v>163008.07354647116</v>
      </c>
      <c r="Y36" s="42">
        <f t="shared" si="7"/>
        <v>0</v>
      </c>
    </row>
    <row r="37" spans="2:25" x14ac:dyDescent="0.15">
      <c r="B37" s="35">
        <v>29</v>
      </c>
      <c r="C37" s="51">
        <f t="shared" si="1"/>
        <v>158043.17115371986</v>
      </c>
      <c r="D37" s="51"/>
      <c r="E37" s="47">
        <v>2015</v>
      </c>
      <c r="F37" s="8">
        <v>43730</v>
      </c>
      <c r="G37" s="47" t="s">
        <v>3</v>
      </c>
      <c r="H37" s="52">
        <v>123.18</v>
      </c>
      <c r="I37" s="52"/>
      <c r="J37" s="47">
        <v>80</v>
      </c>
      <c r="K37" s="53">
        <f t="shared" si="0"/>
        <v>4741.2951346115951</v>
      </c>
      <c r="L37" s="54"/>
      <c r="M37" s="6">
        <f>IF(J37="","",(K37/J37)/LOOKUP(RIGHT($D$2,3),定数!$A$6:$A$13,定数!$B$6:$B$13))</f>
        <v>0.59266189182644935</v>
      </c>
      <c r="N37" s="47">
        <v>2015</v>
      </c>
      <c r="O37" s="8">
        <v>43743</v>
      </c>
      <c r="P37" s="52">
        <v>124</v>
      </c>
      <c r="Q37" s="52"/>
      <c r="R37" s="55">
        <f>IF(P37="","",T37*M37*LOOKUP(RIGHT($D$2,3),定数!$A$6:$A$13,定数!$B$6:$B$13))</f>
        <v>-4859.8275129768444</v>
      </c>
      <c r="S37" s="55"/>
      <c r="T37" s="56">
        <f t="shared" si="5"/>
        <v>-81.999999999999318</v>
      </c>
      <c r="U37" s="56"/>
      <c r="V37" t="str">
        <f t="shared" si="8"/>
        <v/>
      </c>
      <c r="W37">
        <f t="shared" si="3"/>
        <v>2</v>
      </c>
      <c r="X37" s="41">
        <f t="shared" si="6"/>
        <v>163008.07354647116</v>
      </c>
      <c r="Y37" s="42">
        <f t="shared" si="7"/>
        <v>3.045801526717562E-2</v>
      </c>
    </row>
    <row r="38" spans="2:25" x14ac:dyDescent="0.15">
      <c r="B38" s="35">
        <v>30</v>
      </c>
      <c r="C38" s="51">
        <f t="shared" si="1"/>
        <v>153183.343640743</v>
      </c>
      <c r="D38" s="51"/>
      <c r="E38" s="47">
        <v>2015</v>
      </c>
      <c r="F38" s="8">
        <v>43764</v>
      </c>
      <c r="G38" s="47" t="s">
        <v>3</v>
      </c>
      <c r="H38" s="52">
        <v>123.55</v>
      </c>
      <c r="I38" s="52"/>
      <c r="J38" s="47">
        <v>49</v>
      </c>
      <c r="K38" s="53">
        <f t="shared" si="0"/>
        <v>4595.5003092222896</v>
      </c>
      <c r="L38" s="54"/>
      <c r="M38" s="6">
        <f>IF(J38="","",(K38/J38)/LOOKUP(RIGHT($D$2,3),定数!$A$6:$A$13,定数!$B$6:$B$13))</f>
        <v>0.93785720596373257</v>
      </c>
      <c r="N38" s="47">
        <v>2015</v>
      </c>
      <c r="O38" s="8">
        <v>1031</v>
      </c>
      <c r="P38" s="52">
        <v>122.57</v>
      </c>
      <c r="Q38" s="52"/>
      <c r="R38" s="55">
        <f>IF(P38="","",T38*M38*LOOKUP(RIGHT($D$2,3),定数!$A$6:$A$13,定数!$B$6:$B$13))</f>
        <v>9191.0006184446156</v>
      </c>
      <c r="S38" s="55"/>
      <c r="T38" s="56">
        <f t="shared" si="5"/>
        <v>98.000000000000398</v>
      </c>
      <c r="U38" s="56"/>
      <c r="V38" t="str">
        <f t="shared" si="8"/>
        <v/>
      </c>
      <c r="W38">
        <f t="shared" si="3"/>
        <v>0</v>
      </c>
      <c r="X38" s="41">
        <f t="shared" si="6"/>
        <v>163008.07354647116</v>
      </c>
      <c r="Y38" s="42">
        <f t="shared" si="7"/>
        <v>6.0271431297709843E-2</v>
      </c>
    </row>
    <row r="39" spans="2:25" x14ac:dyDescent="0.15">
      <c r="B39" s="35">
        <v>31</v>
      </c>
      <c r="C39" s="51">
        <f t="shared" si="1"/>
        <v>162374.34425918761</v>
      </c>
      <c r="D39" s="51"/>
      <c r="E39" s="47">
        <v>2015</v>
      </c>
      <c r="F39" s="8">
        <v>43789</v>
      </c>
      <c r="G39" s="47" t="s">
        <v>3</v>
      </c>
      <c r="H39" s="52">
        <v>120.43</v>
      </c>
      <c r="I39" s="52"/>
      <c r="J39" s="47">
        <v>74</v>
      </c>
      <c r="K39" s="53">
        <f t="shared" si="0"/>
        <v>4871.2303277756282</v>
      </c>
      <c r="L39" s="54"/>
      <c r="M39" s="6">
        <f>IF(J39="","",(K39/J39)/LOOKUP(RIGHT($D$2,3),定数!$A$6:$A$13,定数!$B$6:$B$13))</f>
        <v>0.65827436861832811</v>
      </c>
      <c r="N39" s="47">
        <v>2015</v>
      </c>
      <c r="O39" s="8">
        <v>43796</v>
      </c>
      <c r="P39" s="52">
        <v>118.95</v>
      </c>
      <c r="Q39" s="52"/>
      <c r="R39" s="55">
        <f>IF(P39="","",T39*M39*LOOKUP(RIGHT($D$2,3),定数!$A$6:$A$13,定数!$B$6:$B$13))</f>
        <v>9742.4606555512819</v>
      </c>
      <c r="S39" s="55"/>
      <c r="T39" s="56">
        <f t="shared" si="5"/>
        <v>148.0000000000004</v>
      </c>
      <c r="U39" s="56"/>
      <c r="V39" t="str">
        <f t="shared" si="8"/>
        <v/>
      </c>
      <c r="W39">
        <f t="shared" si="3"/>
        <v>0</v>
      </c>
      <c r="X39" s="41">
        <f t="shared" si="6"/>
        <v>163008.07354647116</v>
      </c>
      <c r="Y39" s="42">
        <f t="shared" si="7"/>
        <v>3.8877171755722362E-3</v>
      </c>
    </row>
    <row r="40" spans="2:25" x14ac:dyDescent="0.15">
      <c r="B40" s="35">
        <v>32</v>
      </c>
      <c r="C40" s="51">
        <f t="shared" si="1"/>
        <v>172116.8049147389</v>
      </c>
      <c r="D40" s="51"/>
      <c r="E40" s="47">
        <v>2015</v>
      </c>
      <c r="F40" s="8">
        <v>43792</v>
      </c>
      <c r="G40" s="47" t="s">
        <v>3</v>
      </c>
      <c r="H40" s="52">
        <v>120.44</v>
      </c>
      <c r="I40" s="52"/>
      <c r="J40" s="47">
        <v>51</v>
      </c>
      <c r="K40" s="53">
        <f t="shared" si="0"/>
        <v>5163.5041474421669</v>
      </c>
      <c r="L40" s="54"/>
      <c r="M40" s="6">
        <f>IF(J40="","",(K40/J40)/LOOKUP(RIGHT($D$2,3),定数!$A$6:$A$13,定数!$B$6:$B$13))</f>
        <v>1.0124517936161113</v>
      </c>
      <c r="N40" s="47">
        <v>2015</v>
      </c>
      <c r="O40" s="8">
        <v>43796</v>
      </c>
      <c r="P40" s="52">
        <v>119.43</v>
      </c>
      <c r="Q40" s="52"/>
      <c r="R40" s="55">
        <f>IF(P40="","",T40*M40*LOOKUP(RIGHT($D$2,3),定数!$A$6:$A$13,定数!$B$6:$B$13))</f>
        <v>10225.763115522632</v>
      </c>
      <c r="S40" s="55"/>
      <c r="T40" s="56">
        <f t="shared" si="5"/>
        <v>100.99999999999909</v>
      </c>
      <c r="U40" s="56"/>
      <c r="V40" t="str">
        <f t="shared" si="8"/>
        <v/>
      </c>
      <c r="W40">
        <f t="shared" si="3"/>
        <v>0</v>
      </c>
      <c r="X40" s="41">
        <f t="shared" si="6"/>
        <v>172116.8049147389</v>
      </c>
      <c r="Y40" s="42">
        <f t="shared" si="7"/>
        <v>0</v>
      </c>
    </row>
    <row r="41" spans="2:25" x14ac:dyDescent="0.15">
      <c r="B41" s="35">
        <v>33</v>
      </c>
      <c r="C41" s="51">
        <f t="shared" si="1"/>
        <v>182342.56803026152</v>
      </c>
      <c r="D41" s="51"/>
      <c r="E41" s="47">
        <v>2015</v>
      </c>
      <c r="F41" s="8">
        <v>43820</v>
      </c>
      <c r="G41" s="47" t="s">
        <v>3</v>
      </c>
      <c r="H41" s="52">
        <v>121.82</v>
      </c>
      <c r="I41" s="52"/>
      <c r="J41" s="47">
        <v>68</v>
      </c>
      <c r="K41" s="53">
        <f t="shared" si="0"/>
        <v>5470.2770409078457</v>
      </c>
      <c r="L41" s="54"/>
      <c r="M41" s="6">
        <f>IF(J41="","",(K41/J41)/LOOKUP(RIGHT($D$2,3),定数!$A$6:$A$13,定数!$B$6:$B$13))</f>
        <v>0.80445250601585971</v>
      </c>
      <c r="N41" s="47">
        <v>2015</v>
      </c>
      <c r="O41" s="8">
        <v>43821</v>
      </c>
      <c r="P41" s="52">
        <v>122.53</v>
      </c>
      <c r="Q41" s="52"/>
      <c r="R41" s="55">
        <f>IF(P41="","",T41*M41*LOOKUP(RIGHT($D$2,3),定数!$A$6:$A$13,定数!$B$6:$B$13))</f>
        <v>-5711.6127927126672</v>
      </c>
      <c r="S41" s="55"/>
      <c r="T41" s="56">
        <f t="shared" si="5"/>
        <v>-71.000000000000796</v>
      </c>
      <c r="U41" s="56"/>
      <c r="V41" t="str">
        <f t="shared" si="8"/>
        <v/>
      </c>
      <c r="W41">
        <f t="shared" si="3"/>
        <v>1</v>
      </c>
      <c r="X41" s="41">
        <f t="shared" si="6"/>
        <v>182342.56803026152</v>
      </c>
      <c r="Y41" s="42">
        <f t="shared" si="7"/>
        <v>0</v>
      </c>
    </row>
    <row r="42" spans="2:25" x14ac:dyDescent="0.15">
      <c r="B42" s="35">
        <v>34</v>
      </c>
      <c r="C42" s="51">
        <f t="shared" si="1"/>
        <v>176630.95523754886</v>
      </c>
      <c r="D42" s="51"/>
      <c r="E42" s="47">
        <v>2016</v>
      </c>
      <c r="F42" s="8">
        <v>43477</v>
      </c>
      <c r="G42" s="47" t="s">
        <v>3</v>
      </c>
      <c r="H42" s="52">
        <v>117.2</v>
      </c>
      <c r="I42" s="52"/>
      <c r="J42" s="47">
        <v>58</v>
      </c>
      <c r="K42" s="53">
        <f t="shared" si="0"/>
        <v>5298.9286571264656</v>
      </c>
      <c r="L42" s="54"/>
      <c r="M42" s="6">
        <f>IF(J42="","",(K42/J42)/LOOKUP(RIGHT($D$2,3),定数!$A$6:$A$13,定数!$B$6:$B$13))</f>
        <v>0.91360838915973541</v>
      </c>
      <c r="N42" s="47">
        <v>2016</v>
      </c>
      <c r="O42" s="8">
        <v>43485</v>
      </c>
      <c r="P42" s="52">
        <v>116.04</v>
      </c>
      <c r="Q42" s="52"/>
      <c r="R42" s="55">
        <f>IF(P42="","",T42*M42*LOOKUP(RIGHT($D$2,3),定数!$A$6:$A$13,定数!$B$6:$B$13))</f>
        <v>10597.8573142529</v>
      </c>
      <c r="S42" s="55"/>
      <c r="T42" s="56">
        <f t="shared" si="5"/>
        <v>115.99999999999966</v>
      </c>
      <c r="U42" s="56"/>
      <c r="V42" t="str">
        <f t="shared" si="8"/>
        <v/>
      </c>
      <c r="W42">
        <f t="shared" si="3"/>
        <v>0</v>
      </c>
      <c r="X42" s="41">
        <f t="shared" si="6"/>
        <v>182342.56803026152</v>
      </c>
      <c r="Y42" s="42">
        <f t="shared" si="7"/>
        <v>3.1323529411765083E-2</v>
      </c>
    </row>
    <row r="43" spans="2:25" x14ac:dyDescent="0.15">
      <c r="B43" s="35">
        <v>35</v>
      </c>
      <c r="C43" s="51">
        <f t="shared" si="1"/>
        <v>187228.81255180176</v>
      </c>
      <c r="D43" s="51"/>
      <c r="E43" s="47">
        <v>2016</v>
      </c>
      <c r="F43" s="8">
        <v>43478</v>
      </c>
      <c r="G43" s="47" t="s">
        <v>3</v>
      </c>
      <c r="H43" s="52">
        <v>117.37</v>
      </c>
      <c r="I43" s="52"/>
      <c r="J43" s="47">
        <v>38</v>
      </c>
      <c r="K43" s="53">
        <f t="shared" si="0"/>
        <v>5616.8643765540528</v>
      </c>
      <c r="L43" s="54"/>
      <c r="M43" s="6">
        <f>IF(J43="","",(K43/J43)/LOOKUP(RIGHT($D$2,3),定数!$A$6:$A$13,定数!$B$6:$B$13))</f>
        <v>1.4781222043563298</v>
      </c>
      <c r="N43" s="47">
        <v>2016</v>
      </c>
      <c r="O43" s="8">
        <v>43479</v>
      </c>
      <c r="P43" s="52">
        <v>116.62</v>
      </c>
      <c r="Q43" s="52"/>
      <c r="R43" s="55">
        <f>IF(P43="","",T43*M43*LOOKUP(RIGHT($D$2,3),定数!$A$6:$A$13,定数!$B$6:$B$13))</f>
        <v>11085.916532672474</v>
      </c>
      <c r="S43" s="55"/>
      <c r="T43" s="56">
        <f t="shared" si="5"/>
        <v>75</v>
      </c>
      <c r="U43" s="56"/>
      <c r="V43" t="str">
        <f t="shared" si="8"/>
        <v/>
      </c>
      <c r="W43">
        <f t="shared" si="3"/>
        <v>0</v>
      </c>
      <c r="X43" s="41">
        <f t="shared" si="6"/>
        <v>187228.81255180176</v>
      </c>
      <c r="Y43" s="42">
        <f t="shared" si="7"/>
        <v>0</v>
      </c>
    </row>
    <row r="44" spans="2:25" x14ac:dyDescent="0.15">
      <c r="B44" s="35">
        <v>36</v>
      </c>
      <c r="C44" s="51">
        <f t="shared" si="1"/>
        <v>198314.72908447424</v>
      </c>
      <c r="D44" s="51"/>
      <c r="E44" s="47">
        <v>2016</v>
      </c>
      <c r="F44" s="8">
        <v>43491</v>
      </c>
      <c r="G44" s="47" t="s">
        <v>3</v>
      </c>
      <c r="H44" s="52">
        <v>116.18</v>
      </c>
      <c r="I44" s="52"/>
      <c r="J44" s="47">
        <v>42</v>
      </c>
      <c r="K44" s="53">
        <f t="shared" si="0"/>
        <v>5949.4418725342266</v>
      </c>
      <c r="L44" s="54"/>
      <c r="M44" s="6">
        <f>IF(J44="","",(K44/J44)/LOOKUP(RIGHT($D$2,3),定数!$A$6:$A$13,定数!$B$6:$B$13))</f>
        <v>1.4165337791748158</v>
      </c>
      <c r="N44" s="47">
        <v>2016</v>
      </c>
      <c r="O44" s="8">
        <v>43492</v>
      </c>
      <c r="P44" s="52">
        <v>116.63</v>
      </c>
      <c r="Q44" s="52"/>
      <c r="R44" s="55">
        <f>IF(P44="","",T44*M44*LOOKUP(RIGHT($D$2,3),定数!$A$6:$A$13,定数!$B$6:$B$13))</f>
        <v>-6374.4020062865102</v>
      </c>
      <c r="S44" s="55"/>
      <c r="T44" s="56">
        <f t="shared" si="5"/>
        <v>-44.999999999998863</v>
      </c>
      <c r="U44" s="56"/>
      <c r="V44" t="str">
        <f t="shared" si="8"/>
        <v/>
      </c>
      <c r="W44">
        <f t="shared" si="3"/>
        <v>1</v>
      </c>
      <c r="X44" s="41">
        <f t="shared" si="6"/>
        <v>198314.72908447424</v>
      </c>
      <c r="Y44" s="42">
        <f t="shared" si="7"/>
        <v>0</v>
      </c>
    </row>
    <row r="45" spans="2:25" x14ac:dyDescent="0.15">
      <c r="B45" s="35">
        <v>37</v>
      </c>
      <c r="C45" s="51">
        <f t="shared" si="1"/>
        <v>191940.32707818772</v>
      </c>
      <c r="D45" s="51"/>
      <c r="E45" s="47">
        <v>2016</v>
      </c>
      <c r="F45" s="8">
        <v>43564</v>
      </c>
      <c r="G45" s="47" t="s">
        <v>3</v>
      </c>
      <c r="H45" s="52">
        <v>113.29</v>
      </c>
      <c r="I45" s="52"/>
      <c r="J45" s="47">
        <v>76</v>
      </c>
      <c r="K45" s="53">
        <f t="shared" si="0"/>
        <v>5758.2098123456317</v>
      </c>
      <c r="L45" s="54"/>
      <c r="M45" s="6">
        <f>IF(J45="","",(K45/J45)/LOOKUP(RIGHT($D$2,3),定数!$A$6:$A$13,定数!$B$6:$B$13))</f>
        <v>0.75765918583495151</v>
      </c>
      <c r="N45" s="47">
        <v>2016</v>
      </c>
      <c r="O45" s="8">
        <v>43573</v>
      </c>
      <c r="P45" s="52">
        <v>111.77</v>
      </c>
      <c r="Q45" s="52"/>
      <c r="R45" s="55">
        <f>IF(P45="","",T45*M45*LOOKUP(RIGHT($D$2,3),定数!$A$6:$A$13,定数!$B$6:$B$13))</f>
        <v>11516.41962469134</v>
      </c>
      <c r="S45" s="55"/>
      <c r="T45" s="56">
        <f t="shared" si="5"/>
        <v>152.00000000000102</v>
      </c>
      <c r="U45" s="56"/>
      <c r="V45" t="str">
        <f t="shared" si="8"/>
        <v/>
      </c>
      <c r="W45">
        <f t="shared" si="3"/>
        <v>0</v>
      </c>
      <c r="X45" s="41">
        <f t="shared" si="6"/>
        <v>198314.72908447424</v>
      </c>
      <c r="Y45" s="42">
        <f t="shared" si="7"/>
        <v>3.2142857142856363E-2</v>
      </c>
    </row>
    <row r="46" spans="2:25" x14ac:dyDescent="0.15">
      <c r="B46" s="35">
        <v>38</v>
      </c>
      <c r="C46" s="51">
        <f t="shared" si="1"/>
        <v>203456.74670287906</v>
      </c>
      <c r="D46" s="51"/>
      <c r="E46" s="47">
        <v>2016</v>
      </c>
      <c r="F46" s="8">
        <v>43631</v>
      </c>
      <c r="G46" s="47" t="s">
        <v>3</v>
      </c>
      <c r="H46" s="52">
        <v>109.58</v>
      </c>
      <c r="I46" s="52"/>
      <c r="J46" s="47">
        <v>73</v>
      </c>
      <c r="K46" s="53">
        <f t="shared" si="0"/>
        <v>6103.7024010863715</v>
      </c>
      <c r="L46" s="54"/>
      <c r="M46" s="6">
        <f>IF(J46="","",(K46/J46)/LOOKUP(RIGHT($D$2,3),定数!$A$6:$A$13,定数!$B$6:$B$13))</f>
        <v>0.83612361658717416</v>
      </c>
      <c r="N46" s="47">
        <v>2016</v>
      </c>
      <c r="O46" s="8">
        <v>43632</v>
      </c>
      <c r="P46" s="52">
        <v>108.12</v>
      </c>
      <c r="Q46" s="52"/>
      <c r="R46" s="55">
        <f>IF(P46="","",T46*M46*LOOKUP(RIGHT($D$2,3),定数!$A$6:$A$13,定数!$B$6:$B$13))</f>
        <v>12207.40480217269</v>
      </c>
      <c r="S46" s="55"/>
      <c r="T46" s="56">
        <f t="shared" si="5"/>
        <v>145.99999999999937</v>
      </c>
      <c r="U46" s="56"/>
      <c r="V46" t="str">
        <f t="shared" si="8"/>
        <v/>
      </c>
      <c r="W46">
        <f t="shared" si="3"/>
        <v>0</v>
      </c>
      <c r="X46" s="41">
        <f t="shared" si="6"/>
        <v>203456.74670287906</v>
      </c>
      <c r="Y46" s="42">
        <f t="shared" si="7"/>
        <v>0</v>
      </c>
    </row>
    <row r="47" spans="2:25" x14ac:dyDescent="0.15">
      <c r="B47" s="35">
        <v>39</v>
      </c>
      <c r="C47" s="51">
        <f t="shared" si="1"/>
        <v>215664.15150505173</v>
      </c>
      <c r="D47" s="51"/>
      <c r="E47" s="47">
        <v>2016</v>
      </c>
      <c r="F47" s="8">
        <v>43653</v>
      </c>
      <c r="G47" s="47" t="s">
        <v>3</v>
      </c>
      <c r="H47" s="52">
        <v>103.46</v>
      </c>
      <c r="I47" s="52"/>
      <c r="J47" s="47">
        <v>60</v>
      </c>
      <c r="K47" s="53">
        <f t="shared" si="0"/>
        <v>6469.9245451515517</v>
      </c>
      <c r="L47" s="54"/>
      <c r="M47" s="6">
        <f>IF(J47="","",(K47/J47)/LOOKUP(RIGHT($D$2,3),定数!$A$6:$A$13,定数!$B$6:$B$13))</f>
        <v>1.0783207575252587</v>
      </c>
      <c r="N47" s="47">
        <v>2016</v>
      </c>
      <c r="O47" s="8">
        <v>43654</v>
      </c>
      <c r="P47" s="52">
        <v>102.26</v>
      </c>
      <c r="Q47" s="52"/>
      <c r="R47" s="55">
        <f>IF(P47="","",T47*M47*LOOKUP(RIGHT($D$2,3),定数!$A$6:$A$13,定数!$B$6:$B$13))</f>
        <v>12939.849090302981</v>
      </c>
      <c r="S47" s="55"/>
      <c r="T47" s="56">
        <f t="shared" si="5"/>
        <v>119.99999999999886</v>
      </c>
      <c r="U47" s="56"/>
      <c r="V47" t="str">
        <f t="shared" si="8"/>
        <v/>
      </c>
      <c r="W47">
        <f t="shared" si="3"/>
        <v>0</v>
      </c>
      <c r="X47" s="41">
        <f t="shared" si="6"/>
        <v>215664.15150505173</v>
      </c>
      <c r="Y47" s="42">
        <f t="shared" si="7"/>
        <v>0</v>
      </c>
    </row>
    <row r="48" spans="2:25" x14ac:dyDescent="0.15">
      <c r="B48" s="35">
        <v>40</v>
      </c>
      <c r="C48" s="51">
        <f t="shared" si="1"/>
        <v>228604.00059535471</v>
      </c>
      <c r="D48" s="51"/>
      <c r="E48" s="47">
        <v>2016</v>
      </c>
      <c r="F48" s="8">
        <v>43679</v>
      </c>
      <c r="G48" s="47" t="s">
        <v>3</v>
      </c>
      <c r="H48" s="52">
        <v>104.98</v>
      </c>
      <c r="I48" s="52"/>
      <c r="J48" s="47">
        <v>120</v>
      </c>
      <c r="K48" s="53">
        <f t="shared" si="0"/>
        <v>6858.1200178606414</v>
      </c>
      <c r="L48" s="54"/>
      <c r="M48" s="6">
        <f>IF(J48="","",(K48/J48)/LOOKUP(RIGHT($D$2,3),定数!$A$6:$A$13,定数!$B$6:$B$13))</f>
        <v>0.57151000148838671</v>
      </c>
      <c r="N48" s="47">
        <v>2016</v>
      </c>
      <c r="O48" s="8">
        <v>43710</v>
      </c>
      <c r="P48" s="52">
        <v>106.2</v>
      </c>
      <c r="Q48" s="52"/>
      <c r="R48" s="55">
        <f>IF(P48="","",T48*M48*LOOKUP(RIGHT($D$2,3),定数!$A$6:$A$13,定数!$B$6:$B$13))</f>
        <v>-6972.4220181583105</v>
      </c>
      <c r="S48" s="55"/>
      <c r="T48" s="56">
        <f t="shared" si="5"/>
        <v>-121.99999999999989</v>
      </c>
      <c r="U48" s="56"/>
      <c r="V48" t="str">
        <f t="shared" si="8"/>
        <v/>
      </c>
      <c r="W48">
        <f t="shared" si="3"/>
        <v>1</v>
      </c>
      <c r="X48" s="41">
        <f t="shared" si="6"/>
        <v>228604.00059535471</v>
      </c>
      <c r="Y48" s="42">
        <f t="shared" si="7"/>
        <v>0</v>
      </c>
    </row>
    <row r="49" spans="2:25" x14ac:dyDescent="0.15">
      <c r="B49" s="35">
        <v>41</v>
      </c>
      <c r="C49" s="51">
        <f t="shared" si="1"/>
        <v>221631.5785771964</v>
      </c>
      <c r="D49" s="51"/>
      <c r="E49" s="47">
        <v>2016</v>
      </c>
      <c r="F49" s="8">
        <v>43681</v>
      </c>
      <c r="G49" s="47" t="s">
        <v>3</v>
      </c>
      <c r="H49" s="52">
        <v>103.85</v>
      </c>
      <c r="I49" s="52"/>
      <c r="J49" s="47">
        <v>63</v>
      </c>
      <c r="K49" s="53">
        <f t="shared" si="0"/>
        <v>6648.9473573158921</v>
      </c>
      <c r="L49" s="54"/>
      <c r="M49" s="6">
        <f>IF(J49="","",(K49/J49)/LOOKUP(RIGHT($D$2,3),定数!$A$6:$A$13,定数!$B$6:$B$13))</f>
        <v>1.0553884694152209</v>
      </c>
      <c r="N49" s="47">
        <v>2016</v>
      </c>
      <c r="O49" s="8">
        <v>43689</v>
      </c>
      <c r="P49" s="52">
        <v>104.5</v>
      </c>
      <c r="Q49" s="52"/>
      <c r="R49" s="55">
        <f>IF(P49="","",T49*M49*LOOKUP(RIGHT($D$2,3),定数!$A$6:$A$13,定数!$B$6:$B$13))</f>
        <v>-6860.0250511989952</v>
      </c>
      <c r="S49" s="55"/>
      <c r="T49" s="56">
        <f t="shared" si="5"/>
        <v>-65.000000000000568</v>
      </c>
      <c r="U49" s="56"/>
      <c r="V49" t="str">
        <f t="shared" si="8"/>
        <v/>
      </c>
      <c r="W49">
        <f t="shared" si="3"/>
        <v>2</v>
      </c>
      <c r="X49" s="41">
        <f t="shared" si="6"/>
        <v>228604.00059535471</v>
      </c>
      <c r="Y49" s="42">
        <f t="shared" si="7"/>
        <v>3.0499999999999972E-2</v>
      </c>
    </row>
    <row r="50" spans="2:25" x14ac:dyDescent="0.15">
      <c r="B50" s="35">
        <v>42</v>
      </c>
      <c r="C50" s="51">
        <f t="shared" si="1"/>
        <v>214771.55352599741</v>
      </c>
      <c r="D50" s="51"/>
      <c r="E50" s="47">
        <v>2016</v>
      </c>
      <c r="F50" s="8">
        <v>43686</v>
      </c>
      <c r="G50" s="47" t="s">
        <v>3</v>
      </c>
      <c r="H50" s="52">
        <v>103.69</v>
      </c>
      <c r="I50" s="52"/>
      <c r="J50" s="47">
        <v>54</v>
      </c>
      <c r="K50" s="53">
        <f t="shared" si="0"/>
        <v>6443.1466057799225</v>
      </c>
      <c r="L50" s="54"/>
      <c r="M50" s="6">
        <f>IF(J50="","",(K50/J50)/LOOKUP(RIGHT($D$2,3),定数!$A$6:$A$13,定数!$B$6:$B$13))</f>
        <v>1.1931752973666523</v>
      </c>
      <c r="N50" s="47">
        <v>2016</v>
      </c>
      <c r="O50" s="8">
        <v>43688</v>
      </c>
      <c r="P50" s="52">
        <v>104.26</v>
      </c>
      <c r="Q50" s="52"/>
      <c r="R50" s="55">
        <f>IF(P50="","",T50*M50*LOOKUP(RIGHT($D$2,3),定数!$A$6:$A$13,定数!$B$6:$B$13))</f>
        <v>-6801.0991949900063</v>
      </c>
      <c r="S50" s="55"/>
      <c r="T50" s="56">
        <f t="shared" si="5"/>
        <v>-57.000000000000739</v>
      </c>
      <c r="U50" s="56"/>
      <c r="V50" t="str">
        <f t="shared" si="8"/>
        <v/>
      </c>
      <c r="W50">
        <f t="shared" si="3"/>
        <v>3</v>
      </c>
      <c r="X50" s="41">
        <f t="shared" si="6"/>
        <v>228604.00059535471</v>
      </c>
      <c r="Y50" s="42">
        <f t="shared" si="7"/>
        <v>6.0508333333333497E-2</v>
      </c>
    </row>
    <row r="51" spans="2:25" x14ac:dyDescent="0.15">
      <c r="B51" s="35">
        <v>43</v>
      </c>
      <c r="C51" s="51">
        <f t="shared" si="1"/>
        <v>207970.45433100741</v>
      </c>
      <c r="D51" s="51"/>
      <c r="E51" s="47">
        <v>2016</v>
      </c>
      <c r="F51" s="8">
        <v>43724</v>
      </c>
      <c r="G51" s="47" t="s">
        <v>3</v>
      </c>
      <c r="H51" s="52">
        <v>104.67</v>
      </c>
      <c r="I51" s="52"/>
      <c r="J51" s="47">
        <v>42</v>
      </c>
      <c r="K51" s="53">
        <f t="shared" si="0"/>
        <v>6239.1136299302216</v>
      </c>
      <c r="L51" s="54"/>
      <c r="M51" s="6">
        <f>IF(J51="","",(K51/J51)/LOOKUP(RIGHT($D$2,3),定数!$A$6:$A$13,定数!$B$6:$B$13))</f>
        <v>1.4855032452214814</v>
      </c>
      <c r="N51" s="47">
        <v>2016</v>
      </c>
      <c r="O51" s="8">
        <v>43727</v>
      </c>
      <c r="P51" s="52">
        <v>103.83</v>
      </c>
      <c r="Q51" s="52"/>
      <c r="R51" s="55">
        <f>IF(P51="","",T51*M51*LOOKUP(RIGHT($D$2,3),定数!$A$6:$A$13,定数!$B$6:$B$13))</f>
        <v>12478.227259860494</v>
      </c>
      <c r="S51" s="55"/>
      <c r="T51" s="56">
        <f t="shared" si="5"/>
        <v>84.000000000000341</v>
      </c>
      <c r="U51" s="56"/>
      <c r="V51" t="str">
        <f t="shared" si="8"/>
        <v/>
      </c>
      <c r="W51">
        <f t="shared" si="3"/>
        <v>0</v>
      </c>
      <c r="X51" s="41">
        <f t="shared" si="6"/>
        <v>228604.00059535471</v>
      </c>
      <c r="Y51" s="42">
        <f t="shared" si="7"/>
        <v>9.0258902777778371E-2</v>
      </c>
    </row>
    <row r="52" spans="2:25" x14ac:dyDescent="0.15">
      <c r="B52" s="35">
        <v>44</v>
      </c>
      <c r="C52" s="51">
        <f t="shared" si="1"/>
        <v>220448.6815908679</v>
      </c>
      <c r="D52" s="51"/>
      <c r="E52" s="47">
        <v>2016</v>
      </c>
      <c r="F52" s="8">
        <v>43759</v>
      </c>
      <c r="G52" s="47" t="s">
        <v>3</v>
      </c>
      <c r="H52" s="52">
        <v>104.56</v>
      </c>
      <c r="I52" s="52"/>
      <c r="J52" s="47">
        <v>35</v>
      </c>
      <c r="K52" s="53">
        <f t="shared" si="0"/>
        <v>6613.4604477260364</v>
      </c>
      <c r="L52" s="54"/>
      <c r="M52" s="6">
        <f>IF(J52="","",(K52/J52)/LOOKUP(RIGHT($D$2,3),定数!$A$6:$A$13,定数!$B$6:$B$13))</f>
        <v>1.8895601279217247</v>
      </c>
      <c r="N52" s="47">
        <v>2016</v>
      </c>
      <c r="O52" s="8">
        <v>43762</v>
      </c>
      <c r="P52" s="52">
        <v>104.93</v>
      </c>
      <c r="Q52" s="52"/>
      <c r="R52" s="55">
        <f>IF(P52="","",T52*M52*LOOKUP(RIGHT($D$2,3),定数!$A$6:$A$13,定数!$B$6:$B$13))</f>
        <v>-6991.3724733104673</v>
      </c>
      <c r="S52" s="55"/>
      <c r="T52" s="56">
        <f t="shared" si="5"/>
        <v>-37.000000000000455</v>
      </c>
      <c r="U52" s="56"/>
      <c r="V52" t="str">
        <f t="shared" si="8"/>
        <v/>
      </c>
      <c r="W52">
        <f t="shared" si="3"/>
        <v>1</v>
      </c>
      <c r="X52" s="41">
        <f t="shared" si="6"/>
        <v>228604.00059535471</v>
      </c>
      <c r="Y52" s="42">
        <f t="shared" si="7"/>
        <v>3.5674436944444832E-2</v>
      </c>
    </row>
    <row r="53" spans="2:25" x14ac:dyDescent="0.15">
      <c r="B53" s="35">
        <v>45</v>
      </c>
      <c r="C53" s="51">
        <f t="shared" si="1"/>
        <v>213457.30911755742</v>
      </c>
      <c r="D53" s="51"/>
      <c r="E53" s="47">
        <v>2016</v>
      </c>
      <c r="F53" s="8">
        <v>43779</v>
      </c>
      <c r="G53" s="47" t="s">
        <v>4</v>
      </c>
      <c r="H53" s="52">
        <v>107.6</v>
      </c>
      <c r="I53" s="52"/>
      <c r="J53" s="47">
        <v>72</v>
      </c>
      <c r="K53" s="53">
        <f t="shared" si="0"/>
        <v>6403.7192735267226</v>
      </c>
      <c r="L53" s="54"/>
      <c r="M53" s="6">
        <f>IF(J53="","",(K53/J53)/LOOKUP(RIGHT($D$2,3),定数!$A$6:$A$13,定数!$B$6:$B$13))</f>
        <v>0.88940545465648924</v>
      </c>
      <c r="N53" s="47">
        <v>2016</v>
      </c>
      <c r="O53" s="8">
        <v>43785</v>
      </c>
      <c r="P53" s="52">
        <v>109.04</v>
      </c>
      <c r="Q53" s="52"/>
      <c r="R53" s="55">
        <f>IF(P53="","",T53*M53*LOOKUP(RIGHT($D$2,3),定数!$A$6:$A$13,定数!$B$6:$B$13))</f>
        <v>12807.438547053551</v>
      </c>
      <c r="S53" s="55"/>
      <c r="T53" s="56">
        <f t="shared" si="5"/>
        <v>144.00000000000119</v>
      </c>
      <c r="U53" s="56"/>
      <c r="V53" t="str">
        <f t="shared" si="8"/>
        <v/>
      </c>
      <c r="W53">
        <f t="shared" si="3"/>
        <v>0</v>
      </c>
      <c r="X53" s="41">
        <f t="shared" si="6"/>
        <v>228604.00059535471</v>
      </c>
      <c r="Y53" s="42">
        <f t="shared" si="7"/>
        <v>6.6257333372778504E-2</v>
      </c>
    </row>
    <row r="54" spans="2:25" x14ac:dyDescent="0.15">
      <c r="B54" s="35">
        <v>46</v>
      </c>
      <c r="C54" s="51">
        <f t="shared" si="1"/>
        <v>226264.74766461097</v>
      </c>
      <c r="D54" s="51"/>
      <c r="E54" s="47">
        <v>2016</v>
      </c>
      <c r="F54" s="8">
        <v>43784</v>
      </c>
      <c r="G54" s="47" t="s">
        <v>4</v>
      </c>
      <c r="H54" s="52">
        <v>108.95</v>
      </c>
      <c r="I54" s="52"/>
      <c r="J54" s="47">
        <v>66</v>
      </c>
      <c r="K54" s="53">
        <f t="shared" si="0"/>
        <v>6787.942429938329</v>
      </c>
      <c r="L54" s="54"/>
      <c r="M54" s="6">
        <f>IF(J54="","",(K54/J54)/LOOKUP(RIGHT($D$2,3),定数!$A$6:$A$13,定数!$B$6:$B$13))</f>
        <v>1.0284761257482318</v>
      </c>
      <c r="N54" s="47">
        <v>2016</v>
      </c>
      <c r="O54" s="8">
        <v>43792</v>
      </c>
      <c r="P54" s="52">
        <v>110.27</v>
      </c>
      <c r="Q54" s="52"/>
      <c r="R54" s="55">
        <f>IF(P54="","",T54*M54*LOOKUP(RIGHT($D$2,3),定数!$A$6:$A$13,定数!$B$6:$B$13))</f>
        <v>13575.884859876589</v>
      </c>
      <c r="S54" s="55"/>
      <c r="T54" s="56">
        <f t="shared" si="5"/>
        <v>131.99999999999932</v>
      </c>
      <c r="U54" s="56"/>
      <c r="V54" t="str">
        <f t="shared" si="8"/>
        <v/>
      </c>
      <c r="W54">
        <f t="shared" si="3"/>
        <v>0</v>
      </c>
      <c r="X54" s="41">
        <f t="shared" si="6"/>
        <v>228604.00059535471</v>
      </c>
      <c r="Y54" s="42">
        <f t="shared" si="7"/>
        <v>1.0232773375144832E-2</v>
      </c>
    </row>
    <row r="55" spans="2:25" x14ac:dyDescent="0.15">
      <c r="B55" s="35">
        <v>47</v>
      </c>
      <c r="C55" s="51">
        <f t="shared" si="1"/>
        <v>239840.63252448756</v>
      </c>
      <c r="D55" s="51"/>
      <c r="E55" s="47">
        <v>2016</v>
      </c>
      <c r="F55" s="8">
        <v>43787</v>
      </c>
      <c r="G55" s="47" t="s">
        <v>4</v>
      </c>
      <c r="H55" s="52">
        <v>109.39</v>
      </c>
      <c r="I55" s="52"/>
      <c r="J55" s="47">
        <v>52</v>
      </c>
      <c r="K55" s="53">
        <f t="shared" si="0"/>
        <v>7195.2189757346268</v>
      </c>
      <c r="L55" s="54"/>
      <c r="M55" s="6">
        <f>IF(J55="","",(K55/J55)/LOOKUP(RIGHT($D$2,3),定数!$A$6:$A$13,定数!$B$6:$B$13))</f>
        <v>1.3836959568720437</v>
      </c>
      <c r="N55" s="47">
        <v>2016</v>
      </c>
      <c r="O55" s="8">
        <v>43792</v>
      </c>
      <c r="P55" s="52">
        <v>110.43</v>
      </c>
      <c r="Q55" s="52"/>
      <c r="R55" s="55">
        <f>IF(P55="","",T55*M55*LOOKUP(RIGHT($D$2,3),定数!$A$6:$A$13,定数!$B$6:$B$13))</f>
        <v>14390.437951469341</v>
      </c>
      <c r="S55" s="55"/>
      <c r="T55" s="56">
        <f t="shared" si="5"/>
        <v>104.00000000000063</v>
      </c>
      <c r="U55" s="56"/>
      <c r="V55" t="str">
        <f t="shared" si="8"/>
        <v/>
      </c>
      <c r="W55">
        <f t="shared" si="3"/>
        <v>0</v>
      </c>
      <c r="X55" s="41">
        <f t="shared" si="6"/>
        <v>239840.63252448756</v>
      </c>
      <c r="Y55" s="42">
        <f t="shared" si="7"/>
        <v>0</v>
      </c>
    </row>
    <row r="56" spans="2:25" x14ac:dyDescent="0.15">
      <c r="B56" s="35">
        <v>48</v>
      </c>
      <c r="C56" s="51">
        <f t="shared" si="1"/>
        <v>254231.07047595689</v>
      </c>
      <c r="D56" s="51"/>
      <c r="E56" s="47">
        <v>2016</v>
      </c>
      <c r="F56" s="8">
        <v>43791</v>
      </c>
      <c r="G56" s="47" t="s">
        <v>4</v>
      </c>
      <c r="H56" s="52">
        <v>110.02</v>
      </c>
      <c r="I56" s="52"/>
      <c r="J56" s="47">
        <v>39</v>
      </c>
      <c r="K56" s="53">
        <f t="shared" si="0"/>
        <v>7626.9321142787066</v>
      </c>
      <c r="L56" s="54"/>
      <c r="M56" s="6">
        <f>IF(J56="","",(K56/J56)/LOOKUP(RIGHT($D$2,3),定数!$A$6:$A$13,定数!$B$6:$B$13))</f>
        <v>1.9556236190458223</v>
      </c>
      <c r="N56" s="47">
        <v>2016</v>
      </c>
      <c r="O56" s="8">
        <v>43792</v>
      </c>
      <c r="P56" s="52">
        <v>110.79</v>
      </c>
      <c r="Q56" s="52"/>
      <c r="R56" s="55">
        <f>IF(P56="","",T56*M56*LOOKUP(RIGHT($D$2,3),定数!$A$6:$A$13,定数!$B$6:$B$13))</f>
        <v>15058.301866653032</v>
      </c>
      <c r="S56" s="55"/>
      <c r="T56" s="56">
        <f t="shared" si="5"/>
        <v>77.000000000001023</v>
      </c>
      <c r="U56" s="56"/>
      <c r="V56" t="str">
        <f t="shared" si="8"/>
        <v/>
      </c>
      <c r="W56">
        <f t="shared" si="3"/>
        <v>0</v>
      </c>
      <c r="X56" s="41">
        <f t="shared" si="6"/>
        <v>254231.07047595689</v>
      </c>
      <c r="Y56" s="42">
        <f t="shared" si="7"/>
        <v>0</v>
      </c>
    </row>
    <row r="57" spans="2:25" x14ac:dyDescent="0.15">
      <c r="B57" s="35">
        <v>49</v>
      </c>
      <c r="C57" s="51">
        <f t="shared" si="1"/>
        <v>269289.37234260992</v>
      </c>
      <c r="D57" s="51"/>
      <c r="E57" s="47">
        <v>2017</v>
      </c>
      <c r="F57" s="8">
        <v>43504</v>
      </c>
      <c r="G57" s="47" t="s">
        <v>3</v>
      </c>
      <c r="H57" s="52">
        <v>112.2</v>
      </c>
      <c r="I57" s="52"/>
      <c r="J57" s="47">
        <v>39</v>
      </c>
      <c r="K57" s="53">
        <f t="shared" si="0"/>
        <v>8078.681170278297</v>
      </c>
      <c r="L57" s="54"/>
      <c r="M57" s="6">
        <f>IF(J57="","",(K57/J57)/LOOKUP(RIGHT($D$2,3),定数!$A$6:$A$13,定数!$B$6:$B$13))</f>
        <v>2.0714567103277686</v>
      </c>
      <c r="N57" s="47">
        <v>2017</v>
      </c>
      <c r="O57" s="8">
        <v>43505</v>
      </c>
      <c r="P57" s="52">
        <v>112.61</v>
      </c>
      <c r="Q57" s="52"/>
      <c r="R57" s="55">
        <f>IF(P57="","",T57*M57*LOOKUP(RIGHT($D$2,3),定数!$A$6:$A$13,定数!$B$6:$B$13))</f>
        <v>-8492.9725123437802</v>
      </c>
      <c r="S57" s="55"/>
      <c r="T57" s="56">
        <f t="shared" si="5"/>
        <v>-40.999999999999659</v>
      </c>
      <c r="U57" s="56"/>
      <c r="V57" t="str">
        <f t="shared" si="8"/>
        <v/>
      </c>
      <c r="W57">
        <f t="shared" si="3"/>
        <v>1</v>
      </c>
      <c r="X57" s="41">
        <f t="shared" si="6"/>
        <v>269289.37234260992</v>
      </c>
      <c r="Y57" s="42">
        <f t="shared" si="7"/>
        <v>0</v>
      </c>
    </row>
    <row r="58" spans="2:25" x14ac:dyDescent="0.15">
      <c r="B58" s="35">
        <v>50</v>
      </c>
      <c r="C58" s="51">
        <f t="shared" si="1"/>
        <v>260796.39983026613</v>
      </c>
      <c r="D58" s="51"/>
      <c r="E58" s="47">
        <v>2017</v>
      </c>
      <c r="F58" s="8">
        <v>43517</v>
      </c>
      <c r="G58" s="47" t="s">
        <v>3</v>
      </c>
      <c r="H58" s="52">
        <v>112.63</v>
      </c>
      <c r="I58" s="52"/>
      <c r="J58" s="47">
        <v>37</v>
      </c>
      <c r="K58" s="53">
        <f t="shared" si="0"/>
        <v>7823.8919949079836</v>
      </c>
      <c r="L58" s="54"/>
      <c r="M58" s="6">
        <f>IF(J58="","",(K58/J58)/LOOKUP(RIGHT($D$2,3),定数!$A$6:$A$13,定数!$B$6:$B$13))</f>
        <v>2.1145654040291846</v>
      </c>
      <c r="N58" s="47">
        <v>2017</v>
      </c>
      <c r="O58" s="8">
        <v>43518</v>
      </c>
      <c r="P58" s="52">
        <v>111.89</v>
      </c>
      <c r="Q58" s="52"/>
      <c r="R58" s="55">
        <f>IF(P58="","",T58*M58*LOOKUP(RIGHT($D$2,3),定数!$A$6:$A$13,定数!$B$6:$B$13))</f>
        <v>15647.783989815858</v>
      </c>
      <c r="S58" s="55"/>
      <c r="T58" s="56">
        <f t="shared" si="5"/>
        <v>73.999999999999488</v>
      </c>
      <c r="U58" s="56"/>
      <c r="V58" t="str">
        <f t="shared" si="8"/>
        <v/>
      </c>
      <c r="W58">
        <f t="shared" si="3"/>
        <v>0</v>
      </c>
      <c r="X58" s="41">
        <f t="shared" si="6"/>
        <v>269289.37234260992</v>
      </c>
      <c r="Y58" s="42">
        <f t="shared" si="7"/>
        <v>3.1538461538461293E-2</v>
      </c>
    </row>
    <row r="59" spans="2:25" x14ac:dyDescent="0.15">
      <c r="B59" s="35">
        <v>51</v>
      </c>
      <c r="C59" s="51">
        <f t="shared" si="1"/>
        <v>276444.18382008199</v>
      </c>
      <c r="D59" s="51"/>
      <c r="E59" s="47">
        <v>2017</v>
      </c>
      <c r="F59" s="8">
        <v>43553</v>
      </c>
      <c r="G59" s="47" t="s">
        <v>3</v>
      </c>
      <c r="H59" s="52">
        <v>111.69</v>
      </c>
      <c r="I59" s="52"/>
      <c r="J59" s="47">
        <v>50</v>
      </c>
      <c r="K59" s="53">
        <f t="shared" si="0"/>
        <v>8293.3255146024603</v>
      </c>
      <c r="L59" s="54"/>
      <c r="M59" s="6">
        <f>IF(J59="","",(K59/J59)/LOOKUP(RIGHT($D$2,3),定数!$A$6:$A$13,定数!$B$6:$B$13))</f>
        <v>1.6586651029204922</v>
      </c>
      <c r="N59" s="47">
        <v>2017</v>
      </c>
      <c r="O59" s="8">
        <v>43558</v>
      </c>
      <c r="P59" s="52">
        <v>110.69</v>
      </c>
      <c r="Q59" s="52"/>
      <c r="R59" s="55">
        <f>IF(P59="","",T59*M59*LOOKUP(RIGHT($D$2,3),定数!$A$6:$A$13,定数!$B$6:$B$13))</f>
        <v>16586.651029204921</v>
      </c>
      <c r="S59" s="55"/>
      <c r="T59" s="56">
        <f t="shared" si="5"/>
        <v>100</v>
      </c>
      <c r="U59" s="56"/>
      <c r="V59" t="str">
        <f t="shared" si="8"/>
        <v/>
      </c>
      <c r="W59">
        <f t="shared" si="3"/>
        <v>0</v>
      </c>
      <c r="X59" s="41">
        <f t="shared" si="6"/>
        <v>276444.18382008199</v>
      </c>
      <c r="Y59" s="42">
        <f t="shared" si="7"/>
        <v>0</v>
      </c>
    </row>
    <row r="60" spans="2:25" x14ac:dyDescent="0.15">
      <c r="B60" s="35">
        <v>52</v>
      </c>
      <c r="C60" s="51">
        <f t="shared" si="1"/>
        <v>293030.83484928694</v>
      </c>
      <c r="D60" s="51"/>
      <c r="E60" s="47">
        <v>2017</v>
      </c>
      <c r="F60" s="8">
        <v>43560</v>
      </c>
      <c r="G60" s="47" t="s">
        <v>3</v>
      </c>
      <c r="H60" s="52">
        <v>110.31</v>
      </c>
      <c r="I60" s="52"/>
      <c r="J60" s="47">
        <v>37</v>
      </c>
      <c r="K60" s="53">
        <f t="shared" si="0"/>
        <v>8790.9250454786088</v>
      </c>
      <c r="L60" s="54"/>
      <c r="M60" s="6">
        <f>IF(J60="","",(K60/J60)/LOOKUP(RIGHT($D$2,3),定数!$A$6:$A$13,定数!$B$6:$B$13))</f>
        <v>2.3759256879671913</v>
      </c>
      <c r="N60" s="47">
        <v>2017</v>
      </c>
      <c r="O60" s="8">
        <v>43560</v>
      </c>
      <c r="P60" s="52">
        <v>110.71</v>
      </c>
      <c r="Q60" s="52"/>
      <c r="R60" s="55">
        <f>IF(P60="","",T60*M60*LOOKUP(RIGHT($D$2,3),定数!$A$6:$A$13,定数!$B$6:$B$13))</f>
        <v>-9503.7027518685627</v>
      </c>
      <c r="S60" s="55"/>
      <c r="T60" s="56">
        <f t="shared" si="5"/>
        <v>-39.999999999999147</v>
      </c>
      <c r="U60" s="56"/>
      <c r="V60" t="str">
        <f t="shared" si="8"/>
        <v/>
      </c>
      <c r="W60">
        <f t="shared" si="3"/>
        <v>1</v>
      </c>
      <c r="X60" s="41">
        <f t="shared" si="6"/>
        <v>293030.83484928694</v>
      </c>
      <c r="Y60" s="42">
        <f t="shared" si="7"/>
        <v>0</v>
      </c>
    </row>
    <row r="61" spans="2:25" x14ac:dyDescent="0.15">
      <c r="B61" s="35">
        <v>53</v>
      </c>
      <c r="C61" s="51">
        <f t="shared" si="1"/>
        <v>283527.13209741836</v>
      </c>
      <c r="D61" s="51"/>
      <c r="E61" s="47">
        <v>2017</v>
      </c>
      <c r="F61" s="8">
        <v>43569</v>
      </c>
      <c r="G61" s="47" t="s">
        <v>3</v>
      </c>
      <c r="H61" s="52">
        <v>108.21</v>
      </c>
      <c r="I61" s="52"/>
      <c r="J61" s="47">
        <v>47</v>
      </c>
      <c r="K61" s="53">
        <f t="shared" si="0"/>
        <v>8505.8139629225498</v>
      </c>
      <c r="L61" s="54"/>
      <c r="M61" s="6">
        <f>IF(J61="","",(K61/J61)/LOOKUP(RIGHT($D$2,3),定数!$A$6:$A$13,定数!$B$6:$B$13))</f>
        <v>1.8097476516856488</v>
      </c>
      <c r="N61" s="47">
        <v>2017</v>
      </c>
      <c r="O61" s="8">
        <v>43573</v>
      </c>
      <c r="P61" s="52">
        <v>108.71</v>
      </c>
      <c r="Q61" s="52"/>
      <c r="R61" s="55">
        <f>IF(P61="","",T61*M61*LOOKUP(RIGHT($D$2,3),定数!$A$6:$A$13,定数!$B$6:$B$13))</f>
        <v>-9048.7382584282441</v>
      </c>
      <c r="S61" s="55"/>
      <c r="T61" s="56">
        <f t="shared" si="5"/>
        <v>-50</v>
      </c>
      <c r="U61" s="56"/>
      <c r="V61" t="str">
        <f t="shared" si="8"/>
        <v/>
      </c>
      <c r="W61">
        <f t="shared" si="3"/>
        <v>2</v>
      </c>
      <c r="X61" s="41">
        <f t="shared" si="6"/>
        <v>293030.83484928694</v>
      </c>
      <c r="Y61" s="42">
        <f t="shared" si="7"/>
        <v>3.2432432432431768E-2</v>
      </c>
    </row>
    <row r="62" spans="2:25" x14ac:dyDescent="0.15">
      <c r="B62" s="35">
        <v>54</v>
      </c>
      <c r="C62" s="51">
        <f t="shared" si="1"/>
        <v>274478.39383899013</v>
      </c>
      <c r="D62" s="51"/>
      <c r="E62" s="47">
        <v>2017</v>
      </c>
      <c r="F62" s="8">
        <v>43583</v>
      </c>
      <c r="G62" s="47" t="s">
        <v>4</v>
      </c>
      <c r="H62" s="52">
        <v>112.08</v>
      </c>
      <c r="I62" s="52"/>
      <c r="J62" s="47">
        <v>37</v>
      </c>
      <c r="K62" s="53">
        <f t="shared" si="0"/>
        <v>8234.3518151697044</v>
      </c>
      <c r="L62" s="54"/>
      <c r="M62" s="6">
        <f>IF(J62="","",(K62/J62)/LOOKUP(RIGHT($D$2,3),定数!$A$6:$A$13,定数!$B$6:$B$13))</f>
        <v>2.2255004905864069</v>
      </c>
      <c r="N62" s="47">
        <v>2017</v>
      </c>
      <c r="O62" s="8">
        <v>43587</v>
      </c>
      <c r="P62" s="52">
        <v>112.82</v>
      </c>
      <c r="Q62" s="52"/>
      <c r="R62" s="55">
        <f>IF(P62="","",T62*M62*LOOKUP(RIGHT($D$2,3),定数!$A$6:$A$13,定数!$B$6:$B$13))</f>
        <v>16468.703630339296</v>
      </c>
      <c r="S62" s="55"/>
      <c r="T62" s="56">
        <f t="shared" si="5"/>
        <v>73.999999999999488</v>
      </c>
      <c r="U62" s="56"/>
      <c r="V62" t="str">
        <f t="shared" si="8"/>
        <v/>
      </c>
      <c r="W62">
        <f t="shared" si="3"/>
        <v>0</v>
      </c>
      <c r="X62" s="41">
        <f t="shared" si="6"/>
        <v>293030.83484928694</v>
      </c>
      <c r="Y62" s="42">
        <f t="shared" si="7"/>
        <v>6.3312248418630701E-2</v>
      </c>
    </row>
    <row r="63" spans="2:25" x14ac:dyDescent="0.15">
      <c r="B63" s="35">
        <v>55</v>
      </c>
      <c r="C63" s="51">
        <f t="shared" si="1"/>
        <v>290947.09746932943</v>
      </c>
      <c r="D63" s="51"/>
      <c r="E63" s="47">
        <v>2017</v>
      </c>
      <c r="F63" s="8">
        <v>43639</v>
      </c>
      <c r="G63" s="47" t="s">
        <v>4</v>
      </c>
      <c r="H63" s="52">
        <v>114.96</v>
      </c>
      <c r="I63" s="52"/>
      <c r="J63" s="47">
        <v>53</v>
      </c>
      <c r="K63" s="53">
        <f t="shared" si="0"/>
        <v>8728.4129240798829</v>
      </c>
      <c r="L63" s="54"/>
      <c r="M63" s="6">
        <f>IF(J63="","",(K63/J63)/LOOKUP(RIGHT($D$2,3),定数!$A$6:$A$13,定数!$B$6:$B$13))</f>
        <v>1.6468703630339403</v>
      </c>
      <c r="N63" s="47">
        <v>2017</v>
      </c>
      <c r="O63" s="8">
        <v>43643</v>
      </c>
      <c r="P63" s="52">
        <v>116.01</v>
      </c>
      <c r="Q63" s="52"/>
      <c r="R63" s="55">
        <f>IF(P63="","",T63*M63*LOOKUP(RIGHT($D$2,3),定数!$A$6:$A$13,定数!$B$6:$B$13))</f>
        <v>17292.138811856559</v>
      </c>
      <c r="S63" s="55"/>
      <c r="T63" s="56">
        <f t="shared" si="5"/>
        <v>105.00000000000114</v>
      </c>
      <c r="U63" s="56"/>
      <c r="V63" t="str">
        <f t="shared" si="8"/>
        <v/>
      </c>
      <c r="W63">
        <f t="shared" si="3"/>
        <v>0</v>
      </c>
      <c r="X63" s="41">
        <f t="shared" si="6"/>
        <v>293030.83484928694</v>
      </c>
      <c r="Y63" s="42">
        <f t="shared" si="7"/>
        <v>7.1109833237489317E-3</v>
      </c>
    </row>
    <row r="64" spans="2:25" x14ac:dyDescent="0.15">
      <c r="B64" s="35">
        <v>56</v>
      </c>
      <c r="C64" s="51">
        <f t="shared" si="1"/>
        <v>308239.23628118599</v>
      </c>
      <c r="D64" s="51"/>
      <c r="E64" s="47">
        <v>2017</v>
      </c>
      <c r="F64" s="8">
        <v>43644</v>
      </c>
      <c r="G64" s="47" t="s">
        <v>4</v>
      </c>
      <c r="H64" s="52">
        <v>117.2</v>
      </c>
      <c r="I64" s="52"/>
      <c r="J64" s="47">
        <v>107</v>
      </c>
      <c r="K64" s="53">
        <f t="shared" si="0"/>
        <v>9247.1770884355792</v>
      </c>
      <c r="L64" s="54"/>
      <c r="M64" s="6">
        <f>IF(J64="","",(K64/J64)/LOOKUP(RIGHT($D$2,3),定数!$A$6:$A$13,定数!$B$6:$B$13))</f>
        <v>0.86422215779771761</v>
      </c>
      <c r="N64" s="47">
        <v>2017</v>
      </c>
      <c r="O64" s="8">
        <v>43673</v>
      </c>
      <c r="P64" s="52">
        <v>116.1</v>
      </c>
      <c r="Q64" s="52"/>
      <c r="R64" s="55">
        <f>IF(P64="","",T64*M64*LOOKUP(RIGHT($D$2,3),定数!$A$6:$A$13,定数!$B$6:$B$13))</f>
        <v>-9506.4437357749666</v>
      </c>
      <c r="S64" s="55"/>
      <c r="T64" s="56">
        <f t="shared" si="5"/>
        <v>-110.00000000000085</v>
      </c>
      <c r="U64" s="56"/>
      <c r="V64" t="str">
        <f t="shared" si="8"/>
        <v/>
      </c>
      <c r="W64">
        <f t="shared" si="3"/>
        <v>1</v>
      </c>
      <c r="X64" s="41">
        <f t="shared" si="6"/>
        <v>308239.23628118599</v>
      </c>
      <c r="Y64" s="42">
        <f t="shared" si="7"/>
        <v>0</v>
      </c>
    </row>
    <row r="65" spans="2:25" x14ac:dyDescent="0.15">
      <c r="B65" s="35">
        <v>57</v>
      </c>
      <c r="C65" s="51">
        <f t="shared" si="1"/>
        <v>298732.79254541104</v>
      </c>
      <c r="D65" s="51"/>
      <c r="E65" s="47">
        <v>2017</v>
      </c>
      <c r="F65" s="8">
        <v>43666</v>
      </c>
      <c r="G65" s="47" t="s">
        <v>4</v>
      </c>
      <c r="H65" s="52">
        <v>117.63</v>
      </c>
      <c r="I65" s="52"/>
      <c r="J65" s="47">
        <v>95</v>
      </c>
      <c r="K65" s="53">
        <f t="shared" si="0"/>
        <v>8961.9837763623309</v>
      </c>
      <c r="L65" s="54"/>
      <c r="M65" s="6">
        <f>IF(J65="","",(K65/J65)/LOOKUP(RIGHT($D$2,3),定数!$A$6:$A$13,定数!$B$6:$B$13))</f>
        <v>0.94336671330129807</v>
      </c>
      <c r="N65" s="47">
        <v>2017</v>
      </c>
      <c r="O65" s="8">
        <v>43672</v>
      </c>
      <c r="P65" s="52">
        <v>116.66</v>
      </c>
      <c r="Q65" s="52"/>
      <c r="R65" s="55">
        <f>IF(P65="","",T65*M65*LOOKUP(RIGHT($D$2,3),定数!$A$6:$A$13,定数!$B$6:$B$13))</f>
        <v>-9150.6571190225804</v>
      </c>
      <c r="S65" s="55"/>
      <c r="T65" s="56">
        <f t="shared" si="5"/>
        <v>-96.999999999999886</v>
      </c>
      <c r="U65" s="56"/>
      <c r="V65" t="str">
        <f t="shared" si="8"/>
        <v/>
      </c>
      <c r="W65">
        <f t="shared" si="3"/>
        <v>2</v>
      </c>
      <c r="X65" s="41">
        <f t="shared" si="6"/>
        <v>308239.23628118599</v>
      </c>
      <c r="Y65" s="42">
        <f t="shared" si="7"/>
        <v>3.0841121495327251E-2</v>
      </c>
    </row>
    <row r="66" spans="2:25" x14ac:dyDescent="0.15">
      <c r="B66" s="35">
        <v>58</v>
      </c>
      <c r="C66" s="51">
        <f t="shared" si="1"/>
        <v>289582.13542638847</v>
      </c>
      <c r="D66" s="51"/>
      <c r="E66" s="47">
        <v>2017</v>
      </c>
      <c r="F66" s="8">
        <v>43680</v>
      </c>
      <c r="G66" s="47" t="s">
        <v>3</v>
      </c>
      <c r="H66" s="52">
        <v>113.75</v>
      </c>
      <c r="I66" s="52"/>
      <c r="J66" s="47">
        <v>52</v>
      </c>
      <c r="K66" s="53">
        <f t="shared" si="0"/>
        <v>8687.4640627916542</v>
      </c>
      <c r="L66" s="54"/>
      <c r="M66" s="6">
        <f>IF(J66="","",(K66/J66)/LOOKUP(RIGHT($D$2,3),定数!$A$6:$A$13,定数!$B$6:$B$13))</f>
        <v>1.6706661659214719</v>
      </c>
      <c r="N66" s="47">
        <v>2017</v>
      </c>
      <c r="O66" s="8">
        <v>43691</v>
      </c>
      <c r="P66" s="52">
        <v>112.71</v>
      </c>
      <c r="Q66" s="52"/>
      <c r="R66" s="55">
        <f>IF(P66="","",T66*M66*LOOKUP(RIGHT($D$2,3),定数!$A$6:$A$13,定数!$B$6:$B$13))</f>
        <v>17374.92812558341</v>
      </c>
      <c r="S66" s="55"/>
      <c r="T66" s="56">
        <f t="shared" si="5"/>
        <v>104.00000000000063</v>
      </c>
      <c r="U66" s="56"/>
      <c r="V66" t="str">
        <f t="shared" si="8"/>
        <v/>
      </c>
      <c r="W66">
        <f t="shared" si="3"/>
        <v>0</v>
      </c>
      <c r="X66" s="41">
        <f t="shared" si="6"/>
        <v>308239.23628118599</v>
      </c>
      <c r="Y66" s="42">
        <f t="shared" si="7"/>
        <v>6.0527988194786109E-2</v>
      </c>
    </row>
    <row r="67" spans="2:25" x14ac:dyDescent="0.15">
      <c r="B67" s="35">
        <v>59</v>
      </c>
      <c r="C67" s="51">
        <f t="shared" si="1"/>
        <v>306957.06355197186</v>
      </c>
      <c r="D67" s="51"/>
      <c r="E67" s="47">
        <v>2017</v>
      </c>
      <c r="F67" s="8">
        <v>43684</v>
      </c>
      <c r="G67" s="47" t="s">
        <v>3</v>
      </c>
      <c r="H67" s="52">
        <v>113.7</v>
      </c>
      <c r="I67" s="52"/>
      <c r="J67" s="47">
        <v>29</v>
      </c>
      <c r="K67" s="53">
        <f t="shared" si="0"/>
        <v>9208.711906559156</v>
      </c>
      <c r="L67" s="54"/>
      <c r="M67" s="6">
        <f>IF(J67="","",(K67/J67)/LOOKUP(RIGHT($D$2,3),定数!$A$6:$A$13,定数!$B$6:$B$13))</f>
        <v>3.1754178988135022</v>
      </c>
      <c r="N67" s="47">
        <v>2017</v>
      </c>
      <c r="O67" s="8">
        <v>43686</v>
      </c>
      <c r="P67" s="52">
        <v>113.13</v>
      </c>
      <c r="Q67" s="52"/>
      <c r="R67" s="55">
        <f>IF(P67="","",T67*M67*LOOKUP(RIGHT($D$2,3),定数!$A$6:$A$13,定数!$B$6:$B$13))</f>
        <v>18099.882023237198</v>
      </c>
      <c r="S67" s="55"/>
      <c r="T67" s="56">
        <f t="shared" si="5"/>
        <v>57.000000000000739</v>
      </c>
      <c r="U67" s="56"/>
      <c r="V67" t="str">
        <f t="shared" si="8"/>
        <v/>
      </c>
      <c r="W67">
        <f t="shared" si="3"/>
        <v>0</v>
      </c>
      <c r="X67" s="41">
        <f t="shared" si="6"/>
        <v>308239.23628118599</v>
      </c>
      <c r="Y67" s="42">
        <f t="shared" si="7"/>
        <v>4.1596674864730065E-3</v>
      </c>
    </row>
    <row r="68" spans="2:25" x14ac:dyDescent="0.15">
      <c r="B68" s="35">
        <v>60</v>
      </c>
      <c r="C68" s="51">
        <f t="shared" si="1"/>
        <v>325056.94557520904</v>
      </c>
      <c r="D68" s="51"/>
      <c r="E68" s="47">
        <v>2017</v>
      </c>
      <c r="F68" s="8">
        <v>43700</v>
      </c>
      <c r="G68" s="47" t="s">
        <v>3</v>
      </c>
      <c r="H68" s="52">
        <v>112.97</v>
      </c>
      <c r="I68" s="52"/>
      <c r="J68" s="47">
        <v>34</v>
      </c>
      <c r="K68" s="53">
        <f t="shared" si="0"/>
        <v>9751.7083672562712</v>
      </c>
      <c r="L68" s="54"/>
      <c r="M68" s="6">
        <f>IF(J68="","",(K68/J68)/LOOKUP(RIGHT($D$2,3),定数!$A$6:$A$13,定数!$B$6:$B$13))</f>
        <v>2.8681495197812565</v>
      </c>
      <c r="N68" s="47">
        <v>2017</v>
      </c>
      <c r="O68" s="8">
        <v>43701</v>
      </c>
      <c r="P68" s="52">
        <v>113.33</v>
      </c>
      <c r="Q68" s="52"/>
      <c r="R68" s="55">
        <f>IF(P68="","",T68*M68*LOOKUP(RIGHT($D$2,3),定数!$A$6:$A$13,定数!$B$6:$B$13))</f>
        <v>-10325.338271212508</v>
      </c>
      <c r="S68" s="55"/>
      <c r="T68" s="56">
        <f t="shared" si="5"/>
        <v>-35.999999999999943</v>
      </c>
      <c r="U68" s="56"/>
      <c r="V68" t="str">
        <f t="shared" si="8"/>
        <v/>
      </c>
      <c r="W68">
        <f t="shared" si="3"/>
        <v>1</v>
      </c>
      <c r="X68" s="41">
        <f t="shared" si="6"/>
        <v>325056.94557520904</v>
      </c>
      <c r="Y68" s="42">
        <f t="shared" si="7"/>
        <v>0</v>
      </c>
    </row>
    <row r="69" spans="2:25" x14ac:dyDescent="0.15">
      <c r="B69" s="35">
        <v>61</v>
      </c>
      <c r="C69" s="51">
        <f t="shared" si="1"/>
        <v>314731.60730399651</v>
      </c>
      <c r="D69" s="51"/>
      <c r="E69" s="47">
        <v>2017</v>
      </c>
      <c r="F69" s="8">
        <v>43737</v>
      </c>
      <c r="G69" s="47" t="s">
        <v>4</v>
      </c>
      <c r="H69" s="52">
        <v>116.37</v>
      </c>
      <c r="I69" s="52"/>
      <c r="J69" s="47">
        <v>59</v>
      </c>
      <c r="K69" s="53">
        <f t="shared" si="0"/>
        <v>9441.9482191198949</v>
      </c>
      <c r="L69" s="54"/>
      <c r="M69" s="6">
        <f>IF(J69="","",(K69/J69)/LOOKUP(RIGHT($D$2,3),定数!$A$6:$A$13,定数!$B$6:$B$13))</f>
        <v>1.6003302066304905</v>
      </c>
      <c r="N69" s="47">
        <v>2017</v>
      </c>
      <c r="O69" s="8">
        <v>43740</v>
      </c>
      <c r="P69" s="52">
        <v>115.75</v>
      </c>
      <c r="Q69" s="52"/>
      <c r="R69" s="55">
        <f>IF(P69="","",T69*M69*LOOKUP(RIGHT($D$2,3),定数!$A$6:$A$13,定数!$B$6:$B$13))</f>
        <v>-9922.0472811091149</v>
      </c>
      <c r="S69" s="55"/>
      <c r="T69" s="56">
        <f t="shared" si="5"/>
        <v>-62.000000000000455</v>
      </c>
      <c r="U69" s="56"/>
      <c r="V69" t="str">
        <f t="shared" si="8"/>
        <v/>
      </c>
      <c r="W69">
        <f t="shared" si="3"/>
        <v>2</v>
      </c>
      <c r="X69" s="41">
        <f t="shared" si="6"/>
        <v>325056.94557520904</v>
      </c>
      <c r="Y69" s="42">
        <f t="shared" si="7"/>
        <v>3.1764705882352917E-2</v>
      </c>
    </row>
    <row r="70" spans="2:25" x14ac:dyDescent="0.15">
      <c r="B70" s="35">
        <v>62</v>
      </c>
      <c r="C70" s="51">
        <f t="shared" si="1"/>
        <v>304809.56002288742</v>
      </c>
      <c r="D70" s="51"/>
      <c r="E70" s="47">
        <v>2017</v>
      </c>
      <c r="F70" s="8">
        <v>43764</v>
      </c>
      <c r="G70" s="47" t="s">
        <v>3</v>
      </c>
      <c r="H70" s="52">
        <v>114.38</v>
      </c>
      <c r="I70" s="52"/>
      <c r="J70" s="47">
        <v>57</v>
      </c>
      <c r="K70" s="53">
        <f t="shared" si="0"/>
        <v>9144.2868006866229</v>
      </c>
      <c r="L70" s="54"/>
      <c r="M70" s="6">
        <f>IF(J70="","",(K70/J70)/LOOKUP(RIGHT($D$2,3),定数!$A$6:$A$13,定数!$B$6:$B$13))</f>
        <v>1.6042608422257234</v>
      </c>
      <c r="N70" s="47">
        <v>2017</v>
      </c>
      <c r="O70" s="8">
        <v>43786</v>
      </c>
      <c r="P70" s="52">
        <v>113.25</v>
      </c>
      <c r="Q70" s="52"/>
      <c r="R70" s="55">
        <f>IF(P70="","",T70*M70*LOOKUP(RIGHT($D$2,3),定数!$A$6:$A$13,定数!$B$6:$B$13))</f>
        <v>18128.147517150599</v>
      </c>
      <c r="S70" s="55"/>
      <c r="T70" s="56">
        <f t="shared" si="5"/>
        <v>112.99999999999955</v>
      </c>
      <c r="U70" s="56"/>
      <c r="V70" t="str">
        <f t="shared" si="8"/>
        <v/>
      </c>
      <c r="W70">
        <f t="shared" si="3"/>
        <v>0</v>
      </c>
      <c r="X70" s="41">
        <f t="shared" si="6"/>
        <v>325056.94557520904</v>
      </c>
      <c r="Y70" s="42">
        <f t="shared" si="7"/>
        <v>6.2288733798604334E-2</v>
      </c>
    </row>
    <row r="71" spans="2:25" x14ac:dyDescent="0.15">
      <c r="B71" s="35">
        <v>63</v>
      </c>
      <c r="C71" s="51">
        <f t="shared" si="1"/>
        <v>322937.70754003804</v>
      </c>
      <c r="D71" s="51"/>
      <c r="E71" s="47">
        <v>2017</v>
      </c>
      <c r="F71" s="8">
        <v>43777</v>
      </c>
      <c r="G71" s="47" t="s">
        <v>3</v>
      </c>
      <c r="H71" s="52">
        <v>113.79</v>
      </c>
      <c r="I71" s="52"/>
      <c r="J71" s="47">
        <v>16</v>
      </c>
      <c r="K71" s="53">
        <f t="shared" si="0"/>
        <v>9688.1312262011415</v>
      </c>
      <c r="L71" s="54"/>
      <c r="M71" s="6">
        <f>IF(J71="","",(K71/J71)/LOOKUP(RIGHT($D$2,3),定数!$A$6:$A$13,定数!$B$6:$B$13))</f>
        <v>6.0550820163757137</v>
      </c>
      <c r="N71" s="47">
        <v>2017</v>
      </c>
      <c r="O71" s="8">
        <v>43778</v>
      </c>
      <c r="P71" s="52">
        <v>113.98</v>
      </c>
      <c r="Q71" s="52"/>
      <c r="R71" s="55">
        <f>IF(P71="","",T71*M71*LOOKUP(RIGHT($D$2,3),定数!$A$6:$A$13,定数!$B$6:$B$13))</f>
        <v>-11504.65583111372</v>
      </c>
      <c r="S71" s="55"/>
      <c r="T71" s="56">
        <f t="shared" si="5"/>
        <v>-18.999999999999773</v>
      </c>
      <c r="U71" s="56"/>
      <c r="V71" t="str">
        <f t="shared" si="8"/>
        <v/>
      </c>
      <c r="W71">
        <f t="shared" si="3"/>
        <v>1</v>
      </c>
      <c r="X71" s="41">
        <f t="shared" si="6"/>
        <v>325056.94557520904</v>
      </c>
      <c r="Y71" s="42">
        <f t="shared" si="7"/>
        <v>6.519590071889958E-3</v>
      </c>
    </row>
    <row r="72" spans="2:25" x14ac:dyDescent="0.15">
      <c r="B72" s="35">
        <v>64</v>
      </c>
      <c r="C72" s="51">
        <f t="shared" si="1"/>
        <v>311433.05170892435</v>
      </c>
      <c r="D72" s="51"/>
      <c r="E72" s="47">
        <v>2018</v>
      </c>
      <c r="F72" s="8">
        <v>43519</v>
      </c>
      <c r="G72" s="47" t="s">
        <v>3</v>
      </c>
      <c r="H72" s="52">
        <v>114.02</v>
      </c>
      <c r="I72" s="52"/>
      <c r="J72" s="47">
        <v>47</v>
      </c>
      <c r="K72" s="53">
        <f t="shared" si="0"/>
        <v>9342.9915512677308</v>
      </c>
      <c r="L72" s="54"/>
      <c r="M72" s="6">
        <f>IF(J72="","",(K72/J72)/LOOKUP(RIGHT($D$2,3),定数!$A$6:$A$13,定数!$B$6:$B$13))</f>
        <v>1.9878705428229213</v>
      </c>
      <c r="N72" s="47">
        <v>2018</v>
      </c>
      <c r="O72" s="8">
        <v>43524</v>
      </c>
      <c r="P72" s="52">
        <v>113.08</v>
      </c>
      <c r="Q72" s="52"/>
      <c r="R72" s="55">
        <f>IF(P72="","",T72*M72*LOOKUP(RIGHT($D$2,3),定数!$A$6:$A$13,定数!$B$6:$B$13))</f>
        <v>18685.983102535414</v>
      </c>
      <c r="S72" s="55"/>
      <c r="T72" s="56">
        <f t="shared" si="5"/>
        <v>93.999999999999773</v>
      </c>
      <c r="U72" s="56"/>
      <c r="V72" t="str">
        <f t="shared" si="8"/>
        <v/>
      </c>
      <c r="W72">
        <f t="shared" si="3"/>
        <v>0</v>
      </c>
      <c r="X72" s="41">
        <f t="shared" si="6"/>
        <v>325056.94557520904</v>
      </c>
      <c r="Y72" s="42">
        <f t="shared" si="7"/>
        <v>4.1912329675578341E-2</v>
      </c>
    </row>
    <row r="73" spans="2:25" x14ac:dyDescent="0.15">
      <c r="B73" s="35">
        <v>65</v>
      </c>
      <c r="C73" s="51">
        <f t="shared" si="1"/>
        <v>330119.03481145977</v>
      </c>
      <c r="D73" s="51"/>
      <c r="E73" s="47">
        <v>2018</v>
      </c>
      <c r="F73" s="8">
        <v>43572</v>
      </c>
      <c r="G73" s="47" t="s">
        <v>3</v>
      </c>
      <c r="H73" s="52">
        <v>111.37</v>
      </c>
      <c r="I73" s="52"/>
      <c r="J73" s="47">
        <v>23</v>
      </c>
      <c r="K73" s="53">
        <f t="shared" ref="K73:K132" si="9">IF(J73="","",C73*0.03)</f>
        <v>9903.5710443437929</v>
      </c>
      <c r="L73" s="54"/>
      <c r="M73" s="6">
        <f>IF(J73="","",(K73/J73)/LOOKUP(RIGHT($D$2,3),定数!$A$6:$A$13,定数!$B$6:$B$13))</f>
        <v>4.3059004540625185</v>
      </c>
      <c r="N73" s="47">
        <v>2018</v>
      </c>
      <c r="O73" s="8">
        <v>43572</v>
      </c>
      <c r="P73" s="52">
        <v>110.9</v>
      </c>
      <c r="Q73" s="52"/>
      <c r="R73" s="55">
        <f>IF(P73="","",T73*M73*LOOKUP(RIGHT($D$2,3),定数!$A$6:$A$13,定数!$B$6:$B$13))</f>
        <v>20237.732134093785</v>
      </c>
      <c r="S73" s="55"/>
      <c r="T73" s="56">
        <f t="shared" si="5"/>
        <v>46.999999999999886</v>
      </c>
      <c r="U73" s="56"/>
      <c r="V73" t="str">
        <f t="shared" si="8"/>
        <v/>
      </c>
      <c r="W73">
        <f t="shared" si="3"/>
        <v>0</v>
      </c>
      <c r="X73" s="41">
        <f t="shared" si="6"/>
        <v>330119.03481145977</v>
      </c>
      <c r="Y73" s="42">
        <f t="shared" si="7"/>
        <v>0</v>
      </c>
    </row>
    <row r="74" spans="2:25" x14ac:dyDescent="0.15">
      <c r="B74" s="35">
        <v>66</v>
      </c>
      <c r="C74" s="51">
        <f t="shared" ref="C74:C108" si="10">IF(R73="","",C73+R73)</f>
        <v>350356.76694555354</v>
      </c>
      <c r="D74" s="51"/>
      <c r="E74" s="47">
        <v>2018</v>
      </c>
      <c r="F74" s="8">
        <v>43574</v>
      </c>
      <c r="G74" s="47" t="s">
        <v>3</v>
      </c>
      <c r="H74" s="52">
        <v>110.47</v>
      </c>
      <c r="I74" s="52"/>
      <c r="J74" s="47">
        <v>61</v>
      </c>
      <c r="K74" s="53">
        <f t="shared" si="9"/>
        <v>10510.703008366605</v>
      </c>
      <c r="L74" s="54"/>
      <c r="M74" s="6">
        <f>IF(J74="","",(K74/J74)/LOOKUP(RIGHT($D$2,3),定数!$A$6:$A$13,定数!$B$6:$B$13))</f>
        <v>1.723066066945345</v>
      </c>
      <c r="N74" s="47">
        <v>2018</v>
      </c>
      <c r="O74" s="8">
        <v>43578</v>
      </c>
      <c r="P74" s="52">
        <v>111.1</v>
      </c>
      <c r="Q74" s="52"/>
      <c r="R74" s="55">
        <f>IF(P74="","",T74*M74*LOOKUP(RIGHT($D$2,3),定数!$A$6:$A$13,定数!$B$6:$B$13))</f>
        <v>-10855.316221755595</v>
      </c>
      <c r="S74" s="55"/>
      <c r="T74" s="56">
        <f t="shared" si="5"/>
        <v>-62.999999999999545</v>
      </c>
      <c r="U74" s="56"/>
      <c r="V74" t="str">
        <f t="shared" si="8"/>
        <v/>
      </c>
      <c r="W74">
        <f t="shared" si="8"/>
        <v>1</v>
      </c>
      <c r="X74" s="41">
        <f t="shared" si="6"/>
        <v>350356.76694555354</v>
      </c>
      <c r="Y74" s="42">
        <f t="shared" si="7"/>
        <v>0</v>
      </c>
    </row>
    <row r="75" spans="2:25" x14ac:dyDescent="0.15">
      <c r="B75" s="35">
        <v>67</v>
      </c>
      <c r="C75" s="51">
        <f t="shared" si="10"/>
        <v>339501.45072379796</v>
      </c>
      <c r="D75" s="51"/>
      <c r="E75" s="47">
        <v>2018</v>
      </c>
      <c r="F75" s="8">
        <v>43585</v>
      </c>
      <c r="G75" s="47" t="s">
        <v>3</v>
      </c>
      <c r="H75" s="52">
        <v>110.21</v>
      </c>
      <c r="I75" s="52"/>
      <c r="J75" s="47">
        <v>37</v>
      </c>
      <c r="K75" s="53">
        <f t="shared" si="9"/>
        <v>10185.043521713938</v>
      </c>
      <c r="L75" s="54"/>
      <c r="M75" s="6">
        <f>IF(J75="","",(K75/J75)/LOOKUP(RIGHT($D$2,3),定数!$A$6:$A$13,定数!$B$6:$B$13))</f>
        <v>2.7527144653280913</v>
      </c>
      <c r="N75" s="47">
        <v>2018</v>
      </c>
      <c r="O75" s="8">
        <v>43588</v>
      </c>
      <c r="P75" s="52">
        <v>109.75</v>
      </c>
      <c r="Q75" s="52"/>
      <c r="R75" s="55">
        <f>IF(P75="","",T75*M75*LOOKUP(RIGHT($D$2,3),定数!$A$6:$A$13,定数!$B$6:$B$13))</f>
        <v>12662.486540509048</v>
      </c>
      <c r="S75" s="55"/>
      <c r="T75" s="56">
        <f t="shared" si="5"/>
        <v>45.999999999999375</v>
      </c>
      <c r="U75" s="56"/>
      <c r="V75" t="str">
        <f t="shared" ref="V75:W90" si="11">IF(S75&lt;&gt;"",IF(S75&lt;0,1+V74,0),"")</f>
        <v/>
      </c>
      <c r="W75">
        <f t="shared" si="11"/>
        <v>0</v>
      </c>
      <c r="X75" s="41">
        <f t="shared" si="6"/>
        <v>350356.76694555354</v>
      </c>
      <c r="Y75" s="42">
        <f t="shared" si="7"/>
        <v>3.0983606557376753E-2</v>
      </c>
    </row>
    <row r="76" spans="2:25" x14ac:dyDescent="0.15">
      <c r="B76" s="35">
        <v>68</v>
      </c>
      <c r="C76" s="51">
        <f t="shared" si="10"/>
        <v>352163.93726430699</v>
      </c>
      <c r="D76" s="51"/>
      <c r="E76" s="47">
        <v>2018</v>
      </c>
      <c r="F76" s="8">
        <v>43586</v>
      </c>
      <c r="G76" s="47" t="s">
        <v>3</v>
      </c>
      <c r="H76" s="52">
        <v>110.11</v>
      </c>
      <c r="I76" s="52"/>
      <c r="J76" s="47">
        <v>34</v>
      </c>
      <c r="K76" s="53">
        <f t="shared" si="9"/>
        <v>10564.91811792921</v>
      </c>
      <c r="L76" s="54"/>
      <c r="M76" s="6">
        <f>IF(J76="","",(K76/J76)/LOOKUP(RIGHT($D$2,3),定数!$A$6:$A$13,定数!$B$6:$B$13))</f>
        <v>3.1073288582144731</v>
      </c>
      <c r="N76" s="47">
        <v>2018</v>
      </c>
      <c r="O76" s="8">
        <v>43587</v>
      </c>
      <c r="P76" s="52">
        <v>110.48</v>
      </c>
      <c r="Q76" s="52"/>
      <c r="R76" s="55">
        <f>IF(P76="","",T76*M76*LOOKUP(RIGHT($D$2,3),定数!$A$6:$A$13,定数!$B$6:$B$13))</f>
        <v>-11497.116775393693</v>
      </c>
      <c r="S76" s="55"/>
      <c r="T76" s="56">
        <f t="shared" ref="T76:T108" si="12">IF(P76="","",IF(G76="買",(P76-H76),(H76-P76))*IF(RIGHT($D$2,3)="JPY",100,10000))</f>
        <v>-37.000000000000455</v>
      </c>
      <c r="U76" s="56"/>
      <c r="V76" t="str">
        <f t="shared" si="11"/>
        <v/>
      </c>
      <c r="W76">
        <f t="shared" si="11"/>
        <v>1</v>
      </c>
      <c r="X76" s="41">
        <f t="shared" ref="X76:X108" si="13">IF(C76&lt;&gt;"",MAX(X75,C76),"")</f>
        <v>352163.93726430699</v>
      </c>
      <c r="Y76" s="42">
        <f t="shared" ref="Y76:Y108" si="14">IF(X76&lt;&gt;"",1-(C76/X76),"")</f>
        <v>0</v>
      </c>
    </row>
    <row r="77" spans="2:25" x14ac:dyDescent="0.15">
      <c r="B77" s="35">
        <v>69</v>
      </c>
      <c r="C77" s="51">
        <f t="shared" si="10"/>
        <v>340666.82048891328</v>
      </c>
      <c r="D77" s="51"/>
      <c r="E77" s="47">
        <v>2018</v>
      </c>
      <c r="F77" s="8">
        <v>43592</v>
      </c>
      <c r="G77" s="47" t="s">
        <v>3</v>
      </c>
      <c r="H77" s="52">
        <v>108.83</v>
      </c>
      <c r="I77" s="52"/>
      <c r="J77" s="47">
        <v>31</v>
      </c>
      <c r="K77" s="53">
        <f t="shared" si="9"/>
        <v>10220.004614667398</v>
      </c>
      <c r="L77" s="54"/>
      <c r="M77" s="6">
        <f>IF(J77="","",(K77/J77)/LOOKUP(RIGHT($D$2,3),定数!$A$6:$A$13,定数!$B$6:$B$13))</f>
        <v>3.296775682150773</v>
      </c>
      <c r="N77" s="47">
        <v>2018</v>
      </c>
      <c r="O77" s="8">
        <v>43594</v>
      </c>
      <c r="P77" s="52">
        <v>109.17</v>
      </c>
      <c r="Q77" s="52"/>
      <c r="R77" s="55">
        <f>IF(P77="","",T77*M77*LOOKUP(RIGHT($D$2,3),定数!$A$6:$A$13,定数!$B$6:$B$13))</f>
        <v>-11209.03731931274</v>
      </c>
      <c r="S77" s="55"/>
      <c r="T77" s="56">
        <f t="shared" si="12"/>
        <v>-34.000000000000341</v>
      </c>
      <c r="U77" s="56"/>
      <c r="V77" t="str">
        <f t="shared" si="11"/>
        <v/>
      </c>
      <c r="W77">
        <f t="shared" si="11"/>
        <v>2</v>
      </c>
      <c r="X77" s="41">
        <f t="shared" si="13"/>
        <v>352163.93726430699</v>
      </c>
      <c r="Y77" s="42">
        <f t="shared" si="14"/>
        <v>3.2647058823529918E-2</v>
      </c>
    </row>
    <row r="78" spans="2:25" x14ac:dyDescent="0.15">
      <c r="B78" s="35">
        <v>70</v>
      </c>
      <c r="C78" s="51">
        <f t="shared" si="10"/>
        <v>329457.78316960053</v>
      </c>
      <c r="D78" s="51"/>
      <c r="E78" s="47">
        <v>2018</v>
      </c>
      <c r="F78" s="8">
        <v>43609</v>
      </c>
      <c r="G78" s="47" t="s">
        <v>3</v>
      </c>
      <c r="H78" s="52">
        <v>109.9</v>
      </c>
      <c r="I78" s="52"/>
      <c r="J78" s="47">
        <v>86</v>
      </c>
      <c r="K78" s="53">
        <f t="shared" si="9"/>
        <v>9883.7334950880158</v>
      </c>
      <c r="L78" s="54"/>
      <c r="M78" s="6">
        <f>IF(J78="","",(K78/J78)/LOOKUP(RIGHT($D$2,3),定数!$A$6:$A$13,定数!$B$6:$B$13))</f>
        <v>1.1492713366381413</v>
      </c>
      <c r="N78" s="47">
        <v>2018</v>
      </c>
      <c r="O78" s="8">
        <v>43617</v>
      </c>
      <c r="P78" s="52">
        <v>110.79</v>
      </c>
      <c r="Q78" s="52"/>
      <c r="R78" s="55">
        <f>IF(P78="","",T78*M78*LOOKUP(RIGHT($D$2,3),定数!$A$6:$A$13,定数!$B$6:$B$13))</f>
        <v>-10228.514896079465</v>
      </c>
      <c r="S78" s="55"/>
      <c r="T78" s="56">
        <f t="shared" si="12"/>
        <v>-89.000000000000057</v>
      </c>
      <c r="U78" s="56"/>
      <c r="V78" t="str">
        <f t="shared" si="11"/>
        <v/>
      </c>
      <c r="W78">
        <f t="shared" si="11"/>
        <v>3</v>
      </c>
      <c r="X78" s="41">
        <f t="shared" si="13"/>
        <v>352163.93726430699</v>
      </c>
      <c r="Y78" s="42">
        <f t="shared" si="14"/>
        <v>6.4476091081594689E-2</v>
      </c>
    </row>
    <row r="79" spans="2:25" x14ac:dyDescent="0.15">
      <c r="B79" s="35">
        <v>71</v>
      </c>
      <c r="C79" s="51">
        <f t="shared" si="10"/>
        <v>319229.26827352104</v>
      </c>
      <c r="D79" s="51"/>
      <c r="E79" s="47">
        <v>2018</v>
      </c>
      <c r="F79" s="8">
        <v>43610</v>
      </c>
      <c r="G79" s="47" t="s">
        <v>3</v>
      </c>
      <c r="H79" s="52">
        <v>110.17</v>
      </c>
      <c r="I79" s="52"/>
      <c r="J79" s="47">
        <v>35</v>
      </c>
      <c r="K79" s="53">
        <f t="shared" si="9"/>
        <v>9576.87804820563</v>
      </c>
      <c r="L79" s="54"/>
      <c r="M79" s="6">
        <f>IF(J79="","",(K79/J79)/LOOKUP(RIGHT($D$2,3),定数!$A$6:$A$13,定数!$B$6:$B$13))</f>
        <v>2.7362508709158941</v>
      </c>
      <c r="N79" s="47">
        <v>2018</v>
      </c>
      <c r="O79" s="8">
        <v>43611</v>
      </c>
      <c r="P79" s="52">
        <v>110.54</v>
      </c>
      <c r="Q79" s="52"/>
      <c r="R79" s="55">
        <f>IF(P79="","",T79*M79*LOOKUP(RIGHT($D$2,3),定数!$A$6:$A$13,定数!$B$6:$B$13))</f>
        <v>-10124.128222388932</v>
      </c>
      <c r="S79" s="55"/>
      <c r="T79" s="56">
        <f t="shared" si="12"/>
        <v>-37.000000000000455</v>
      </c>
      <c r="U79" s="56"/>
      <c r="V79" t="str">
        <f t="shared" si="11"/>
        <v/>
      </c>
      <c r="W79">
        <f t="shared" si="11"/>
        <v>4</v>
      </c>
      <c r="X79" s="41">
        <f t="shared" si="13"/>
        <v>352163.93726430699</v>
      </c>
      <c r="Y79" s="42">
        <f t="shared" si="14"/>
        <v>9.3520844998015051E-2</v>
      </c>
    </row>
    <row r="80" spans="2:25" x14ac:dyDescent="0.15">
      <c r="B80" s="35">
        <v>72</v>
      </c>
      <c r="C80" s="51">
        <f t="shared" si="10"/>
        <v>309105.14005113213</v>
      </c>
      <c r="D80" s="51"/>
      <c r="E80" s="47">
        <v>2018</v>
      </c>
      <c r="F80" s="8">
        <v>43636</v>
      </c>
      <c r="G80" s="47" t="s">
        <v>3</v>
      </c>
      <c r="H80" s="52">
        <v>110.35</v>
      </c>
      <c r="I80" s="52"/>
      <c r="J80" s="47">
        <v>39</v>
      </c>
      <c r="K80" s="53">
        <f t="shared" si="9"/>
        <v>9273.1542015339637</v>
      </c>
      <c r="L80" s="54"/>
      <c r="M80" s="6">
        <f>IF(J80="","",(K80/J80)/LOOKUP(RIGHT($D$2,3),定数!$A$6:$A$13,定数!$B$6:$B$13))</f>
        <v>2.3777318465471704</v>
      </c>
      <c r="N80" s="47">
        <v>2018</v>
      </c>
      <c r="O80" s="8">
        <v>43636</v>
      </c>
      <c r="P80" s="52">
        <v>110.77</v>
      </c>
      <c r="Q80" s="52"/>
      <c r="R80" s="55">
        <f>IF(P80="","",T80*M80*LOOKUP(RIGHT($D$2,3),定数!$A$6:$A$13,定数!$B$6:$B$13))</f>
        <v>-9986.4737554981566</v>
      </c>
      <c r="S80" s="55"/>
      <c r="T80" s="56">
        <f t="shared" si="12"/>
        <v>-42.000000000000171</v>
      </c>
      <c r="U80" s="56"/>
      <c r="V80" t="str">
        <f t="shared" si="11"/>
        <v/>
      </c>
      <c r="W80">
        <f t="shared" si="11"/>
        <v>5</v>
      </c>
      <c r="X80" s="41">
        <f t="shared" si="13"/>
        <v>352163.93726430699</v>
      </c>
      <c r="Y80" s="42">
        <f t="shared" si="14"/>
        <v>0.1222691839137926</v>
      </c>
    </row>
    <row r="81" spans="2:25" x14ac:dyDescent="0.15">
      <c r="B81" s="35">
        <v>73</v>
      </c>
      <c r="C81" s="51">
        <f t="shared" si="10"/>
        <v>299118.66629563394</v>
      </c>
      <c r="D81" s="51"/>
      <c r="E81" s="47">
        <v>2018</v>
      </c>
      <c r="F81" s="8">
        <v>43706</v>
      </c>
      <c r="G81" s="47" t="s">
        <v>4</v>
      </c>
      <c r="H81" s="52">
        <v>114.18</v>
      </c>
      <c r="I81" s="52"/>
      <c r="J81" s="47">
        <v>44</v>
      </c>
      <c r="K81" s="53">
        <f t="shared" si="9"/>
        <v>8973.5599888690176</v>
      </c>
      <c r="L81" s="54"/>
      <c r="M81" s="6">
        <f>IF(J81="","",(K81/J81)/LOOKUP(RIGHT($D$2,3),定数!$A$6:$A$13,定数!$B$6:$B$13))</f>
        <v>2.0394454520156859</v>
      </c>
      <c r="N81" s="47">
        <v>2018</v>
      </c>
      <c r="O81" s="8">
        <v>43707</v>
      </c>
      <c r="P81" s="52">
        <v>115.05</v>
      </c>
      <c r="Q81" s="52"/>
      <c r="R81" s="55">
        <f>IF(P81="","",T81*M81*LOOKUP(RIGHT($D$2,3),定数!$A$6:$A$13,定数!$B$6:$B$13))</f>
        <v>17743.175432536271</v>
      </c>
      <c r="S81" s="55"/>
      <c r="T81" s="56">
        <f t="shared" si="12"/>
        <v>86.999999999999034</v>
      </c>
      <c r="U81" s="56"/>
      <c r="V81" t="str">
        <f t="shared" si="11"/>
        <v/>
      </c>
      <c r="W81">
        <f t="shared" si="11"/>
        <v>0</v>
      </c>
      <c r="X81" s="41">
        <f t="shared" si="13"/>
        <v>352163.93726430699</v>
      </c>
      <c r="Y81" s="42">
        <f t="shared" si="14"/>
        <v>0.15062664104888568</v>
      </c>
    </row>
    <row r="82" spans="2:25" x14ac:dyDescent="0.15">
      <c r="B82" s="35">
        <v>74</v>
      </c>
      <c r="C82" s="51">
        <f t="shared" si="10"/>
        <v>316861.84172817023</v>
      </c>
      <c r="D82" s="51"/>
      <c r="E82" s="47">
        <v>2018</v>
      </c>
      <c r="F82" s="8">
        <v>43725</v>
      </c>
      <c r="G82" s="47" t="s">
        <v>4</v>
      </c>
      <c r="H82" s="52">
        <v>116.11</v>
      </c>
      <c r="I82" s="52"/>
      <c r="J82" s="47">
        <v>39</v>
      </c>
      <c r="K82" s="53">
        <f t="shared" si="9"/>
        <v>9505.855251845107</v>
      </c>
      <c r="L82" s="54"/>
      <c r="M82" s="6">
        <f>IF(J82="","",(K82/J82)/LOOKUP(RIGHT($D$2,3),定数!$A$6:$A$13,定数!$B$6:$B$13))</f>
        <v>2.4373987825243866</v>
      </c>
      <c r="N82" s="47">
        <v>2018</v>
      </c>
      <c r="O82" s="8">
        <v>43726</v>
      </c>
      <c r="P82" s="52">
        <v>116.89</v>
      </c>
      <c r="Q82" s="52"/>
      <c r="R82" s="55">
        <f>IF(P82="","",T82*M82*LOOKUP(RIGHT($D$2,3),定数!$A$6:$A$13,定数!$B$6:$B$13))</f>
        <v>19011.710503690243</v>
      </c>
      <c r="S82" s="55"/>
      <c r="T82" s="56">
        <f t="shared" si="12"/>
        <v>78.000000000000114</v>
      </c>
      <c r="U82" s="56"/>
      <c r="V82" t="str">
        <f t="shared" si="11"/>
        <v/>
      </c>
      <c r="W82">
        <f t="shared" si="11"/>
        <v>0</v>
      </c>
      <c r="X82" s="41">
        <f t="shared" si="13"/>
        <v>352163.93726430699</v>
      </c>
      <c r="Y82" s="42">
        <f t="shared" si="14"/>
        <v>0.10024335771110415</v>
      </c>
    </row>
    <row r="83" spans="2:25" x14ac:dyDescent="0.15">
      <c r="B83" s="35">
        <v>75</v>
      </c>
      <c r="C83" s="51">
        <f t="shared" si="10"/>
        <v>335873.55223186046</v>
      </c>
      <c r="D83" s="51"/>
      <c r="E83" s="47">
        <v>2018</v>
      </c>
      <c r="F83" s="8">
        <v>43746</v>
      </c>
      <c r="G83" s="47" t="s">
        <v>3</v>
      </c>
      <c r="H83" s="52">
        <v>114.14</v>
      </c>
      <c r="I83" s="52"/>
      <c r="J83" s="47">
        <v>69</v>
      </c>
      <c r="K83" s="53">
        <f t="shared" si="9"/>
        <v>10076.206566955814</v>
      </c>
      <c r="L83" s="54"/>
      <c r="M83" s="6">
        <f>IF(J83="","",(K83/J83)/LOOKUP(RIGHT($D$2,3),定数!$A$6:$A$13,定数!$B$6:$B$13))</f>
        <v>1.4603197923124369</v>
      </c>
      <c r="N83" s="47">
        <v>2018</v>
      </c>
      <c r="O83" s="8">
        <v>43756</v>
      </c>
      <c r="P83" s="52">
        <v>112.76</v>
      </c>
      <c r="Q83" s="52"/>
      <c r="R83" s="55">
        <f>IF(P83="","",T83*M83*LOOKUP(RIGHT($D$2,3),定数!$A$6:$A$13,定数!$B$6:$B$13))</f>
        <v>20152.413133911563</v>
      </c>
      <c r="S83" s="55"/>
      <c r="T83" s="56">
        <f t="shared" si="12"/>
        <v>137.99999999999955</v>
      </c>
      <c r="U83" s="56"/>
      <c r="V83" t="str">
        <f t="shared" si="11"/>
        <v/>
      </c>
      <c r="W83">
        <f t="shared" si="11"/>
        <v>0</v>
      </c>
      <c r="X83" s="41">
        <f t="shared" si="13"/>
        <v>352163.93726430699</v>
      </c>
      <c r="Y83" s="42">
        <f t="shared" si="14"/>
        <v>4.6257959173770291E-2</v>
      </c>
    </row>
    <row r="84" spans="2:25" x14ac:dyDescent="0.15">
      <c r="B84" s="35">
        <v>76</v>
      </c>
      <c r="C84" s="51">
        <f t="shared" si="10"/>
        <v>356025.96536577202</v>
      </c>
      <c r="D84" s="51"/>
      <c r="E84" s="47">
        <v>2018</v>
      </c>
      <c r="F84" s="8">
        <v>43748</v>
      </c>
      <c r="G84" s="47" t="s">
        <v>3</v>
      </c>
      <c r="H84" s="52">
        <v>113.61</v>
      </c>
      <c r="I84" s="52"/>
      <c r="J84" s="47">
        <v>57</v>
      </c>
      <c r="K84" s="53">
        <f t="shared" si="9"/>
        <v>10680.778960973161</v>
      </c>
      <c r="L84" s="54"/>
      <c r="M84" s="6">
        <f>IF(J84="","",(K84/J84)/LOOKUP(RIGHT($D$2,3),定数!$A$6:$A$13,定数!$B$6:$B$13))</f>
        <v>1.8738208703461685</v>
      </c>
      <c r="N84" s="47">
        <v>2018</v>
      </c>
      <c r="O84" s="8">
        <v>43763</v>
      </c>
      <c r="P84" s="52">
        <v>112.47</v>
      </c>
      <c r="Q84" s="52"/>
      <c r="R84" s="55">
        <f>IF(P84="","",T84*M84*LOOKUP(RIGHT($D$2,3),定数!$A$6:$A$13,定数!$B$6:$B$13))</f>
        <v>21361.557921946332</v>
      </c>
      <c r="S84" s="55"/>
      <c r="T84" s="56">
        <f t="shared" si="12"/>
        <v>114.00000000000006</v>
      </c>
      <c r="U84" s="56"/>
      <c r="V84" t="str">
        <f t="shared" si="11"/>
        <v/>
      </c>
      <c r="W84">
        <f t="shared" si="11"/>
        <v>0</v>
      </c>
      <c r="X84" s="41">
        <f t="shared" si="13"/>
        <v>356025.96536577202</v>
      </c>
      <c r="Y84" s="42">
        <f t="shared" si="14"/>
        <v>0</v>
      </c>
    </row>
    <row r="85" spans="2:25" x14ac:dyDescent="0.15">
      <c r="B85" s="35">
        <v>77</v>
      </c>
      <c r="C85" s="51">
        <f t="shared" si="10"/>
        <v>377387.52328771836</v>
      </c>
      <c r="D85" s="51"/>
      <c r="E85" s="47">
        <v>2018</v>
      </c>
      <c r="F85" s="8">
        <v>43749</v>
      </c>
      <c r="G85" s="47" t="s">
        <v>3</v>
      </c>
      <c r="H85" s="52">
        <v>113.12</v>
      </c>
      <c r="I85" s="52"/>
      <c r="J85" s="47">
        <v>68</v>
      </c>
      <c r="K85" s="53">
        <f t="shared" si="9"/>
        <v>11321.625698631551</v>
      </c>
      <c r="L85" s="54"/>
      <c r="M85" s="6">
        <f>IF(J85="","",(K85/J85)/LOOKUP(RIGHT($D$2,3),定数!$A$6:$A$13,定数!$B$6:$B$13))</f>
        <v>1.6649449556811105</v>
      </c>
      <c r="N85" s="47">
        <v>2018</v>
      </c>
      <c r="O85" s="8">
        <v>43764</v>
      </c>
      <c r="P85" s="52">
        <v>111.76</v>
      </c>
      <c r="Q85" s="52"/>
      <c r="R85" s="55">
        <f>IF(P85="","",T85*M85*LOOKUP(RIGHT($D$2,3),定数!$A$6:$A$13,定数!$B$6:$B$13))</f>
        <v>22643.251397263091</v>
      </c>
      <c r="S85" s="55"/>
      <c r="T85" s="56">
        <f t="shared" si="12"/>
        <v>135.99999999999994</v>
      </c>
      <c r="U85" s="56"/>
      <c r="V85" t="str">
        <f t="shared" si="11"/>
        <v/>
      </c>
      <c r="W85">
        <f t="shared" si="11"/>
        <v>0</v>
      </c>
      <c r="X85" s="41">
        <f t="shared" si="13"/>
        <v>377387.52328771836</v>
      </c>
      <c r="Y85" s="42">
        <f t="shared" si="14"/>
        <v>0</v>
      </c>
    </row>
    <row r="86" spans="2:25" x14ac:dyDescent="0.15">
      <c r="B86" s="35">
        <v>78</v>
      </c>
      <c r="C86" s="51">
        <f t="shared" si="10"/>
        <v>400030.77468498144</v>
      </c>
      <c r="D86" s="51"/>
      <c r="E86" s="47">
        <v>2018</v>
      </c>
      <c r="F86" s="8">
        <v>43753</v>
      </c>
      <c r="G86" s="47" t="s">
        <v>3</v>
      </c>
      <c r="H86" s="52">
        <v>113.12</v>
      </c>
      <c r="I86" s="52"/>
      <c r="J86" s="47">
        <v>35</v>
      </c>
      <c r="K86" s="53">
        <f t="shared" si="9"/>
        <v>12000.923240549442</v>
      </c>
      <c r="L86" s="54"/>
      <c r="M86" s="6">
        <f>IF(J86="","",(K86/J86)/LOOKUP(RIGHT($D$2,3),定数!$A$6:$A$13,定数!$B$6:$B$13))</f>
        <v>3.4288352115855547</v>
      </c>
      <c r="N86" s="47">
        <v>2018</v>
      </c>
      <c r="O86" s="8">
        <v>43754</v>
      </c>
      <c r="P86" s="52">
        <v>113.5</v>
      </c>
      <c r="Q86" s="52"/>
      <c r="R86" s="55">
        <f>IF(P86="","",T86*M86*LOOKUP(RIGHT($D$2,3),定数!$A$6:$A$13,定数!$B$6:$B$13))</f>
        <v>-13029.573804024953</v>
      </c>
      <c r="S86" s="55"/>
      <c r="T86" s="56">
        <f t="shared" si="12"/>
        <v>-37.999999999999545</v>
      </c>
      <c r="U86" s="56"/>
      <c r="V86" t="str">
        <f t="shared" si="11"/>
        <v/>
      </c>
      <c r="W86">
        <f t="shared" si="11"/>
        <v>1</v>
      </c>
      <c r="X86" s="41">
        <f t="shared" si="13"/>
        <v>400030.77468498144</v>
      </c>
      <c r="Y86" s="42">
        <f t="shared" si="14"/>
        <v>0</v>
      </c>
    </row>
    <row r="87" spans="2:25" x14ac:dyDescent="0.15">
      <c r="B87" s="35">
        <v>79</v>
      </c>
      <c r="C87" s="51">
        <f t="shared" si="10"/>
        <v>387001.20088095649</v>
      </c>
      <c r="D87" s="51"/>
      <c r="E87" s="47">
        <v>2018</v>
      </c>
      <c r="F87" s="8">
        <v>43756</v>
      </c>
      <c r="G87" s="47" t="s">
        <v>3</v>
      </c>
      <c r="H87" s="52">
        <v>113.04</v>
      </c>
      <c r="I87" s="52"/>
      <c r="J87" s="47">
        <v>22</v>
      </c>
      <c r="K87" s="53">
        <f t="shared" si="9"/>
        <v>11610.036026428694</v>
      </c>
      <c r="L87" s="54"/>
      <c r="M87" s="6">
        <f>IF(J87="","",(K87/J87)/LOOKUP(RIGHT($D$2,3),定数!$A$6:$A$13,定数!$B$6:$B$13))</f>
        <v>5.2772891029221327</v>
      </c>
      <c r="N87" s="47">
        <v>2018</v>
      </c>
      <c r="O87" s="8">
        <v>43756</v>
      </c>
      <c r="P87" s="52">
        <v>113.29</v>
      </c>
      <c r="Q87" s="52"/>
      <c r="R87" s="55">
        <f>IF(P87="","",T87*M87*LOOKUP(RIGHT($D$2,3),定数!$A$6:$A$13,定数!$B$6:$B$13))</f>
        <v>-13193.222757305333</v>
      </c>
      <c r="S87" s="55"/>
      <c r="T87" s="56">
        <f t="shared" si="12"/>
        <v>-25</v>
      </c>
      <c r="U87" s="56"/>
      <c r="V87" t="str">
        <f t="shared" si="11"/>
        <v/>
      </c>
      <c r="W87">
        <f t="shared" si="11"/>
        <v>2</v>
      </c>
      <c r="X87" s="41">
        <f t="shared" si="13"/>
        <v>400030.77468498144</v>
      </c>
      <c r="Y87" s="42">
        <f t="shared" si="14"/>
        <v>3.257142857142814E-2</v>
      </c>
    </row>
    <row r="88" spans="2:25" x14ac:dyDescent="0.15">
      <c r="B88" s="35">
        <v>80</v>
      </c>
      <c r="C88" s="51">
        <f t="shared" si="10"/>
        <v>373807.97812365118</v>
      </c>
      <c r="D88" s="51"/>
      <c r="E88" s="47">
        <v>2018</v>
      </c>
      <c r="F88" s="8">
        <v>43762</v>
      </c>
      <c r="G88" s="47" t="s">
        <v>3</v>
      </c>
      <c r="H88" s="52">
        <v>112.66</v>
      </c>
      <c r="I88" s="52"/>
      <c r="J88" s="47">
        <v>31</v>
      </c>
      <c r="K88" s="53">
        <f t="shared" si="9"/>
        <v>11214.239343709534</v>
      </c>
      <c r="L88" s="54"/>
      <c r="M88" s="6">
        <f>IF(J88="","",(K88/J88)/LOOKUP(RIGHT($D$2,3),定数!$A$6:$A$13,定数!$B$6:$B$13))</f>
        <v>3.6174965624869464</v>
      </c>
      <c r="N88" s="47">
        <v>2018</v>
      </c>
      <c r="O88" s="8">
        <v>43764</v>
      </c>
      <c r="P88" s="52">
        <v>112.04</v>
      </c>
      <c r="Q88" s="52"/>
      <c r="R88" s="55">
        <f>IF(P88="","",T88*M88*LOOKUP(RIGHT($D$2,3),定数!$A$6:$A$13,定数!$B$6:$B$13))</f>
        <v>22428.478687418719</v>
      </c>
      <c r="S88" s="55"/>
      <c r="T88" s="56">
        <f t="shared" si="12"/>
        <v>61.999999999999034</v>
      </c>
      <c r="U88" s="56"/>
      <c r="V88" t="str">
        <f t="shared" si="11"/>
        <v/>
      </c>
      <c r="W88">
        <f t="shared" si="11"/>
        <v>0</v>
      </c>
      <c r="X88" s="41">
        <f t="shared" si="13"/>
        <v>400030.77468498144</v>
      </c>
      <c r="Y88" s="42">
        <f t="shared" si="14"/>
        <v>6.5551948051947639E-2</v>
      </c>
    </row>
    <row r="89" spans="2:25" x14ac:dyDescent="0.15">
      <c r="B89" s="35">
        <v>81</v>
      </c>
      <c r="C89" s="51">
        <f t="shared" si="10"/>
        <v>396236.45681106992</v>
      </c>
      <c r="D89" s="51"/>
      <c r="E89" s="47">
        <v>2018</v>
      </c>
      <c r="F89" s="8">
        <v>43825</v>
      </c>
      <c r="G89" s="47" t="s">
        <v>3</v>
      </c>
      <c r="H89" s="52">
        <v>111.69</v>
      </c>
      <c r="I89" s="52"/>
      <c r="J89" s="47">
        <v>33</v>
      </c>
      <c r="K89" s="53">
        <f t="shared" si="9"/>
        <v>11887.093704332097</v>
      </c>
      <c r="L89" s="54"/>
      <c r="M89" s="6">
        <f>IF(J89="","",(K89/J89)/LOOKUP(RIGHT($D$2,3),定数!$A$6:$A$13,定数!$B$6:$B$13))</f>
        <v>3.602149607373363</v>
      </c>
      <c r="N89" s="47">
        <v>2018</v>
      </c>
      <c r="O89" s="8">
        <v>43826</v>
      </c>
      <c r="P89" s="52">
        <v>112.04</v>
      </c>
      <c r="Q89" s="52"/>
      <c r="R89" s="55">
        <f>IF(P89="","",T89*M89*LOOKUP(RIGHT($D$2,3),定数!$A$6:$A$13,定数!$B$6:$B$13))</f>
        <v>-12607.523625807078</v>
      </c>
      <c r="S89" s="55"/>
      <c r="T89" s="56">
        <f t="shared" si="12"/>
        <v>-35.000000000000853</v>
      </c>
      <c r="U89" s="56"/>
      <c r="V89" t="str">
        <f t="shared" si="11"/>
        <v/>
      </c>
      <c r="W89">
        <f t="shared" si="11"/>
        <v>1</v>
      </c>
      <c r="X89" s="41">
        <f t="shared" si="13"/>
        <v>400030.77468498144</v>
      </c>
      <c r="Y89" s="42">
        <f t="shared" si="14"/>
        <v>9.4850649350652905E-3</v>
      </c>
    </row>
    <row r="90" spans="2:25" x14ac:dyDescent="0.15">
      <c r="B90" s="35">
        <v>82</v>
      </c>
      <c r="C90" s="51">
        <f t="shared" si="10"/>
        <v>383628.93318526284</v>
      </c>
      <c r="D90" s="51"/>
      <c r="E90" s="47">
        <v>2019</v>
      </c>
      <c r="F90" s="8">
        <v>43503</v>
      </c>
      <c r="G90" s="47" t="s">
        <v>3</v>
      </c>
      <c r="H90" s="52">
        <v>109.47</v>
      </c>
      <c r="I90" s="52"/>
      <c r="J90" s="47">
        <v>31</v>
      </c>
      <c r="K90" s="53">
        <f t="shared" si="9"/>
        <v>11508.867995557885</v>
      </c>
      <c r="L90" s="54"/>
      <c r="M90" s="6">
        <f>IF(J90="","",(K90/J90)/LOOKUP(RIGHT($D$2,3),定数!$A$6:$A$13,定数!$B$6:$B$13))</f>
        <v>3.7125380630831888</v>
      </c>
      <c r="N90" s="47">
        <v>2019</v>
      </c>
      <c r="O90" s="8">
        <v>43505</v>
      </c>
      <c r="P90" s="52">
        <v>109.8</v>
      </c>
      <c r="Q90" s="52"/>
      <c r="R90" s="55">
        <f>IF(P90="","",T90*M90*LOOKUP(RIGHT($D$2,3),定数!$A$6:$A$13,定数!$B$6:$B$13))</f>
        <v>-12251.37560817446</v>
      </c>
      <c r="S90" s="55"/>
      <c r="T90" s="56">
        <f t="shared" si="12"/>
        <v>-32.999999999999829</v>
      </c>
      <c r="U90" s="56"/>
      <c r="V90" t="str">
        <f t="shared" si="11"/>
        <v/>
      </c>
      <c r="W90">
        <f t="shared" si="11"/>
        <v>2</v>
      </c>
      <c r="X90" s="41">
        <f t="shared" si="13"/>
        <v>400030.77468498144</v>
      </c>
      <c r="Y90" s="42">
        <f t="shared" si="14"/>
        <v>4.1001449232586751E-2</v>
      </c>
    </row>
    <row r="91" spans="2:25" x14ac:dyDescent="0.15">
      <c r="B91" s="35">
        <v>83</v>
      </c>
      <c r="C91" s="51">
        <f t="shared" si="10"/>
        <v>371377.55757708836</v>
      </c>
      <c r="D91" s="51"/>
      <c r="E91" s="47">
        <v>2019</v>
      </c>
      <c r="F91" s="8">
        <v>43535</v>
      </c>
      <c r="G91" s="47" t="s">
        <v>3</v>
      </c>
      <c r="H91" s="52">
        <v>109.99</v>
      </c>
      <c r="I91" s="52"/>
      <c r="J91" s="47">
        <v>39</v>
      </c>
      <c r="K91" s="53">
        <f t="shared" si="9"/>
        <v>11141.326727312651</v>
      </c>
      <c r="L91" s="54"/>
      <c r="M91" s="6">
        <f>IF(J91="","",(K91/J91)/LOOKUP(RIGHT($D$2,3),定数!$A$6:$A$13,定数!$B$6:$B$13))</f>
        <v>2.85675044290068</v>
      </c>
      <c r="N91" s="47">
        <v>2019</v>
      </c>
      <c r="O91" s="8">
        <v>43536</v>
      </c>
      <c r="P91" s="52">
        <v>110.4</v>
      </c>
      <c r="Q91" s="52"/>
      <c r="R91" s="55">
        <f>IF(P91="","",T91*M91*LOOKUP(RIGHT($D$2,3),定数!$A$6:$A$13,定数!$B$6:$B$13))</f>
        <v>-11712.676815893097</v>
      </c>
      <c r="S91" s="55"/>
      <c r="T91" s="56">
        <f t="shared" si="12"/>
        <v>-41.00000000000108</v>
      </c>
      <c r="U91" s="56"/>
      <c r="V91" t="str">
        <f t="shared" ref="V91:W106" si="15">IF(S91&lt;&gt;"",IF(S91&lt;0,1+V90,0),"")</f>
        <v/>
      </c>
      <c r="W91">
        <f t="shared" si="15"/>
        <v>3</v>
      </c>
      <c r="X91" s="41">
        <f t="shared" si="13"/>
        <v>400030.77468498144</v>
      </c>
      <c r="Y91" s="42">
        <f t="shared" si="14"/>
        <v>7.1627531982900727E-2</v>
      </c>
    </row>
    <row r="92" spans="2:25" x14ac:dyDescent="0.15">
      <c r="B92" s="35">
        <v>84</v>
      </c>
      <c r="C92" s="51">
        <f t="shared" si="10"/>
        <v>359664.88076119527</v>
      </c>
      <c r="D92" s="51"/>
      <c r="E92" s="47">
        <v>2019</v>
      </c>
      <c r="F92" s="8">
        <v>43564</v>
      </c>
      <c r="G92" s="47" t="s">
        <v>3</v>
      </c>
      <c r="H92" s="52">
        <v>111.15</v>
      </c>
      <c r="I92" s="52"/>
      <c r="J92" s="47">
        <v>38</v>
      </c>
      <c r="K92" s="53">
        <f t="shared" si="9"/>
        <v>10789.946422835857</v>
      </c>
      <c r="L92" s="54"/>
      <c r="M92" s="6">
        <f>IF(J92="","",(K92/J92)/LOOKUP(RIGHT($D$2,3),定数!$A$6:$A$13,定数!$B$6:$B$13))</f>
        <v>2.8394595849568049</v>
      </c>
      <c r="N92" s="47">
        <v>2019</v>
      </c>
      <c r="O92" s="8">
        <v>43567</v>
      </c>
      <c r="P92" s="52">
        <v>111.55</v>
      </c>
      <c r="Q92" s="52"/>
      <c r="R92" s="55">
        <f>IF(P92="","",T92*M92*LOOKUP(RIGHT($D$2,3),定数!$A$6:$A$13,定数!$B$6:$B$13))</f>
        <v>-11357.838339826978</v>
      </c>
      <c r="S92" s="55"/>
      <c r="T92" s="56">
        <f t="shared" si="12"/>
        <v>-39.999999999999147</v>
      </c>
      <c r="U92" s="56"/>
      <c r="V92" t="str">
        <f t="shared" si="15"/>
        <v/>
      </c>
      <c r="W92">
        <f t="shared" si="15"/>
        <v>4</v>
      </c>
      <c r="X92" s="41">
        <f t="shared" si="13"/>
        <v>400030.77468498144</v>
      </c>
      <c r="Y92" s="42">
        <f t="shared" si="14"/>
        <v>0.10090697135882543</v>
      </c>
    </row>
    <row r="93" spans="2:25" x14ac:dyDescent="0.15">
      <c r="B93" s="35">
        <v>85</v>
      </c>
      <c r="C93" s="51">
        <f t="shared" si="10"/>
        <v>348307.0424213683</v>
      </c>
      <c r="D93" s="51"/>
      <c r="E93" s="47">
        <v>2019</v>
      </c>
      <c r="F93" s="8">
        <v>43686</v>
      </c>
      <c r="G93" s="47" t="s">
        <v>3</v>
      </c>
      <c r="H93" s="52">
        <v>108.35</v>
      </c>
      <c r="I93" s="52"/>
      <c r="J93" s="47">
        <v>46</v>
      </c>
      <c r="K93" s="53">
        <f t="shared" si="9"/>
        <v>10449.211272641049</v>
      </c>
      <c r="L93" s="54"/>
      <c r="M93" s="6">
        <f>IF(J93="","",(K93/J93)/LOOKUP(RIGHT($D$2,3),定数!$A$6:$A$13,定数!$B$6:$B$13))</f>
        <v>2.2715676679654453</v>
      </c>
      <c r="N93" s="47">
        <v>2019</v>
      </c>
      <c r="O93" s="8">
        <v>43690</v>
      </c>
      <c r="P93" s="52">
        <v>108.83</v>
      </c>
      <c r="Q93" s="52"/>
      <c r="R93" s="55">
        <f>IF(P93="","",T93*M93*LOOKUP(RIGHT($D$2,3),定数!$A$6:$A$13,定数!$B$6:$B$13))</f>
        <v>-10903.524806234227</v>
      </c>
      <c r="S93" s="55"/>
      <c r="T93" s="56">
        <f t="shared" si="12"/>
        <v>-48.000000000000398</v>
      </c>
      <c r="U93" s="56"/>
      <c r="V93" t="str">
        <f t="shared" si="15"/>
        <v/>
      </c>
      <c r="W93">
        <f t="shared" si="15"/>
        <v>5</v>
      </c>
      <c r="X93" s="41">
        <f t="shared" si="13"/>
        <v>400030.77468498144</v>
      </c>
      <c r="Y93" s="42">
        <f t="shared" si="14"/>
        <v>0.12929938278959874</v>
      </c>
    </row>
    <row r="94" spans="2:25" x14ac:dyDescent="0.15">
      <c r="B94" s="35">
        <v>86</v>
      </c>
      <c r="C94" s="51">
        <f t="shared" si="10"/>
        <v>337403.51761513407</v>
      </c>
      <c r="D94" s="51"/>
      <c r="E94" s="47"/>
      <c r="F94" s="8"/>
      <c r="G94" s="47"/>
      <c r="H94" s="52"/>
      <c r="I94" s="52"/>
      <c r="J94" s="47"/>
      <c r="K94" s="53" t="str">
        <f t="shared" si="9"/>
        <v/>
      </c>
      <c r="L94" s="54"/>
      <c r="M94" s="6" t="str">
        <f>IF(J94="","",(K94/J94)/LOOKUP(RIGHT($D$2,3),定数!$A$6:$A$13,定数!$B$6:$B$13))</f>
        <v/>
      </c>
      <c r="N94" s="47"/>
      <c r="O94" s="8"/>
      <c r="P94" s="52"/>
      <c r="Q94" s="52"/>
      <c r="R94" s="55" t="str">
        <f>IF(P94="","",T94*M94*LOOKUP(RIGHT($D$2,3),定数!$A$6:$A$13,定数!$B$6:$B$13))</f>
        <v/>
      </c>
      <c r="S94" s="55"/>
      <c r="T94" s="56" t="str">
        <f t="shared" si="12"/>
        <v/>
      </c>
      <c r="U94" s="56"/>
      <c r="V94" t="str">
        <f t="shared" si="15"/>
        <v/>
      </c>
      <c r="W94" t="str">
        <f t="shared" si="15"/>
        <v/>
      </c>
      <c r="X94" s="41">
        <f t="shared" si="13"/>
        <v>400030.77468498144</v>
      </c>
      <c r="Y94" s="42">
        <f t="shared" si="14"/>
        <v>0.15655609776314194</v>
      </c>
    </row>
    <row r="95" spans="2:25" x14ac:dyDescent="0.15">
      <c r="B95" s="35">
        <v>87</v>
      </c>
      <c r="C95" s="51" t="str">
        <f t="shared" si="10"/>
        <v/>
      </c>
      <c r="D95" s="51"/>
      <c r="E95" s="47"/>
      <c r="F95" s="8"/>
      <c r="G95" s="47"/>
      <c r="H95" s="52"/>
      <c r="I95" s="52"/>
      <c r="J95" s="47"/>
      <c r="K95" s="53" t="str">
        <f t="shared" si="9"/>
        <v/>
      </c>
      <c r="L95" s="54"/>
      <c r="M95" s="6" t="str">
        <f>IF(J95="","",(K95/J95)/LOOKUP(RIGHT($D$2,3),定数!$A$6:$A$13,定数!$B$6:$B$13))</f>
        <v/>
      </c>
      <c r="N95" s="47"/>
      <c r="O95" s="8"/>
      <c r="P95" s="52"/>
      <c r="Q95" s="52"/>
      <c r="R95" s="55" t="str">
        <f>IF(P95="","",T95*M95*LOOKUP(RIGHT($D$2,3),定数!$A$6:$A$13,定数!$B$6:$B$13))</f>
        <v/>
      </c>
      <c r="S95" s="55"/>
      <c r="T95" s="56" t="str">
        <f t="shared" si="12"/>
        <v/>
      </c>
      <c r="U95" s="56"/>
      <c r="V95" t="str">
        <f t="shared" si="15"/>
        <v/>
      </c>
      <c r="W95" t="str">
        <f t="shared" si="15"/>
        <v/>
      </c>
      <c r="X95" s="41" t="str">
        <f t="shared" si="13"/>
        <v/>
      </c>
      <c r="Y95" s="42" t="str">
        <f t="shared" si="14"/>
        <v/>
      </c>
    </row>
    <row r="96" spans="2:25" x14ac:dyDescent="0.15">
      <c r="B96" s="35">
        <v>88</v>
      </c>
      <c r="C96" s="51" t="str">
        <f t="shared" si="10"/>
        <v/>
      </c>
      <c r="D96" s="51"/>
      <c r="E96" s="47"/>
      <c r="F96" s="8"/>
      <c r="G96" s="47"/>
      <c r="H96" s="52"/>
      <c r="I96" s="52"/>
      <c r="J96" s="47"/>
      <c r="K96" s="53" t="str">
        <f t="shared" si="9"/>
        <v/>
      </c>
      <c r="L96" s="54"/>
      <c r="M96" s="6" t="str">
        <f>IF(J96="","",(K96/J96)/LOOKUP(RIGHT($D$2,3),定数!$A$6:$A$13,定数!$B$6:$B$13))</f>
        <v/>
      </c>
      <c r="N96" s="47"/>
      <c r="O96" s="8"/>
      <c r="P96" s="52"/>
      <c r="Q96" s="52"/>
      <c r="R96" s="55" t="str">
        <f>IF(P96="","",T96*M96*LOOKUP(RIGHT($D$2,3),定数!$A$6:$A$13,定数!$B$6:$B$13))</f>
        <v/>
      </c>
      <c r="S96" s="55"/>
      <c r="T96" s="56" t="str">
        <f t="shared" si="12"/>
        <v/>
      </c>
      <c r="U96" s="56"/>
      <c r="V96" t="str">
        <f t="shared" si="15"/>
        <v/>
      </c>
      <c r="W96" t="str">
        <f t="shared" si="15"/>
        <v/>
      </c>
      <c r="X96" s="41" t="str">
        <f t="shared" si="13"/>
        <v/>
      </c>
      <c r="Y96" s="42" t="str">
        <f t="shared" si="14"/>
        <v/>
      </c>
    </row>
    <row r="97" spans="2:25" x14ac:dyDescent="0.15">
      <c r="B97" s="35">
        <v>89</v>
      </c>
      <c r="C97" s="51" t="str">
        <f t="shared" si="10"/>
        <v/>
      </c>
      <c r="D97" s="51"/>
      <c r="E97" s="47"/>
      <c r="F97" s="8"/>
      <c r="G97" s="47"/>
      <c r="H97" s="52"/>
      <c r="I97" s="52"/>
      <c r="J97" s="47"/>
      <c r="K97" s="53" t="str">
        <f t="shared" si="9"/>
        <v/>
      </c>
      <c r="L97" s="54"/>
      <c r="M97" s="6" t="str">
        <f>IF(J97="","",(K97/J97)/LOOKUP(RIGHT($D$2,3),定数!$A$6:$A$13,定数!$B$6:$B$13))</f>
        <v/>
      </c>
      <c r="N97" s="47"/>
      <c r="O97" s="8"/>
      <c r="P97" s="52"/>
      <c r="Q97" s="52"/>
      <c r="R97" s="55" t="str">
        <f>IF(P97="","",T97*M97*LOOKUP(RIGHT($D$2,3),定数!$A$6:$A$13,定数!$B$6:$B$13))</f>
        <v/>
      </c>
      <c r="S97" s="55"/>
      <c r="T97" s="56" t="str">
        <f t="shared" si="12"/>
        <v/>
      </c>
      <c r="U97" s="56"/>
      <c r="V97" t="str">
        <f t="shared" si="15"/>
        <v/>
      </c>
      <c r="W97" t="str">
        <f t="shared" si="15"/>
        <v/>
      </c>
      <c r="X97" s="41" t="str">
        <f t="shared" si="13"/>
        <v/>
      </c>
      <c r="Y97" s="42" t="str">
        <f t="shared" si="14"/>
        <v/>
      </c>
    </row>
    <row r="98" spans="2:25" x14ac:dyDescent="0.15">
      <c r="B98" s="35">
        <v>90</v>
      </c>
      <c r="C98" s="51" t="str">
        <f t="shared" si="10"/>
        <v/>
      </c>
      <c r="D98" s="51"/>
      <c r="E98" s="47"/>
      <c r="F98" s="8"/>
      <c r="G98" s="47"/>
      <c r="H98" s="52"/>
      <c r="I98" s="52"/>
      <c r="J98" s="47"/>
      <c r="K98" s="53" t="str">
        <f t="shared" si="9"/>
        <v/>
      </c>
      <c r="L98" s="54"/>
      <c r="M98" s="6" t="str">
        <f>IF(J98="","",(K98/J98)/LOOKUP(RIGHT($D$2,3),定数!$A$6:$A$13,定数!$B$6:$B$13))</f>
        <v/>
      </c>
      <c r="N98" s="47"/>
      <c r="O98" s="8"/>
      <c r="P98" s="52"/>
      <c r="Q98" s="52"/>
      <c r="R98" s="55" t="str">
        <f>IF(P98="","",T98*M98*LOOKUP(RIGHT($D$2,3),定数!$A$6:$A$13,定数!$B$6:$B$13))</f>
        <v/>
      </c>
      <c r="S98" s="55"/>
      <c r="T98" s="56" t="str">
        <f t="shared" si="12"/>
        <v/>
      </c>
      <c r="U98" s="56"/>
      <c r="V98" t="str">
        <f t="shared" si="15"/>
        <v/>
      </c>
      <c r="W98" t="str">
        <f t="shared" si="15"/>
        <v/>
      </c>
      <c r="X98" s="41" t="str">
        <f t="shared" si="13"/>
        <v/>
      </c>
      <c r="Y98" s="42" t="str">
        <f t="shared" si="14"/>
        <v/>
      </c>
    </row>
    <row r="99" spans="2:25" x14ac:dyDescent="0.15">
      <c r="B99" s="35">
        <v>91</v>
      </c>
      <c r="C99" s="51" t="str">
        <f t="shared" si="10"/>
        <v/>
      </c>
      <c r="D99" s="51"/>
      <c r="E99" s="47"/>
      <c r="F99" s="8"/>
      <c r="G99" s="47"/>
      <c r="H99" s="52"/>
      <c r="I99" s="52"/>
      <c r="J99" s="47"/>
      <c r="K99" s="53" t="str">
        <f t="shared" si="9"/>
        <v/>
      </c>
      <c r="L99" s="54"/>
      <c r="M99" s="6" t="str">
        <f>IF(J99="","",(K99/J99)/LOOKUP(RIGHT($D$2,3),定数!$A$6:$A$13,定数!$B$6:$B$13))</f>
        <v/>
      </c>
      <c r="N99" s="47"/>
      <c r="O99" s="8"/>
      <c r="P99" s="52"/>
      <c r="Q99" s="52"/>
      <c r="R99" s="55" t="str">
        <f>IF(P99="","",T99*M99*LOOKUP(RIGHT($D$2,3),定数!$A$6:$A$13,定数!$B$6:$B$13))</f>
        <v/>
      </c>
      <c r="S99" s="55"/>
      <c r="T99" s="56" t="str">
        <f t="shared" si="12"/>
        <v/>
      </c>
      <c r="U99" s="56"/>
      <c r="V99" t="str">
        <f t="shared" si="15"/>
        <v/>
      </c>
      <c r="W99" t="str">
        <f t="shared" si="15"/>
        <v/>
      </c>
      <c r="X99" s="41" t="str">
        <f t="shared" si="13"/>
        <v/>
      </c>
      <c r="Y99" s="42" t="str">
        <f t="shared" si="14"/>
        <v/>
      </c>
    </row>
    <row r="100" spans="2:25" x14ac:dyDescent="0.15">
      <c r="B100" s="35">
        <v>92</v>
      </c>
      <c r="C100" s="51" t="str">
        <f t="shared" si="10"/>
        <v/>
      </c>
      <c r="D100" s="51"/>
      <c r="E100" s="47"/>
      <c r="F100" s="8"/>
      <c r="G100" s="47"/>
      <c r="H100" s="52"/>
      <c r="I100" s="52"/>
      <c r="J100" s="47"/>
      <c r="K100" s="53" t="str">
        <f t="shared" si="9"/>
        <v/>
      </c>
      <c r="L100" s="54"/>
      <c r="M100" s="6" t="str">
        <f>IF(J100="","",(K100/J100)/LOOKUP(RIGHT($D$2,3),定数!$A$6:$A$13,定数!$B$6:$B$13))</f>
        <v/>
      </c>
      <c r="N100" s="47"/>
      <c r="O100" s="8"/>
      <c r="P100" s="52"/>
      <c r="Q100" s="52"/>
      <c r="R100" s="55" t="str">
        <f>IF(P100="","",T100*M100*LOOKUP(RIGHT($D$2,3),定数!$A$6:$A$13,定数!$B$6:$B$13))</f>
        <v/>
      </c>
      <c r="S100" s="55"/>
      <c r="T100" s="56" t="str">
        <f t="shared" si="12"/>
        <v/>
      </c>
      <c r="U100" s="56"/>
      <c r="V100" t="str">
        <f t="shared" si="15"/>
        <v/>
      </c>
      <c r="W100" t="str">
        <f t="shared" si="15"/>
        <v/>
      </c>
      <c r="X100" s="41" t="str">
        <f t="shared" si="13"/>
        <v/>
      </c>
      <c r="Y100" s="42" t="str">
        <f t="shared" si="14"/>
        <v/>
      </c>
    </row>
    <row r="101" spans="2:25" x14ac:dyDescent="0.15">
      <c r="B101" s="35">
        <v>93</v>
      </c>
      <c r="C101" s="51" t="str">
        <f t="shared" si="10"/>
        <v/>
      </c>
      <c r="D101" s="51"/>
      <c r="E101" s="47"/>
      <c r="F101" s="8"/>
      <c r="G101" s="47"/>
      <c r="H101" s="52"/>
      <c r="I101" s="52"/>
      <c r="J101" s="47"/>
      <c r="K101" s="53" t="str">
        <f t="shared" si="9"/>
        <v/>
      </c>
      <c r="L101" s="54"/>
      <c r="M101" s="6" t="str">
        <f>IF(J101="","",(K101/J101)/LOOKUP(RIGHT($D$2,3),定数!$A$6:$A$13,定数!$B$6:$B$13))</f>
        <v/>
      </c>
      <c r="N101" s="47"/>
      <c r="O101" s="8"/>
      <c r="P101" s="52"/>
      <c r="Q101" s="52"/>
      <c r="R101" s="55" t="str">
        <f>IF(P101="","",T101*M101*LOOKUP(RIGHT($D$2,3),定数!$A$6:$A$13,定数!$B$6:$B$13))</f>
        <v/>
      </c>
      <c r="S101" s="55"/>
      <c r="T101" s="56" t="str">
        <f t="shared" si="12"/>
        <v/>
      </c>
      <c r="U101" s="56"/>
      <c r="V101" t="str">
        <f t="shared" si="15"/>
        <v/>
      </c>
      <c r="W101" t="str">
        <f t="shared" si="15"/>
        <v/>
      </c>
      <c r="X101" s="41" t="str">
        <f t="shared" si="13"/>
        <v/>
      </c>
      <c r="Y101" s="42" t="str">
        <f t="shared" si="14"/>
        <v/>
      </c>
    </row>
    <row r="102" spans="2:25" x14ac:dyDescent="0.15">
      <c r="B102" s="35">
        <v>94</v>
      </c>
      <c r="C102" s="51" t="str">
        <f t="shared" si="10"/>
        <v/>
      </c>
      <c r="D102" s="51"/>
      <c r="E102" s="47"/>
      <c r="F102" s="8"/>
      <c r="G102" s="47"/>
      <c r="H102" s="52"/>
      <c r="I102" s="52"/>
      <c r="J102" s="47"/>
      <c r="K102" s="53" t="str">
        <f t="shared" si="9"/>
        <v/>
      </c>
      <c r="L102" s="54"/>
      <c r="M102" s="6" t="str">
        <f>IF(J102="","",(K102/J102)/LOOKUP(RIGHT($D$2,3),定数!$A$6:$A$13,定数!$B$6:$B$13))</f>
        <v/>
      </c>
      <c r="N102" s="47"/>
      <c r="O102" s="8"/>
      <c r="P102" s="52"/>
      <c r="Q102" s="52"/>
      <c r="R102" s="55" t="str">
        <f>IF(P102="","",T102*M102*LOOKUP(RIGHT($D$2,3),定数!$A$6:$A$13,定数!$B$6:$B$13))</f>
        <v/>
      </c>
      <c r="S102" s="55"/>
      <c r="T102" s="56" t="str">
        <f t="shared" si="12"/>
        <v/>
      </c>
      <c r="U102" s="56"/>
      <c r="V102" t="str">
        <f t="shared" si="15"/>
        <v/>
      </c>
      <c r="W102" t="str">
        <f t="shared" si="15"/>
        <v/>
      </c>
      <c r="X102" s="41" t="str">
        <f t="shared" si="13"/>
        <v/>
      </c>
      <c r="Y102" s="42" t="str">
        <f t="shared" si="14"/>
        <v/>
      </c>
    </row>
    <row r="103" spans="2:25" x14ac:dyDescent="0.15">
      <c r="B103" s="35">
        <v>95</v>
      </c>
      <c r="C103" s="51" t="str">
        <f t="shared" si="10"/>
        <v/>
      </c>
      <c r="D103" s="51"/>
      <c r="E103" s="47"/>
      <c r="F103" s="8"/>
      <c r="G103" s="47"/>
      <c r="H103" s="52"/>
      <c r="I103" s="52"/>
      <c r="J103" s="47"/>
      <c r="K103" s="53" t="str">
        <f t="shared" si="9"/>
        <v/>
      </c>
      <c r="L103" s="54"/>
      <c r="M103" s="6" t="str">
        <f>IF(J103="","",(K103/J103)/LOOKUP(RIGHT($D$2,3),定数!$A$6:$A$13,定数!$B$6:$B$13))</f>
        <v/>
      </c>
      <c r="N103" s="47"/>
      <c r="O103" s="8"/>
      <c r="P103" s="52"/>
      <c r="Q103" s="52"/>
      <c r="R103" s="55" t="str">
        <f>IF(P103="","",T103*M103*LOOKUP(RIGHT($D$2,3),定数!$A$6:$A$13,定数!$B$6:$B$13))</f>
        <v/>
      </c>
      <c r="S103" s="55"/>
      <c r="T103" s="56" t="str">
        <f t="shared" si="12"/>
        <v/>
      </c>
      <c r="U103" s="56"/>
      <c r="V103" t="str">
        <f t="shared" si="15"/>
        <v/>
      </c>
      <c r="W103" t="str">
        <f t="shared" si="15"/>
        <v/>
      </c>
      <c r="X103" s="41" t="str">
        <f t="shared" si="13"/>
        <v/>
      </c>
      <c r="Y103" s="42" t="str">
        <f t="shared" si="14"/>
        <v/>
      </c>
    </row>
    <row r="104" spans="2:25" x14ac:dyDescent="0.15">
      <c r="B104" s="35">
        <v>96</v>
      </c>
      <c r="C104" s="51" t="str">
        <f t="shared" si="10"/>
        <v/>
      </c>
      <c r="D104" s="51"/>
      <c r="E104" s="47"/>
      <c r="F104" s="8"/>
      <c r="G104" s="47"/>
      <c r="H104" s="52"/>
      <c r="I104" s="52"/>
      <c r="J104" s="47"/>
      <c r="K104" s="53" t="str">
        <f t="shared" si="9"/>
        <v/>
      </c>
      <c r="L104" s="54"/>
      <c r="M104" s="6" t="str">
        <f>IF(J104="","",(K104/J104)/LOOKUP(RIGHT($D$2,3),定数!$A$6:$A$13,定数!$B$6:$B$13))</f>
        <v/>
      </c>
      <c r="N104" s="47"/>
      <c r="O104" s="8"/>
      <c r="P104" s="52"/>
      <c r="Q104" s="52"/>
      <c r="R104" s="55" t="str">
        <f>IF(P104="","",T104*M104*LOOKUP(RIGHT($D$2,3),定数!$A$6:$A$13,定数!$B$6:$B$13))</f>
        <v/>
      </c>
      <c r="S104" s="55"/>
      <c r="T104" s="56" t="str">
        <f t="shared" si="12"/>
        <v/>
      </c>
      <c r="U104" s="56"/>
      <c r="V104" t="str">
        <f t="shared" si="15"/>
        <v/>
      </c>
      <c r="W104" t="str">
        <f t="shared" si="15"/>
        <v/>
      </c>
      <c r="X104" s="41" t="str">
        <f t="shared" si="13"/>
        <v/>
      </c>
      <c r="Y104" s="42" t="str">
        <f t="shared" si="14"/>
        <v/>
      </c>
    </row>
    <row r="105" spans="2:25" x14ac:dyDescent="0.15">
      <c r="B105" s="35">
        <v>97</v>
      </c>
      <c r="C105" s="51" t="str">
        <f t="shared" si="10"/>
        <v/>
      </c>
      <c r="D105" s="51"/>
      <c r="E105" s="47"/>
      <c r="F105" s="8"/>
      <c r="G105" s="47"/>
      <c r="H105" s="52"/>
      <c r="I105" s="52"/>
      <c r="J105" s="47"/>
      <c r="K105" s="53" t="str">
        <f t="shared" si="9"/>
        <v/>
      </c>
      <c r="L105" s="54"/>
      <c r="M105" s="6" t="str">
        <f>IF(J105="","",(K105/J105)/LOOKUP(RIGHT($D$2,3),定数!$A$6:$A$13,定数!$B$6:$B$13))</f>
        <v/>
      </c>
      <c r="N105" s="47"/>
      <c r="O105" s="8"/>
      <c r="P105" s="52"/>
      <c r="Q105" s="52"/>
      <c r="R105" s="55" t="str">
        <f>IF(P105="","",T105*M105*LOOKUP(RIGHT($D$2,3),定数!$A$6:$A$13,定数!$B$6:$B$13))</f>
        <v/>
      </c>
      <c r="S105" s="55"/>
      <c r="T105" s="56" t="str">
        <f t="shared" si="12"/>
        <v/>
      </c>
      <c r="U105" s="56"/>
      <c r="V105" t="str">
        <f t="shared" si="15"/>
        <v/>
      </c>
      <c r="W105" t="str">
        <f t="shared" si="15"/>
        <v/>
      </c>
      <c r="X105" s="41" t="str">
        <f t="shared" si="13"/>
        <v/>
      </c>
      <c r="Y105" s="42" t="str">
        <f t="shared" si="14"/>
        <v/>
      </c>
    </row>
    <row r="106" spans="2:25" x14ac:dyDescent="0.15">
      <c r="B106" s="35">
        <v>98</v>
      </c>
      <c r="C106" s="51" t="str">
        <f t="shared" si="10"/>
        <v/>
      </c>
      <c r="D106" s="51"/>
      <c r="E106" s="47"/>
      <c r="F106" s="8"/>
      <c r="G106" s="47"/>
      <c r="H106" s="52"/>
      <c r="I106" s="52"/>
      <c r="J106" s="47"/>
      <c r="K106" s="53" t="str">
        <f t="shared" si="9"/>
        <v/>
      </c>
      <c r="L106" s="54"/>
      <c r="M106" s="6" t="str">
        <f>IF(J106="","",(K106/J106)/LOOKUP(RIGHT($D$2,3),定数!$A$6:$A$13,定数!$B$6:$B$13))</f>
        <v/>
      </c>
      <c r="N106" s="47"/>
      <c r="O106" s="8"/>
      <c r="P106" s="52"/>
      <c r="Q106" s="52"/>
      <c r="R106" s="55" t="str">
        <f>IF(P106="","",T106*M106*LOOKUP(RIGHT($D$2,3),定数!$A$6:$A$13,定数!$B$6:$B$13))</f>
        <v/>
      </c>
      <c r="S106" s="55"/>
      <c r="T106" s="56" t="str">
        <f t="shared" si="12"/>
        <v/>
      </c>
      <c r="U106" s="56"/>
      <c r="V106" t="str">
        <f t="shared" si="15"/>
        <v/>
      </c>
      <c r="W106" t="str">
        <f t="shared" si="15"/>
        <v/>
      </c>
      <c r="X106" s="41" t="str">
        <f t="shared" si="13"/>
        <v/>
      </c>
      <c r="Y106" s="42" t="str">
        <f t="shared" si="14"/>
        <v/>
      </c>
    </row>
    <row r="107" spans="2:25" x14ac:dyDescent="0.15">
      <c r="B107" s="35">
        <v>99</v>
      </c>
      <c r="C107" s="51" t="str">
        <f t="shared" si="10"/>
        <v/>
      </c>
      <c r="D107" s="51"/>
      <c r="E107" s="47"/>
      <c r="F107" s="8"/>
      <c r="G107" s="47"/>
      <c r="H107" s="52"/>
      <c r="I107" s="52"/>
      <c r="J107" s="47"/>
      <c r="K107" s="53" t="str">
        <f t="shared" si="9"/>
        <v/>
      </c>
      <c r="L107" s="54"/>
      <c r="M107" s="6" t="str">
        <f>IF(J107="","",(K107/J107)/LOOKUP(RIGHT($D$2,3),定数!$A$6:$A$13,定数!$B$6:$B$13))</f>
        <v/>
      </c>
      <c r="N107" s="47"/>
      <c r="O107" s="8"/>
      <c r="P107" s="52"/>
      <c r="Q107" s="52"/>
      <c r="R107" s="55" t="str">
        <f>IF(P107="","",T107*M107*LOOKUP(RIGHT($D$2,3),定数!$A$6:$A$13,定数!$B$6:$B$13))</f>
        <v/>
      </c>
      <c r="S107" s="55"/>
      <c r="T107" s="56" t="str">
        <f t="shared" si="12"/>
        <v/>
      </c>
      <c r="U107" s="56"/>
      <c r="V107" t="str">
        <f>IF(S107&lt;&gt;"",IF(S107&lt;0,1+V106,0),"")</f>
        <v/>
      </c>
      <c r="W107" t="str">
        <f>IF(T107&lt;&gt;"",IF(T107&lt;0,1+W106,0),"")</f>
        <v/>
      </c>
      <c r="X107" s="41" t="str">
        <f t="shared" si="13"/>
        <v/>
      </c>
      <c r="Y107" s="42" t="str">
        <f t="shared" si="14"/>
        <v/>
      </c>
    </row>
    <row r="108" spans="2:25" x14ac:dyDescent="0.15">
      <c r="B108" s="35">
        <v>100</v>
      </c>
      <c r="C108" s="51" t="str">
        <f t="shared" si="10"/>
        <v/>
      </c>
      <c r="D108" s="51"/>
      <c r="E108" s="47"/>
      <c r="F108" s="8"/>
      <c r="G108" s="47"/>
      <c r="H108" s="52"/>
      <c r="I108" s="52"/>
      <c r="J108" s="47"/>
      <c r="K108" s="53" t="str">
        <f t="shared" si="9"/>
        <v/>
      </c>
      <c r="L108" s="54"/>
      <c r="M108" s="6" t="str">
        <f>IF(J108="","",(K108/J108)/LOOKUP(RIGHT($D$2,3),定数!$A$6:$A$13,定数!$B$6:$B$13))</f>
        <v/>
      </c>
      <c r="N108" s="47"/>
      <c r="O108" s="8"/>
      <c r="P108" s="52"/>
      <c r="Q108" s="52"/>
      <c r="R108" s="55" t="str">
        <f>IF(P108="","",T108*M108*LOOKUP(RIGHT($D$2,3),定数!$A$6:$A$13,定数!$B$6:$B$13))</f>
        <v/>
      </c>
      <c r="S108" s="55"/>
      <c r="T108" s="56" t="str">
        <f t="shared" si="12"/>
        <v/>
      </c>
      <c r="U108" s="56"/>
      <c r="V108" t="str">
        <f>IF(S108&lt;&gt;"",IF(S108&lt;0,1+V107,0),"")</f>
        <v/>
      </c>
      <c r="W108" t="str">
        <f>IF(T108&lt;&gt;"",IF(T108&lt;0,1+W107,0),"")</f>
        <v/>
      </c>
      <c r="X108" s="41" t="str">
        <f t="shared" si="13"/>
        <v/>
      </c>
      <c r="Y108" s="42" t="str">
        <f t="shared" si="14"/>
        <v/>
      </c>
    </row>
    <row r="109" spans="2:25" x14ac:dyDescent="0.15">
      <c r="B109" s="44">
        <v>101</v>
      </c>
      <c r="C109" s="51" t="str">
        <f t="shared" ref="C109:C138" si="16">IF(R108="","",C108+R108)</f>
        <v/>
      </c>
      <c r="D109" s="51"/>
      <c r="E109" s="47"/>
      <c r="F109" s="8"/>
      <c r="G109" s="47"/>
      <c r="H109" s="52"/>
      <c r="I109" s="52"/>
      <c r="J109" s="47"/>
      <c r="K109" s="53" t="str">
        <f t="shared" si="9"/>
        <v/>
      </c>
      <c r="L109" s="54"/>
      <c r="M109" s="6" t="str">
        <f>IF(J109="","",(K109/J109)/LOOKUP(RIGHT($D$2,3),定数!$A$6:$A$13,定数!$B$6:$B$13))</f>
        <v/>
      </c>
      <c r="N109" s="47"/>
      <c r="O109" s="8"/>
      <c r="P109" s="52"/>
      <c r="Q109" s="52"/>
      <c r="R109" s="55" t="str">
        <f>IF(P109="","",T109*M109*LOOKUP(RIGHT($D$2,3),定数!$A$6:$A$13,定数!$B$6:$B$13))</f>
        <v/>
      </c>
      <c r="S109" s="55"/>
      <c r="T109" s="56" t="str">
        <f t="shared" ref="T109:T138" si="17">IF(P109="","",IF(G109="買",(P109-H109),(H109-P109))*IF(RIGHT($D$2,3)="JPY",100,10000))</f>
        <v/>
      </c>
      <c r="U109" s="56"/>
      <c r="V109" t="str">
        <f t="shared" ref="V109:V138" si="18">IF(S109&lt;&gt;"",IF(S109&lt;0,1+V108,0),"")</f>
        <v/>
      </c>
      <c r="W109" t="str">
        <f t="shared" ref="W109:W138" si="19">IF(T109&lt;&gt;"",IF(T109&lt;0,1+W108,0),"")</f>
        <v/>
      </c>
      <c r="X109" s="41" t="str">
        <f t="shared" ref="X109:X138" si="20">IF(C109&lt;&gt;"",MAX(X108,C109),"")</f>
        <v/>
      </c>
      <c r="Y109" s="42" t="str">
        <f t="shared" ref="Y109:Y138" si="21">IF(X109&lt;&gt;"",1-(C109/X109),"")</f>
        <v/>
      </c>
    </row>
    <row r="110" spans="2:25" x14ac:dyDescent="0.15">
      <c r="B110" s="44">
        <v>102</v>
      </c>
      <c r="C110" s="51" t="str">
        <f t="shared" si="16"/>
        <v/>
      </c>
      <c r="D110" s="51"/>
      <c r="E110" s="47"/>
      <c r="F110" s="8"/>
      <c r="G110" s="47"/>
      <c r="H110" s="52"/>
      <c r="I110" s="52"/>
      <c r="J110" s="47"/>
      <c r="K110" s="53" t="str">
        <f t="shared" si="9"/>
        <v/>
      </c>
      <c r="L110" s="54"/>
      <c r="M110" s="6" t="str">
        <f>IF(J110="","",(K110/J110)/LOOKUP(RIGHT($D$2,3),定数!$A$6:$A$13,定数!$B$6:$B$13))</f>
        <v/>
      </c>
      <c r="N110" s="47"/>
      <c r="O110" s="8"/>
      <c r="P110" s="52"/>
      <c r="Q110" s="52"/>
      <c r="R110" s="55" t="str">
        <f>IF(P110="","",T110*M110*LOOKUP(RIGHT($D$2,3),定数!$A$6:$A$13,定数!$B$6:$B$13))</f>
        <v/>
      </c>
      <c r="S110" s="55"/>
      <c r="T110" s="56" t="str">
        <f t="shared" si="17"/>
        <v/>
      </c>
      <c r="U110" s="56"/>
      <c r="V110" t="str">
        <f t="shared" si="18"/>
        <v/>
      </c>
      <c r="W110" t="str">
        <f t="shared" si="19"/>
        <v/>
      </c>
      <c r="X110" s="41" t="str">
        <f t="shared" si="20"/>
        <v/>
      </c>
      <c r="Y110" s="42" t="str">
        <f t="shared" si="21"/>
        <v/>
      </c>
    </row>
    <row r="111" spans="2:25" x14ac:dyDescent="0.15">
      <c r="B111" s="44">
        <v>103</v>
      </c>
      <c r="C111" s="51" t="str">
        <f t="shared" si="16"/>
        <v/>
      </c>
      <c r="D111" s="51"/>
      <c r="E111" s="47"/>
      <c r="F111" s="8"/>
      <c r="G111" s="47"/>
      <c r="H111" s="52"/>
      <c r="I111" s="52"/>
      <c r="J111" s="47"/>
      <c r="K111" s="53" t="str">
        <f t="shared" si="9"/>
        <v/>
      </c>
      <c r="L111" s="54"/>
      <c r="M111" s="6" t="str">
        <f>IF(J111="","",(K111/J111)/LOOKUP(RIGHT($D$2,3),定数!$A$6:$A$13,定数!$B$6:$B$13))</f>
        <v/>
      </c>
      <c r="N111" s="47"/>
      <c r="O111" s="8"/>
      <c r="P111" s="52"/>
      <c r="Q111" s="52"/>
      <c r="R111" s="55" t="str">
        <f>IF(P111="","",T111*M111*LOOKUP(RIGHT($D$2,3),定数!$A$6:$A$13,定数!$B$6:$B$13))</f>
        <v/>
      </c>
      <c r="S111" s="55"/>
      <c r="T111" s="56" t="str">
        <f t="shared" si="17"/>
        <v/>
      </c>
      <c r="U111" s="56"/>
      <c r="V111" t="str">
        <f t="shared" si="18"/>
        <v/>
      </c>
      <c r="W111" t="str">
        <f t="shared" si="19"/>
        <v/>
      </c>
      <c r="X111" s="41" t="str">
        <f t="shared" si="20"/>
        <v/>
      </c>
      <c r="Y111" s="42" t="str">
        <f t="shared" si="21"/>
        <v/>
      </c>
    </row>
    <row r="112" spans="2:25" x14ac:dyDescent="0.15">
      <c r="B112" s="44">
        <v>104</v>
      </c>
      <c r="C112" s="51" t="str">
        <f t="shared" si="16"/>
        <v/>
      </c>
      <c r="D112" s="51"/>
      <c r="E112" s="47"/>
      <c r="F112" s="8"/>
      <c r="G112" s="47"/>
      <c r="H112" s="52"/>
      <c r="I112" s="52"/>
      <c r="J112" s="47"/>
      <c r="K112" s="53" t="str">
        <f t="shared" si="9"/>
        <v/>
      </c>
      <c r="L112" s="54"/>
      <c r="M112" s="6" t="str">
        <f>IF(J112="","",(K112/J112)/LOOKUP(RIGHT($D$2,3),定数!$A$6:$A$13,定数!$B$6:$B$13))</f>
        <v/>
      </c>
      <c r="N112" s="47"/>
      <c r="O112" s="8"/>
      <c r="P112" s="52"/>
      <c r="Q112" s="52"/>
      <c r="R112" s="55" t="str">
        <f>IF(P112="","",T112*M112*LOOKUP(RIGHT($D$2,3),定数!$A$6:$A$13,定数!$B$6:$B$13))</f>
        <v/>
      </c>
      <c r="S112" s="55"/>
      <c r="T112" s="56" t="str">
        <f t="shared" si="17"/>
        <v/>
      </c>
      <c r="U112" s="56"/>
      <c r="V112" t="str">
        <f t="shared" si="18"/>
        <v/>
      </c>
      <c r="W112" t="str">
        <f t="shared" si="19"/>
        <v/>
      </c>
      <c r="X112" s="41" t="str">
        <f t="shared" si="20"/>
        <v/>
      </c>
      <c r="Y112" s="42" t="str">
        <f t="shared" si="21"/>
        <v/>
      </c>
    </row>
    <row r="113" spans="2:25" x14ac:dyDescent="0.15">
      <c r="B113" s="44">
        <v>105</v>
      </c>
      <c r="C113" s="51" t="str">
        <f t="shared" si="16"/>
        <v/>
      </c>
      <c r="D113" s="51"/>
      <c r="E113" s="47"/>
      <c r="F113" s="8"/>
      <c r="G113" s="47"/>
      <c r="H113" s="52"/>
      <c r="I113" s="52"/>
      <c r="J113" s="47"/>
      <c r="K113" s="53" t="str">
        <f t="shared" si="9"/>
        <v/>
      </c>
      <c r="L113" s="54"/>
      <c r="M113" s="6" t="str">
        <f>IF(J113="","",(K113/J113)/LOOKUP(RIGHT($D$2,3),定数!$A$6:$A$13,定数!$B$6:$B$13))</f>
        <v/>
      </c>
      <c r="N113" s="47"/>
      <c r="O113" s="8"/>
      <c r="P113" s="52"/>
      <c r="Q113" s="52"/>
      <c r="R113" s="55" t="str">
        <f>IF(P113="","",T113*M113*LOOKUP(RIGHT($D$2,3),定数!$A$6:$A$13,定数!$B$6:$B$13))</f>
        <v/>
      </c>
      <c r="S113" s="55"/>
      <c r="T113" s="56" t="str">
        <f t="shared" si="17"/>
        <v/>
      </c>
      <c r="U113" s="56"/>
      <c r="V113" t="str">
        <f t="shared" si="18"/>
        <v/>
      </c>
      <c r="W113" t="str">
        <f t="shared" si="19"/>
        <v/>
      </c>
      <c r="X113" s="41" t="str">
        <f t="shared" si="20"/>
        <v/>
      </c>
      <c r="Y113" s="42" t="str">
        <f t="shared" si="21"/>
        <v/>
      </c>
    </row>
    <row r="114" spans="2:25" x14ac:dyDescent="0.15">
      <c r="B114" s="44">
        <v>106</v>
      </c>
      <c r="C114" s="51" t="str">
        <f t="shared" si="16"/>
        <v/>
      </c>
      <c r="D114" s="51"/>
      <c r="E114" s="47"/>
      <c r="F114" s="8"/>
      <c r="G114" s="47"/>
      <c r="H114" s="52"/>
      <c r="I114" s="52"/>
      <c r="J114" s="47"/>
      <c r="K114" s="53" t="str">
        <f t="shared" si="9"/>
        <v/>
      </c>
      <c r="L114" s="54"/>
      <c r="M114" s="6" t="str">
        <f>IF(J114="","",(K114/J114)/LOOKUP(RIGHT($D$2,3),定数!$A$6:$A$13,定数!$B$6:$B$13))</f>
        <v/>
      </c>
      <c r="N114" s="47"/>
      <c r="O114" s="8"/>
      <c r="P114" s="52"/>
      <c r="Q114" s="52"/>
      <c r="R114" s="55" t="str">
        <f>IF(P114="","",T114*M114*LOOKUP(RIGHT($D$2,3),定数!$A$6:$A$13,定数!$B$6:$B$13))</f>
        <v/>
      </c>
      <c r="S114" s="55"/>
      <c r="T114" s="56" t="str">
        <f t="shared" si="17"/>
        <v/>
      </c>
      <c r="U114" s="56"/>
      <c r="V114" t="str">
        <f t="shared" si="18"/>
        <v/>
      </c>
      <c r="W114" t="str">
        <f t="shared" si="19"/>
        <v/>
      </c>
      <c r="X114" s="41" t="str">
        <f t="shared" si="20"/>
        <v/>
      </c>
      <c r="Y114" s="42" t="str">
        <f t="shared" si="21"/>
        <v/>
      </c>
    </row>
    <row r="115" spans="2:25" x14ac:dyDescent="0.15">
      <c r="B115" s="44">
        <v>107</v>
      </c>
      <c r="C115" s="51" t="str">
        <f t="shared" si="16"/>
        <v/>
      </c>
      <c r="D115" s="51"/>
      <c r="E115" s="47"/>
      <c r="F115" s="8"/>
      <c r="G115" s="47"/>
      <c r="H115" s="52"/>
      <c r="I115" s="52"/>
      <c r="J115" s="47"/>
      <c r="K115" s="53" t="str">
        <f t="shared" si="9"/>
        <v/>
      </c>
      <c r="L115" s="54"/>
      <c r="M115" s="6" t="str">
        <f>IF(J115="","",(K115/J115)/LOOKUP(RIGHT($D$2,3),定数!$A$6:$A$13,定数!$B$6:$B$13))</f>
        <v/>
      </c>
      <c r="N115" s="47"/>
      <c r="O115" s="8"/>
      <c r="P115" s="52"/>
      <c r="Q115" s="52"/>
      <c r="R115" s="55" t="str">
        <f>IF(P115="","",T115*M115*LOOKUP(RIGHT($D$2,3),定数!$A$6:$A$13,定数!$B$6:$B$13))</f>
        <v/>
      </c>
      <c r="S115" s="55"/>
      <c r="T115" s="56" t="str">
        <f t="shared" si="17"/>
        <v/>
      </c>
      <c r="U115" s="56"/>
      <c r="V115" t="str">
        <f t="shared" si="18"/>
        <v/>
      </c>
      <c r="W115" t="str">
        <f t="shared" si="19"/>
        <v/>
      </c>
      <c r="X115" s="41" t="str">
        <f t="shared" si="20"/>
        <v/>
      </c>
      <c r="Y115" s="42" t="str">
        <f t="shared" si="21"/>
        <v/>
      </c>
    </row>
    <row r="116" spans="2:25" x14ac:dyDescent="0.15">
      <c r="B116" s="44">
        <v>108</v>
      </c>
      <c r="C116" s="51" t="str">
        <f t="shared" si="16"/>
        <v/>
      </c>
      <c r="D116" s="51"/>
      <c r="E116" s="47"/>
      <c r="F116" s="8"/>
      <c r="G116" s="47"/>
      <c r="H116" s="52"/>
      <c r="I116" s="52"/>
      <c r="J116" s="47"/>
      <c r="K116" s="53" t="str">
        <f t="shared" si="9"/>
        <v/>
      </c>
      <c r="L116" s="54"/>
      <c r="M116" s="6" t="str">
        <f>IF(J116="","",(K116/J116)/LOOKUP(RIGHT($D$2,3),定数!$A$6:$A$13,定数!$B$6:$B$13))</f>
        <v/>
      </c>
      <c r="N116" s="47"/>
      <c r="O116" s="8"/>
      <c r="P116" s="52"/>
      <c r="Q116" s="52"/>
      <c r="R116" s="55" t="str">
        <f>IF(P116="","",T116*M116*LOOKUP(RIGHT($D$2,3),定数!$A$6:$A$13,定数!$B$6:$B$13))</f>
        <v/>
      </c>
      <c r="S116" s="55"/>
      <c r="T116" s="56" t="str">
        <f t="shared" si="17"/>
        <v/>
      </c>
      <c r="U116" s="56"/>
      <c r="V116" t="str">
        <f t="shared" si="18"/>
        <v/>
      </c>
      <c r="W116" t="str">
        <f t="shared" si="19"/>
        <v/>
      </c>
      <c r="X116" s="41" t="str">
        <f t="shared" si="20"/>
        <v/>
      </c>
      <c r="Y116" s="42" t="str">
        <f t="shared" si="21"/>
        <v/>
      </c>
    </row>
    <row r="117" spans="2:25" x14ac:dyDescent="0.15">
      <c r="B117" s="44">
        <v>109</v>
      </c>
      <c r="C117" s="51" t="str">
        <f t="shared" si="16"/>
        <v/>
      </c>
      <c r="D117" s="51"/>
      <c r="E117" s="47"/>
      <c r="F117" s="8"/>
      <c r="G117" s="47"/>
      <c r="H117" s="52"/>
      <c r="I117" s="52"/>
      <c r="J117" s="47"/>
      <c r="K117" s="53" t="str">
        <f t="shared" si="9"/>
        <v/>
      </c>
      <c r="L117" s="54"/>
      <c r="M117" s="6" t="str">
        <f>IF(J117="","",(K117/J117)/LOOKUP(RIGHT($D$2,3),定数!$A$6:$A$13,定数!$B$6:$B$13))</f>
        <v/>
      </c>
      <c r="N117" s="47"/>
      <c r="O117" s="8"/>
      <c r="P117" s="52"/>
      <c r="Q117" s="52"/>
      <c r="R117" s="55" t="str">
        <f>IF(P117="","",T117*M117*LOOKUP(RIGHT($D$2,3),定数!$A$6:$A$13,定数!$B$6:$B$13))</f>
        <v/>
      </c>
      <c r="S117" s="55"/>
      <c r="T117" s="56" t="str">
        <f t="shared" si="17"/>
        <v/>
      </c>
      <c r="U117" s="56"/>
      <c r="V117" t="str">
        <f t="shared" si="18"/>
        <v/>
      </c>
      <c r="W117" t="str">
        <f t="shared" si="19"/>
        <v/>
      </c>
      <c r="X117" s="41" t="str">
        <f t="shared" si="20"/>
        <v/>
      </c>
      <c r="Y117" s="42" t="str">
        <f t="shared" si="21"/>
        <v/>
      </c>
    </row>
    <row r="118" spans="2:25" x14ac:dyDescent="0.15">
      <c r="B118" s="44">
        <v>110</v>
      </c>
      <c r="C118" s="51" t="str">
        <f t="shared" si="16"/>
        <v/>
      </c>
      <c r="D118" s="51"/>
      <c r="E118" s="47"/>
      <c r="F118" s="8"/>
      <c r="G118" s="47"/>
      <c r="H118" s="52"/>
      <c r="I118" s="52"/>
      <c r="J118" s="47"/>
      <c r="K118" s="53" t="str">
        <f t="shared" si="9"/>
        <v/>
      </c>
      <c r="L118" s="54"/>
      <c r="M118" s="6" t="str">
        <f>IF(J118="","",(K118/J118)/LOOKUP(RIGHT($D$2,3),定数!$A$6:$A$13,定数!$B$6:$B$13))</f>
        <v/>
      </c>
      <c r="N118" s="47"/>
      <c r="O118" s="8"/>
      <c r="P118" s="52"/>
      <c r="Q118" s="52"/>
      <c r="R118" s="55" t="str">
        <f>IF(P118="","",T118*M118*LOOKUP(RIGHT($D$2,3),定数!$A$6:$A$13,定数!$B$6:$B$13))</f>
        <v/>
      </c>
      <c r="S118" s="55"/>
      <c r="T118" s="56" t="str">
        <f t="shared" si="17"/>
        <v/>
      </c>
      <c r="U118" s="56"/>
      <c r="V118" t="str">
        <f t="shared" si="18"/>
        <v/>
      </c>
      <c r="W118" t="str">
        <f t="shared" si="19"/>
        <v/>
      </c>
      <c r="X118" s="41" t="str">
        <f t="shared" si="20"/>
        <v/>
      </c>
      <c r="Y118" s="42" t="str">
        <f t="shared" si="21"/>
        <v/>
      </c>
    </row>
    <row r="119" spans="2:25" x14ac:dyDescent="0.15">
      <c r="B119" s="44">
        <v>111</v>
      </c>
      <c r="C119" s="51" t="str">
        <f t="shared" si="16"/>
        <v/>
      </c>
      <c r="D119" s="51"/>
      <c r="E119" s="47"/>
      <c r="F119" s="8"/>
      <c r="G119" s="47"/>
      <c r="H119" s="52"/>
      <c r="I119" s="52"/>
      <c r="J119" s="47"/>
      <c r="K119" s="53" t="str">
        <f t="shared" si="9"/>
        <v/>
      </c>
      <c r="L119" s="54"/>
      <c r="M119" s="6" t="str">
        <f>IF(J119="","",(K119/J119)/LOOKUP(RIGHT($D$2,3),定数!$A$6:$A$13,定数!$B$6:$B$13))</f>
        <v/>
      </c>
      <c r="N119" s="47"/>
      <c r="O119" s="8"/>
      <c r="P119" s="52"/>
      <c r="Q119" s="52"/>
      <c r="R119" s="55" t="str">
        <f>IF(P119="","",T119*M119*LOOKUP(RIGHT($D$2,3),定数!$A$6:$A$13,定数!$B$6:$B$13))</f>
        <v/>
      </c>
      <c r="S119" s="55"/>
      <c r="T119" s="56" t="str">
        <f t="shared" si="17"/>
        <v/>
      </c>
      <c r="U119" s="56"/>
      <c r="V119" t="str">
        <f t="shared" si="18"/>
        <v/>
      </c>
      <c r="W119" t="str">
        <f t="shared" si="19"/>
        <v/>
      </c>
      <c r="X119" s="41" t="str">
        <f t="shared" si="20"/>
        <v/>
      </c>
      <c r="Y119" s="42" t="str">
        <f t="shared" si="21"/>
        <v/>
      </c>
    </row>
    <row r="120" spans="2:25" x14ac:dyDescent="0.15">
      <c r="B120" s="44">
        <v>112</v>
      </c>
      <c r="C120" s="51" t="str">
        <f t="shared" si="16"/>
        <v/>
      </c>
      <c r="D120" s="51"/>
      <c r="E120" s="47"/>
      <c r="F120" s="8"/>
      <c r="G120" s="47"/>
      <c r="H120" s="52"/>
      <c r="I120" s="52"/>
      <c r="J120" s="47"/>
      <c r="K120" s="53" t="str">
        <f t="shared" si="9"/>
        <v/>
      </c>
      <c r="L120" s="54"/>
      <c r="M120" s="6" t="str">
        <f>IF(J120="","",(K120/J120)/LOOKUP(RIGHT($D$2,3),定数!$A$6:$A$13,定数!$B$6:$B$13))</f>
        <v/>
      </c>
      <c r="N120" s="47"/>
      <c r="O120" s="8"/>
      <c r="P120" s="52"/>
      <c r="Q120" s="52"/>
      <c r="R120" s="55" t="str">
        <f>IF(P120="","",T120*M120*LOOKUP(RIGHT($D$2,3),定数!$A$6:$A$13,定数!$B$6:$B$13))</f>
        <v/>
      </c>
      <c r="S120" s="55"/>
      <c r="T120" s="56" t="str">
        <f t="shared" si="17"/>
        <v/>
      </c>
      <c r="U120" s="56"/>
      <c r="V120" t="str">
        <f t="shared" si="18"/>
        <v/>
      </c>
      <c r="W120" t="str">
        <f t="shared" si="19"/>
        <v/>
      </c>
      <c r="X120" s="41" t="str">
        <f t="shared" si="20"/>
        <v/>
      </c>
      <c r="Y120" s="42" t="str">
        <f t="shared" si="21"/>
        <v/>
      </c>
    </row>
    <row r="121" spans="2:25" x14ac:dyDescent="0.15">
      <c r="B121" s="44">
        <v>113</v>
      </c>
      <c r="C121" s="51" t="str">
        <f t="shared" si="16"/>
        <v/>
      </c>
      <c r="D121" s="51"/>
      <c r="E121" s="47"/>
      <c r="F121" s="8"/>
      <c r="G121" s="47"/>
      <c r="H121" s="52"/>
      <c r="I121" s="52"/>
      <c r="J121" s="47"/>
      <c r="K121" s="53" t="str">
        <f t="shared" si="9"/>
        <v/>
      </c>
      <c r="L121" s="54"/>
      <c r="M121" s="6" t="str">
        <f>IF(J121="","",(K121/J121)/LOOKUP(RIGHT($D$2,3),定数!$A$6:$A$13,定数!$B$6:$B$13))</f>
        <v/>
      </c>
      <c r="N121" s="47"/>
      <c r="O121" s="8"/>
      <c r="P121" s="52"/>
      <c r="Q121" s="52"/>
      <c r="R121" s="55" t="str">
        <f>IF(P121="","",T121*M121*LOOKUP(RIGHT($D$2,3),定数!$A$6:$A$13,定数!$B$6:$B$13))</f>
        <v/>
      </c>
      <c r="S121" s="55"/>
      <c r="T121" s="56" t="str">
        <f t="shared" si="17"/>
        <v/>
      </c>
      <c r="U121" s="56"/>
      <c r="V121" t="str">
        <f t="shared" si="18"/>
        <v/>
      </c>
      <c r="W121" t="str">
        <f t="shared" si="19"/>
        <v/>
      </c>
      <c r="X121" s="41" t="str">
        <f t="shared" si="20"/>
        <v/>
      </c>
      <c r="Y121" s="42" t="str">
        <f t="shared" si="21"/>
        <v/>
      </c>
    </row>
    <row r="122" spans="2:25" x14ac:dyDescent="0.15">
      <c r="B122" s="44">
        <v>114</v>
      </c>
      <c r="C122" s="51" t="str">
        <f t="shared" si="16"/>
        <v/>
      </c>
      <c r="D122" s="51"/>
      <c r="E122" s="47"/>
      <c r="F122" s="8"/>
      <c r="G122" s="47"/>
      <c r="H122" s="52"/>
      <c r="I122" s="52"/>
      <c r="J122" s="47"/>
      <c r="K122" s="53" t="str">
        <f t="shared" si="9"/>
        <v/>
      </c>
      <c r="L122" s="54"/>
      <c r="M122" s="6" t="str">
        <f>IF(J122="","",(K122/J122)/LOOKUP(RIGHT($D$2,3),定数!$A$6:$A$13,定数!$B$6:$B$13))</f>
        <v/>
      </c>
      <c r="N122" s="47"/>
      <c r="O122" s="8"/>
      <c r="P122" s="52"/>
      <c r="Q122" s="52"/>
      <c r="R122" s="55" t="str">
        <f>IF(P122="","",T122*M122*LOOKUP(RIGHT($D$2,3),定数!$A$6:$A$13,定数!$B$6:$B$13))</f>
        <v/>
      </c>
      <c r="S122" s="55"/>
      <c r="T122" s="56" t="str">
        <f t="shared" si="17"/>
        <v/>
      </c>
      <c r="U122" s="56"/>
      <c r="V122" t="str">
        <f t="shared" si="18"/>
        <v/>
      </c>
      <c r="W122" t="str">
        <f t="shared" si="19"/>
        <v/>
      </c>
      <c r="X122" s="41" t="str">
        <f t="shared" si="20"/>
        <v/>
      </c>
      <c r="Y122" s="42" t="str">
        <f t="shared" si="21"/>
        <v/>
      </c>
    </row>
    <row r="123" spans="2:25" x14ac:dyDescent="0.15">
      <c r="B123" s="44">
        <v>115</v>
      </c>
      <c r="C123" s="51" t="str">
        <f t="shared" si="16"/>
        <v/>
      </c>
      <c r="D123" s="51"/>
      <c r="E123" s="47"/>
      <c r="F123" s="8"/>
      <c r="G123" s="47"/>
      <c r="H123" s="52"/>
      <c r="I123" s="52"/>
      <c r="J123" s="47"/>
      <c r="K123" s="53" t="str">
        <f t="shared" si="9"/>
        <v/>
      </c>
      <c r="L123" s="54"/>
      <c r="M123" s="6" t="str">
        <f>IF(J123="","",(K123/J123)/LOOKUP(RIGHT($D$2,3),定数!$A$6:$A$13,定数!$B$6:$B$13))</f>
        <v/>
      </c>
      <c r="N123" s="47"/>
      <c r="O123" s="8"/>
      <c r="P123" s="52"/>
      <c r="Q123" s="52"/>
      <c r="R123" s="55" t="str">
        <f>IF(P123="","",T123*M123*LOOKUP(RIGHT($D$2,3),定数!$A$6:$A$13,定数!$B$6:$B$13))</f>
        <v/>
      </c>
      <c r="S123" s="55"/>
      <c r="T123" s="56" t="str">
        <f t="shared" si="17"/>
        <v/>
      </c>
      <c r="U123" s="56"/>
      <c r="V123" t="str">
        <f t="shared" si="18"/>
        <v/>
      </c>
      <c r="W123" t="str">
        <f t="shared" si="19"/>
        <v/>
      </c>
      <c r="X123" s="41" t="str">
        <f t="shared" si="20"/>
        <v/>
      </c>
      <c r="Y123" s="42" t="str">
        <f t="shared" si="21"/>
        <v/>
      </c>
    </row>
    <row r="124" spans="2:25" x14ac:dyDescent="0.15">
      <c r="B124" s="44">
        <v>116</v>
      </c>
      <c r="C124" s="51" t="str">
        <f t="shared" si="16"/>
        <v/>
      </c>
      <c r="D124" s="51"/>
      <c r="E124" s="47"/>
      <c r="F124" s="8"/>
      <c r="G124" s="47"/>
      <c r="H124" s="52"/>
      <c r="I124" s="52"/>
      <c r="J124" s="47"/>
      <c r="K124" s="53" t="str">
        <f t="shared" si="9"/>
        <v/>
      </c>
      <c r="L124" s="54"/>
      <c r="M124" s="6" t="str">
        <f>IF(J124="","",(K124/J124)/LOOKUP(RIGHT($D$2,3),定数!$A$6:$A$13,定数!$B$6:$B$13))</f>
        <v/>
      </c>
      <c r="N124" s="47"/>
      <c r="O124" s="8"/>
      <c r="P124" s="52"/>
      <c r="Q124" s="52"/>
      <c r="R124" s="55" t="str">
        <f>IF(P124="","",T124*M124*LOOKUP(RIGHT($D$2,3),定数!$A$6:$A$13,定数!$B$6:$B$13))</f>
        <v/>
      </c>
      <c r="S124" s="55"/>
      <c r="T124" s="56" t="str">
        <f t="shared" si="17"/>
        <v/>
      </c>
      <c r="U124" s="56"/>
      <c r="V124" t="str">
        <f t="shared" si="18"/>
        <v/>
      </c>
      <c r="W124" t="str">
        <f t="shared" si="19"/>
        <v/>
      </c>
      <c r="X124" s="41" t="str">
        <f t="shared" si="20"/>
        <v/>
      </c>
      <c r="Y124" s="42" t="str">
        <f t="shared" si="21"/>
        <v/>
      </c>
    </row>
    <row r="125" spans="2:25" x14ac:dyDescent="0.15">
      <c r="B125" s="44">
        <v>117</v>
      </c>
      <c r="C125" s="51" t="str">
        <f t="shared" si="16"/>
        <v/>
      </c>
      <c r="D125" s="51"/>
      <c r="E125" s="47"/>
      <c r="F125" s="8"/>
      <c r="G125" s="47"/>
      <c r="H125" s="52"/>
      <c r="I125" s="52"/>
      <c r="J125" s="47"/>
      <c r="K125" s="53" t="str">
        <f t="shared" si="9"/>
        <v/>
      </c>
      <c r="L125" s="54"/>
      <c r="M125" s="6" t="str">
        <f>IF(J125="","",(K125/J125)/LOOKUP(RIGHT($D$2,3),定数!$A$6:$A$13,定数!$B$6:$B$13))</f>
        <v/>
      </c>
      <c r="N125" s="47"/>
      <c r="O125" s="8"/>
      <c r="P125" s="52"/>
      <c r="Q125" s="52"/>
      <c r="R125" s="55" t="str">
        <f>IF(P125="","",T125*M125*LOOKUP(RIGHT($D$2,3),定数!$A$6:$A$13,定数!$B$6:$B$13))</f>
        <v/>
      </c>
      <c r="S125" s="55"/>
      <c r="T125" s="56" t="str">
        <f t="shared" si="17"/>
        <v/>
      </c>
      <c r="U125" s="56"/>
      <c r="V125" t="str">
        <f t="shared" si="18"/>
        <v/>
      </c>
      <c r="W125" t="str">
        <f t="shared" si="19"/>
        <v/>
      </c>
      <c r="X125" s="41" t="str">
        <f t="shared" si="20"/>
        <v/>
      </c>
      <c r="Y125" s="42" t="str">
        <f t="shared" si="21"/>
        <v/>
      </c>
    </row>
    <row r="126" spans="2:25" x14ac:dyDescent="0.15">
      <c r="B126" s="44">
        <v>118</v>
      </c>
      <c r="C126" s="51" t="str">
        <f t="shared" si="16"/>
        <v/>
      </c>
      <c r="D126" s="51"/>
      <c r="E126" s="47"/>
      <c r="F126" s="8"/>
      <c r="G126" s="47"/>
      <c r="H126" s="52"/>
      <c r="I126" s="52"/>
      <c r="J126" s="47"/>
      <c r="K126" s="53" t="str">
        <f t="shared" si="9"/>
        <v/>
      </c>
      <c r="L126" s="54"/>
      <c r="M126" s="6" t="str">
        <f>IF(J126="","",(K126/J126)/LOOKUP(RIGHT($D$2,3),定数!$A$6:$A$13,定数!$B$6:$B$13))</f>
        <v/>
      </c>
      <c r="N126" s="47"/>
      <c r="O126" s="8"/>
      <c r="P126" s="52"/>
      <c r="Q126" s="52"/>
      <c r="R126" s="55" t="str">
        <f>IF(P126="","",T126*M126*LOOKUP(RIGHT($D$2,3),定数!$A$6:$A$13,定数!$B$6:$B$13))</f>
        <v/>
      </c>
      <c r="S126" s="55"/>
      <c r="T126" s="56" t="str">
        <f t="shared" si="17"/>
        <v/>
      </c>
      <c r="U126" s="56"/>
      <c r="V126" t="str">
        <f t="shared" si="18"/>
        <v/>
      </c>
      <c r="W126" t="str">
        <f t="shared" si="19"/>
        <v/>
      </c>
      <c r="X126" s="41" t="str">
        <f t="shared" si="20"/>
        <v/>
      </c>
      <c r="Y126" s="42" t="str">
        <f t="shared" si="21"/>
        <v/>
      </c>
    </row>
    <row r="127" spans="2:25" x14ac:dyDescent="0.15">
      <c r="B127" s="44">
        <v>119</v>
      </c>
      <c r="C127" s="51" t="str">
        <f t="shared" si="16"/>
        <v/>
      </c>
      <c r="D127" s="51"/>
      <c r="E127" s="47"/>
      <c r="F127" s="8"/>
      <c r="G127" s="47"/>
      <c r="H127" s="52"/>
      <c r="I127" s="52"/>
      <c r="J127" s="47"/>
      <c r="K127" s="53" t="str">
        <f t="shared" si="9"/>
        <v/>
      </c>
      <c r="L127" s="54"/>
      <c r="M127" s="6" t="str">
        <f>IF(J127="","",(K127/J127)/LOOKUP(RIGHT($D$2,3),定数!$A$6:$A$13,定数!$B$6:$B$13))</f>
        <v/>
      </c>
      <c r="N127" s="47"/>
      <c r="O127" s="8"/>
      <c r="P127" s="52"/>
      <c r="Q127" s="52"/>
      <c r="R127" s="55" t="str">
        <f>IF(P127="","",T127*M127*LOOKUP(RIGHT($D$2,3),定数!$A$6:$A$13,定数!$B$6:$B$13))</f>
        <v/>
      </c>
      <c r="S127" s="55"/>
      <c r="T127" s="56" t="str">
        <f t="shared" si="17"/>
        <v/>
      </c>
      <c r="U127" s="56"/>
      <c r="V127" t="str">
        <f t="shared" si="18"/>
        <v/>
      </c>
      <c r="W127" t="str">
        <f t="shared" si="19"/>
        <v/>
      </c>
      <c r="X127" s="41" t="str">
        <f t="shared" si="20"/>
        <v/>
      </c>
      <c r="Y127" s="42" t="str">
        <f t="shared" si="21"/>
        <v/>
      </c>
    </row>
    <row r="128" spans="2:25" x14ac:dyDescent="0.15">
      <c r="B128" s="44">
        <v>120</v>
      </c>
      <c r="C128" s="51" t="str">
        <f t="shared" si="16"/>
        <v/>
      </c>
      <c r="D128" s="51"/>
      <c r="E128" s="47"/>
      <c r="F128" s="8"/>
      <c r="G128" s="47"/>
      <c r="H128" s="52"/>
      <c r="I128" s="52"/>
      <c r="J128" s="47"/>
      <c r="K128" s="53" t="str">
        <f t="shared" si="9"/>
        <v/>
      </c>
      <c r="L128" s="54"/>
      <c r="M128" s="6" t="str">
        <f>IF(J128="","",(K128/J128)/LOOKUP(RIGHT($D$2,3),定数!$A$6:$A$13,定数!$B$6:$B$13))</f>
        <v/>
      </c>
      <c r="N128" s="47"/>
      <c r="O128" s="8"/>
      <c r="P128" s="52"/>
      <c r="Q128" s="52"/>
      <c r="R128" s="55" t="str">
        <f>IF(P128="","",T128*M128*LOOKUP(RIGHT($D$2,3),定数!$A$6:$A$13,定数!$B$6:$B$13))</f>
        <v/>
      </c>
      <c r="S128" s="55"/>
      <c r="T128" s="56" t="str">
        <f t="shared" si="17"/>
        <v/>
      </c>
      <c r="U128" s="56"/>
      <c r="V128" t="str">
        <f t="shared" si="18"/>
        <v/>
      </c>
      <c r="W128" t="str">
        <f t="shared" si="19"/>
        <v/>
      </c>
      <c r="X128" s="41" t="str">
        <f t="shared" si="20"/>
        <v/>
      </c>
      <c r="Y128" s="42" t="str">
        <f t="shared" si="21"/>
        <v/>
      </c>
    </row>
    <row r="129" spans="2:25" x14ac:dyDescent="0.15">
      <c r="B129" s="44">
        <v>121</v>
      </c>
      <c r="C129" s="51" t="str">
        <f t="shared" si="16"/>
        <v/>
      </c>
      <c r="D129" s="51"/>
      <c r="E129" s="47"/>
      <c r="F129" s="8"/>
      <c r="G129" s="47"/>
      <c r="H129" s="52"/>
      <c r="I129" s="52"/>
      <c r="J129" s="47"/>
      <c r="K129" s="53" t="str">
        <f t="shared" si="9"/>
        <v/>
      </c>
      <c r="L129" s="54"/>
      <c r="M129" s="6" t="str">
        <f>IF(J129="","",(K129/J129)/LOOKUP(RIGHT($D$2,3),定数!$A$6:$A$13,定数!$B$6:$B$13))</f>
        <v/>
      </c>
      <c r="N129" s="47"/>
      <c r="O129" s="8"/>
      <c r="P129" s="52"/>
      <c r="Q129" s="52"/>
      <c r="R129" s="55" t="str">
        <f>IF(P129="","",T129*M129*LOOKUP(RIGHT($D$2,3),定数!$A$6:$A$13,定数!$B$6:$B$13))</f>
        <v/>
      </c>
      <c r="S129" s="55"/>
      <c r="T129" s="56" t="str">
        <f t="shared" si="17"/>
        <v/>
      </c>
      <c r="U129" s="56"/>
      <c r="V129" t="str">
        <f t="shared" si="18"/>
        <v/>
      </c>
      <c r="W129" t="str">
        <f t="shared" si="19"/>
        <v/>
      </c>
      <c r="X129" s="41" t="str">
        <f t="shared" si="20"/>
        <v/>
      </c>
      <c r="Y129" s="42" t="str">
        <f t="shared" si="21"/>
        <v/>
      </c>
    </row>
    <row r="130" spans="2:25" x14ac:dyDescent="0.15">
      <c r="B130" s="44">
        <v>122</v>
      </c>
      <c r="C130" s="51" t="str">
        <f t="shared" si="16"/>
        <v/>
      </c>
      <c r="D130" s="51"/>
      <c r="E130" s="47"/>
      <c r="F130" s="8"/>
      <c r="G130" s="47"/>
      <c r="H130" s="52"/>
      <c r="I130" s="52"/>
      <c r="J130" s="47"/>
      <c r="K130" s="53" t="str">
        <f t="shared" si="9"/>
        <v/>
      </c>
      <c r="L130" s="54"/>
      <c r="M130" s="6" t="str">
        <f>IF(J130="","",(K130/J130)/LOOKUP(RIGHT($D$2,3),定数!$A$6:$A$13,定数!$B$6:$B$13))</f>
        <v/>
      </c>
      <c r="N130" s="47"/>
      <c r="O130" s="8"/>
      <c r="P130" s="52"/>
      <c r="Q130" s="52"/>
      <c r="R130" s="55" t="str">
        <f>IF(P130="","",T130*M130*LOOKUP(RIGHT($D$2,3),定数!$A$6:$A$13,定数!$B$6:$B$13))</f>
        <v/>
      </c>
      <c r="S130" s="55"/>
      <c r="T130" s="56" t="str">
        <f t="shared" si="17"/>
        <v/>
      </c>
      <c r="U130" s="56"/>
      <c r="V130" t="str">
        <f t="shared" si="18"/>
        <v/>
      </c>
      <c r="W130" t="str">
        <f t="shared" si="19"/>
        <v/>
      </c>
      <c r="X130" s="41" t="str">
        <f t="shared" si="20"/>
        <v/>
      </c>
      <c r="Y130" s="42" t="str">
        <f t="shared" si="21"/>
        <v/>
      </c>
    </row>
    <row r="131" spans="2:25" x14ac:dyDescent="0.15">
      <c r="B131" s="44">
        <v>123</v>
      </c>
      <c r="C131" s="51" t="str">
        <f t="shared" si="16"/>
        <v/>
      </c>
      <c r="D131" s="51"/>
      <c r="E131" s="47"/>
      <c r="F131" s="8"/>
      <c r="G131" s="47"/>
      <c r="H131" s="52"/>
      <c r="I131" s="52"/>
      <c r="J131" s="47"/>
      <c r="K131" s="53" t="str">
        <f t="shared" si="9"/>
        <v/>
      </c>
      <c r="L131" s="54"/>
      <c r="M131" s="6" t="str">
        <f>IF(J131="","",(K131/J131)/LOOKUP(RIGHT($D$2,3),定数!$A$6:$A$13,定数!$B$6:$B$13))</f>
        <v/>
      </c>
      <c r="N131" s="47"/>
      <c r="O131" s="8"/>
      <c r="P131" s="52"/>
      <c r="Q131" s="52"/>
      <c r="R131" s="55" t="str">
        <f>IF(P131="","",T131*M131*LOOKUP(RIGHT($D$2,3),定数!$A$6:$A$13,定数!$B$6:$B$13))</f>
        <v/>
      </c>
      <c r="S131" s="55"/>
      <c r="T131" s="56" t="str">
        <f t="shared" si="17"/>
        <v/>
      </c>
      <c r="U131" s="56"/>
      <c r="V131" t="str">
        <f t="shared" si="18"/>
        <v/>
      </c>
      <c r="W131" t="str">
        <f t="shared" si="19"/>
        <v/>
      </c>
      <c r="X131" s="41" t="str">
        <f t="shared" si="20"/>
        <v/>
      </c>
      <c r="Y131" s="42" t="str">
        <f t="shared" si="21"/>
        <v/>
      </c>
    </row>
    <row r="132" spans="2:25" x14ac:dyDescent="0.15">
      <c r="B132" s="44">
        <v>124</v>
      </c>
      <c r="C132" s="51" t="str">
        <f t="shared" si="16"/>
        <v/>
      </c>
      <c r="D132" s="51"/>
      <c r="E132" s="47"/>
      <c r="F132" s="8"/>
      <c r="G132" s="47"/>
      <c r="H132" s="52"/>
      <c r="I132" s="52"/>
      <c r="J132" s="47"/>
      <c r="K132" s="53" t="str">
        <f t="shared" si="9"/>
        <v/>
      </c>
      <c r="L132" s="54"/>
      <c r="M132" s="6" t="str">
        <f>IF(J132="","",(K132/J132)/LOOKUP(RIGHT($D$2,3),定数!$A$6:$A$13,定数!$B$6:$B$13))</f>
        <v/>
      </c>
      <c r="N132" s="47"/>
      <c r="O132" s="8"/>
      <c r="P132" s="52"/>
      <c r="Q132" s="52"/>
      <c r="R132" s="55" t="str">
        <f>IF(P132="","",T132*M132*LOOKUP(RIGHT($D$2,3),定数!$A$6:$A$13,定数!$B$6:$B$13))</f>
        <v/>
      </c>
      <c r="S132" s="55"/>
      <c r="T132" s="56" t="str">
        <f t="shared" si="17"/>
        <v/>
      </c>
      <c r="U132" s="56"/>
      <c r="V132" t="str">
        <f t="shared" si="18"/>
        <v/>
      </c>
      <c r="W132" t="str">
        <f t="shared" si="19"/>
        <v/>
      </c>
      <c r="X132" s="41" t="str">
        <f t="shared" si="20"/>
        <v/>
      </c>
      <c r="Y132" s="42" t="str">
        <f t="shared" si="21"/>
        <v/>
      </c>
    </row>
    <row r="133" spans="2:25" x14ac:dyDescent="0.15">
      <c r="B133" s="44">
        <v>125</v>
      </c>
      <c r="C133" s="51" t="str">
        <f t="shared" si="16"/>
        <v/>
      </c>
      <c r="D133" s="51"/>
      <c r="E133" s="44"/>
      <c r="F133" s="8"/>
      <c r="G133" s="44"/>
      <c r="H133" s="52"/>
      <c r="I133" s="52"/>
      <c r="J133" s="44"/>
      <c r="K133" s="53" t="str">
        <f t="shared" ref="K133:K138" si="22">IF(J133="","",C133*0.03)</f>
        <v/>
      </c>
      <c r="L133" s="54"/>
      <c r="M133" s="6" t="str">
        <f>IF(J133="","",(K133/J133)/LOOKUP(RIGHT($D$2,3),定数!$A$6:$A$13,定数!$B$6:$B$13))</f>
        <v/>
      </c>
      <c r="N133" s="44"/>
      <c r="O133" s="8"/>
      <c r="P133" s="52"/>
      <c r="Q133" s="52"/>
      <c r="R133" s="55" t="str">
        <f>IF(P133="","",T133*M133*LOOKUP(RIGHT($D$2,3),定数!$A$6:$A$13,定数!$B$6:$B$13))</f>
        <v/>
      </c>
      <c r="S133" s="55"/>
      <c r="T133" s="56" t="str">
        <f t="shared" si="17"/>
        <v/>
      </c>
      <c r="U133" s="56"/>
      <c r="V133" t="str">
        <f t="shared" si="18"/>
        <v/>
      </c>
      <c r="W133" t="str">
        <f t="shared" si="19"/>
        <v/>
      </c>
      <c r="X133" s="41" t="str">
        <f t="shared" si="20"/>
        <v/>
      </c>
      <c r="Y133" s="42" t="str">
        <f t="shared" si="21"/>
        <v/>
      </c>
    </row>
    <row r="134" spans="2:25" x14ac:dyDescent="0.15">
      <c r="B134" s="44">
        <v>126</v>
      </c>
      <c r="C134" s="51" t="str">
        <f t="shared" si="16"/>
        <v/>
      </c>
      <c r="D134" s="51"/>
      <c r="E134" s="44"/>
      <c r="F134" s="8"/>
      <c r="G134" s="44"/>
      <c r="H134" s="52"/>
      <c r="I134" s="52"/>
      <c r="J134" s="44"/>
      <c r="K134" s="53" t="str">
        <f t="shared" si="22"/>
        <v/>
      </c>
      <c r="L134" s="54"/>
      <c r="M134" s="6" t="str">
        <f>IF(J134="","",(K134/J134)/LOOKUP(RIGHT($D$2,3),定数!$A$6:$A$13,定数!$B$6:$B$13))</f>
        <v/>
      </c>
      <c r="N134" s="44"/>
      <c r="O134" s="8"/>
      <c r="P134" s="52"/>
      <c r="Q134" s="52"/>
      <c r="R134" s="55" t="str">
        <f>IF(P134="","",T134*M134*LOOKUP(RIGHT($D$2,3),定数!$A$6:$A$13,定数!$B$6:$B$13))</f>
        <v/>
      </c>
      <c r="S134" s="55"/>
      <c r="T134" s="56" t="str">
        <f t="shared" si="17"/>
        <v/>
      </c>
      <c r="U134" s="56"/>
      <c r="V134" t="str">
        <f t="shared" si="18"/>
        <v/>
      </c>
      <c r="W134" t="str">
        <f t="shared" si="19"/>
        <v/>
      </c>
      <c r="X134" s="41" t="str">
        <f t="shared" si="20"/>
        <v/>
      </c>
      <c r="Y134" s="42" t="str">
        <f t="shared" si="21"/>
        <v/>
      </c>
    </row>
    <row r="135" spans="2:25" x14ac:dyDescent="0.15">
      <c r="B135" s="44">
        <v>127</v>
      </c>
      <c r="C135" s="51" t="str">
        <f t="shared" si="16"/>
        <v/>
      </c>
      <c r="D135" s="51"/>
      <c r="E135" s="44"/>
      <c r="F135" s="8"/>
      <c r="G135" s="44"/>
      <c r="H135" s="52"/>
      <c r="I135" s="52"/>
      <c r="J135" s="44"/>
      <c r="K135" s="53" t="str">
        <f t="shared" si="22"/>
        <v/>
      </c>
      <c r="L135" s="54"/>
      <c r="M135" s="6" t="str">
        <f>IF(J135="","",(K135/J135)/LOOKUP(RIGHT($D$2,3),定数!$A$6:$A$13,定数!$B$6:$B$13))</f>
        <v/>
      </c>
      <c r="N135" s="44"/>
      <c r="O135" s="8"/>
      <c r="P135" s="52"/>
      <c r="Q135" s="52"/>
      <c r="R135" s="55" t="str">
        <f>IF(P135="","",T135*M135*LOOKUP(RIGHT($D$2,3),定数!$A$6:$A$13,定数!$B$6:$B$13))</f>
        <v/>
      </c>
      <c r="S135" s="55"/>
      <c r="T135" s="56" t="str">
        <f t="shared" si="17"/>
        <v/>
      </c>
      <c r="U135" s="56"/>
      <c r="V135" t="str">
        <f t="shared" si="18"/>
        <v/>
      </c>
      <c r="W135" t="str">
        <f t="shared" si="19"/>
        <v/>
      </c>
      <c r="X135" s="41" t="str">
        <f t="shared" si="20"/>
        <v/>
      </c>
      <c r="Y135" s="42" t="str">
        <f t="shared" si="21"/>
        <v/>
      </c>
    </row>
    <row r="136" spans="2:25" x14ac:dyDescent="0.15">
      <c r="B136" s="44">
        <v>128</v>
      </c>
      <c r="C136" s="51" t="str">
        <f t="shared" si="16"/>
        <v/>
      </c>
      <c r="D136" s="51"/>
      <c r="E136" s="44"/>
      <c r="F136" s="8"/>
      <c r="G136" s="44"/>
      <c r="H136" s="52"/>
      <c r="I136" s="52"/>
      <c r="J136" s="44"/>
      <c r="K136" s="53" t="str">
        <f t="shared" si="22"/>
        <v/>
      </c>
      <c r="L136" s="54"/>
      <c r="M136" s="6" t="str">
        <f>IF(J136="","",(K136/J136)/LOOKUP(RIGHT($D$2,3),定数!$A$6:$A$13,定数!$B$6:$B$13))</f>
        <v/>
      </c>
      <c r="N136" s="44"/>
      <c r="O136" s="8"/>
      <c r="P136" s="52"/>
      <c r="Q136" s="52"/>
      <c r="R136" s="55" t="str">
        <f>IF(P136="","",T136*M136*LOOKUP(RIGHT($D$2,3),定数!$A$6:$A$13,定数!$B$6:$B$13))</f>
        <v/>
      </c>
      <c r="S136" s="55"/>
      <c r="T136" s="56" t="str">
        <f t="shared" si="17"/>
        <v/>
      </c>
      <c r="U136" s="56"/>
      <c r="V136" t="str">
        <f t="shared" si="18"/>
        <v/>
      </c>
      <c r="W136" t="str">
        <f t="shared" si="19"/>
        <v/>
      </c>
      <c r="X136" s="41" t="str">
        <f t="shared" si="20"/>
        <v/>
      </c>
      <c r="Y136" s="42" t="str">
        <f t="shared" si="21"/>
        <v/>
      </c>
    </row>
    <row r="137" spans="2:25" x14ac:dyDescent="0.15">
      <c r="B137" s="44">
        <v>129</v>
      </c>
      <c r="C137" s="51" t="str">
        <f t="shared" si="16"/>
        <v/>
      </c>
      <c r="D137" s="51"/>
      <c r="E137" s="44"/>
      <c r="F137" s="8"/>
      <c r="G137" s="44"/>
      <c r="H137" s="52"/>
      <c r="I137" s="52"/>
      <c r="J137" s="44"/>
      <c r="K137" s="53" t="str">
        <f t="shared" si="22"/>
        <v/>
      </c>
      <c r="L137" s="54"/>
      <c r="M137" s="6" t="str">
        <f>IF(J137="","",(K137/J137)/LOOKUP(RIGHT($D$2,3),定数!$A$6:$A$13,定数!$B$6:$B$13))</f>
        <v/>
      </c>
      <c r="N137" s="44"/>
      <c r="O137" s="8"/>
      <c r="P137" s="52"/>
      <c r="Q137" s="52"/>
      <c r="R137" s="55" t="str">
        <f>IF(P137="","",T137*M137*LOOKUP(RIGHT($D$2,3),定数!$A$6:$A$13,定数!$B$6:$B$13))</f>
        <v/>
      </c>
      <c r="S137" s="55"/>
      <c r="T137" s="56" t="str">
        <f t="shared" si="17"/>
        <v/>
      </c>
      <c r="U137" s="56"/>
      <c r="V137" t="str">
        <f t="shared" si="18"/>
        <v/>
      </c>
      <c r="W137" t="str">
        <f t="shared" si="19"/>
        <v/>
      </c>
      <c r="X137" s="41" t="str">
        <f t="shared" si="20"/>
        <v/>
      </c>
      <c r="Y137" s="42" t="str">
        <f t="shared" si="21"/>
        <v/>
      </c>
    </row>
    <row r="138" spans="2:25" x14ac:dyDescent="0.15">
      <c r="B138" s="44">
        <v>130</v>
      </c>
      <c r="C138" s="51" t="str">
        <f t="shared" si="16"/>
        <v/>
      </c>
      <c r="D138" s="51"/>
      <c r="E138" s="44"/>
      <c r="F138" s="8"/>
      <c r="G138" s="44"/>
      <c r="H138" s="52"/>
      <c r="I138" s="52"/>
      <c r="J138" s="44"/>
      <c r="K138" s="53" t="str">
        <f t="shared" si="22"/>
        <v/>
      </c>
      <c r="L138" s="54"/>
      <c r="M138" s="6" t="str">
        <f>IF(J138="","",(K138/J138)/LOOKUP(RIGHT($D$2,3),定数!$A$6:$A$13,定数!$B$6:$B$13))</f>
        <v/>
      </c>
      <c r="N138" s="44"/>
      <c r="O138" s="8"/>
      <c r="P138" s="52"/>
      <c r="Q138" s="52"/>
      <c r="R138" s="55" t="str">
        <f>IF(P138="","",T138*M138*LOOKUP(RIGHT($D$2,3),定数!$A$6:$A$13,定数!$B$6:$B$13))</f>
        <v/>
      </c>
      <c r="S138" s="55"/>
      <c r="T138" s="56" t="str">
        <f t="shared" si="17"/>
        <v/>
      </c>
      <c r="U138" s="56"/>
      <c r="V138" t="str">
        <f t="shared" si="18"/>
        <v/>
      </c>
      <c r="W138" t="str">
        <f t="shared" si="19"/>
        <v/>
      </c>
      <c r="X138" s="41" t="str">
        <f t="shared" si="20"/>
        <v/>
      </c>
      <c r="Y138" s="42" t="str">
        <f t="shared" si="21"/>
        <v/>
      </c>
    </row>
  </sheetData>
  <mergeCells count="798">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2:D12"/>
    <mergeCell ref="R12:S12"/>
    <mergeCell ref="T12:U12"/>
    <mergeCell ref="C11:D11"/>
    <mergeCell ref="R11:S11"/>
    <mergeCell ref="T11:U11"/>
    <mergeCell ref="C14:D14"/>
    <mergeCell ref="H14:I14"/>
    <mergeCell ref="K14:L14"/>
    <mergeCell ref="P14:Q14"/>
    <mergeCell ref="R14:S14"/>
    <mergeCell ref="T14:U14"/>
    <mergeCell ref="C13:D13"/>
    <mergeCell ref="R13:S13"/>
    <mergeCell ref="T13:U13"/>
    <mergeCell ref="B7:B8"/>
    <mergeCell ref="C7:D8"/>
    <mergeCell ref="E7:I7"/>
    <mergeCell ref="J7:L7"/>
    <mergeCell ref="M7:M8"/>
    <mergeCell ref="N7:Q7"/>
    <mergeCell ref="C10:D10"/>
    <mergeCell ref="R10:S10"/>
    <mergeCell ref="T10:U10"/>
    <mergeCell ref="C9:D9"/>
    <mergeCell ref="R9:S9"/>
    <mergeCell ref="T9:U9"/>
    <mergeCell ref="J5:K5"/>
    <mergeCell ref="L5:M5"/>
    <mergeCell ref="P5:Q5"/>
    <mergeCell ref="F2:G2"/>
    <mergeCell ref="H2:I2"/>
    <mergeCell ref="R7:U7"/>
    <mergeCell ref="H8:I8"/>
    <mergeCell ref="K8:L8"/>
    <mergeCell ref="P8:Q8"/>
    <mergeCell ref="R8:S8"/>
    <mergeCell ref="T8:U8"/>
    <mergeCell ref="S3:X3"/>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C109:D109"/>
    <mergeCell ref="H109:I109"/>
    <mergeCell ref="K109:L109"/>
    <mergeCell ref="P109:Q109"/>
    <mergeCell ref="R109:S109"/>
    <mergeCell ref="T109:U109"/>
    <mergeCell ref="C110:D110"/>
    <mergeCell ref="H110:I110"/>
    <mergeCell ref="K110:L110"/>
    <mergeCell ref="P110:Q110"/>
    <mergeCell ref="R110:S110"/>
    <mergeCell ref="T110:U110"/>
    <mergeCell ref="C111:D111"/>
    <mergeCell ref="H111:I111"/>
    <mergeCell ref="K111:L111"/>
    <mergeCell ref="P111:Q111"/>
    <mergeCell ref="R111:S111"/>
    <mergeCell ref="T111:U111"/>
    <mergeCell ref="C112:D112"/>
    <mergeCell ref="H112:I112"/>
    <mergeCell ref="K112:L112"/>
    <mergeCell ref="P112:Q112"/>
    <mergeCell ref="R112:S112"/>
    <mergeCell ref="T112:U112"/>
    <mergeCell ref="C113:D113"/>
    <mergeCell ref="H113:I113"/>
    <mergeCell ref="K113:L113"/>
    <mergeCell ref="P113:Q113"/>
    <mergeCell ref="R113:S113"/>
    <mergeCell ref="T113:U113"/>
    <mergeCell ref="C114:D114"/>
    <mergeCell ref="H114:I114"/>
    <mergeCell ref="K114:L114"/>
    <mergeCell ref="P114:Q114"/>
    <mergeCell ref="R114:S114"/>
    <mergeCell ref="T114:U114"/>
    <mergeCell ref="C115:D115"/>
    <mergeCell ref="H115:I115"/>
    <mergeCell ref="K115:L115"/>
    <mergeCell ref="P115:Q115"/>
    <mergeCell ref="R115:S115"/>
    <mergeCell ref="T115:U115"/>
    <mergeCell ref="C116:D116"/>
    <mergeCell ref="H116:I116"/>
    <mergeCell ref="K116:L116"/>
    <mergeCell ref="P116:Q116"/>
    <mergeCell ref="R116:S116"/>
    <mergeCell ref="T116:U116"/>
    <mergeCell ref="C117:D117"/>
    <mergeCell ref="H117:I117"/>
    <mergeCell ref="K117:L117"/>
    <mergeCell ref="P117:Q117"/>
    <mergeCell ref="R117:S117"/>
    <mergeCell ref="T117:U117"/>
    <mergeCell ref="C118:D118"/>
    <mergeCell ref="H118:I118"/>
    <mergeCell ref="K118:L118"/>
    <mergeCell ref="P118:Q118"/>
    <mergeCell ref="R118:S118"/>
    <mergeCell ref="T118:U118"/>
    <mergeCell ref="C119:D119"/>
    <mergeCell ref="H119:I119"/>
    <mergeCell ref="K119:L119"/>
    <mergeCell ref="P119:Q119"/>
    <mergeCell ref="R119:S119"/>
    <mergeCell ref="T119:U119"/>
    <mergeCell ref="C120:D120"/>
    <mergeCell ref="H120:I120"/>
    <mergeCell ref="K120:L120"/>
    <mergeCell ref="P120:Q120"/>
    <mergeCell ref="R120:S120"/>
    <mergeCell ref="T120:U120"/>
    <mergeCell ref="C121:D121"/>
    <mergeCell ref="H121:I121"/>
    <mergeCell ref="K121:L121"/>
    <mergeCell ref="P121:Q121"/>
    <mergeCell ref="R121:S121"/>
    <mergeCell ref="T121:U121"/>
    <mergeCell ref="C122:D122"/>
    <mergeCell ref="H122:I122"/>
    <mergeCell ref="K122:L122"/>
    <mergeCell ref="P122:Q122"/>
    <mergeCell ref="R122:S122"/>
    <mergeCell ref="T122:U122"/>
    <mergeCell ref="C123:D123"/>
    <mergeCell ref="H123:I123"/>
    <mergeCell ref="K123:L123"/>
    <mergeCell ref="P123:Q123"/>
    <mergeCell ref="R123:S123"/>
    <mergeCell ref="T123:U123"/>
    <mergeCell ref="C124:D124"/>
    <mergeCell ref="H124:I124"/>
    <mergeCell ref="K124:L124"/>
    <mergeCell ref="P124:Q124"/>
    <mergeCell ref="R124:S124"/>
    <mergeCell ref="T124:U124"/>
    <mergeCell ref="C125:D125"/>
    <mergeCell ref="H125:I125"/>
    <mergeCell ref="K125:L125"/>
    <mergeCell ref="P125:Q125"/>
    <mergeCell ref="R125:S125"/>
    <mergeCell ref="T125:U125"/>
    <mergeCell ref="C126:D126"/>
    <mergeCell ref="H126:I126"/>
    <mergeCell ref="K126:L126"/>
    <mergeCell ref="P126:Q126"/>
    <mergeCell ref="R126:S126"/>
    <mergeCell ref="T126:U126"/>
    <mergeCell ref="C127:D127"/>
    <mergeCell ref="H127:I127"/>
    <mergeCell ref="K127:L127"/>
    <mergeCell ref="P127:Q127"/>
    <mergeCell ref="R127:S127"/>
    <mergeCell ref="T127:U127"/>
    <mergeCell ref="C128:D128"/>
    <mergeCell ref="H128:I128"/>
    <mergeCell ref="K128:L128"/>
    <mergeCell ref="P128:Q128"/>
    <mergeCell ref="R128:S128"/>
    <mergeCell ref="T128:U128"/>
    <mergeCell ref="C129:D129"/>
    <mergeCell ref="H129:I129"/>
    <mergeCell ref="K129:L129"/>
    <mergeCell ref="P129:Q129"/>
    <mergeCell ref="R129:S129"/>
    <mergeCell ref="T129:U129"/>
    <mergeCell ref="C130:D130"/>
    <mergeCell ref="H130:I130"/>
    <mergeCell ref="K130:L130"/>
    <mergeCell ref="P130:Q130"/>
    <mergeCell ref="R130:S130"/>
    <mergeCell ref="T130:U130"/>
    <mergeCell ref="C131:D131"/>
    <mergeCell ref="H131:I131"/>
    <mergeCell ref="K131:L131"/>
    <mergeCell ref="P131:Q131"/>
    <mergeCell ref="R131:S131"/>
    <mergeCell ref="T131:U131"/>
    <mergeCell ref="C132:D132"/>
    <mergeCell ref="H132:I132"/>
    <mergeCell ref="K132:L132"/>
    <mergeCell ref="P132:Q132"/>
    <mergeCell ref="R132:S132"/>
    <mergeCell ref="T132:U132"/>
    <mergeCell ref="C133:D133"/>
    <mergeCell ref="H133:I133"/>
    <mergeCell ref="K133:L133"/>
    <mergeCell ref="P133:Q133"/>
    <mergeCell ref="R133:S133"/>
    <mergeCell ref="T133:U133"/>
    <mergeCell ref="C134:D134"/>
    <mergeCell ref="H134:I134"/>
    <mergeCell ref="K134:L134"/>
    <mergeCell ref="P134:Q134"/>
    <mergeCell ref="R134:S134"/>
    <mergeCell ref="T134:U134"/>
    <mergeCell ref="C135:D135"/>
    <mergeCell ref="H135:I135"/>
    <mergeCell ref="K135:L135"/>
    <mergeCell ref="P135:Q135"/>
    <mergeCell ref="R135:S135"/>
    <mergeCell ref="T135:U135"/>
    <mergeCell ref="C136:D136"/>
    <mergeCell ref="H136:I136"/>
    <mergeCell ref="K136:L136"/>
    <mergeCell ref="P136:Q136"/>
    <mergeCell ref="R136:S136"/>
    <mergeCell ref="T136:U136"/>
    <mergeCell ref="C137:D137"/>
    <mergeCell ref="H137:I137"/>
    <mergeCell ref="K137:L137"/>
    <mergeCell ref="P137:Q137"/>
    <mergeCell ref="R137:S137"/>
    <mergeCell ref="T137:U137"/>
    <mergeCell ref="C138:D138"/>
    <mergeCell ref="H138:I138"/>
    <mergeCell ref="K138:L138"/>
    <mergeCell ref="P138:Q138"/>
    <mergeCell ref="R138:S138"/>
    <mergeCell ref="T138:U138"/>
  </mergeCells>
  <phoneticPr fontId="2"/>
  <conditionalFormatting sqref="G46">
    <cfRule type="cellIs" dxfId="485" priority="555" stopIfTrue="1" operator="equal">
      <formula>"買"</formula>
    </cfRule>
    <cfRule type="cellIs" dxfId="484" priority="556" stopIfTrue="1" operator="equal">
      <formula>"売"</formula>
    </cfRule>
  </conditionalFormatting>
  <conditionalFormatting sqref="G81:G84 G86:G90 G92 G94 G96:G97 G102 G104:G108 G9 G11:G51 G53:G56 G59:G68 G70:G78">
    <cfRule type="cellIs" dxfId="483" priority="557" stopIfTrue="1" operator="equal">
      <formula>"買"</formula>
    </cfRule>
    <cfRule type="cellIs" dxfId="482" priority="558" stopIfTrue="1" operator="equal">
      <formula>"売"</formula>
    </cfRule>
  </conditionalFormatting>
  <conditionalFormatting sqref="G12">
    <cfRule type="cellIs" dxfId="481" priority="553" stopIfTrue="1" operator="equal">
      <formula>"買"</formula>
    </cfRule>
    <cfRule type="cellIs" dxfId="480" priority="554" stopIfTrue="1" operator="equal">
      <formula>"売"</formula>
    </cfRule>
  </conditionalFormatting>
  <conditionalFormatting sqref="G13">
    <cfRule type="cellIs" dxfId="479" priority="551" stopIfTrue="1" operator="equal">
      <formula>"買"</formula>
    </cfRule>
    <cfRule type="cellIs" dxfId="478" priority="552" stopIfTrue="1" operator="equal">
      <formula>"売"</formula>
    </cfRule>
  </conditionalFormatting>
  <conditionalFormatting sqref="G11">
    <cfRule type="cellIs" dxfId="477" priority="545" stopIfTrue="1" operator="equal">
      <formula>"買"</formula>
    </cfRule>
    <cfRule type="cellIs" dxfId="476" priority="546" stopIfTrue="1" operator="equal">
      <formula>"売"</formula>
    </cfRule>
  </conditionalFormatting>
  <conditionalFormatting sqref="G11">
    <cfRule type="cellIs" dxfId="475" priority="541" stopIfTrue="1" operator="equal">
      <formula>"買"</formula>
    </cfRule>
    <cfRule type="cellIs" dxfId="474" priority="542" stopIfTrue="1" operator="equal">
      <formula>"売"</formula>
    </cfRule>
  </conditionalFormatting>
  <conditionalFormatting sqref="G12">
    <cfRule type="cellIs" dxfId="473" priority="539" stopIfTrue="1" operator="equal">
      <formula>"買"</formula>
    </cfRule>
    <cfRule type="cellIs" dxfId="472" priority="540" stopIfTrue="1" operator="equal">
      <formula>"売"</formula>
    </cfRule>
  </conditionalFormatting>
  <conditionalFormatting sqref="G13">
    <cfRule type="cellIs" dxfId="471" priority="537" stopIfTrue="1" operator="equal">
      <formula>"買"</formula>
    </cfRule>
    <cfRule type="cellIs" dxfId="470" priority="538" stopIfTrue="1" operator="equal">
      <formula>"売"</formula>
    </cfRule>
  </conditionalFormatting>
  <conditionalFormatting sqref="G14">
    <cfRule type="cellIs" dxfId="469" priority="535" stopIfTrue="1" operator="equal">
      <formula>"買"</formula>
    </cfRule>
    <cfRule type="cellIs" dxfId="468" priority="536" stopIfTrue="1" operator="equal">
      <formula>"売"</formula>
    </cfRule>
  </conditionalFormatting>
  <conditionalFormatting sqref="G15">
    <cfRule type="cellIs" dxfId="467" priority="533" stopIfTrue="1" operator="equal">
      <formula>"買"</formula>
    </cfRule>
    <cfRule type="cellIs" dxfId="466" priority="534" stopIfTrue="1" operator="equal">
      <formula>"売"</formula>
    </cfRule>
  </conditionalFormatting>
  <conditionalFormatting sqref="G16">
    <cfRule type="cellIs" dxfId="465" priority="531" stopIfTrue="1" operator="equal">
      <formula>"買"</formula>
    </cfRule>
    <cfRule type="cellIs" dxfId="464" priority="532" stopIfTrue="1" operator="equal">
      <formula>"売"</formula>
    </cfRule>
  </conditionalFormatting>
  <conditionalFormatting sqref="G18">
    <cfRule type="cellIs" dxfId="463" priority="527" stopIfTrue="1" operator="equal">
      <formula>"買"</formula>
    </cfRule>
    <cfRule type="cellIs" dxfId="462" priority="528" stopIfTrue="1" operator="equal">
      <formula>"売"</formula>
    </cfRule>
  </conditionalFormatting>
  <conditionalFormatting sqref="G20">
    <cfRule type="cellIs" dxfId="461" priority="523" stopIfTrue="1" operator="equal">
      <formula>"買"</formula>
    </cfRule>
    <cfRule type="cellIs" dxfId="460" priority="524" stopIfTrue="1" operator="equal">
      <formula>"売"</formula>
    </cfRule>
  </conditionalFormatting>
  <conditionalFormatting sqref="G21">
    <cfRule type="cellIs" dxfId="459" priority="521" stopIfTrue="1" operator="equal">
      <formula>"買"</formula>
    </cfRule>
    <cfRule type="cellIs" dxfId="458" priority="522" stopIfTrue="1" operator="equal">
      <formula>"売"</formula>
    </cfRule>
  </conditionalFormatting>
  <conditionalFormatting sqref="G25">
    <cfRule type="cellIs" dxfId="457" priority="513" stopIfTrue="1" operator="equal">
      <formula>"買"</formula>
    </cfRule>
    <cfRule type="cellIs" dxfId="456" priority="514" stopIfTrue="1" operator="equal">
      <formula>"売"</formula>
    </cfRule>
  </conditionalFormatting>
  <conditionalFormatting sqref="G27">
    <cfRule type="cellIs" dxfId="455" priority="509" stopIfTrue="1" operator="equal">
      <formula>"買"</formula>
    </cfRule>
    <cfRule type="cellIs" dxfId="454" priority="510" stopIfTrue="1" operator="equal">
      <formula>"売"</formula>
    </cfRule>
  </conditionalFormatting>
  <conditionalFormatting sqref="G28">
    <cfRule type="cellIs" dxfId="453" priority="507" stopIfTrue="1" operator="equal">
      <formula>"買"</formula>
    </cfRule>
    <cfRule type="cellIs" dxfId="452" priority="508" stopIfTrue="1" operator="equal">
      <formula>"売"</formula>
    </cfRule>
  </conditionalFormatting>
  <conditionalFormatting sqref="G29">
    <cfRule type="cellIs" dxfId="451" priority="505" stopIfTrue="1" operator="equal">
      <formula>"買"</formula>
    </cfRule>
    <cfRule type="cellIs" dxfId="450" priority="506" stopIfTrue="1" operator="equal">
      <formula>"売"</formula>
    </cfRule>
  </conditionalFormatting>
  <conditionalFormatting sqref="G32">
    <cfRule type="cellIs" dxfId="449" priority="501" stopIfTrue="1" operator="equal">
      <formula>"買"</formula>
    </cfRule>
    <cfRule type="cellIs" dxfId="448" priority="502" stopIfTrue="1" operator="equal">
      <formula>"売"</formula>
    </cfRule>
  </conditionalFormatting>
  <conditionalFormatting sqref="G33">
    <cfRule type="cellIs" dxfId="447" priority="499" stopIfTrue="1" operator="equal">
      <formula>"買"</formula>
    </cfRule>
    <cfRule type="cellIs" dxfId="446" priority="500" stopIfTrue="1" operator="equal">
      <formula>"売"</formula>
    </cfRule>
  </conditionalFormatting>
  <conditionalFormatting sqref="G34">
    <cfRule type="cellIs" dxfId="445" priority="497" stopIfTrue="1" operator="equal">
      <formula>"買"</formula>
    </cfRule>
    <cfRule type="cellIs" dxfId="444" priority="498" stopIfTrue="1" operator="equal">
      <formula>"売"</formula>
    </cfRule>
  </conditionalFormatting>
  <conditionalFormatting sqref="G35">
    <cfRule type="cellIs" dxfId="443" priority="495" stopIfTrue="1" operator="equal">
      <formula>"買"</formula>
    </cfRule>
    <cfRule type="cellIs" dxfId="442" priority="496" stopIfTrue="1" operator="equal">
      <formula>"売"</formula>
    </cfRule>
  </conditionalFormatting>
  <conditionalFormatting sqref="G36">
    <cfRule type="cellIs" dxfId="441" priority="493" stopIfTrue="1" operator="equal">
      <formula>"買"</formula>
    </cfRule>
    <cfRule type="cellIs" dxfId="440" priority="494" stopIfTrue="1" operator="equal">
      <formula>"売"</formula>
    </cfRule>
  </conditionalFormatting>
  <conditionalFormatting sqref="G37">
    <cfRule type="cellIs" dxfId="439" priority="491" stopIfTrue="1" operator="equal">
      <formula>"買"</formula>
    </cfRule>
    <cfRule type="cellIs" dxfId="438" priority="492" stopIfTrue="1" operator="equal">
      <formula>"売"</formula>
    </cfRule>
  </conditionalFormatting>
  <conditionalFormatting sqref="G38">
    <cfRule type="cellIs" dxfId="437" priority="489" stopIfTrue="1" operator="equal">
      <formula>"買"</formula>
    </cfRule>
    <cfRule type="cellIs" dxfId="436" priority="490" stopIfTrue="1" operator="equal">
      <formula>"売"</formula>
    </cfRule>
  </conditionalFormatting>
  <conditionalFormatting sqref="G39">
    <cfRule type="cellIs" dxfId="435" priority="487" stopIfTrue="1" operator="equal">
      <formula>"買"</formula>
    </cfRule>
    <cfRule type="cellIs" dxfId="434" priority="488" stopIfTrue="1" operator="equal">
      <formula>"売"</formula>
    </cfRule>
  </conditionalFormatting>
  <conditionalFormatting sqref="G40">
    <cfRule type="cellIs" dxfId="433" priority="485" stopIfTrue="1" operator="equal">
      <formula>"買"</formula>
    </cfRule>
    <cfRule type="cellIs" dxfId="432" priority="486" stopIfTrue="1" operator="equal">
      <formula>"売"</formula>
    </cfRule>
  </conditionalFormatting>
  <conditionalFormatting sqref="G43">
    <cfRule type="cellIs" dxfId="431" priority="479" stopIfTrue="1" operator="equal">
      <formula>"買"</formula>
    </cfRule>
    <cfRule type="cellIs" dxfId="430" priority="480" stopIfTrue="1" operator="equal">
      <formula>"売"</formula>
    </cfRule>
  </conditionalFormatting>
  <conditionalFormatting sqref="G44">
    <cfRule type="cellIs" dxfId="429" priority="477" stopIfTrue="1" operator="equal">
      <formula>"買"</formula>
    </cfRule>
    <cfRule type="cellIs" dxfId="428" priority="478" stopIfTrue="1" operator="equal">
      <formula>"売"</formula>
    </cfRule>
  </conditionalFormatting>
  <conditionalFormatting sqref="G45">
    <cfRule type="cellIs" dxfId="427" priority="475" stopIfTrue="1" operator="equal">
      <formula>"買"</formula>
    </cfRule>
    <cfRule type="cellIs" dxfId="426" priority="476" stopIfTrue="1" operator="equal">
      <formula>"売"</formula>
    </cfRule>
  </conditionalFormatting>
  <conditionalFormatting sqref="G46">
    <cfRule type="cellIs" dxfId="425" priority="473" stopIfTrue="1" operator="equal">
      <formula>"買"</formula>
    </cfRule>
    <cfRule type="cellIs" dxfId="424" priority="474" stopIfTrue="1" operator="equal">
      <formula>"売"</formula>
    </cfRule>
  </conditionalFormatting>
  <conditionalFormatting sqref="G47">
    <cfRule type="cellIs" dxfId="423" priority="471" stopIfTrue="1" operator="equal">
      <formula>"買"</formula>
    </cfRule>
    <cfRule type="cellIs" dxfId="422" priority="472" stopIfTrue="1" operator="equal">
      <formula>"売"</formula>
    </cfRule>
  </conditionalFormatting>
  <conditionalFormatting sqref="G48">
    <cfRule type="cellIs" dxfId="421" priority="469" stopIfTrue="1" operator="equal">
      <formula>"買"</formula>
    </cfRule>
    <cfRule type="cellIs" dxfId="420" priority="470" stopIfTrue="1" operator="equal">
      <formula>"売"</formula>
    </cfRule>
  </conditionalFormatting>
  <conditionalFormatting sqref="G49">
    <cfRule type="cellIs" dxfId="419" priority="467" stopIfTrue="1" operator="equal">
      <formula>"買"</formula>
    </cfRule>
    <cfRule type="cellIs" dxfId="418" priority="468" stopIfTrue="1" operator="equal">
      <formula>"売"</formula>
    </cfRule>
  </conditionalFormatting>
  <conditionalFormatting sqref="G50">
    <cfRule type="cellIs" dxfId="417" priority="465" stopIfTrue="1" operator="equal">
      <formula>"買"</formula>
    </cfRule>
    <cfRule type="cellIs" dxfId="416" priority="466" stopIfTrue="1" operator="equal">
      <formula>"売"</formula>
    </cfRule>
  </conditionalFormatting>
  <conditionalFormatting sqref="G51">
    <cfRule type="cellIs" dxfId="415" priority="463" stopIfTrue="1" operator="equal">
      <formula>"買"</formula>
    </cfRule>
    <cfRule type="cellIs" dxfId="414" priority="464" stopIfTrue="1" operator="equal">
      <formula>"売"</formula>
    </cfRule>
  </conditionalFormatting>
  <conditionalFormatting sqref="G53">
    <cfRule type="cellIs" dxfId="413" priority="459" stopIfTrue="1" operator="equal">
      <formula>"買"</formula>
    </cfRule>
    <cfRule type="cellIs" dxfId="412" priority="460" stopIfTrue="1" operator="equal">
      <formula>"売"</formula>
    </cfRule>
  </conditionalFormatting>
  <conditionalFormatting sqref="G54">
    <cfRule type="cellIs" dxfId="411" priority="457" stopIfTrue="1" operator="equal">
      <formula>"買"</formula>
    </cfRule>
    <cfRule type="cellIs" dxfId="410" priority="458" stopIfTrue="1" operator="equal">
      <formula>"売"</formula>
    </cfRule>
  </conditionalFormatting>
  <conditionalFormatting sqref="G55">
    <cfRule type="cellIs" dxfId="409" priority="455" stopIfTrue="1" operator="equal">
      <formula>"買"</formula>
    </cfRule>
    <cfRule type="cellIs" dxfId="408" priority="456" stopIfTrue="1" operator="equal">
      <formula>"売"</formula>
    </cfRule>
  </conditionalFormatting>
  <conditionalFormatting sqref="G56">
    <cfRule type="cellIs" dxfId="407" priority="453" stopIfTrue="1" operator="equal">
      <formula>"買"</formula>
    </cfRule>
    <cfRule type="cellIs" dxfId="406" priority="454" stopIfTrue="1" operator="equal">
      <formula>"売"</formula>
    </cfRule>
  </conditionalFormatting>
  <conditionalFormatting sqref="G59">
    <cfRule type="cellIs" dxfId="405" priority="447" stopIfTrue="1" operator="equal">
      <formula>"買"</formula>
    </cfRule>
    <cfRule type="cellIs" dxfId="404" priority="448" stopIfTrue="1" operator="equal">
      <formula>"売"</formula>
    </cfRule>
  </conditionalFormatting>
  <conditionalFormatting sqref="G61">
    <cfRule type="cellIs" dxfId="403" priority="443" stopIfTrue="1" operator="equal">
      <formula>"買"</formula>
    </cfRule>
    <cfRule type="cellIs" dxfId="402" priority="444" stopIfTrue="1" operator="equal">
      <formula>"売"</formula>
    </cfRule>
  </conditionalFormatting>
  <conditionalFormatting sqref="G62">
    <cfRule type="cellIs" dxfId="401" priority="441" stopIfTrue="1" operator="equal">
      <formula>"買"</formula>
    </cfRule>
    <cfRule type="cellIs" dxfId="400" priority="442" stopIfTrue="1" operator="equal">
      <formula>"売"</formula>
    </cfRule>
  </conditionalFormatting>
  <conditionalFormatting sqref="G64">
    <cfRule type="cellIs" dxfId="399" priority="437" stopIfTrue="1" operator="equal">
      <formula>"買"</formula>
    </cfRule>
    <cfRule type="cellIs" dxfId="398" priority="438" stopIfTrue="1" operator="equal">
      <formula>"売"</formula>
    </cfRule>
  </conditionalFormatting>
  <conditionalFormatting sqref="G65">
    <cfRule type="cellIs" dxfId="397" priority="435" stopIfTrue="1" operator="equal">
      <formula>"買"</formula>
    </cfRule>
    <cfRule type="cellIs" dxfId="396" priority="436" stopIfTrue="1" operator="equal">
      <formula>"売"</formula>
    </cfRule>
  </conditionalFormatting>
  <conditionalFormatting sqref="G66">
    <cfRule type="cellIs" dxfId="395" priority="433" stopIfTrue="1" operator="equal">
      <formula>"買"</formula>
    </cfRule>
    <cfRule type="cellIs" dxfId="394" priority="434" stopIfTrue="1" operator="equal">
      <formula>"売"</formula>
    </cfRule>
  </conditionalFormatting>
  <conditionalFormatting sqref="G68">
    <cfRule type="cellIs" dxfId="393" priority="429" stopIfTrue="1" operator="equal">
      <formula>"買"</formula>
    </cfRule>
    <cfRule type="cellIs" dxfId="392" priority="430" stopIfTrue="1" operator="equal">
      <formula>"売"</formula>
    </cfRule>
  </conditionalFormatting>
  <conditionalFormatting sqref="G70">
    <cfRule type="cellIs" dxfId="391" priority="425" stopIfTrue="1" operator="equal">
      <formula>"買"</formula>
    </cfRule>
    <cfRule type="cellIs" dxfId="390" priority="426" stopIfTrue="1" operator="equal">
      <formula>"売"</formula>
    </cfRule>
  </conditionalFormatting>
  <conditionalFormatting sqref="G72">
    <cfRule type="cellIs" dxfId="389" priority="421" stopIfTrue="1" operator="equal">
      <formula>"買"</formula>
    </cfRule>
    <cfRule type="cellIs" dxfId="388" priority="422" stopIfTrue="1" operator="equal">
      <formula>"売"</formula>
    </cfRule>
  </conditionalFormatting>
  <conditionalFormatting sqref="G73">
    <cfRule type="cellIs" dxfId="387" priority="419" stopIfTrue="1" operator="equal">
      <formula>"買"</formula>
    </cfRule>
    <cfRule type="cellIs" dxfId="386" priority="420" stopIfTrue="1" operator="equal">
      <formula>"売"</formula>
    </cfRule>
  </conditionalFormatting>
  <conditionalFormatting sqref="G75">
    <cfRule type="cellIs" dxfId="385" priority="417" stopIfTrue="1" operator="equal">
      <formula>"買"</formula>
    </cfRule>
    <cfRule type="cellIs" dxfId="384" priority="418" stopIfTrue="1" operator="equal">
      <formula>"売"</formula>
    </cfRule>
  </conditionalFormatting>
  <conditionalFormatting sqref="G77">
    <cfRule type="cellIs" dxfId="383" priority="413" stopIfTrue="1" operator="equal">
      <formula>"買"</formula>
    </cfRule>
    <cfRule type="cellIs" dxfId="382" priority="414" stopIfTrue="1" operator="equal">
      <formula>"売"</formula>
    </cfRule>
  </conditionalFormatting>
  <conditionalFormatting sqref="G78">
    <cfRule type="cellIs" dxfId="381" priority="411" stopIfTrue="1" operator="equal">
      <formula>"買"</formula>
    </cfRule>
    <cfRule type="cellIs" dxfId="380" priority="412" stopIfTrue="1" operator="equal">
      <formula>"売"</formula>
    </cfRule>
  </conditionalFormatting>
  <conditionalFormatting sqref="G81">
    <cfRule type="cellIs" dxfId="379" priority="405" stopIfTrue="1" operator="equal">
      <formula>"買"</formula>
    </cfRule>
    <cfRule type="cellIs" dxfId="378" priority="406" stopIfTrue="1" operator="equal">
      <formula>"売"</formula>
    </cfRule>
  </conditionalFormatting>
  <conditionalFormatting sqref="G82">
    <cfRule type="cellIs" dxfId="377" priority="403" stopIfTrue="1" operator="equal">
      <formula>"買"</formula>
    </cfRule>
    <cfRule type="cellIs" dxfId="376" priority="404" stopIfTrue="1" operator="equal">
      <formula>"売"</formula>
    </cfRule>
  </conditionalFormatting>
  <conditionalFormatting sqref="G83">
    <cfRule type="cellIs" dxfId="375" priority="401" stopIfTrue="1" operator="equal">
      <formula>"買"</formula>
    </cfRule>
    <cfRule type="cellIs" dxfId="374" priority="402" stopIfTrue="1" operator="equal">
      <formula>"売"</formula>
    </cfRule>
  </conditionalFormatting>
  <conditionalFormatting sqref="G84">
    <cfRule type="cellIs" dxfId="373" priority="399" stopIfTrue="1" operator="equal">
      <formula>"買"</formula>
    </cfRule>
    <cfRule type="cellIs" dxfId="372" priority="400" stopIfTrue="1" operator="equal">
      <formula>"売"</formula>
    </cfRule>
  </conditionalFormatting>
  <conditionalFormatting sqref="G86">
    <cfRule type="cellIs" dxfId="371" priority="395" stopIfTrue="1" operator="equal">
      <formula>"買"</formula>
    </cfRule>
    <cfRule type="cellIs" dxfId="370" priority="396" stopIfTrue="1" operator="equal">
      <formula>"売"</formula>
    </cfRule>
  </conditionalFormatting>
  <conditionalFormatting sqref="G87">
    <cfRule type="cellIs" dxfId="369" priority="393" stopIfTrue="1" operator="equal">
      <formula>"買"</formula>
    </cfRule>
    <cfRule type="cellIs" dxfId="368" priority="394" stopIfTrue="1" operator="equal">
      <formula>"売"</formula>
    </cfRule>
  </conditionalFormatting>
  <conditionalFormatting sqref="G88">
    <cfRule type="cellIs" dxfId="367" priority="391" stopIfTrue="1" operator="equal">
      <formula>"買"</formula>
    </cfRule>
    <cfRule type="cellIs" dxfId="366" priority="392" stopIfTrue="1" operator="equal">
      <formula>"売"</formula>
    </cfRule>
  </conditionalFormatting>
  <conditionalFormatting sqref="G89">
    <cfRule type="cellIs" dxfId="365" priority="389" stopIfTrue="1" operator="equal">
      <formula>"買"</formula>
    </cfRule>
    <cfRule type="cellIs" dxfId="364" priority="390" stopIfTrue="1" operator="equal">
      <formula>"売"</formula>
    </cfRule>
  </conditionalFormatting>
  <conditionalFormatting sqref="G90">
    <cfRule type="cellIs" dxfId="363" priority="387" stopIfTrue="1" operator="equal">
      <formula>"買"</formula>
    </cfRule>
    <cfRule type="cellIs" dxfId="362" priority="388" stopIfTrue="1" operator="equal">
      <formula>"売"</formula>
    </cfRule>
  </conditionalFormatting>
  <conditionalFormatting sqref="G92">
    <cfRule type="cellIs" dxfId="361" priority="383" stopIfTrue="1" operator="equal">
      <formula>"買"</formula>
    </cfRule>
    <cfRule type="cellIs" dxfId="360" priority="384" stopIfTrue="1" operator="equal">
      <formula>"売"</formula>
    </cfRule>
  </conditionalFormatting>
  <conditionalFormatting sqref="G94">
    <cfRule type="cellIs" dxfId="359" priority="379" stopIfTrue="1" operator="equal">
      <formula>"買"</formula>
    </cfRule>
    <cfRule type="cellIs" dxfId="358" priority="380" stopIfTrue="1" operator="equal">
      <formula>"売"</formula>
    </cfRule>
  </conditionalFormatting>
  <conditionalFormatting sqref="G96">
    <cfRule type="cellIs" dxfId="357" priority="375" stopIfTrue="1" operator="equal">
      <formula>"買"</formula>
    </cfRule>
    <cfRule type="cellIs" dxfId="356" priority="376" stopIfTrue="1" operator="equal">
      <formula>"売"</formula>
    </cfRule>
  </conditionalFormatting>
  <conditionalFormatting sqref="G97">
    <cfRule type="cellIs" dxfId="355" priority="373" stopIfTrue="1" operator="equal">
      <formula>"買"</formula>
    </cfRule>
    <cfRule type="cellIs" dxfId="354" priority="374" stopIfTrue="1" operator="equal">
      <formula>"売"</formula>
    </cfRule>
  </conditionalFormatting>
  <conditionalFormatting sqref="G102">
    <cfRule type="cellIs" dxfId="353" priority="363" stopIfTrue="1" operator="equal">
      <formula>"買"</formula>
    </cfRule>
    <cfRule type="cellIs" dxfId="352" priority="364" stopIfTrue="1" operator="equal">
      <formula>"売"</formula>
    </cfRule>
  </conditionalFormatting>
  <conditionalFormatting sqref="G104">
    <cfRule type="cellIs" dxfId="351" priority="359" stopIfTrue="1" operator="equal">
      <formula>"買"</formula>
    </cfRule>
    <cfRule type="cellIs" dxfId="350" priority="360" stopIfTrue="1" operator="equal">
      <formula>"売"</formula>
    </cfRule>
  </conditionalFormatting>
  <conditionalFormatting sqref="G105">
    <cfRule type="cellIs" dxfId="349" priority="357" stopIfTrue="1" operator="equal">
      <formula>"買"</formula>
    </cfRule>
    <cfRule type="cellIs" dxfId="348" priority="358" stopIfTrue="1" operator="equal">
      <formula>"売"</formula>
    </cfRule>
  </conditionalFormatting>
  <conditionalFormatting sqref="G106">
    <cfRule type="cellIs" dxfId="347" priority="355" stopIfTrue="1" operator="equal">
      <formula>"買"</formula>
    </cfRule>
    <cfRule type="cellIs" dxfId="346" priority="356" stopIfTrue="1" operator="equal">
      <formula>"売"</formula>
    </cfRule>
  </conditionalFormatting>
  <conditionalFormatting sqref="G107">
    <cfRule type="cellIs" dxfId="345" priority="353" stopIfTrue="1" operator="equal">
      <formula>"買"</formula>
    </cfRule>
    <cfRule type="cellIs" dxfId="344" priority="354" stopIfTrue="1" operator="equal">
      <formula>"売"</formula>
    </cfRule>
  </conditionalFormatting>
  <conditionalFormatting sqref="G95:G138">
    <cfRule type="cellIs" dxfId="343" priority="351" stopIfTrue="1" operator="equal">
      <formula>"買"</formula>
    </cfRule>
    <cfRule type="cellIs" dxfId="342" priority="352" stopIfTrue="1" operator="equal">
      <formula>"売"</formula>
    </cfRule>
  </conditionalFormatting>
  <conditionalFormatting sqref="G108">
    <cfRule type="cellIs" dxfId="341" priority="349" stopIfTrue="1" operator="equal">
      <formula>"買"</formula>
    </cfRule>
    <cfRule type="cellIs" dxfId="340" priority="350" stopIfTrue="1" operator="equal">
      <formula>"売"</formula>
    </cfRule>
  </conditionalFormatting>
  <conditionalFormatting sqref="G109">
    <cfRule type="cellIs" dxfId="339" priority="347" stopIfTrue="1" operator="equal">
      <formula>"買"</formula>
    </cfRule>
    <cfRule type="cellIs" dxfId="338" priority="348" stopIfTrue="1" operator="equal">
      <formula>"売"</formula>
    </cfRule>
  </conditionalFormatting>
  <conditionalFormatting sqref="G110">
    <cfRule type="cellIs" dxfId="337" priority="345" stopIfTrue="1" operator="equal">
      <formula>"買"</formula>
    </cfRule>
    <cfRule type="cellIs" dxfId="336" priority="346" stopIfTrue="1" operator="equal">
      <formula>"売"</formula>
    </cfRule>
  </conditionalFormatting>
  <conditionalFormatting sqref="G113">
    <cfRule type="cellIs" dxfId="335" priority="339" stopIfTrue="1" operator="equal">
      <formula>"買"</formula>
    </cfRule>
    <cfRule type="cellIs" dxfId="334" priority="340" stopIfTrue="1" operator="equal">
      <formula>"売"</formula>
    </cfRule>
  </conditionalFormatting>
  <conditionalFormatting sqref="G114">
    <cfRule type="cellIs" dxfId="333" priority="337" stopIfTrue="1" operator="equal">
      <formula>"買"</formula>
    </cfRule>
    <cfRule type="cellIs" dxfId="332" priority="338" stopIfTrue="1" operator="equal">
      <formula>"売"</formula>
    </cfRule>
  </conditionalFormatting>
  <conditionalFormatting sqref="G115">
    <cfRule type="cellIs" dxfId="331" priority="335" stopIfTrue="1" operator="equal">
      <formula>"買"</formula>
    </cfRule>
    <cfRule type="cellIs" dxfId="330" priority="336" stopIfTrue="1" operator="equal">
      <formula>"売"</formula>
    </cfRule>
  </conditionalFormatting>
  <conditionalFormatting sqref="G118">
    <cfRule type="cellIs" dxfId="329" priority="329" stopIfTrue="1" operator="equal">
      <formula>"買"</formula>
    </cfRule>
    <cfRule type="cellIs" dxfId="328" priority="330" stopIfTrue="1" operator="equal">
      <formula>"売"</formula>
    </cfRule>
  </conditionalFormatting>
  <conditionalFormatting sqref="G119">
    <cfRule type="cellIs" dxfId="327" priority="327" stopIfTrue="1" operator="equal">
      <formula>"買"</formula>
    </cfRule>
    <cfRule type="cellIs" dxfId="326" priority="328" stopIfTrue="1" operator="equal">
      <formula>"売"</formula>
    </cfRule>
  </conditionalFormatting>
  <conditionalFormatting sqref="G120">
    <cfRule type="cellIs" dxfId="325" priority="325" stopIfTrue="1" operator="equal">
      <formula>"買"</formula>
    </cfRule>
    <cfRule type="cellIs" dxfId="324" priority="326" stopIfTrue="1" operator="equal">
      <formula>"売"</formula>
    </cfRule>
  </conditionalFormatting>
  <conditionalFormatting sqref="G121">
    <cfRule type="cellIs" dxfId="323" priority="323" stopIfTrue="1" operator="equal">
      <formula>"買"</formula>
    </cfRule>
    <cfRule type="cellIs" dxfId="322" priority="324" stopIfTrue="1" operator="equal">
      <formula>"売"</formula>
    </cfRule>
  </conditionalFormatting>
  <conditionalFormatting sqref="G122">
    <cfRule type="cellIs" dxfId="321" priority="321" stopIfTrue="1" operator="equal">
      <formula>"買"</formula>
    </cfRule>
    <cfRule type="cellIs" dxfId="320" priority="322" stopIfTrue="1" operator="equal">
      <formula>"売"</formula>
    </cfRule>
  </conditionalFormatting>
  <conditionalFormatting sqref="G123">
    <cfRule type="cellIs" dxfId="319" priority="319" stopIfTrue="1" operator="equal">
      <formula>"買"</formula>
    </cfRule>
    <cfRule type="cellIs" dxfId="318" priority="320" stopIfTrue="1" operator="equal">
      <formula>"売"</formula>
    </cfRule>
  </conditionalFormatting>
  <conditionalFormatting sqref="G124">
    <cfRule type="cellIs" dxfId="317" priority="317" stopIfTrue="1" operator="equal">
      <formula>"買"</formula>
    </cfRule>
    <cfRule type="cellIs" dxfId="316" priority="318" stopIfTrue="1" operator="equal">
      <formula>"売"</formula>
    </cfRule>
  </conditionalFormatting>
  <conditionalFormatting sqref="G125">
    <cfRule type="cellIs" dxfId="315" priority="315" stopIfTrue="1" operator="equal">
      <formula>"買"</formula>
    </cfRule>
    <cfRule type="cellIs" dxfId="314" priority="316" stopIfTrue="1" operator="equal">
      <formula>"売"</formula>
    </cfRule>
  </conditionalFormatting>
  <conditionalFormatting sqref="G127">
    <cfRule type="cellIs" dxfId="313" priority="311" stopIfTrue="1" operator="equal">
      <formula>"買"</formula>
    </cfRule>
    <cfRule type="cellIs" dxfId="312" priority="312" stopIfTrue="1" operator="equal">
      <formula>"売"</formula>
    </cfRule>
  </conditionalFormatting>
  <conditionalFormatting sqref="G129">
    <cfRule type="cellIs" dxfId="311" priority="307" stopIfTrue="1" operator="equal">
      <formula>"買"</formula>
    </cfRule>
    <cfRule type="cellIs" dxfId="310" priority="308" stopIfTrue="1" operator="equal">
      <formula>"売"</formula>
    </cfRule>
  </conditionalFormatting>
  <conditionalFormatting sqref="G132">
    <cfRule type="cellIs" dxfId="309" priority="301" stopIfTrue="1" operator="equal">
      <formula>"買"</formula>
    </cfRule>
    <cfRule type="cellIs" dxfId="308" priority="302" stopIfTrue="1" operator="equal">
      <formula>"売"</formula>
    </cfRule>
  </conditionalFormatting>
  <conditionalFormatting sqref="G9">
    <cfRule type="cellIs" dxfId="307" priority="299" stopIfTrue="1" operator="equal">
      <formula>"買"</formula>
    </cfRule>
    <cfRule type="cellIs" dxfId="306" priority="300" stopIfTrue="1" operator="equal">
      <formula>"売"</formula>
    </cfRule>
  </conditionalFormatting>
  <conditionalFormatting sqref="G10">
    <cfRule type="cellIs" dxfId="305" priority="297" stopIfTrue="1" operator="equal">
      <formula>"買"</formula>
    </cfRule>
    <cfRule type="cellIs" dxfId="304" priority="298" stopIfTrue="1" operator="equal">
      <formula>"売"</formula>
    </cfRule>
  </conditionalFormatting>
  <conditionalFormatting sqref="G17">
    <cfRule type="cellIs" dxfId="303" priority="295" stopIfTrue="1" operator="equal">
      <formula>"買"</formula>
    </cfRule>
    <cfRule type="cellIs" dxfId="302" priority="296" stopIfTrue="1" operator="equal">
      <formula>"売"</formula>
    </cfRule>
  </conditionalFormatting>
  <conditionalFormatting sqref="G19">
    <cfRule type="cellIs" dxfId="301" priority="293" stopIfTrue="1" operator="equal">
      <formula>"買"</formula>
    </cfRule>
    <cfRule type="cellIs" dxfId="300" priority="294" stopIfTrue="1" operator="equal">
      <formula>"売"</formula>
    </cfRule>
  </conditionalFormatting>
  <conditionalFormatting sqref="G22:G24">
    <cfRule type="cellIs" dxfId="299" priority="291" stopIfTrue="1" operator="equal">
      <formula>"買"</formula>
    </cfRule>
    <cfRule type="cellIs" dxfId="298" priority="292" stopIfTrue="1" operator="equal">
      <formula>"売"</formula>
    </cfRule>
  </conditionalFormatting>
  <conditionalFormatting sqref="G26">
    <cfRule type="cellIs" dxfId="297" priority="289" stopIfTrue="1" operator="equal">
      <formula>"買"</formula>
    </cfRule>
    <cfRule type="cellIs" dxfId="296" priority="290" stopIfTrue="1" operator="equal">
      <formula>"売"</formula>
    </cfRule>
  </conditionalFormatting>
  <conditionalFormatting sqref="G31">
    <cfRule type="cellIs" dxfId="295" priority="287" stopIfTrue="1" operator="equal">
      <formula>"買"</formula>
    </cfRule>
    <cfRule type="cellIs" dxfId="294" priority="288" stopIfTrue="1" operator="equal">
      <formula>"売"</formula>
    </cfRule>
  </conditionalFormatting>
  <conditionalFormatting sqref="G41:G42">
    <cfRule type="cellIs" dxfId="293" priority="285" stopIfTrue="1" operator="equal">
      <formula>"買"</formula>
    </cfRule>
    <cfRule type="cellIs" dxfId="292" priority="286" stopIfTrue="1" operator="equal">
      <formula>"売"</formula>
    </cfRule>
  </conditionalFormatting>
  <conditionalFormatting sqref="G52">
    <cfRule type="cellIs" dxfId="291" priority="283" stopIfTrue="1" operator="equal">
      <formula>"買"</formula>
    </cfRule>
    <cfRule type="cellIs" dxfId="290" priority="284" stopIfTrue="1" operator="equal">
      <formula>"売"</formula>
    </cfRule>
  </conditionalFormatting>
  <conditionalFormatting sqref="G57:G58">
    <cfRule type="cellIs" dxfId="289" priority="281" stopIfTrue="1" operator="equal">
      <formula>"買"</formula>
    </cfRule>
    <cfRule type="cellIs" dxfId="288" priority="282" stopIfTrue="1" operator="equal">
      <formula>"売"</formula>
    </cfRule>
  </conditionalFormatting>
  <conditionalFormatting sqref="G60">
    <cfRule type="cellIs" dxfId="287" priority="279" stopIfTrue="1" operator="equal">
      <formula>"買"</formula>
    </cfRule>
    <cfRule type="cellIs" dxfId="286" priority="280" stopIfTrue="1" operator="equal">
      <formula>"売"</formula>
    </cfRule>
  </conditionalFormatting>
  <conditionalFormatting sqref="G63">
    <cfRule type="cellIs" dxfId="285" priority="277" stopIfTrue="1" operator="equal">
      <formula>"買"</formula>
    </cfRule>
    <cfRule type="cellIs" dxfId="284" priority="278" stopIfTrue="1" operator="equal">
      <formula>"売"</formula>
    </cfRule>
  </conditionalFormatting>
  <conditionalFormatting sqref="G67">
    <cfRule type="cellIs" dxfId="283" priority="275" stopIfTrue="1" operator="equal">
      <formula>"買"</formula>
    </cfRule>
    <cfRule type="cellIs" dxfId="282" priority="276" stopIfTrue="1" operator="equal">
      <formula>"売"</formula>
    </cfRule>
  </conditionalFormatting>
  <conditionalFormatting sqref="G69">
    <cfRule type="cellIs" dxfId="281" priority="273" stopIfTrue="1" operator="equal">
      <formula>"買"</formula>
    </cfRule>
    <cfRule type="cellIs" dxfId="280" priority="274" stopIfTrue="1" operator="equal">
      <formula>"売"</formula>
    </cfRule>
  </conditionalFormatting>
  <conditionalFormatting sqref="G71">
    <cfRule type="cellIs" dxfId="279" priority="271" stopIfTrue="1" operator="equal">
      <formula>"買"</formula>
    </cfRule>
    <cfRule type="cellIs" dxfId="278" priority="272" stopIfTrue="1" operator="equal">
      <formula>"売"</formula>
    </cfRule>
  </conditionalFormatting>
  <conditionalFormatting sqref="G76">
    <cfRule type="cellIs" dxfId="277" priority="269" stopIfTrue="1" operator="equal">
      <formula>"買"</formula>
    </cfRule>
    <cfRule type="cellIs" dxfId="276" priority="270" stopIfTrue="1" operator="equal">
      <formula>"売"</formula>
    </cfRule>
  </conditionalFormatting>
  <conditionalFormatting sqref="G79:G80">
    <cfRule type="cellIs" dxfId="275" priority="267" stopIfTrue="1" operator="equal">
      <formula>"買"</formula>
    </cfRule>
    <cfRule type="cellIs" dxfId="274" priority="268" stopIfTrue="1" operator="equal">
      <formula>"売"</formula>
    </cfRule>
  </conditionalFormatting>
  <conditionalFormatting sqref="G85">
    <cfRule type="cellIs" dxfId="273" priority="265" stopIfTrue="1" operator="equal">
      <formula>"買"</formula>
    </cfRule>
    <cfRule type="cellIs" dxfId="272" priority="266" stopIfTrue="1" operator="equal">
      <formula>"売"</formula>
    </cfRule>
  </conditionalFormatting>
  <conditionalFormatting sqref="G91">
    <cfRule type="cellIs" dxfId="271" priority="263" stopIfTrue="1" operator="equal">
      <formula>"買"</formula>
    </cfRule>
    <cfRule type="cellIs" dxfId="270" priority="264" stopIfTrue="1" operator="equal">
      <formula>"売"</formula>
    </cfRule>
  </conditionalFormatting>
  <conditionalFormatting sqref="G93">
    <cfRule type="cellIs" dxfId="269" priority="261" stopIfTrue="1" operator="equal">
      <formula>"買"</formula>
    </cfRule>
    <cfRule type="cellIs" dxfId="268" priority="262" stopIfTrue="1" operator="equal">
      <formula>"売"</formula>
    </cfRule>
  </conditionalFormatting>
  <conditionalFormatting sqref="G95">
    <cfRule type="cellIs" dxfId="267" priority="259" stopIfTrue="1" operator="equal">
      <formula>"買"</formula>
    </cfRule>
    <cfRule type="cellIs" dxfId="266" priority="260" stopIfTrue="1" operator="equal">
      <formula>"売"</formula>
    </cfRule>
  </conditionalFormatting>
  <conditionalFormatting sqref="G98:G101">
    <cfRule type="cellIs" dxfId="265" priority="257" stopIfTrue="1" operator="equal">
      <formula>"買"</formula>
    </cfRule>
    <cfRule type="cellIs" dxfId="264" priority="258" stopIfTrue="1" operator="equal">
      <formula>"売"</formula>
    </cfRule>
  </conditionalFormatting>
  <conditionalFormatting sqref="G103">
    <cfRule type="cellIs" dxfId="263" priority="255" stopIfTrue="1" operator="equal">
      <formula>"買"</formula>
    </cfRule>
    <cfRule type="cellIs" dxfId="262" priority="256" stopIfTrue="1" operator="equal">
      <formula>"売"</formula>
    </cfRule>
  </conditionalFormatting>
  <conditionalFormatting sqref="G111:G112">
    <cfRule type="cellIs" dxfId="261" priority="253" stopIfTrue="1" operator="equal">
      <formula>"買"</formula>
    </cfRule>
    <cfRule type="cellIs" dxfId="260" priority="254" stopIfTrue="1" operator="equal">
      <formula>"売"</formula>
    </cfRule>
  </conditionalFormatting>
  <conditionalFormatting sqref="G116:G117">
    <cfRule type="cellIs" dxfId="259" priority="251" stopIfTrue="1" operator="equal">
      <formula>"買"</formula>
    </cfRule>
    <cfRule type="cellIs" dxfId="258" priority="252" stopIfTrue="1" operator="equal">
      <formula>"売"</formula>
    </cfRule>
  </conditionalFormatting>
  <conditionalFormatting sqref="G126">
    <cfRule type="cellIs" dxfId="257" priority="249" stopIfTrue="1" operator="equal">
      <formula>"買"</formula>
    </cfRule>
    <cfRule type="cellIs" dxfId="256" priority="250" stopIfTrue="1" operator="equal">
      <formula>"売"</formula>
    </cfRule>
  </conditionalFormatting>
  <conditionalFormatting sqref="G128">
    <cfRule type="cellIs" dxfId="255" priority="247" stopIfTrue="1" operator="equal">
      <formula>"買"</formula>
    </cfRule>
    <cfRule type="cellIs" dxfId="254" priority="248" stopIfTrue="1" operator="equal">
      <formula>"売"</formula>
    </cfRule>
  </conditionalFormatting>
  <conditionalFormatting sqref="G130:G131">
    <cfRule type="cellIs" dxfId="253" priority="245" stopIfTrue="1" operator="equal">
      <formula>"買"</formula>
    </cfRule>
    <cfRule type="cellIs" dxfId="252" priority="246" stopIfTrue="1" operator="equal">
      <formula>"売"</formula>
    </cfRule>
  </conditionalFormatting>
  <conditionalFormatting sqref="G10">
    <cfRule type="cellIs" dxfId="251" priority="243" stopIfTrue="1" operator="equal">
      <formula>"買"</formula>
    </cfRule>
    <cfRule type="cellIs" dxfId="250" priority="244" stopIfTrue="1" operator="equal">
      <formula>"売"</formula>
    </cfRule>
  </conditionalFormatting>
  <conditionalFormatting sqref="G11">
    <cfRule type="cellIs" dxfId="249" priority="241" stopIfTrue="1" operator="equal">
      <formula>"買"</formula>
    </cfRule>
    <cfRule type="cellIs" dxfId="248" priority="242" stopIfTrue="1" operator="equal">
      <formula>"売"</formula>
    </cfRule>
  </conditionalFormatting>
  <conditionalFormatting sqref="G9">
    <cfRule type="cellIs" dxfId="247" priority="239" stopIfTrue="1" operator="equal">
      <formula>"買"</formula>
    </cfRule>
    <cfRule type="cellIs" dxfId="246" priority="240" stopIfTrue="1" operator="equal">
      <formula>"売"</formula>
    </cfRule>
  </conditionalFormatting>
  <conditionalFormatting sqref="G9">
    <cfRule type="cellIs" dxfId="245" priority="237" stopIfTrue="1" operator="equal">
      <formula>"買"</formula>
    </cfRule>
    <cfRule type="cellIs" dxfId="244" priority="238" stopIfTrue="1" operator="equal">
      <formula>"売"</formula>
    </cfRule>
  </conditionalFormatting>
  <conditionalFormatting sqref="G10">
    <cfRule type="cellIs" dxfId="243" priority="235" stopIfTrue="1" operator="equal">
      <formula>"買"</formula>
    </cfRule>
    <cfRule type="cellIs" dxfId="242" priority="236" stopIfTrue="1" operator="equal">
      <formula>"売"</formula>
    </cfRule>
  </conditionalFormatting>
  <conditionalFormatting sqref="G11">
    <cfRule type="cellIs" dxfId="241" priority="233" stopIfTrue="1" operator="equal">
      <formula>"買"</formula>
    </cfRule>
    <cfRule type="cellIs" dxfId="240" priority="234" stopIfTrue="1" operator="equal">
      <formula>"売"</formula>
    </cfRule>
  </conditionalFormatting>
  <conditionalFormatting sqref="G12">
    <cfRule type="cellIs" dxfId="239" priority="231" stopIfTrue="1" operator="equal">
      <formula>"買"</formula>
    </cfRule>
    <cfRule type="cellIs" dxfId="238" priority="232" stopIfTrue="1" operator="equal">
      <formula>"売"</formula>
    </cfRule>
  </conditionalFormatting>
  <conditionalFormatting sqref="G13">
    <cfRule type="cellIs" dxfId="237" priority="229" stopIfTrue="1" operator="equal">
      <formula>"買"</formula>
    </cfRule>
    <cfRule type="cellIs" dxfId="236" priority="230" stopIfTrue="1" operator="equal">
      <formula>"売"</formula>
    </cfRule>
  </conditionalFormatting>
  <conditionalFormatting sqref="G14">
    <cfRule type="cellIs" dxfId="235" priority="227" stopIfTrue="1" operator="equal">
      <formula>"買"</formula>
    </cfRule>
    <cfRule type="cellIs" dxfId="234" priority="228" stopIfTrue="1" operator="equal">
      <formula>"売"</formula>
    </cfRule>
  </conditionalFormatting>
  <conditionalFormatting sqref="G15">
    <cfRule type="cellIs" dxfId="233" priority="225" stopIfTrue="1" operator="equal">
      <formula>"買"</formula>
    </cfRule>
    <cfRule type="cellIs" dxfId="232" priority="226" stopIfTrue="1" operator="equal">
      <formula>"売"</formula>
    </cfRule>
  </conditionalFormatting>
  <conditionalFormatting sqref="G15">
    <cfRule type="cellIs" dxfId="231" priority="223" stopIfTrue="1" operator="equal">
      <formula>"買"</formula>
    </cfRule>
    <cfRule type="cellIs" dxfId="230" priority="224" stopIfTrue="1" operator="equal">
      <formula>"売"</formula>
    </cfRule>
  </conditionalFormatting>
  <conditionalFormatting sqref="G16">
    <cfRule type="cellIs" dxfId="229" priority="221" stopIfTrue="1" operator="equal">
      <formula>"買"</formula>
    </cfRule>
    <cfRule type="cellIs" dxfId="228" priority="222" stopIfTrue="1" operator="equal">
      <formula>"売"</formula>
    </cfRule>
  </conditionalFormatting>
  <conditionalFormatting sqref="G16">
    <cfRule type="cellIs" dxfId="227" priority="219" stopIfTrue="1" operator="equal">
      <formula>"買"</formula>
    </cfRule>
    <cfRule type="cellIs" dxfId="226" priority="220" stopIfTrue="1" operator="equal">
      <formula>"売"</formula>
    </cfRule>
  </conditionalFormatting>
  <conditionalFormatting sqref="G17">
    <cfRule type="cellIs" dxfId="225" priority="217" stopIfTrue="1" operator="equal">
      <formula>"買"</formula>
    </cfRule>
    <cfRule type="cellIs" dxfId="224" priority="218" stopIfTrue="1" operator="equal">
      <formula>"売"</formula>
    </cfRule>
  </conditionalFormatting>
  <conditionalFormatting sqref="G18">
    <cfRule type="cellIs" dxfId="223" priority="215" stopIfTrue="1" operator="equal">
      <formula>"買"</formula>
    </cfRule>
    <cfRule type="cellIs" dxfId="222" priority="216" stopIfTrue="1" operator="equal">
      <formula>"売"</formula>
    </cfRule>
  </conditionalFormatting>
  <conditionalFormatting sqref="G18">
    <cfRule type="cellIs" dxfId="221" priority="213" stopIfTrue="1" operator="equal">
      <formula>"買"</formula>
    </cfRule>
    <cfRule type="cellIs" dxfId="220" priority="214" stopIfTrue="1" operator="equal">
      <formula>"売"</formula>
    </cfRule>
  </conditionalFormatting>
  <conditionalFormatting sqref="G19">
    <cfRule type="cellIs" dxfId="219" priority="211" stopIfTrue="1" operator="equal">
      <formula>"買"</formula>
    </cfRule>
    <cfRule type="cellIs" dxfId="218" priority="212" stopIfTrue="1" operator="equal">
      <formula>"売"</formula>
    </cfRule>
  </conditionalFormatting>
  <conditionalFormatting sqref="G19">
    <cfRule type="cellIs" dxfId="217" priority="209" stopIfTrue="1" operator="equal">
      <formula>"買"</formula>
    </cfRule>
    <cfRule type="cellIs" dxfId="216" priority="210" stopIfTrue="1" operator="equal">
      <formula>"売"</formula>
    </cfRule>
  </conditionalFormatting>
  <conditionalFormatting sqref="G20">
    <cfRule type="cellIs" dxfId="215" priority="207" stopIfTrue="1" operator="equal">
      <formula>"買"</formula>
    </cfRule>
    <cfRule type="cellIs" dxfId="214" priority="208" stopIfTrue="1" operator="equal">
      <formula>"売"</formula>
    </cfRule>
  </conditionalFormatting>
  <conditionalFormatting sqref="G21">
    <cfRule type="cellIs" dxfId="213" priority="205" stopIfTrue="1" operator="equal">
      <formula>"買"</formula>
    </cfRule>
    <cfRule type="cellIs" dxfId="212" priority="206" stopIfTrue="1" operator="equal">
      <formula>"売"</formula>
    </cfRule>
  </conditionalFormatting>
  <conditionalFormatting sqref="G23">
    <cfRule type="cellIs" dxfId="211" priority="203" stopIfTrue="1" operator="equal">
      <formula>"買"</formula>
    </cfRule>
    <cfRule type="cellIs" dxfId="210" priority="204" stopIfTrue="1" operator="equal">
      <formula>"売"</formula>
    </cfRule>
  </conditionalFormatting>
  <conditionalFormatting sqref="G23">
    <cfRule type="cellIs" dxfId="209" priority="201" stopIfTrue="1" operator="equal">
      <formula>"買"</formula>
    </cfRule>
    <cfRule type="cellIs" dxfId="208" priority="202" stopIfTrue="1" operator="equal">
      <formula>"売"</formula>
    </cfRule>
  </conditionalFormatting>
  <conditionalFormatting sqref="G24">
    <cfRule type="cellIs" dxfId="207" priority="199" stopIfTrue="1" operator="equal">
      <formula>"買"</formula>
    </cfRule>
    <cfRule type="cellIs" dxfId="206" priority="200" stopIfTrue="1" operator="equal">
      <formula>"売"</formula>
    </cfRule>
  </conditionalFormatting>
  <conditionalFormatting sqref="G25">
    <cfRule type="cellIs" dxfId="205" priority="197" stopIfTrue="1" operator="equal">
      <formula>"買"</formula>
    </cfRule>
    <cfRule type="cellIs" dxfId="204" priority="198" stopIfTrue="1" operator="equal">
      <formula>"売"</formula>
    </cfRule>
  </conditionalFormatting>
  <conditionalFormatting sqref="G26">
    <cfRule type="cellIs" dxfId="203" priority="195" stopIfTrue="1" operator="equal">
      <formula>"買"</formula>
    </cfRule>
    <cfRule type="cellIs" dxfId="202" priority="196" stopIfTrue="1" operator="equal">
      <formula>"売"</formula>
    </cfRule>
  </conditionalFormatting>
  <conditionalFormatting sqref="G27">
    <cfRule type="cellIs" dxfId="201" priority="193" stopIfTrue="1" operator="equal">
      <formula>"買"</formula>
    </cfRule>
    <cfRule type="cellIs" dxfId="200" priority="194" stopIfTrue="1" operator="equal">
      <formula>"売"</formula>
    </cfRule>
  </conditionalFormatting>
  <conditionalFormatting sqref="G28">
    <cfRule type="cellIs" dxfId="199" priority="191" stopIfTrue="1" operator="equal">
      <formula>"買"</formula>
    </cfRule>
    <cfRule type="cellIs" dxfId="198" priority="192" stopIfTrue="1" operator="equal">
      <formula>"売"</formula>
    </cfRule>
  </conditionalFormatting>
  <conditionalFormatting sqref="G29">
    <cfRule type="cellIs" dxfId="197" priority="189" stopIfTrue="1" operator="equal">
      <formula>"買"</formula>
    </cfRule>
    <cfRule type="cellIs" dxfId="196" priority="190" stopIfTrue="1" operator="equal">
      <formula>"売"</formula>
    </cfRule>
  </conditionalFormatting>
  <conditionalFormatting sqref="G30">
    <cfRule type="cellIs" dxfId="195" priority="187" stopIfTrue="1" operator="equal">
      <formula>"買"</formula>
    </cfRule>
    <cfRule type="cellIs" dxfId="194" priority="188" stopIfTrue="1" operator="equal">
      <formula>"売"</formula>
    </cfRule>
  </conditionalFormatting>
  <conditionalFormatting sqref="G31">
    <cfRule type="cellIs" dxfId="193" priority="185" stopIfTrue="1" operator="equal">
      <formula>"買"</formula>
    </cfRule>
    <cfRule type="cellIs" dxfId="192" priority="186" stopIfTrue="1" operator="equal">
      <formula>"売"</formula>
    </cfRule>
  </conditionalFormatting>
  <conditionalFormatting sqref="G32">
    <cfRule type="cellIs" dxfId="191" priority="183" stopIfTrue="1" operator="equal">
      <formula>"買"</formula>
    </cfRule>
    <cfRule type="cellIs" dxfId="190" priority="184" stopIfTrue="1" operator="equal">
      <formula>"売"</formula>
    </cfRule>
  </conditionalFormatting>
  <conditionalFormatting sqref="G35">
    <cfRule type="cellIs" dxfId="189" priority="181" stopIfTrue="1" operator="equal">
      <formula>"買"</formula>
    </cfRule>
    <cfRule type="cellIs" dxfId="188" priority="182" stopIfTrue="1" operator="equal">
      <formula>"売"</formula>
    </cfRule>
  </conditionalFormatting>
  <conditionalFormatting sqref="G32">
    <cfRule type="cellIs" dxfId="187" priority="179" stopIfTrue="1" operator="equal">
      <formula>"買"</formula>
    </cfRule>
    <cfRule type="cellIs" dxfId="186" priority="180" stopIfTrue="1" operator="equal">
      <formula>"売"</formula>
    </cfRule>
  </conditionalFormatting>
  <conditionalFormatting sqref="G33">
    <cfRule type="cellIs" dxfId="185" priority="177" stopIfTrue="1" operator="equal">
      <formula>"買"</formula>
    </cfRule>
    <cfRule type="cellIs" dxfId="184" priority="178" stopIfTrue="1" operator="equal">
      <formula>"売"</formula>
    </cfRule>
  </conditionalFormatting>
  <conditionalFormatting sqref="G34">
    <cfRule type="cellIs" dxfId="183" priority="175" stopIfTrue="1" operator="equal">
      <formula>"買"</formula>
    </cfRule>
    <cfRule type="cellIs" dxfId="182" priority="176" stopIfTrue="1" operator="equal">
      <formula>"売"</formula>
    </cfRule>
  </conditionalFormatting>
  <conditionalFormatting sqref="G35">
    <cfRule type="cellIs" dxfId="181" priority="173" stopIfTrue="1" operator="equal">
      <formula>"買"</formula>
    </cfRule>
    <cfRule type="cellIs" dxfId="180" priority="174" stopIfTrue="1" operator="equal">
      <formula>"売"</formula>
    </cfRule>
  </conditionalFormatting>
  <conditionalFormatting sqref="G36">
    <cfRule type="cellIs" dxfId="179" priority="171" stopIfTrue="1" operator="equal">
      <formula>"買"</formula>
    </cfRule>
    <cfRule type="cellIs" dxfId="178" priority="172" stopIfTrue="1" operator="equal">
      <formula>"売"</formula>
    </cfRule>
  </conditionalFormatting>
  <conditionalFormatting sqref="G37">
    <cfRule type="cellIs" dxfId="177" priority="169" stopIfTrue="1" operator="equal">
      <formula>"買"</formula>
    </cfRule>
    <cfRule type="cellIs" dxfId="176" priority="170" stopIfTrue="1" operator="equal">
      <formula>"売"</formula>
    </cfRule>
  </conditionalFormatting>
  <conditionalFormatting sqref="G38">
    <cfRule type="cellIs" dxfId="175" priority="167" stopIfTrue="1" operator="equal">
      <formula>"買"</formula>
    </cfRule>
    <cfRule type="cellIs" dxfId="174" priority="168" stopIfTrue="1" operator="equal">
      <formula>"売"</formula>
    </cfRule>
  </conditionalFormatting>
  <conditionalFormatting sqref="G39">
    <cfRule type="cellIs" dxfId="173" priority="165" stopIfTrue="1" operator="equal">
      <formula>"買"</formula>
    </cfRule>
    <cfRule type="cellIs" dxfId="172" priority="166" stopIfTrue="1" operator="equal">
      <formula>"売"</formula>
    </cfRule>
  </conditionalFormatting>
  <conditionalFormatting sqref="G40">
    <cfRule type="cellIs" dxfId="171" priority="163" stopIfTrue="1" operator="equal">
      <formula>"買"</formula>
    </cfRule>
    <cfRule type="cellIs" dxfId="170" priority="164" stopIfTrue="1" operator="equal">
      <formula>"売"</formula>
    </cfRule>
  </conditionalFormatting>
  <conditionalFormatting sqref="G41">
    <cfRule type="cellIs" dxfId="169" priority="161" stopIfTrue="1" operator="equal">
      <formula>"買"</formula>
    </cfRule>
    <cfRule type="cellIs" dxfId="168" priority="162" stopIfTrue="1" operator="equal">
      <formula>"売"</formula>
    </cfRule>
  </conditionalFormatting>
  <conditionalFormatting sqref="G41">
    <cfRule type="cellIs" dxfId="167" priority="159" stopIfTrue="1" operator="equal">
      <formula>"買"</formula>
    </cfRule>
    <cfRule type="cellIs" dxfId="166" priority="160" stopIfTrue="1" operator="equal">
      <formula>"売"</formula>
    </cfRule>
  </conditionalFormatting>
  <conditionalFormatting sqref="G42">
    <cfRule type="cellIs" dxfId="165" priority="157" stopIfTrue="1" operator="equal">
      <formula>"買"</formula>
    </cfRule>
    <cfRule type="cellIs" dxfId="164" priority="158" stopIfTrue="1" operator="equal">
      <formula>"売"</formula>
    </cfRule>
  </conditionalFormatting>
  <conditionalFormatting sqref="G43">
    <cfRule type="cellIs" dxfId="163" priority="155" stopIfTrue="1" operator="equal">
      <formula>"買"</formula>
    </cfRule>
    <cfRule type="cellIs" dxfId="162" priority="156" stopIfTrue="1" operator="equal">
      <formula>"売"</formula>
    </cfRule>
  </conditionalFormatting>
  <conditionalFormatting sqref="G44">
    <cfRule type="cellIs" dxfId="161" priority="153" stopIfTrue="1" operator="equal">
      <formula>"買"</formula>
    </cfRule>
    <cfRule type="cellIs" dxfId="160" priority="154" stopIfTrue="1" operator="equal">
      <formula>"売"</formula>
    </cfRule>
  </conditionalFormatting>
  <conditionalFormatting sqref="G45">
    <cfRule type="cellIs" dxfId="159" priority="151" stopIfTrue="1" operator="equal">
      <formula>"買"</formula>
    </cfRule>
    <cfRule type="cellIs" dxfId="158" priority="152" stopIfTrue="1" operator="equal">
      <formula>"売"</formula>
    </cfRule>
  </conditionalFormatting>
  <conditionalFormatting sqref="G45">
    <cfRule type="cellIs" dxfId="157" priority="149" stopIfTrue="1" operator="equal">
      <formula>"買"</formula>
    </cfRule>
    <cfRule type="cellIs" dxfId="156" priority="150" stopIfTrue="1" operator="equal">
      <formula>"売"</formula>
    </cfRule>
  </conditionalFormatting>
  <conditionalFormatting sqref="G46">
    <cfRule type="cellIs" dxfId="155" priority="147" stopIfTrue="1" operator="equal">
      <formula>"買"</formula>
    </cfRule>
    <cfRule type="cellIs" dxfId="154" priority="148" stopIfTrue="1" operator="equal">
      <formula>"売"</formula>
    </cfRule>
  </conditionalFormatting>
  <conditionalFormatting sqref="G46">
    <cfRule type="cellIs" dxfId="153" priority="145" stopIfTrue="1" operator="equal">
      <formula>"買"</formula>
    </cfRule>
    <cfRule type="cellIs" dxfId="152" priority="146" stopIfTrue="1" operator="equal">
      <formula>"売"</formula>
    </cfRule>
  </conditionalFormatting>
  <conditionalFormatting sqref="G47">
    <cfRule type="cellIs" dxfId="151" priority="143" stopIfTrue="1" operator="equal">
      <formula>"買"</formula>
    </cfRule>
    <cfRule type="cellIs" dxfId="150" priority="144" stopIfTrue="1" operator="equal">
      <formula>"売"</formula>
    </cfRule>
  </conditionalFormatting>
  <conditionalFormatting sqref="G48">
    <cfRule type="cellIs" dxfId="149" priority="141" stopIfTrue="1" operator="equal">
      <formula>"買"</formula>
    </cfRule>
    <cfRule type="cellIs" dxfId="148" priority="142" stopIfTrue="1" operator="equal">
      <formula>"売"</formula>
    </cfRule>
  </conditionalFormatting>
  <conditionalFormatting sqref="G48">
    <cfRule type="cellIs" dxfId="147" priority="139" stopIfTrue="1" operator="equal">
      <formula>"買"</formula>
    </cfRule>
    <cfRule type="cellIs" dxfId="146" priority="140" stopIfTrue="1" operator="equal">
      <formula>"売"</formula>
    </cfRule>
  </conditionalFormatting>
  <conditionalFormatting sqref="G49">
    <cfRule type="cellIs" dxfId="145" priority="137" stopIfTrue="1" operator="equal">
      <formula>"買"</formula>
    </cfRule>
    <cfRule type="cellIs" dxfId="144" priority="138" stopIfTrue="1" operator="equal">
      <formula>"売"</formula>
    </cfRule>
  </conditionalFormatting>
  <conditionalFormatting sqref="G50">
    <cfRule type="cellIs" dxfId="143" priority="135" stopIfTrue="1" operator="equal">
      <formula>"買"</formula>
    </cfRule>
    <cfRule type="cellIs" dxfId="142" priority="136" stopIfTrue="1" operator="equal">
      <formula>"売"</formula>
    </cfRule>
  </conditionalFormatting>
  <conditionalFormatting sqref="G51">
    <cfRule type="cellIs" dxfId="141" priority="133" stopIfTrue="1" operator="equal">
      <formula>"買"</formula>
    </cfRule>
    <cfRule type="cellIs" dxfId="140" priority="134" stopIfTrue="1" operator="equal">
      <formula>"売"</formula>
    </cfRule>
  </conditionalFormatting>
  <conditionalFormatting sqref="G51">
    <cfRule type="cellIs" dxfId="139" priority="131" stopIfTrue="1" operator="equal">
      <formula>"買"</formula>
    </cfRule>
    <cfRule type="cellIs" dxfId="138" priority="132" stopIfTrue="1" operator="equal">
      <formula>"売"</formula>
    </cfRule>
  </conditionalFormatting>
  <conditionalFormatting sqref="G52">
    <cfRule type="cellIs" dxfId="137" priority="129" stopIfTrue="1" operator="equal">
      <formula>"買"</formula>
    </cfRule>
    <cfRule type="cellIs" dxfId="136" priority="130" stopIfTrue="1" operator="equal">
      <formula>"売"</formula>
    </cfRule>
  </conditionalFormatting>
  <conditionalFormatting sqref="G52">
    <cfRule type="cellIs" dxfId="135" priority="127" stopIfTrue="1" operator="equal">
      <formula>"買"</formula>
    </cfRule>
    <cfRule type="cellIs" dxfId="134" priority="128" stopIfTrue="1" operator="equal">
      <formula>"売"</formula>
    </cfRule>
  </conditionalFormatting>
  <conditionalFormatting sqref="G52">
    <cfRule type="cellIs" dxfId="133" priority="125" stopIfTrue="1" operator="equal">
      <formula>"買"</formula>
    </cfRule>
    <cfRule type="cellIs" dxfId="132" priority="126" stopIfTrue="1" operator="equal">
      <formula>"売"</formula>
    </cfRule>
  </conditionalFormatting>
  <conditionalFormatting sqref="G53">
    <cfRule type="cellIs" dxfId="131" priority="123" stopIfTrue="1" operator="equal">
      <formula>"買"</formula>
    </cfRule>
    <cfRule type="cellIs" dxfId="130" priority="124" stopIfTrue="1" operator="equal">
      <formula>"売"</formula>
    </cfRule>
  </conditionalFormatting>
  <conditionalFormatting sqref="G53">
    <cfRule type="cellIs" dxfId="129" priority="121" stopIfTrue="1" operator="equal">
      <formula>"買"</formula>
    </cfRule>
    <cfRule type="cellIs" dxfId="128" priority="122" stopIfTrue="1" operator="equal">
      <formula>"売"</formula>
    </cfRule>
  </conditionalFormatting>
  <conditionalFormatting sqref="G54">
    <cfRule type="cellIs" dxfId="127" priority="119" stopIfTrue="1" operator="equal">
      <formula>"買"</formula>
    </cfRule>
    <cfRule type="cellIs" dxfId="126" priority="120" stopIfTrue="1" operator="equal">
      <formula>"売"</formula>
    </cfRule>
  </conditionalFormatting>
  <conditionalFormatting sqref="G56">
    <cfRule type="cellIs" dxfId="125" priority="117" stopIfTrue="1" operator="equal">
      <formula>"買"</formula>
    </cfRule>
    <cfRule type="cellIs" dxfId="124" priority="118" stopIfTrue="1" operator="equal">
      <formula>"売"</formula>
    </cfRule>
  </conditionalFormatting>
  <conditionalFormatting sqref="G57">
    <cfRule type="cellIs" dxfId="123" priority="115" stopIfTrue="1" operator="equal">
      <formula>"買"</formula>
    </cfRule>
    <cfRule type="cellIs" dxfId="122" priority="116" stopIfTrue="1" operator="equal">
      <formula>"売"</formula>
    </cfRule>
  </conditionalFormatting>
  <conditionalFormatting sqref="G57:G58">
    <cfRule type="cellIs" dxfId="121" priority="113" stopIfTrue="1" operator="equal">
      <formula>"買"</formula>
    </cfRule>
    <cfRule type="cellIs" dxfId="120" priority="114" stopIfTrue="1" operator="equal">
      <formula>"売"</formula>
    </cfRule>
  </conditionalFormatting>
  <conditionalFormatting sqref="G57">
    <cfRule type="cellIs" dxfId="119" priority="111" stopIfTrue="1" operator="equal">
      <formula>"買"</formula>
    </cfRule>
    <cfRule type="cellIs" dxfId="118" priority="112" stopIfTrue="1" operator="equal">
      <formula>"売"</formula>
    </cfRule>
  </conditionalFormatting>
  <conditionalFormatting sqref="G58">
    <cfRule type="cellIs" dxfId="117" priority="109" stopIfTrue="1" operator="equal">
      <formula>"買"</formula>
    </cfRule>
    <cfRule type="cellIs" dxfId="116" priority="110" stopIfTrue="1" operator="equal">
      <formula>"売"</formula>
    </cfRule>
  </conditionalFormatting>
  <conditionalFormatting sqref="G59">
    <cfRule type="cellIs" dxfId="115" priority="107" stopIfTrue="1" operator="equal">
      <formula>"買"</formula>
    </cfRule>
    <cfRule type="cellIs" dxfId="114" priority="108" stopIfTrue="1" operator="equal">
      <formula>"売"</formula>
    </cfRule>
  </conditionalFormatting>
  <conditionalFormatting sqref="G59">
    <cfRule type="cellIs" dxfId="113" priority="105" stopIfTrue="1" operator="equal">
      <formula>"買"</formula>
    </cfRule>
    <cfRule type="cellIs" dxfId="112" priority="106" stopIfTrue="1" operator="equal">
      <formula>"売"</formula>
    </cfRule>
  </conditionalFormatting>
  <conditionalFormatting sqref="G60">
    <cfRule type="cellIs" dxfId="111" priority="103" stopIfTrue="1" operator="equal">
      <formula>"買"</formula>
    </cfRule>
    <cfRule type="cellIs" dxfId="110" priority="104" stopIfTrue="1" operator="equal">
      <formula>"売"</formula>
    </cfRule>
  </conditionalFormatting>
  <conditionalFormatting sqref="G61">
    <cfRule type="cellIs" dxfId="109" priority="101" stopIfTrue="1" operator="equal">
      <formula>"買"</formula>
    </cfRule>
    <cfRule type="cellIs" dxfId="108" priority="102" stopIfTrue="1" operator="equal">
      <formula>"売"</formula>
    </cfRule>
  </conditionalFormatting>
  <conditionalFormatting sqref="G62">
    <cfRule type="cellIs" dxfId="107" priority="99" stopIfTrue="1" operator="equal">
      <formula>"買"</formula>
    </cfRule>
    <cfRule type="cellIs" dxfId="106" priority="100" stopIfTrue="1" operator="equal">
      <formula>"売"</formula>
    </cfRule>
  </conditionalFormatting>
  <conditionalFormatting sqref="G63">
    <cfRule type="cellIs" dxfId="105" priority="97" stopIfTrue="1" operator="equal">
      <formula>"買"</formula>
    </cfRule>
    <cfRule type="cellIs" dxfId="104" priority="98" stopIfTrue="1" operator="equal">
      <formula>"売"</formula>
    </cfRule>
  </conditionalFormatting>
  <conditionalFormatting sqref="G63">
    <cfRule type="cellIs" dxfId="103" priority="95" stopIfTrue="1" operator="equal">
      <formula>"買"</formula>
    </cfRule>
    <cfRule type="cellIs" dxfId="102" priority="96" stopIfTrue="1" operator="equal">
      <formula>"売"</formula>
    </cfRule>
  </conditionalFormatting>
  <conditionalFormatting sqref="G64">
    <cfRule type="cellIs" dxfId="101" priority="93" stopIfTrue="1" operator="equal">
      <formula>"買"</formula>
    </cfRule>
    <cfRule type="cellIs" dxfId="100" priority="94" stopIfTrue="1" operator="equal">
      <formula>"売"</formula>
    </cfRule>
  </conditionalFormatting>
  <conditionalFormatting sqref="G65">
    <cfRule type="cellIs" dxfId="99" priority="91" stopIfTrue="1" operator="equal">
      <formula>"買"</formula>
    </cfRule>
    <cfRule type="cellIs" dxfId="98" priority="92" stopIfTrue="1" operator="equal">
      <formula>"売"</formula>
    </cfRule>
  </conditionalFormatting>
  <conditionalFormatting sqref="G66">
    <cfRule type="cellIs" dxfId="97" priority="89" stopIfTrue="1" operator="equal">
      <formula>"買"</formula>
    </cfRule>
    <cfRule type="cellIs" dxfId="96" priority="90" stopIfTrue="1" operator="equal">
      <formula>"売"</formula>
    </cfRule>
  </conditionalFormatting>
  <conditionalFormatting sqref="G67">
    <cfRule type="cellIs" dxfId="95" priority="87" stopIfTrue="1" operator="equal">
      <formula>"買"</formula>
    </cfRule>
    <cfRule type="cellIs" dxfId="94" priority="88" stopIfTrue="1" operator="equal">
      <formula>"売"</formula>
    </cfRule>
  </conditionalFormatting>
  <conditionalFormatting sqref="G68">
    <cfRule type="cellIs" dxfId="93" priority="85" stopIfTrue="1" operator="equal">
      <formula>"買"</formula>
    </cfRule>
    <cfRule type="cellIs" dxfId="92" priority="86" stopIfTrue="1" operator="equal">
      <formula>"売"</formula>
    </cfRule>
  </conditionalFormatting>
  <conditionalFormatting sqref="G68">
    <cfRule type="cellIs" dxfId="91" priority="83" stopIfTrue="1" operator="equal">
      <formula>"買"</formula>
    </cfRule>
    <cfRule type="cellIs" dxfId="90" priority="84" stopIfTrue="1" operator="equal">
      <formula>"売"</formula>
    </cfRule>
  </conditionalFormatting>
  <conditionalFormatting sqref="G69">
    <cfRule type="cellIs" dxfId="89" priority="81" stopIfTrue="1" operator="equal">
      <formula>"買"</formula>
    </cfRule>
    <cfRule type="cellIs" dxfId="88" priority="82" stopIfTrue="1" operator="equal">
      <formula>"売"</formula>
    </cfRule>
  </conditionalFormatting>
  <conditionalFormatting sqref="G69">
    <cfRule type="cellIs" dxfId="87" priority="79" stopIfTrue="1" operator="equal">
      <formula>"買"</formula>
    </cfRule>
    <cfRule type="cellIs" dxfId="86" priority="80" stopIfTrue="1" operator="equal">
      <formula>"売"</formula>
    </cfRule>
  </conditionalFormatting>
  <conditionalFormatting sqref="G69">
    <cfRule type="cellIs" dxfId="85" priority="77" stopIfTrue="1" operator="equal">
      <formula>"買"</formula>
    </cfRule>
    <cfRule type="cellIs" dxfId="84" priority="78" stopIfTrue="1" operator="equal">
      <formula>"売"</formula>
    </cfRule>
  </conditionalFormatting>
  <conditionalFormatting sqref="G70">
    <cfRule type="cellIs" dxfId="83" priority="75" stopIfTrue="1" operator="equal">
      <formula>"買"</formula>
    </cfRule>
    <cfRule type="cellIs" dxfId="82" priority="76" stopIfTrue="1" operator="equal">
      <formula>"売"</formula>
    </cfRule>
  </conditionalFormatting>
  <conditionalFormatting sqref="G70">
    <cfRule type="cellIs" dxfId="81" priority="73" stopIfTrue="1" operator="equal">
      <formula>"買"</formula>
    </cfRule>
    <cfRule type="cellIs" dxfId="80" priority="74" stopIfTrue="1" operator="equal">
      <formula>"売"</formula>
    </cfRule>
  </conditionalFormatting>
  <conditionalFormatting sqref="G71">
    <cfRule type="cellIs" dxfId="79" priority="71" stopIfTrue="1" operator="equal">
      <formula>"買"</formula>
    </cfRule>
    <cfRule type="cellIs" dxfId="78" priority="72" stopIfTrue="1" operator="equal">
      <formula>"売"</formula>
    </cfRule>
  </conditionalFormatting>
  <conditionalFormatting sqref="G72">
    <cfRule type="cellIs" dxfId="77" priority="69" stopIfTrue="1" operator="equal">
      <formula>"買"</formula>
    </cfRule>
    <cfRule type="cellIs" dxfId="76" priority="70" stopIfTrue="1" operator="equal">
      <formula>"売"</formula>
    </cfRule>
  </conditionalFormatting>
  <conditionalFormatting sqref="G72">
    <cfRule type="cellIs" dxfId="75" priority="67" stopIfTrue="1" operator="equal">
      <formula>"買"</formula>
    </cfRule>
    <cfRule type="cellIs" dxfId="74" priority="68" stopIfTrue="1" operator="equal">
      <formula>"売"</formula>
    </cfRule>
  </conditionalFormatting>
  <conditionalFormatting sqref="G73">
    <cfRule type="cellIs" dxfId="73" priority="65" stopIfTrue="1" operator="equal">
      <formula>"買"</formula>
    </cfRule>
    <cfRule type="cellIs" dxfId="72" priority="66" stopIfTrue="1" operator="equal">
      <formula>"売"</formula>
    </cfRule>
  </conditionalFormatting>
  <conditionalFormatting sqref="G73">
    <cfRule type="cellIs" dxfId="71" priority="63" stopIfTrue="1" operator="equal">
      <formula>"買"</formula>
    </cfRule>
    <cfRule type="cellIs" dxfId="70" priority="64" stopIfTrue="1" operator="equal">
      <formula>"売"</formula>
    </cfRule>
  </conditionalFormatting>
  <conditionalFormatting sqref="G74">
    <cfRule type="cellIs" dxfId="69" priority="61" stopIfTrue="1" operator="equal">
      <formula>"買"</formula>
    </cfRule>
    <cfRule type="cellIs" dxfId="68" priority="62" stopIfTrue="1" operator="equal">
      <formula>"売"</formula>
    </cfRule>
  </conditionalFormatting>
  <conditionalFormatting sqref="G75">
    <cfRule type="cellIs" dxfId="67" priority="59" stopIfTrue="1" operator="equal">
      <formula>"買"</formula>
    </cfRule>
    <cfRule type="cellIs" dxfId="66" priority="60" stopIfTrue="1" operator="equal">
      <formula>"売"</formula>
    </cfRule>
  </conditionalFormatting>
  <conditionalFormatting sqref="G76">
    <cfRule type="cellIs" dxfId="65" priority="57" stopIfTrue="1" operator="equal">
      <formula>"買"</formula>
    </cfRule>
    <cfRule type="cellIs" dxfId="64" priority="58" stopIfTrue="1" operator="equal">
      <formula>"売"</formula>
    </cfRule>
  </conditionalFormatting>
  <conditionalFormatting sqref="G78:G79">
    <cfRule type="cellIs" dxfId="63" priority="55" stopIfTrue="1" operator="equal">
      <formula>"買"</formula>
    </cfRule>
    <cfRule type="cellIs" dxfId="62" priority="56" stopIfTrue="1" operator="equal">
      <formula>"売"</formula>
    </cfRule>
  </conditionalFormatting>
  <conditionalFormatting sqref="G77">
    <cfRule type="cellIs" dxfId="61" priority="53" stopIfTrue="1" operator="equal">
      <formula>"買"</formula>
    </cfRule>
    <cfRule type="cellIs" dxfId="60" priority="54" stopIfTrue="1" operator="equal">
      <formula>"売"</formula>
    </cfRule>
  </conditionalFormatting>
  <conditionalFormatting sqref="G78">
    <cfRule type="cellIs" dxfId="59" priority="51" stopIfTrue="1" operator="equal">
      <formula>"買"</formula>
    </cfRule>
    <cfRule type="cellIs" dxfId="58" priority="52" stopIfTrue="1" operator="equal">
      <formula>"売"</formula>
    </cfRule>
  </conditionalFormatting>
  <conditionalFormatting sqref="G79">
    <cfRule type="cellIs" dxfId="57" priority="49" stopIfTrue="1" operator="equal">
      <formula>"買"</formula>
    </cfRule>
    <cfRule type="cellIs" dxfId="56" priority="50" stopIfTrue="1" operator="equal">
      <formula>"売"</formula>
    </cfRule>
  </conditionalFormatting>
  <conditionalFormatting sqref="G80">
    <cfRule type="cellIs" dxfId="55" priority="47" stopIfTrue="1" operator="equal">
      <formula>"買"</formula>
    </cfRule>
    <cfRule type="cellIs" dxfId="54" priority="48" stopIfTrue="1" operator="equal">
      <formula>"売"</formula>
    </cfRule>
  </conditionalFormatting>
  <conditionalFormatting sqref="G80:G82">
    <cfRule type="cellIs" dxfId="53" priority="45" stopIfTrue="1" operator="equal">
      <formula>"買"</formula>
    </cfRule>
    <cfRule type="cellIs" dxfId="52" priority="46" stopIfTrue="1" operator="equal">
      <formula>"売"</formula>
    </cfRule>
  </conditionalFormatting>
  <conditionalFormatting sqref="G80">
    <cfRule type="cellIs" dxfId="51" priority="43" stopIfTrue="1" operator="equal">
      <formula>"買"</formula>
    </cfRule>
    <cfRule type="cellIs" dxfId="50" priority="44" stopIfTrue="1" operator="equal">
      <formula>"売"</formula>
    </cfRule>
  </conditionalFormatting>
  <conditionalFormatting sqref="G81">
    <cfRule type="cellIs" dxfId="49" priority="41" stopIfTrue="1" operator="equal">
      <formula>"買"</formula>
    </cfRule>
    <cfRule type="cellIs" dxfId="48" priority="42" stopIfTrue="1" operator="equal">
      <formula>"売"</formula>
    </cfRule>
  </conditionalFormatting>
  <conditionalFormatting sqref="G82">
    <cfRule type="cellIs" dxfId="47" priority="39" stopIfTrue="1" operator="equal">
      <formula>"買"</formula>
    </cfRule>
    <cfRule type="cellIs" dxfId="46" priority="40" stopIfTrue="1" operator="equal">
      <formula>"売"</formula>
    </cfRule>
  </conditionalFormatting>
  <conditionalFormatting sqref="G83">
    <cfRule type="cellIs" dxfId="45" priority="37" stopIfTrue="1" operator="equal">
      <formula>"買"</formula>
    </cfRule>
    <cfRule type="cellIs" dxfId="44" priority="38" stopIfTrue="1" operator="equal">
      <formula>"売"</formula>
    </cfRule>
  </conditionalFormatting>
  <conditionalFormatting sqref="G83:G90">
    <cfRule type="cellIs" dxfId="43" priority="35" stopIfTrue="1" operator="equal">
      <formula>"買"</formula>
    </cfRule>
    <cfRule type="cellIs" dxfId="42" priority="36" stopIfTrue="1" operator="equal">
      <formula>"売"</formula>
    </cfRule>
  </conditionalFormatting>
  <conditionalFormatting sqref="G83">
    <cfRule type="cellIs" dxfId="41" priority="33" stopIfTrue="1" operator="equal">
      <formula>"買"</formula>
    </cfRule>
    <cfRule type="cellIs" dxfId="40" priority="34" stopIfTrue="1" operator="equal">
      <formula>"売"</formula>
    </cfRule>
  </conditionalFormatting>
  <conditionalFormatting sqref="G84">
    <cfRule type="cellIs" dxfId="39" priority="31" stopIfTrue="1" operator="equal">
      <formula>"買"</formula>
    </cfRule>
    <cfRule type="cellIs" dxfId="38" priority="32" stopIfTrue="1" operator="equal">
      <formula>"売"</formula>
    </cfRule>
  </conditionalFormatting>
  <conditionalFormatting sqref="G85">
    <cfRule type="cellIs" dxfId="37" priority="29" stopIfTrue="1" operator="equal">
      <formula>"買"</formula>
    </cfRule>
    <cfRule type="cellIs" dxfId="36" priority="30" stopIfTrue="1" operator="equal">
      <formula>"売"</formula>
    </cfRule>
  </conditionalFormatting>
  <conditionalFormatting sqref="G86">
    <cfRule type="cellIs" dxfId="35" priority="27" stopIfTrue="1" operator="equal">
      <formula>"買"</formula>
    </cfRule>
    <cfRule type="cellIs" dxfId="34" priority="28" stopIfTrue="1" operator="equal">
      <formula>"売"</formula>
    </cfRule>
  </conditionalFormatting>
  <conditionalFormatting sqref="G87">
    <cfRule type="cellIs" dxfId="33" priority="25" stopIfTrue="1" operator="equal">
      <formula>"買"</formula>
    </cfRule>
    <cfRule type="cellIs" dxfId="32" priority="26" stopIfTrue="1" operator="equal">
      <formula>"売"</formula>
    </cfRule>
  </conditionalFormatting>
  <conditionalFormatting sqref="G88">
    <cfRule type="cellIs" dxfId="31" priority="23" stopIfTrue="1" operator="equal">
      <formula>"買"</formula>
    </cfRule>
    <cfRule type="cellIs" dxfId="30" priority="24" stopIfTrue="1" operator="equal">
      <formula>"売"</formula>
    </cfRule>
  </conditionalFormatting>
  <conditionalFormatting sqref="G89">
    <cfRule type="cellIs" dxfId="29" priority="21" stopIfTrue="1" operator="equal">
      <formula>"買"</formula>
    </cfRule>
    <cfRule type="cellIs" dxfId="28" priority="22" stopIfTrue="1" operator="equal">
      <formula>"売"</formula>
    </cfRule>
  </conditionalFormatting>
  <conditionalFormatting sqref="G90">
    <cfRule type="cellIs" dxfId="27" priority="19" stopIfTrue="1" operator="equal">
      <formula>"買"</formula>
    </cfRule>
    <cfRule type="cellIs" dxfId="26" priority="20" stopIfTrue="1" operator="equal">
      <formula>"売"</formula>
    </cfRule>
  </conditionalFormatting>
  <conditionalFormatting sqref="G91">
    <cfRule type="cellIs" dxfId="25" priority="17" stopIfTrue="1" operator="equal">
      <formula>"買"</formula>
    </cfRule>
    <cfRule type="cellIs" dxfId="24" priority="18" stopIfTrue="1" operator="equal">
      <formula>"売"</formula>
    </cfRule>
  </conditionalFormatting>
  <conditionalFormatting sqref="G91">
    <cfRule type="cellIs" dxfId="23" priority="15" stopIfTrue="1" operator="equal">
      <formula>"買"</formula>
    </cfRule>
    <cfRule type="cellIs" dxfId="22" priority="16" stopIfTrue="1" operator="equal">
      <formula>"売"</formula>
    </cfRule>
  </conditionalFormatting>
  <conditionalFormatting sqref="G91">
    <cfRule type="cellIs" dxfId="21" priority="13" stopIfTrue="1" operator="equal">
      <formula>"買"</formula>
    </cfRule>
    <cfRule type="cellIs" dxfId="20" priority="14" stopIfTrue="1" operator="equal">
      <formula>"売"</formula>
    </cfRule>
  </conditionalFormatting>
  <conditionalFormatting sqref="G92">
    <cfRule type="cellIs" dxfId="19" priority="11" stopIfTrue="1" operator="equal">
      <formula>"買"</formula>
    </cfRule>
    <cfRule type="cellIs" dxfId="18" priority="12" stopIfTrue="1" operator="equal">
      <formula>"売"</formula>
    </cfRule>
  </conditionalFormatting>
  <conditionalFormatting sqref="G92">
    <cfRule type="cellIs" dxfId="17" priority="9" stopIfTrue="1" operator="equal">
      <formula>"買"</formula>
    </cfRule>
    <cfRule type="cellIs" dxfId="16" priority="10" stopIfTrue="1" operator="equal">
      <formula>"売"</formula>
    </cfRule>
  </conditionalFormatting>
  <conditionalFormatting sqref="G92">
    <cfRule type="cellIs" dxfId="15" priority="7" stopIfTrue="1" operator="equal">
      <formula>"買"</formula>
    </cfRule>
    <cfRule type="cellIs" dxfId="14" priority="8" stopIfTrue="1" operator="equal">
      <formula>"売"</formula>
    </cfRule>
  </conditionalFormatting>
  <conditionalFormatting sqref="G93">
    <cfRule type="cellIs" dxfId="13" priority="5" stopIfTrue="1" operator="equal">
      <formula>"買"</formula>
    </cfRule>
    <cfRule type="cellIs" dxfId="12" priority="6" stopIfTrue="1" operator="equal">
      <formula>"売"</formula>
    </cfRule>
  </conditionalFormatting>
  <conditionalFormatting sqref="G93:G94">
    <cfRule type="cellIs" dxfId="11" priority="3" stopIfTrue="1" operator="equal">
      <formula>"買"</formula>
    </cfRule>
    <cfRule type="cellIs" dxfId="10" priority="4" stopIfTrue="1" operator="equal">
      <formula>"売"</formula>
    </cfRule>
  </conditionalFormatting>
  <conditionalFormatting sqref="G9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38">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6" workbookViewId="0">
      <selection activeCell="A320" sqref="A320"/>
    </sheetView>
  </sheetViews>
  <sheetFormatPr defaultRowHeight="14.25" x14ac:dyDescent="0.15"/>
  <cols>
    <col min="1" max="1" width="7.375" style="34" customWidth="1"/>
    <col min="2" max="2" width="8.1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2" zoomScale="145" zoomScaleNormal="145" zoomScaleSheetLayoutView="100" workbookViewId="0">
      <selection activeCell="A30" sqref="A30"/>
    </sheetView>
  </sheetViews>
  <sheetFormatPr defaultRowHeight="13.5" x14ac:dyDescent="0.15"/>
  <sheetData>
    <row r="1" spans="1:10" x14ac:dyDescent="0.15">
      <c r="A1" t="s">
        <v>0</v>
      </c>
    </row>
    <row r="2" spans="1:10" x14ac:dyDescent="0.15">
      <c r="A2" s="93" t="s">
        <v>74</v>
      </c>
      <c r="B2" s="94"/>
      <c r="C2" s="94"/>
      <c r="D2" s="94"/>
      <c r="E2" s="94"/>
      <c r="F2" s="94"/>
      <c r="G2" s="94"/>
      <c r="H2" s="94"/>
      <c r="I2" s="94"/>
      <c r="J2" s="94"/>
    </row>
    <row r="3" spans="1:10" x14ac:dyDescent="0.15">
      <c r="A3" s="94"/>
      <c r="B3" s="94"/>
      <c r="C3" s="94"/>
      <c r="D3" s="94"/>
      <c r="E3" s="94"/>
      <c r="F3" s="94"/>
      <c r="G3" s="94"/>
      <c r="H3" s="94"/>
      <c r="I3" s="94"/>
      <c r="J3" s="94"/>
    </row>
    <row r="4" spans="1:10" x14ac:dyDescent="0.15">
      <c r="A4" s="94"/>
      <c r="B4" s="94"/>
      <c r="C4" s="94"/>
      <c r="D4" s="94"/>
      <c r="E4" s="94"/>
      <c r="F4" s="94"/>
      <c r="G4" s="94"/>
      <c r="H4" s="94"/>
      <c r="I4" s="94"/>
      <c r="J4" s="94"/>
    </row>
    <row r="5" spans="1:10" x14ac:dyDescent="0.15">
      <c r="A5" s="94"/>
      <c r="B5" s="94"/>
      <c r="C5" s="94"/>
      <c r="D5" s="94"/>
      <c r="E5" s="94"/>
      <c r="F5" s="94"/>
      <c r="G5" s="94"/>
      <c r="H5" s="94"/>
      <c r="I5" s="94"/>
      <c r="J5" s="94"/>
    </row>
    <row r="6" spans="1:10" x14ac:dyDescent="0.15">
      <c r="A6" s="94"/>
      <c r="B6" s="94"/>
      <c r="C6" s="94"/>
      <c r="D6" s="94"/>
      <c r="E6" s="94"/>
      <c r="F6" s="94"/>
      <c r="G6" s="94"/>
      <c r="H6" s="94"/>
      <c r="I6" s="94"/>
      <c r="J6" s="94"/>
    </row>
    <row r="7" spans="1:10" x14ac:dyDescent="0.15">
      <c r="A7" s="94"/>
      <c r="B7" s="94"/>
      <c r="C7" s="94"/>
      <c r="D7" s="94"/>
      <c r="E7" s="94"/>
      <c r="F7" s="94"/>
      <c r="G7" s="94"/>
      <c r="H7" s="94"/>
      <c r="I7" s="94"/>
      <c r="J7" s="94"/>
    </row>
    <row r="8" spans="1:10" x14ac:dyDescent="0.15">
      <c r="A8" s="94"/>
      <c r="B8" s="94"/>
      <c r="C8" s="94"/>
      <c r="D8" s="94"/>
      <c r="E8" s="94"/>
      <c r="F8" s="94"/>
      <c r="G8" s="94"/>
      <c r="H8" s="94"/>
      <c r="I8" s="94"/>
      <c r="J8" s="94"/>
    </row>
    <row r="9" spans="1:10" x14ac:dyDescent="0.15">
      <c r="A9" s="94"/>
      <c r="B9" s="94"/>
      <c r="C9" s="94"/>
      <c r="D9" s="94"/>
      <c r="E9" s="94"/>
      <c r="F9" s="94"/>
      <c r="G9" s="94"/>
      <c r="H9" s="94"/>
      <c r="I9" s="94"/>
      <c r="J9" s="94"/>
    </row>
    <row r="11" spans="1:10" x14ac:dyDescent="0.15">
      <c r="A11" t="s">
        <v>1</v>
      </c>
    </row>
    <row r="12" spans="1:10" x14ac:dyDescent="0.15">
      <c r="A12" s="95" t="s">
        <v>75</v>
      </c>
      <c r="B12" s="96"/>
      <c r="C12" s="96"/>
      <c r="D12" s="96"/>
      <c r="E12" s="96"/>
      <c r="F12" s="96"/>
      <c r="G12" s="96"/>
      <c r="H12" s="96"/>
      <c r="I12" s="96"/>
      <c r="J12" s="96"/>
    </row>
    <row r="13" spans="1:10" x14ac:dyDescent="0.15">
      <c r="A13" s="96"/>
      <c r="B13" s="96"/>
      <c r="C13" s="96"/>
      <c r="D13" s="96"/>
      <c r="E13" s="96"/>
      <c r="F13" s="96"/>
      <c r="G13" s="96"/>
      <c r="H13" s="96"/>
      <c r="I13" s="96"/>
      <c r="J13" s="96"/>
    </row>
    <row r="14" spans="1:10" x14ac:dyDescent="0.15">
      <c r="A14" s="96"/>
      <c r="B14" s="96"/>
      <c r="C14" s="96"/>
      <c r="D14" s="96"/>
      <c r="E14" s="96"/>
      <c r="F14" s="96"/>
      <c r="G14" s="96"/>
      <c r="H14" s="96"/>
      <c r="I14" s="96"/>
      <c r="J14" s="96"/>
    </row>
    <row r="15" spans="1:10" x14ac:dyDescent="0.15">
      <c r="A15" s="96"/>
      <c r="B15" s="96"/>
      <c r="C15" s="96"/>
      <c r="D15" s="96"/>
      <c r="E15" s="96"/>
      <c r="F15" s="96"/>
      <c r="G15" s="96"/>
      <c r="H15" s="96"/>
      <c r="I15" s="96"/>
      <c r="J15" s="96"/>
    </row>
    <row r="16" spans="1:10" x14ac:dyDescent="0.15">
      <c r="A16" s="96"/>
      <c r="B16" s="96"/>
      <c r="C16" s="96"/>
      <c r="D16" s="96"/>
      <c r="E16" s="96"/>
      <c r="F16" s="96"/>
      <c r="G16" s="96"/>
      <c r="H16" s="96"/>
      <c r="I16" s="96"/>
      <c r="J16" s="96"/>
    </row>
    <row r="17" spans="1:10" x14ac:dyDescent="0.15">
      <c r="A17" s="96"/>
      <c r="B17" s="96"/>
      <c r="C17" s="96"/>
      <c r="D17" s="96"/>
      <c r="E17" s="96"/>
      <c r="F17" s="96"/>
      <c r="G17" s="96"/>
      <c r="H17" s="96"/>
      <c r="I17" s="96"/>
      <c r="J17" s="96"/>
    </row>
    <row r="18" spans="1:10" x14ac:dyDescent="0.15">
      <c r="A18" s="96"/>
      <c r="B18" s="96"/>
      <c r="C18" s="96"/>
      <c r="D18" s="96"/>
      <c r="E18" s="96"/>
      <c r="F18" s="96"/>
      <c r="G18" s="96"/>
      <c r="H18" s="96"/>
      <c r="I18" s="96"/>
      <c r="J18" s="96"/>
    </row>
    <row r="19" spans="1:10" x14ac:dyDescent="0.15">
      <c r="A19" s="96"/>
      <c r="B19" s="96"/>
      <c r="C19" s="96"/>
      <c r="D19" s="96"/>
      <c r="E19" s="96"/>
      <c r="F19" s="96"/>
      <c r="G19" s="96"/>
      <c r="H19" s="96"/>
      <c r="I19" s="96"/>
      <c r="J19" s="96"/>
    </row>
    <row r="21" spans="1:10" x14ac:dyDescent="0.15">
      <c r="A21" t="s">
        <v>2</v>
      </c>
    </row>
    <row r="22" spans="1:10" x14ac:dyDescent="0.15">
      <c r="A22" s="95" t="s">
        <v>76</v>
      </c>
      <c r="B22" s="95"/>
      <c r="C22" s="95"/>
      <c r="D22" s="95"/>
      <c r="E22" s="95"/>
      <c r="F22" s="95"/>
      <c r="G22" s="95"/>
      <c r="H22" s="95"/>
      <c r="I22" s="95"/>
      <c r="J22" s="95"/>
    </row>
    <row r="23" spans="1:10" x14ac:dyDescent="0.15">
      <c r="A23" s="95"/>
      <c r="B23" s="95"/>
      <c r="C23" s="95"/>
      <c r="D23" s="95"/>
      <c r="E23" s="95"/>
      <c r="F23" s="95"/>
      <c r="G23" s="95"/>
      <c r="H23" s="95"/>
      <c r="I23" s="95"/>
      <c r="J23" s="95"/>
    </row>
    <row r="24" spans="1:10" x14ac:dyDescent="0.15">
      <c r="A24" s="95"/>
      <c r="B24" s="95"/>
      <c r="C24" s="95"/>
      <c r="D24" s="95"/>
      <c r="E24" s="95"/>
      <c r="F24" s="95"/>
      <c r="G24" s="95"/>
      <c r="H24" s="95"/>
      <c r="I24" s="95"/>
      <c r="J24" s="95"/>
    </row>
    <row r="25" spans="1:10" x14ac:dyDescent="0.15">
      <c r="A25" s="95"/>
      <c r="B25" s="95"/>
      <c r="C25" s="95"/>
      <c r="D25" s="95"/>
      <c r="E25" s="95"/>
      <c r="F25" s="95"/>
      <c r="G25" s="95"/>
      <c r="H25" s="95"/>
      <c r="I25" s="95"/>
      <c r="J25" s="95"/>
    </row>
    <row r="26" spans="1:10" x14ac:dyDescent="0.15">
      <c r="A26" s="95"/>
      <c r="B26" s="95"/>
      <c r="C26" s="95"/>
      <c r="D26" s="95"/>
      <c r="E26" s="95"/>
      <c r="F26" s="95"/>
      <c r="G26" s="95"/>
      <c r="H26" s="95"/>
      <c r="I26" s="95"/>
      <c r="J26" s="95"/>
    </row>
    <row r="27" spans="1:10" x14ac:dyDescent="0.15">
      <c r="A27" s="95"/>
      <c r="B27" s="95"/>
      <c r="C27" s="95"/>
      <c r="D27" s="95"/>
      <c r="E27" s="95"/>
      <c r="F27" s="95"/>
      <c r="G27" s="95"/>
      <c r="H27" s="95"/>
      <c r="I27" s="95"/>
      <c r="J27" s="95"/>
    </row>
    <row r="28" spans="1:10" x14ac:dyDescent="0.15">
      <c r="A28" s="95"/>
      <c r="B28" s="95"/>
      <c r="C28" s="95"/>
      <c r="D28" s="95"/>
      <c r="E28" s="95"/>
      <c r="F28" s="95"/>
      <c r="G28" s="95"/>
      <c r="H28" s="95"/>
      <c r="I28" s="95"/>
      <c r="J28" s="95"/>
    </row>
    <row r="29" spans="1:10" x14ac:dyDescent="0.15">
      <c r="A29" s="95"/>
      <c r="B29" s="95"/>
      <c r="C29" s="95"/>
      <c r="D29" s="95"/>
      <c r="E29" s="95"/>
      <c r="F29" s="95"/>
      <c r="G29" s="95"/>
      <c r="H29" s="95"/>
      <c r="I29" s="95"/>
      <c r="J29" s="9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79" t="s">
        <v>5</v>
      </c>
      <c r="C2" s="79"/>
      <c r="D2" s="82"/>
      <c r="E2" s="82"/>
      <c r="F2" s="79" t="s">
        <v>6</v>
      </c>
      <c r="G2" s="79"/>
      <c r="H2" s="82" t="s">
        <v>36</v>
      </c>
      <c r="I2" s="82"/>
      <c r="J2" s="79" t="s">
        <v>7</v>
      </c>
      <c r="K2" s="79"/>
      <c r="L2" s="84">
        <f>C9</f>
        <v>1000000</v>
      </c>
      <c r="M2" s="82"/>
      <c r="N2" s="79" t="s">
        <v>8</v>
      </c>
      <c r="O2" s="79"/>
      <c r="P2" s="84" t="e">
        <f>C108+R108</f>
        <v>#VALUE!</v>
      </c>
      <c r="Q2" s="82"/>
      <c r="R2" s="1"/>
      <c r="S2" s="1"/>
      <c r="T2" s="1"/>
    </row>
    <row r="3" spans="2:21" ht="57" customHeight="1" x14ac:dyDescent="0.15">
      <c r="B3" s="79" t="s">
        <v>9</v>
      </c>
      <c r="C3" s="79"/>
      <c r="D3" s="91" t="s">
        <v>38</v>
      </c>
      <c r="E3" s="91"/>
      <c r="F3" s="91"/>
      <c r="G3" s="91"/>
      <c r="H3" s="91"/>
      <c r="I3" s="91"/>
      <c r="J3" s="79" t="s">
        <v>10</v>
      </c>
      <c r="K3" s="79"/>
      <c r="L3" s="91" t="s">
        <v>35</v>
      </c>
      <c r="M3" s="92"/>
      <c r="N3" s="92"/>
      <c r="O3" s="92"/>
      <c r="P3" s="92"/>
      <c r="Q3" s="92"/>
      <c r="R3" s="1"/>
      <c r="S3" s="1"/>
    </row>
    <row r="4" spans="2:21" x14ac:dyDescent="0.15">
      <c r="B4" s="79" t="s">
        <v>11</v>
      </c>
      <c r="C4" s="79"/>
      <c r="D4" s="80">
        <f>SUM($R$9:$S$993)</f>
        <v>153684.21052631587</v>
      </c>
      <c r="E4" s="80"/>
      <c r="F4" s="79" t="s">
        <v>12</v>
      </c>
      <c r="G4" s="79"/>
      <c r="H4" s="81">
        <f>SUM($T$9:$U$108)</f>
        <v>292.00000000000017</v>
      </c>
      <c r="I4" s="82"/>
      <c r="J4" s="83" t="s">
        <v>13</v>
      </c>
      <c r="K4" s="83"/>
      <c r="L4" s="84">
        <f>MAX($C$9:$D$990)-C9</f>
        <v>153684.21052631596</v>
      </c>
      <c r="M4" s="84"/>
      <c r="N4" s="83" t="s">
        <v>14</v>
      </c>
      <c r="O4" s="83"/>
      <c r="P4" s="80">
        <f>MIN($C$9:$D$990)-C9</f>
        <v>0</v>
      </c>
      <c r="Q4" s="80"/>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86" t="s">
        <v>19</v>
      </c>
      <c r="K5" s="79"/>
      <c r="L5" s="87"/>
      <c r="M5" s="88"/>
      <c r="N5" s="17" t="s">
        <v>20</v>
      </c>
      <c r="O5" s="9"/>
      <c r="P5" s="87"/>
      <c r="Q5" s="88"/>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9" t="s">
        <v>21</v>
      </c>
      <c r="C7" s="61" t="s">
        <v>22</v>
      </c>
      <c r="D7" s="62"/>
      <c r="E7" s="65" t="s">
        <v>23</v>
      </c>
      <c r="F7" s="66"/>
      <c r="G7" s="66"/>
      <c r="H7" s="66"/>
      <c r="I7" s="67"/>
      <c r="J7" s="68" t="s">
        <v>24</v>
      </c>
      <c r="K7" s="69"/>
      <c r="L7" s="70"/>
      <c r="M7" s="71" t="s">
        <v>25</v>
      </c>
      <c r="N7" s="72" t="s">
        <v>26</v>
      </c>
      <c r="O7" s="73"/>
      <c r="P7" s="73"/>
      <c r="Q7" s="74"/>
      <c r="R7" s="75" t="s">
        <v>27</v>
      </c>
      <c r="S7" s="75"/>
      <c r="T7" s="75"/>
      <c r="U7" s="75"/>
    </row>
    <row r="8" spans="2:21" x14ac:dyDescent="0.15">
      <c r="B8" s="60"/>
      <c r="C8" s="63"/>
      <c r="D8" s="64"/>
      <c r="E8" s="18" t="s">
        <v>28</v>
      </c>
      <c r="F8" s="18" t="s">
        <v>29</v>
      </c>
      <c r="G8" s="18" t="s">
        <v>30</v>
      </c>
      <c r="H8" s="76" t="s">
        <v>31</v>
      </c>
      <c r="I8" s="67"/>
      <c r="J8" s="4" t="s">
        <v>32</v>
      </c>
      <c r="K8" s="77" t="s">
        <v>33</v>
      </c>
      <c r="L8" s="70"/>
      <c r="M8" s="71"/>
      <c r="N8" s="5" t="s">
        <v>28</v>
      </c>
      <c r="O8" s="5" t="s">
        <v>29</v>
      </c>
      <c r="P8" s="78" t="s">
        <v>31</v>
      </c>
      <c r="Q8" s="74"/>
      <c r="R8" s="75" t="s">
        <v>34</v>
      </c>
      <c r="S8" s="75"/>
      <c r="T8" s="75" t="s">
        <v>32</v>
      </c>
      <c r="U8" s="75"/>
    </row>
    <row r="9" spans="2:21" x14ac:dyDescent="0.15">
      <c r="B9" s="19">
        <v>1</v>
      </c>
      <c r="C9" s="51">
        <v>1000000</v>
      </c>
      <c r="D9" s="51"/>
      <c r="E9" s="19">
        <v>2001</v>
      </c>
      <c r="F9" s="8">
        <v>42111</v>
      </c>
      <c r="G9" s="19" t="s">
        <v>4</v>
      </c>
      <c r="H9" s="52">
        <v>105.33</v>
      </c>
      <c r="I9" s="52"/>
      <c r="J9" s="19">
        <v>57</v>
      </c>
      <c r="K9" s="51">
        <f t="shared" ref="K9:K72" si="0">IF(F9="","",C9*0.03)</f>
        <v>30000</v>
      </c>
      <c r="L9" s="51"/>
      <c r="M9" s="6">
        <f>IF(J9="","",(K9/J9)/1000)</f>
        <v>0.52631578947368418</v>
      </c>
      <c r="N9" s="19">
        <v>2001</v>
      </c>
      <c r="O9" s="8">
        <v>42111</v>
      </c>
      <c r="P9" s="52">
        <v>108.25</v>
      </c>
      <c r="Q9" s="52"/>
      <c r="R9" s="55">
        <f>IF(O9="","",(IF(G9="売",H9-P9,P9-H9))*M9*100000)</f>
        <v>153684.21052631587</v>
      </c>
      <c r="S9" s="55"/>
      <c r="T9" s="56">
        <f>IF(O9="","",IF(R9&lt;0,J9*(-1),IF(G9="買",(P9-H9)*100,(H9-P9)*100)))</f>
        <v>292.00000000000017</v>
      </c>
      <c r="U9" s="56"/>
    </row>
    <row r="10" spans="2:21" x14ac:dyDescent="0.15">
      <c r="B10" s="19">
        <v>2</v>
      </c>
      <c r="C10" s="51">
        <f t="shared" ref="C10:C73" si="1">IF(R9="","",C9+R9)</f>
        <v>1153684.210526316</v>
      </c>
      <c r="D10" s="51"/>
      <c r="E10" s="19"/>
      <c r="F10" s="8"/>
      <c r="G10" s="19" t="s">
        <v>4</v>
      </c>
      <c r="H10" s="52"/>
      <c r="I10" s="52"/>
      <c r="J10" s="19"/>
      <c r="K10" s="51" t="str">
        <f t="shared" si="0"/>
        <v/>
      </c>
      <c r="L10" s="51"/>
      <c r="M10" s="6" t="str">
        <f t="shared" ref="M10:M73" si="2">IF(J10="","",(K10/J10)/1000)</f>
        <v/>
      </c>
      <c r="N10" s="19"/>
      <c r="O10" s="8"/>
      <c r="P10" s="52"/>
      <c r="Q10" s="52"/>
      <c r="R10" s="55" t="str">
        <f t="shared" ref="R10:R73" si="3">IF(O10="","",(IF(G10="売",H10-P10,P10-H10))*M10*100000)</f>
        <v/>
      </c>
      <c r="S10" s="55"/>
      <c r="T10" s="56" t="str">
        <f t="shared" ref="T10:T73" si="4">IF(O10="","",IF(R10&lt;0,J10*(-1),IF(G10="買",(P10-H10)*100,(H10-P10)*100)))</f>
        <v/>
      </c>
      <c r="U10" s="56"/>
    </row>
    <row r="11" spans="2:21" x14ac:dyDescent="0.15">
      <c r="B11" s="19">
        <v>3</v>
      </c>
      <c r="C11" s="51" t="str">
        <f t="shared" si="1"/>
        <v/>
      </c>
      <c r="D11" s="51"/>
      <c r="E11" s="19"/>
      <c r="F11" s="8"/>
      <c r="G11" s="19" t="s">
        <v>4</v>
      </c>
      <c r="H11" s="52"/>
      <c r="I11" s="52"/>
      <c r="J11" s="19"/>
      <c r="K11" s="51" t="str">
        <f t="shared" si="0"/>
        <v/>
      </c>
      <c r="L11" s="51"/>
      <c r="M11" s="6" t="str">
        <f t="shared" si="2"/>
        <v/>
      </c>
      <c r="N11" s="19"/>
      <c r="O11" s="8"/>
      <c r="P11" s="52"/>
      <c r="Q11" s="52"/>
      <c r="R11" s="55" t="str">
        <f t="shared" si="3"/>
        <v/>
      </c>
      <c r="S11" s="55"/>
      <c r="T11" s="56" t="str">
        <f t="shared" si="4"/>
        <v/>
      </c>
      <c r="U11" s="56"/>
    </row>
    <row r="12" spans="2:21" x14ac:dyDescent="0.15">
      <c r="B12" s="19">
        <v>4</v>
      </c>
      <c r="C12" s="51" t="str">
        <f t="shared" si="1"/>
        <v/>
      </c>
      <c r="D12" s="51"/>
      <c r="E12" s="19"/>
      <c r="F12" s="8"/>
      <c r="G12" s="19" t="s">
        <v>3</v>
      </c>
      <c r="H12" s="52"/>
      <c r="I12" s="52"/>
      <c r="J12" s="19"/>
      <c r="K12" s="51" t="str">
        <f t="shared" si="0"/>
        <v/>
      </c>
      <c r="L12" s="51"/>
      <c r="M12" s="6" t="str">
        <f t="shared" si="2"/>
        <v/>
      </c>
      <c r="N12" s="19"/>
      <c r="O12" s="8"/>
      <c r="P12" s="52"/>
      <c r="Q12" s="52"/>
      <c r="R12" s="55" t="str">
        <f t="shared" si="3"/>
        <v/>
      </c>
      <c r="S12" s="55"/>
      <c r="T12" s="56" t="str">
        <f t="shared" si="4"/>
        <v/>
      </c>
      <c r="U12" s="56"/>
    </row>
    <row r="13" spans="2:21" x14ac:dyDescent="0.15">
      <c r="B13" s="19">
        <v>5</v>
      </c>
      <c r="C13" s="51" t="str">
        <f t="shared" si="1"/>
        <v/>
      </c>
      <c r="D13" s="51"/>
      <c r="E13" s="19"/>
      <c r="F13" s="8"/>
      <c r="G13" s="19" t="s">
        <v>3</v>
      </c>
      <c r="H13" s="52"/>
      <c r="I13" s="52"/>
      <c r="J13" s="19"/>
      <c r="K13" s="51" t="str">
        <f t="shared" si="0"/>
        <v/>
      </c>
      <c r="L13" s="51"/>
      <c r="M13" s="6" t="str">
        <f t="shared" si="2"/>
        <v/>
      </c>
      <c r="N13" s="19"/>
      <c r="O13" s="8"/>
      <c r="P13" s="52"/>
      <c r="Q13" s="52"/>
      <c r="R13" s="55" t="str">
        <f t="shared" si="3"/>
        <v/>
      </c>
      <c r="S13" s="55"/>
      <c r="T13" s="56" t="str">
        <f t="shared" si="4"/>
        <v/>
      </c>
      <c r="U13" s="56"/>
    </row>
    <row r="14" spans="2:21" x14ac:dyDescent="0.15">
      <c r="B14" s="19">
        <v>6</v>
      </c>
      <c r="C14" s="51" t="str">
        <f t="shared" si="1"/>
        <v/>
      </c>
      <c r="D14" s="51"/>
      <c r="E14" s="19"/>
      <c r="F14" s="8"/>
      <c r="G14" s="19" t="s">
        <v>4</v>
      </c>
      <c r="H14" s="52"/>
      <c r="I14" s="52"/>
      <c r="J14" s="19"/>
      <c r="K14" s="51" t="str">
        <f t="shared" si="0"/>
        <v/>
      </c>
      <c r="L14" s="51"/>
      <c r="M14" s="6" t="str">
        <f t="shared" si="2"/>
        <v/>
      </c>
      <c r="N14" s="19"/>
      <c r="O14" s="8"/>
      <c r="P14" s="52"/>
      <c r="Q14" s="52"/>
      <c r="R14" s="55" t="str">
        <f t="shared" si="3"/>
        <v/>
      </c>
      <c r="S14" s="55"/>
      <c r="T14" s="56" t="str">
        <f t="shared" si="4"/>
        <v/>
      </c>
      <c r="U14" s="56"/>
    </row>
    <row r="15" spans="2:21" x14ac:dyDescent="0.15">
      <c r="B15" s="19">
        <v>7</v>
      </c>
      <c r="C15" s="51" t="str">
        <f t="shared" si="1"/>
        <v/>
      </c>
      <c r="D15" s="51"/>
      <c r="E15" s="19"/>
      <c r="F15" s="8"/>
      <c r="G15" s="19" t="s">
        <v>4</v>
      </c>
      <c r="H15" s="52"/>
      <c r="I15" s="52"/>
      <c r="J15" s="19"/>
      <c r="K15" s="51" t="str">
        <f t="shared" si="0"/>
        <v/>
      </c>
      <c r="L15" s="51"/>
      <c r="M15" s="6" t="str">
        <f t="shared" si="2"/>
        <v/>
      </c>
      <c r="N15" s="19"/>
      <c r="O15" s="8"/>
      <c r="P15" s="52"/>
      <c r="Q15" s="52"/>
      <c r="R15" s="55" t="str">
        <f t="shared" si="3"/>
        <v/>
      </c>
      <c r="S15" s="55"/>
      <c r="T15" s="56" t="str">
        <f t="shared" si="4"/>
        <v/>
      </c>
      <c r="U15" s="56"/>
    </row>
    <row r="16" spans="2:21" x14ac:dyDescent="0.15">
      <c r="B16" s="19">
        <v>8</v>
      </c>
      <c r="C16" s="51" t="str">
        <f t="shared" si="1"/>
        <v/>
      </c>
      <c r="D16" s="51"/>
      <c r="E16" s="19"/>
      <c r="F16" s="8"/>
      <c r="G16" s="19" t="s">
        <v>4</v>
      </c>
      <c r="H16" s="52"/>
      <c r="I16" s="52"/>
      <c r="J16" s="19"/>
      <c r="K16" s="51" t="str">
        <f t="shared" si="0"/>
        <v/>
      </c>
      <c r="L16" s="51"/>
      <c r="M16" s="6" t="str">
        <f t="shared" si="2"/>
        <v/>
      </c>
      <c r="N16" s="19"/>
      <c r="O16" s="8"/>
      <c r="P16" s="52"/>
      <c r="Q16" s="52"/>
      <c r="R16" s="55" t="str">
        <f t="shared" si="3"/>
        <v/>
      </c>
      <c r="S16" s="55"/>
      <c r="T16" s="56" t="str">
        <f t="shared" si="4"/>
        <v/>
      </c>
      <c r="U16" s="56"/>
    </row>
    <row r="17" spans="2:21" x14ac:dyDescent="0.15">
      <c r="B17" s="19">
        <v>9</v>
      </c>
      <c r="C17" s="51" t="str">
        <f t="shared" si="1"/>
        <v/>
      </c>
      <c r="D17" s="51"/>
      <c r="E17" s="19"/>
      <c r="F17" s="8"/>
      <c r="G17" s="19" t="s">
        <v>4</v>
      </c>
      <c r="H17" s="52"/>
      <c r="I17" s="52"/>
      <c r="J17" s="19"/>
      <c r="K17" s="51" t="str">
        <f t="shared" si="0"/>
        <v/>
      </c>
      <c r="L17" s="51"/>
      <c r="M17" s="6" t="str">
        <f t="shared" si="2"/>
        <v/>
      </c>
      <c r="N17" s="19"/>
      <c r="O17" s="8"/>
      <c r="P17" s="52"/>
      <c r="Q17" s="52"/>
      <c r="R17" s="55" t="str">
        <f t="shared" si="3"/>
        <v/>
      </c>
      <c r="S17" s="55"/>
      <c r="T17" s="56" t="str">
        <f t="shared" si="4"/>
        <v/>
      </c>
      <c r="U17" s="56"/>
    </row>
    <row r="18" spans="2:21" x14ac:dyDescent="0.15">
      <c r="B18" s="19">
        <v>10</v>
      </c>
      <c r="C18" s="51" t="str">
        <f t="shared" si="1"/>
        <v/>
      </c>
      <c r="D18" s="51"/>
      <c r="E18" s="19"/>
      <c r="F18" s="8"/>
      <c r="G18" s="19" t="s">
        <v>4</v>
      </c>
      <c r="H18" s="52"/>
      <c r="I18" s="52"/>
      <c r="J18" s="19"/>
      <c r="K18" s="51" t="str">
        <f t="shared" si="0"/>
        <v/>
      </c>
      <c r="L18" s="51"/>
      <c r="M18" s="6" t="str">
        <f t="shared" si="2"/>
        <v/>
      </c>
      <c r="N18" s="19"/>
      <c r="O18" s="8"/>
      <c r="P18" s="52"/>
      <c r="Q18" s="52"/>
      <c r="R18" s="55" t="str">
        <f t="shared" si="3"/>
        <v/>
      </c>
      <c r="S18" s="55"/>
      <c r="T18" s="56" t="str">
        <f t="shared" si="4"/>
        <v/>
      </c>
      <c r="U18" s="56"/>
    </row>
    <row r="19" spans="2:21" x14ac:dyDescent="0.15">
      <c r="B19" s="19">
        <v>11</v>
      </c>
      <c r="C19" s="51" t="str">
        <f t="shared" si="1"/>
        <v/>
      </c>
      <c r="D19" s="51"/>
      <c r="E19" s="19"/>
      <c r="F19" s="8"/>
      <c r="G19" s="19" t="s">
        <v>4</v>
      </c>
      <c r="H19" s="52"/>
      <c r="I19" s="52"/>
      <c r="J19" s="19"/>
      <c r="K19" s="51" t="str">
        <f t="shared" si="0"/>
        <v/>
      </c>
      <c r="L19" s="51"/>
      <c r="M19" s="6" t="str">
        <f t="shared" si="2"/>
        <v/>
      </c>
      <c r="N19" s="19"/>
      <c r="O19" s="8"/>
      <c r="P19" s="52"/>
      <c r="Q19" s="52"/>
      <c r="R19" s="55" t="str">
        <f t="shared" si="3"/>
        <v/>
      </c>
      <c r="S19" s="55"/>
      <c r="T19" s="56" t="str">
        <f t="shared" si="4"/>
        <v/>
      </c>
      <c r="U19" s="56"/>
    </row>
    <row r="20" spans="2:21" x14ac:dyDescent="0.15">
      <c r="B20" s="19">
        <v>12</v>
      </c>
      <c r="C20" s="51" t="str">
        <f t="shared" si="1"/>
        <v/>
      </c>
      <c r="D20" s="51"/>
      <c r="E20" s="19"/>
      <c r="F20" s="8"/>
      <c r="G20" s="19" t="s">
        <v>4</v>
      </c>
      <c r="H20" s="52"/>
      <c r="I20" s="52"/>
      <c r="J20" s="19"/>
      <c r="K20" s="51" t="str">
        <f t="shared" si="0"/>
        <v/>
      </c>
      <c r="L20" s="51"/>
      <c r="M20" s="6" t="str">
        <f t="shared" si="2"/>
        <v/>
      </c>
      <c r="N20" s="19"/>
      <c r="O20" s="8"/>
      <c r="P20" s="52"/>
      <c r="Q20" s="52"/>
      <c r="R20" s="55" t="str">
        <f t="shared" si="3"/>
        <v/>
      </c>
      <c r="S20" s="55"/>
      <c r="T20" s="56" t="str">
        <f t="shared" si="4"/>
        <v/>
      </c>
      <c r="U20" s="56"/>
    </row>
    <row r="21" spans="2:21" x14ac:dyDescent="0.15">
      <c r="B21" s="19">
        <v>13</v>
      </c>
      <c r="C21" s="51" t="str">
        <f t="shared" si="1"/>
        <v/>
      </c>
      <c r="D21" s="51"/>
      <c r="E21" s="19"/>
      <c r="F21" s="8"/>
      <c r="G21" s="19" t="s">
        <v>4</v>
      </c>
      <c r="H21" s="52"/>
      <c r="I21" s="52"/>
      <c r="J21" s="19"/>
      <c r="K21" s="51" t="str">
        <f t="shared" si="0"/>
        <v/>
      </c>
      <c r="L21" s="51"/>
      <c r="M21" s="6" t="str">
        <f t="shared" si="2"/>
        <v/>
      </c>
      <c r="N21" s="19"/>
      <c r="O21" s="8"/>
      <c r="P21" s="52"/>
      <c r="Q21" s="52"/>
      <c r="R21" s="55" t="str">
        <f t="shared" si="3"/>
        <v/>
      </c>
      <c r="S21" s="55"/>
      <c r="T21" s="56" t="str">
        <f t="shared" si="4"/>
        <v/>
      </c>
      <c r="U21" s="56"/>
    </row>
    <row r="22" spans="2:21" x14ac:dyDescent="0.15">
      <c r="B22" s="19">
        <v>14</v>
      </c>
      <c r="C22" s="51" t="str">
        <f t="shared" si="1"/>
        <v/>
      </c>
      <c r="D22" s="51"/>
      <c r="E22" s="19"/>
      <c r="F22" s="8"/>
      <c r="G22" s="19" t="s">
        <v>3</v>
      </c>
      <c r="H22" s="52"/>
      <c r="I22" s="52"/>
      <c r="J22" s="19"/>
      <c r="K22" s="51" t="str">
        <f t="shared" si="0"/>
        <v/>
      </c>
      <c r="L22" s="51"/>
      <c r="M22" s="6" t="str">
        <f t="shared" si="2"/>
        <v/>
      </c>
      <c r="N22" s="19"/>
      <c r="O22" s="8"/>
      <c r="P22" s="52"/>
      <c r="Q22" s="52"/>
      <c r="R22" s="55" t="str">
        <f t="shared" si="3"/>
        <v/>
      </c>
      <c r="S22" s="55"/>
      <c r="T22" s="56" t="str">
        <f t="shared" si="4"/>
        <v/>
      </c>
      <c r="U22" s="56"/>
    </row>
    <row r="23" spans="2:21" x14ac:dyDescent="0.15">
      <c r="B23" s="19">
        <v>15</v>
      </c>
      <c r="C23" s="51" t="str">
        <f t="shared" si="1"/>
        <v/>
      </c>
      <c r="D23" s="51"/>
      <c r="E23" s="19"/>
      <c r="F23" s="8"/>
      <c r="G23" s="19" t="s">
        <v>4</v>
      </c>
      <c r="H23" s="52"/>
      <c r="I23" s="52"/>
      <c r="J23" s="19"/>
      <c r="K23" s="51" t="str">
        <f t="shared" si="0"/>
        <v/>
      </c>
      <c r="L23" s="51"/>
      <c r="M23" s="6" t="str">
        <f t="shared" si="2"/>
        <v/>
      </c>
      <c r="N23" s="19"/>
      <c r="O23" s="8"/>
      <c r="P23" s="52"/>
      <c r="Q23" s="52"/>
      <c r="R23" s="55" t="str">
        <f t="shared" si="3"/>
        <v/>
      </c>
      <c r="S23" s="55"/>
      <c r="T23" s="56" t="str">
        <f t="shared" si="4"/>
        <v/>
      </c>
      <c r="U23" s="56"/>
    </row>
    <row r="24" spans="2:21" x14ac:dyDescent="0.15">
      <c r="B24" s="19">
        <v>16</v>
      </c>
      <c r="C24" s="51" t="str">
        <f t="shared" si="1"/>
        <v/>
      </c>
      <c r="D24" s="51"/>
      <c r="E24" s="19"/>
      <c r="F24" s="8"/>
      <c r="G24" s="19" t="s">
        <v>4</v>
      </c>
      <c r="H24" s="52"/>
      <c r="I24" s="52"/>
      <c r="J24" s="19"/>
      <c r="K24" s="51" t="str">
        <f t="shared" si="0"/>
        <v/>
      </c>
      <c r="L24" s="51"/>
      <c r="M24" s="6" t="str">
        <f t="shared" si="2"/>
        <v/>
      </c>
      <c r="N24" s="19"/>
      <c r="O24" s="8"/>
      <c r="P24" s="52"/>
      <c r="Q24" s="52"/>
      <c r="R24" s="55" t="str">
        <f t="shared" si="3"/>
        <v/>
      </c>
      <c r="S24" s="55"/>
      <c r="T24" s="56" t="str">
        <f t="shared" si="4"/>
        <v/>
      </c>
      <c r="U24" s="56"/>
    </row>
    <row r="25" spans="2:21" x14ac:dyDescent="0.15">
      <c r="B25" s="19">
        <v>17</v>
      </c>
      <c r="C25" s="51" t="str">
        <f t="shared" si="1"/>
        <v/>
      </c>
      <c r="D25" s="51"/>
      <c r="E25" s="19"/>
      <c r="F25" s="8"/>
      <c r="G25" s="19" t="s">
        <v>4</v>
      </c>
      <c r="H25" s="52"/>
      <c r="I25" s="52"/>
      <c r="J25" s="19"/>
      <c r="K25" s="51" t="str">
        <f t="shared" si="0"/>
        <v/>
      </c>
      <c r="L25" s="51"/>
      <c r="M25" s="6" t="str">
        <f t="shared" si="2"/>
        <v/>
      </c>
      <c r="N25" s="19"/>
      <c r="O25" s="8"/>
      <c r="P25" s="52"/>
      <c r="Q25" s="52"/>
      <c r="R25" s="55" t="str">
        <f t="shared" si="3"/>
        <v/>
      </c>
      <c r="S25" s="55"/>
      <c r="T25" s="56" t="str">
        <f t="shared" si="4"/>
        <v/>
      </c>
      <c r="U25" s="56"/>
    </row>
    <row r="26" spans="2:21" x14ac:dyDescent="0.15">
      <c r="B26" s="19">
        <v>18</v>
      </c>
      <c r="C26" s="51" t="str">
        <f t="shared" si="1"/>
        <v/>
      </c>
      <c r="D26" s="51"/>
      <c r="E26" s="19"/>
      <c r="F26" s="8"/>
      <c r="G26" s="19" t="s">
        <v>4</v>
      </c>
      <c r="H26" s="52"/>
      <c r="I26" s="52"/>
      <c r="J26" s="19"/>
      <c r="K26" s="51" t="str">
        <f t="shared" si="0"/>
        <v/>
      </c>
      <c r="L26" s="51"/>
      <c r="M26" s="6" t="str">
        <f t="shared" si="2"/>
        <v/>
      </c>
      <c r="N26" s="19"/>
      <c r="O26" s="8"/>
      <c r="P26" s="52"/>
      <c r="Q26" s="52"/>
      <c r="R26" s="55" t="str">
        <f t="shared" si="3"/>
        <v/>
      </c>
      <c r="S26" s="55"/>
      <c r="T26" s="56" t="str">
        <f t="shared" si="4"/>
        <v/>
      </c>
      <c r="U26" s="56"/>
    </row>
    <row r="27" spans="2:21" x14ac:dyDescent="0.15">
      <c r="B27" s="19">
        <v>19</v>
      </c>
      <c r="C27" s="51" t="str">
        <f t="shared" si="1"/>
        <v/>
      </c>
      <c r="D27" s="51"/>
      <c r="E27" s="19"/>
      <c r="F27" s="8"/>
      <c r="G27" s="19" t="s">
        <v>3</v>
      </c>
      <c r="H27" s="52"/>
      <c r="I27" s="52"/>
      <c r="J27" s="19"/>
      <c r="K27" s="51" t="str">
        <f t="shared" si="0"/>
        <v/>
      </c>
      <c r="L27" s="51"/>
      <c r="M27" s="6" t="str">
        <f t="shared" si="2"/>
        <v/>
      </c>
      <c r="N27" s="19"/>
      <c r="O27" s="8"/>
      <c r="P27" s="52"/>
      <c r="Q27" s="52"/>
      <c r="R27" s="55" t="str">
        <f t="shared" si="3"/>
        <v/>
      </c>
      <c r="S27" s="55"/>
      <c r="T27" s="56" t="str">
        <f t="shared" si="4"/>
        <v/>
      </c>
      <c r="U27" s="56"/>
    </row>
    <row r="28" spans="2:21" x14ac:dyDescent="0.15">
      <c r="B28" s="19">
        <v>20</v>
      </c>
      <c r="C28" s="51" t="str">
        <f t="shared" si="1"/>
        <v/>
      </c>
      <c r="D28" s="51"/>
      <c r="E28" s="19"/>
      <c r="F28" s="8"/>
      <c r="G28" s="19" t="s">
        <v>4</v>
      </c>
      <c r="H28" s="52"/>
      <c r="I28" s="52"/>
      <c r="J28" s="19"/>
      <c r="K28" s="51" t="str">
        <f t="shared" si="0"/>
        <v/>
      </c>
      <c r="L28" s="51"/>
      <c r="M28" s="6" t="str">
        <f t="shared" si="2"/>
        <v/>
      </c>
      <c r="N28" s="19"/>
      <c r="O28" s="8"/>
      <c r="P28" s="52"/>
      <c r="Q28" s="52"/>
      <c r="R28" s="55" t="str">
        <f t="shared" si="3"/>
        <v/>
      </c>
      <c r="S28" s="55"/>
      <c r="T28" s="56" t="str">
        <f t="shared" si="4"/>
        <v/>
      </c>
      <c r="U28" s="56"/>
    </row>
    <row r="29" spans="2:21" x14ac:dyDescent="0.15">
      <c r="B29" s="19">
        <v>21</v>
      </c>
      <c r="C29" s="51" t="str">
        <f t="shared" si="1"/>
        <v/>
      </c>
      <c r="D29" s="51"/>
      <c r="E29" s="19"/>
      <c r="F29" s="8"/>
      <c r="G29" s="19" t="s">
        <v>3</v>
      </c>
      <c r="H29" s="52"/>
      <c r="I29" s="52"/>
      <c r="J29" s="19"/>
      <c r="K29" s="51" t="str">
        <f t="shared" si="0"/>
        <v/>
      </c>
      <c r="L29" s="51"/>
      <c r="M29" s="6" t="str">
        <f t="shared" si="2"/>
        <v/>
      </c>
      <c r="N29" s="19"/>
      <c r="O29" s="8"/>
      <c r="P29" s="52"/>
      <c r="Q29" s="52"/>
      <c r="R29" s="55" t="str">
        <f t="shared" si="3"/>
        <v/>
      </c>
      <c r="S29" s="55"/>
      <c r="T29" s="56" t="str">
        <f t="shared" si="4"/>
        <v/>
      </c>
      <c r="U29" s="56"/>
    </row>
    <row r="30" spans="2:21" x14ac:dyDescent="0.15">
      <c r="B30" s="19">
        <v>22</v>
      </c>
      <c r="C30" s="51" t="str">
        <f t="shared" si="1"/>
        <v/>
      </c>
      <c r="D30" s="51"/>
      <c r="E30" s="19"/>
      <c r="F30" s="8"/>
      <c r="G30" s="19" t="s">
        <v>3</v>
      </c>
      <c r="H30" s="52"/>
      <c r="I30" s="52"/>
      <c r="J30" s="19"/>
      <c r="K30" s="51" t="str">
        <f t="shared" si="0"/>
        <v/>
      </c>
      <c r="L30" s="51"/>
      <c r="M30" s="6" t="str">
        <f t="shared" si="2"/>
        <v/>
      </c>
      <c r="N30" s="19"/>
      <c r="O30" s="8"/>
      <c r="P30" s="52"/>
      <c r="Q30" s="52"/>
      <c r="R30" s="55" t="str">
        <f t="shared" si="3"/>
        <v/>
      </c>
      <c r="S30" s="55"/>
      <c r="T30" s="56" t="str">
        <f t="shared" si="4"/>
        <v/>
      </c>
      <c r="U30" s="56"/>
    </row>
    <row r="31" spans="2:21" x14ac:dyDescent="0.15">
      <c r="B31" s="19">
        <v>23</v>
      </c>
      <c r="C31" s="51" t="str">
        <f t="shared" si="1"/>
        <v/>
      </c>
      <c r="D31" s="51"/>
      <c r="E31" s="19"/>
      <c r="F31" s="8"/>
      <c r="G31" s="19" t="s">
        <v>3</v>
      </c>
      <c r="H31" s="52"/>
      <c r="I31" s="52"/>
      <c r="J31" s="19"/>
      <c r="K31" s="51" t="str">
        <f t="shared" si="0"/>
        <v/>
      </c>
      <c r="L31" s="51"/>
      <c r="M31" s="6" t="str">
        <f t="shared" si="2"/>
        <v/>
      </c>
      <c r="N31" s="19"/>
      <c r="O31" s="8"/>
      <c r="P31" s="52"/>
      <c r="Q31" s="52"/>
      <c r="R31" s="55" t="str">
        <f t="shared" si="3"/>
        <v/>
      </c>
      <c r="S31" s="55"/>
      <c r="T31" s="56" t="str">
        <f t="shared" si="4"/>
        <v/>
      </c>
      <c r="U31" s="56"/>
    </row>
    <row r="32" spans="2:21" x14ac:dyDescent="0.15">
      <c r="B32" s="19">
        <v>24</v>
      </c>
      <c r="C32" s="51" t="str">
        <f t="shared" si="1"/>
        <v/>
      </c>
      <c r="D32" s="51"/>
      <c r="E32" s="19"/>
      <c r="F32" s="8"/>
      <c r="G32" s="19" t="s">
        <v>3</v>
      </c>
      <c r="H32" s="52"/>
      <c r="I32" s="52"/>
      <c r="J32" s="19"/>
      <c r="K32" s="51" t="str">
        <f t="shared" si="0"/>
        <v/>
      </c>
      <c r="L32" s="51"/>
      <c r="M32" s="6" t="str">
        <f t="shared" si="2"/>
        <v/>
      </c>
      <c r="N32" s="19"/>
      <c r="O32" s="8"/>
      <c r="P32" s="52"/>
      <c r="Q32" s="52"/>
      <c r="R32" s="55" t="str">
        <f t="shared" si="3"/>
        <v/>
      </c>
      <c r="S32" s="55"/>
      <c r="T32" s="56" t="str">
        <f t="shared" si="4"/>
        <v/>
      </c>
      <c r="U32" s="56"/>
    </row>
    <row r="33" spans="2:21" x14ac:dyDescent="0.15">
      <c r="B33" s="19">
        <v>25</v>
      </c>
      <c r="C33" s="51" t="str">
        <f t="shared" si="1"/>
        <v/>
      </c>
      <c r="D33" s="51"/>
      <c r="E33" s="19"/>
      <c r="F33" s="8"/>
      <c r="G33" s="19" t="s">
        <v>4</v>
      </c>
      <c r="H33" s="52"/>
      <c r="I33" s="52"/>
      <c r="J33" s="19"/>
      <c r="K33" s="51" t="str">
        <f t="shared" si="0"/>
        <v/>
      </c>
      <c r="L33" s="51"/>
      <c r="M33" s="6" t="str">
        <f t="shared" si="2"/>
        <v/>
      </c>
      <c r="N33" s="19"/>
      <c r="O33" s="8"/>
      <c r="P33" s="52"/>
      <c r="Q33" s="52"/>
      <c r="R33" s="55" t="str">
        <f t="shared" si="3"/>
        <v/>
      </c>
      <c r="S33" s="55"/>
      <c r="T33" s="56" t="str">
        <f t="shared" si="4"/>
        <v/>
      </c>
      <c r="U33" s="56"/>
    </row>
    <row r="34" spans="2:21" x14ac:dyDescent="0.15">
      <c r="B34" s="19">
        <v>26</v>
      </c>
      <c r="C34" s="51" t="str">
        <f t="shared" si="1"/>
        <v/>
      </c>
      <c r="D34" s="51"/>
      <c r="E34" s="19"/>
      <c r="F34" s="8"/>
      <c r="G34" s="19" t="s">
        <v>3</v>
      </c>
      <c r="H34" s="52"/>
      <c r="I34" s="52"/>
      <c r="J34" s="19"/>
      <c r="K34" s="51" t="str">
        <f t="shared" si="0"/>
        <v/>
      </c>
      <c r="L34" s="51"/>
      <c r="M34" s="6" t="str">
        <f t="shared" si="2"/>
        <v/>
      </c>
      <c r="N34" s="19"/>
      <c r="O34" s="8"/>
      <c r="P34" s="52"/>
      <c r="Q34" s="52"/>
      <c r="R34" s="55" t="str">
        <f t="shared" si="3"/>
        <v/>
      </c>
      <c r="S34" s="55"/>
      <c r="T34" s="56" t="str">
        <f t="shared" si="4"/>
        <v/>
      </c>
      <c r="U34" s="56"/>
    </row>
    <row r="35" spans="2:21" x14ac:dyDescent="0.15">
      <c r="B35" s="19">
        <v>27</v>
      </c>
      <c r="C35" s="51" t="str">
        <f t="shared" si="1"/>
        <v/>
      </c>
      <c r="D35" s="51"/>
      <c r="E35" s="19"/>
      <c r="F35" s="8"/>
      <c r="G35" s="19" t="s">
        <v>3</v>
      </c>
      <c r="H35" s="52"/>
      <c r="I35" s="52"/>
      <c r="J35" s="19"/>
      <c r="K35" s="51" t="str">
        <f t="shared" si="0"/>
        <v/>
      </c>
      <c r="L35" s="51"/>
      <c r="M35" s="6" t="str">
        <f t="shared" si="2"/>
        <v/>
      </c>
      <c r="N35" s="19"/>
      <c r="O35" s="8"/>
      <c r="P35" s="52"/>
      <c r="Q35" s="52"/>
      <c r="R35" s="55" t="str">
        <f t="shared" si="3"/>
        <v/>
      </c>
      <c r="S35" s="55"/>
      <c r="T35" s="56" t="str">
        <f t="shared" si="4"/>
        <v/>
      </c>
      <c r="U35" s="56"/>
    </row>
    <row r="36" spans="2:21" x14ac:dyDescent="0.15">
      <c r="B36" s="19">
        <v>28</v>
      </c>
      <c r="C36" s="51" t="str">
        <f t="shared" si="1"/>
        <v/>
      </c>
      <c r="D36" s="51"/>
      <c r="E36" s="19"/>
      <c r="F36" s="8"/>
      <c r="G36" s="19" t="s">
        <v>3</v>
      </c>
      <c r="H36" s="52"/>
      <c r="I36" s="52"/>
      <c r="J36" s="19"/>
      <c r="K36" s="51" t="str">
        <f t="shared" si="0"/>
        <v/>
      </c>
      <c r="L36" s="51"/>
      <c r="M36" s="6" t="str">
        <f t="shared" si="2"/>
        <v/>
      </c>
      <c r="N36" s="19"/>
      <c r="O36" s="8"/>
      <c r="P36" s="52"/>
      <c r="Q36" s="52"/>
      <c r="R36" s="55" t="str">
        <f t="shared" si="3"/>
        <v/>
      </c>
      <c r="S36" s="55"/>
      <c r="T36" s="56" t="str">
        <f t="shared" si="4"/>
        <v/>
      </c>
      <c r="U36" s="56"/>
    </row>
    <row r="37" spans="2:21" x14ac:dyDescent="0.15">
      <c r="B37" s="19">
        <v>29</v>
      </c>
      <c r="C37" s="51" t="str">
        <f t="shared" si="1"/>
        <v/>
      </c>
      <c r="D37" s="51"/>
      <c r="E37" s="19"/>
      <c r="F37" s="8"/>
      <c r="G37" s="19" t="s">
        <v>3</v>
      </c>
      <c r="H37" s="52"/>
      <c r="I37" s="52"/>
      <c r="J37" s="19"/>
      <c r="K37" s="51" t="str">
        <f t="shared" si="0"/>
        <v/>
      </c>
      <c r="L37" s="51"/>
      <c r="M37" s="6" t="str">
        <f t="shared" si="2"/>
        <v/>
      </c>
      <c r="N37" s="19"/>
      <c r="O37" s="8"/>
      <c r="P37" s="52"/>
      <c r="Q37" s="52"/>
      <c r="R37" s="55" t="str">
        <f t="shared" si="3"/>
        <v/>
      </c>
      <c r="S37" s="55"/>
      <c r="T37" s="56" t="str">
        <f t="shared" si="4"/>
        <v/>
      </c>
      <c r="U37" s="56"/>
    </row>
    <row r="38" spans="2:21" x14ac:dyDescent="0.15">
      <c r="B38" s="19">
        <v>30</v>
      </c>
      <c r="C38" s="51" t="str">
        <f t="shared" si="1"/>
        <v/>
      </c>
      <c r="D38" s="51"/>
      <c r="E38" s="19"/>
      <c r="F38" s="8"/>
      <c r="G38" s="19" t="s">
        <v>4</v>
      </c>
      <c r="H38" s="52"/>
      <c r="I38" s="52"/>
      <c r="J38" s="19"/>
      <c r="K38" s="51" t="str">
        <f t="shared" si="0"/>
        <v/>
      </c>
      <c r="L38" s="51"/>
      <c r="M38" s="6" t="str">
        <f t="shared" si="2"/>
        <v/>
      </c>
      <c r="N38" s="19"/>
      <c r="O38" s="8"/>
      <c r="P38" s="52"/>
      <c r="Q38" s="52"/>
      <c r="R38" s="55" t="str">
        <f t="shared" si="3"/>
        <v/>
      </c>
      <c r="S38" s="55"/>
      <c r="T38" s="56" t="str">
        <f t="shared" si="4"/>
        <v/>
      </c>
      <c r="U38" s="56"/>
    </row>
    <row r="39" spans="2:21" x14ac:dyDescent="0.15">
      <c r="B39" s="19">
        <v>31</v>
      </c>
      <c r="C39" s="51" t="str">
        <f t="shared" si="1"/>
        <v/>
      </c>
      <c r="D39" s="51"/>
      <c r="E39" s="19"/>
      <c r="F39" s="8"/>
      <c r="G39" s="19" t="s">
        <v>4</v>
      </c>
      <c r="H39" s="52"/>
      <c r="I39" s="52"/>
      <c r="J39" s="19"/>
      <c r="K39" s="51" t="str">
        <f t="shared" si="0"/>
        <v/>
      </c>
      <c r="L39" s="51"/>
      <c r="M39" s="6" t="str">
        <f t="shared" si="2"/>
        <v/>
      </c>
      <c r="N39" s="19"/>
      <c r="O39" s="8"/>
      <c r="P39" s="52"/>
      <c r="Q39" s="52"/>
      <c r="R39" s="55" t="str">
        <f t="shared" si="3"/>
        <v/>
      </c>
      <c r="S39" s="55"/>
      <c r="T39" s="56" t="str">
        <f t="shared" si="4"/>
        <v/>
      </c>
      <c r="U39" s="56"/>
    </row>
    <row r="40" spans="2:21" x14ac:dyDescent="0.15">
      <c r="B40" s="19">
        <v>32</v>
      </c>
      <c r="C40" s="51" t="str">
        <f t="shared" si="1"/>
        <v/>
      </c>
      <c r="D40" s="51"/>
      <c r="E40" s="19"/>
      <c r="F40" s="8"/>
      <c r="G40" s="19" t="s">
        <v>4</v>
      </c>
      <c r="H40" s="52"/>
      <c r="I40" s="52"/>
      <c r="J40" s="19"/>
      <c r="K40" s="51" t="str">
        <f t="shared" si="0"/>
        <v/>
      </c>
      <c r="L40" s="51"/>
      <c r="M40" s="6" t="str">
        <f t="shared" si="2"/>
        <v/>
      </c>
      <c r="N40" s="19"/>
      <c r="O40" s="8"/>
      <c r="P40" s="52"/>
      <c r="Q40" s="52"/>
      <c r="R40" s="55" t="str">
        <f t="shared" si="3"/>
        <v/>
      </c>
      <c r="S40" s="55"/>
      <c r="T40" s="56" t="str">
        <f t="shared" si="4"/>
        <v/>
      </c>
      <c r="U40" s="56"/>
    </row>
    <row r="41" spans="2:21" x14ac:dyDescent="0.15">
      <c r="B41" s="19">
        <v>33</v>
      </c>
      <c r="C41" s="51" t="str">
        <f t="shared" si="1"/>
        <v/>
      </c>
      <c r="D41" s="51"/>
      <c r="E41" s="19"/>
      <c r="F41" s="8"/>
      <c r="G41" s="19" t="s">
        <v>3</v>
      </c>
      <c r="H41" s="52"/>
      <c r="I41" s="52"/>
      <c r="J41" s="19"/>
      <c r="K41" s="51" t="str">
        <f t="shared" si="0"/>
        <v/>
      </c>
      <c r="L41" s="51"/>
      <c r="M41" s="6" t="str">
        <f t="shared" si="2"/>
        <v/>
      </c>
      <c r="N41" s="19"/>
      <c r="O41" s="8"/>
      <c r="P41" s="52"/>
      <c r="Q41" s="52"/>
      <c r="R41" s="55" t="str">
        <f t="shared" si="3"/>
        <v/>
      </c>
      <c r="S41" s="55"/>
      <c r="T41" s="56" t="str">
        <f t="shared" si="4"/>
        <v/>
      </c>
      <c r="U41" s="56"/>
    </row>
    <row r="42" spans="2:21" x14ac:dyDescent="0.15">
      <c r="B42" s="19">
        <v>34</v>
      </c>
      <c r="C42" s="51" t="str">
        <f t="shared" si="1"/>
        <v/>
      </c>
      <c r="D42" s="51"/>
      <c r="E42" s="19"/>
      <c r="F42" s="8"/>
      <c r="G42" s="19" t="s">
        <v>4</v>
      </c>
      <c r="H42" s="52"/>
      <c r="I42" s="52"/>
      <c r="J42" s="19"/>
      <c r="K42" s="51" t="str">
        <f t="shared" si="0"/>
        <v/>
      </c>
      <c r="L42" s="51"/>
      <c r="M42" s="6" t="str">
        <f t="shared" si="2"/>
        <v/>
      </c>
      <c r="N42" s="19"/>
      <c r="O42" s="8"/>
      <c r="P42" s="52"/>
      <c r="Q42" s="52"/>
      <c r="R42" s="55" t="str">
        <f t="shared" si="3"/>
        <v/>
      </c>
      <c r="S42" s="55"/>
      <c r="T42" s="56" t="str">
        <f t="shared" si="4"/>
        <v/>
      </c>
      <c r="U42" s="56"/>
    </row>
    <row r="43" spans="2:21" x14ac:dyDescent="0.15">
      <c r="B43" s="19">
        <v>35</v>
      </c>
      <c r="C43" s="51" t="str">
        <f t="shared" si="1"/>
        <v/>
      </c>
      <c r="D43" s="51"/>
      <c r="E43" s="19"/>
      <c r="F43" s="8"/>
      <c r="G43" s="19" t="s">
        <v>3</v>
      </c>
      <c r="H43" s="52"/>
      <c r="I43" s="52"/>
      <c r="J43" s="19"/>
      <c r="K43" s="51" t="str">
        <f t="shared" si="0"/>
        <v/>
      </c>
      <c r="L43" s="51"/>
      <c r="M43" s="6" t="str">
        <f t="shared" si="2"/>
        <v/>
      </c>
      <c r="N43" s="19"/>
      <c r="O43" s="8"/>
      <c r="P43" s="52"/>
      <c r="Q43" s="52"/>
      <c r="R43" s="55" t="str">
        <f t="shared" si="3"/>
        <v/>
      </c>
      <c r="S43" s="55"/>
      <c r="T43" s="56" t="str">
        <f t="shared" si="4"/>
        <v/>
      </c>
      <c r="U43" s="56"/>
    </row>
    <row r="44" spans="2:21" x14ac:dyDescent="0.15">
      <c r="B44" s="19">
        <v>36</v>
      </c>
      <c r="C44" s="51" t="str">
        <f t="shared" si="1"/>
        <v/>
      </c>
      <c r="D44" s="51"/>
      <c r="E44" s="19"/>
      <c r="F44" s="8"/>
      <c r="G44" s="19" t="s">
        <v>4</v>
      </c>
      <c r="H44" s="52"/>
      <c r="I44" s="52"/>
      <c r="J44" s="19"/>
      <c r="K44" s="51" t="str">
        <f t="shared" si="0"/>
        <v/>
      </c>
      <c r="L44" s="51"/>
      <c r="M44" s="6" t="str">
        <f t="shared" si="2"/>
        <v/>
      </c>
      <c r="N44" s="19"/>
      <c r="O44" s="8"/>
      <c r="P44" s="52"/>
      <c r="Q44" s="52"/>
      <c r="R44" s="55" t="str">
        <f t="shared" si="3"/>
        <v/>
      </c>
      <c r="S44" s="55"/>
      <c r="T44" s="56" t="str">
        <f t="shared" si="4"/>
        <v/>
      </c>
      <c r="U44" s="56"/>
    </row>
    <row r="45" spans="2:21" x14ac:dyDescent="0.15">
      <c r="B45" s="19">
        <v>37</v>
      </c>
      <c r="C45" s="51" t="str">
        <f t="shared" si="1"/>
        <v/>
      </c>
      <c r="D45" s="51"/>
      <c r="E45" s="19"/>
      <c r="F45" s="8"/>
      <c r="G45" s="19" t="s">
        <v>3</v>
      </c>
      <c r="H45" s="52"/>
      <c r="I45" s="52"/>
      <c r="J45" s="19"/>
      <c r="K45" s="51" t="str">
        <f t="shared" si="0"/>
        <v/>
      </c>
      <c r="L45" s="51"/>
      <c r="M45" s="6" t="str">
        <f t="shared" si="2"/>
        <v/>
      </c>
      <c r="N45" s="19"/>
      <c r="O45" s="8"/>
      <c r="P45" s="52"/>
      <c r="Q45" s="52"/>
      <c r="R45" s="55" t="str">
        <f t="shared" si="3"/>
        <v/>
      </c>
      <c r="S45" s="55"/>
      <c r="T45" s="56" t="str">
        <f t="shared" si="4"/>
        <v/>
      </c>
      <c r="U45" s="56"/>
    </row>
    <row r="46" spans="2:21" x14ac:dyDescent="0.15">
      <c r="B46" s="19">
        <v>38</v>
      </c>
      <c r="C46" s="51" t="str">
        <f t="shared" si="1"/>
        <v/>
      </c>
      <c r="D46" s="51"/>
      <c r="E46" s="19"/>
      <c r="F46" s="8"/>
      <c r="G46" s="19" t="s">
        <v>4</v>
      </c>
      <c r="H46" s="52"/>
      <c r="I46" s="52"/>
      <c r="J46" s="19"/>
      <c r="K46" s="51" t="str">
        <f t="shared" si="0"/>
        <v/>
      </c>
      <c r="L46" s="51"/>
      <c r="M46" s="6" t="str">
        <f t="shared" si="2"/>
        <v/>
      </c>
      <c r="N46" s="19"/>
      <c r="O46" s="8"/>
      <c r="P46" s="52"/>
      <c r="Q46" s="52"/>
      <c r="R46" s="55" t="str">
        <f t="shared" si="3"/>
        <v/>
      </c>
      <c r="S46" s="55"/>
      <c r="T46" s="56" t="str">
        <f t="shared" si="4"/>
        <v/>
      </c>
      <c r="U46" s="56"/>
    </row>
    <row r="47" spans="2:21" x14ac:dyDescent="0.15">
      <c r="B47" s="19">
        <v>39</v>
      </c>
      <c r="C47" s="51" t="str">
        <f t="shared" si="1"/>
        <v/>
      </c>
      <c r="D47" s="51"/>
      <c r="E47" s="19"/>
      <c r="F47" s="8"/>
      <c r="G47" s="19" t="s">
        <v>4</v>
      </c>
      <c r="H47" s="52"/>
      <c r="I47" s="52"/>
      <c r="J47" s="19"/>
      <c r="K47" s="51" t="str">
        <f t="shared" si="0"/>
        <v/>
      </c>
      <c r="L47" s="51"/>
      <c r="M47" s="6" t="str">
        <f t="shared" si="2"/>
        <v/>
      </c>
      <c r="N47" s="19"/>
      <c r="O47" s="8"/>
      <c r="P47" s="52"/>
      <c r="Q47" s="52"/>
      <c r="R47" s="55" t="str">
        <f t="shared" si="3"/>
        <v/>
      </c>
      <c r="S47" s="55"/>
      <c r="T47" s="56" t="str">
        <f t="shared" si="4"/>
        <v/>
      </c>
      <c r="U47" s="56"/>
    </row>
    <row r="48" spans="2:21" x14ac:dyDescent="0.15">
      <c r="B48" s="19">
        <v>40</v>
      </c>
      <c r="C48" s="51" t="str">
        <f t="shared" si="1"/>
        <v/>
      </c>
      <c r="D48" s="51"/>
      <c r="E48" s="19"/>
      <c r="F48" s="8"/>
      <c r="G48" s="19" t="s">
        <v>37</v>
      </c>
      <c r="H48" s="52"/>
      <c r="I48" s="52"/>
      <c r="J48" s="19"/>
      <c r="K48" s="51" t="str">
        <f t="shared" si="0"/>
        <v/>
      </c>
      <c r="L48" s="51"/>
      <c r="M48" s="6" t="str">
        <f t="shared" si="2"/>
        <v/>
      </c>
      <c r="N48" s="19"/>
      <c r="O48" s="8"/>
      <c r="P48" s="52"/>
      <c r="Q48" s="52"/>
      <c r="R48" s="55" t="str">
        <f t="shared" si="3"/>
        <v/>
      </c>
      <c r="S48" s="55"/>
      <c r="T48" s="56" t="str">
        <f t="shared" si="4"/>
        <v/>
      </c>
      <c r="U48" s="56"/>
    </row>
    <row r="49" spans="2:21" x14ac:dyDescent="0.15">
      <c r="B49" s="19">
        <v>41</v>
      </c>
      <c r="C49" s="51" t="str">
        <f t="shared" si="1"/>
        <v/>
      </c>
      <c r="D49" s="51"/>
      <c r="E49" s="19"/>
      <c r="F49" s="8"/>
      <c r="G49" s="19" t="s">
        <v>4</v>
      </c>
      <c r="H49" s="52"/>
      <c r="I49" s="52"/>
      <c r="J49" s="19"/>
      <c r="K49" s="51" t="str">
        <f t="shared" si="0"/>
        <v/>
      </c>
      <c r="L49" s="51"/>
      <c r="M49" s="6" t="str">
        <f t="shared" si="2"/>
        <v/>
      </c>
      <c r="N49" s="19"/>
      <c r="O49" s="8"/>
      <c r="P49" s="52"/>
      <c r="Q49" s="52"/>
      <c r="R49" s="55" t="str">
        <f t="shared" si="3"/>
        <v/>
      </c>
      <c r="S49" s="55"/>
      <c r="T49" s="56" t="str">
        <f t="shared" si="4"/>
        <v/>
      </c>
      <c r="U49" s="56"/>
    </row>
    <row r="50" spans="2:21" x14ac:dyDescent="0.15">
      <c r="B50" s="19">
        <v>42</v>
      </c>
      <c r="C50" s="51" t="str">
        <f t="shared" si="1"/>
        <v/>
      </c>
      <c r="D50" s="51"/>
      <c r="E50" s="19"/>
      <c r="F50" s="8"/>
      <c r="G50" s="19" t="s">
        <v>4</v>
      </c>
      <c r="H50" s="52"/>
      <c r="I50" s="52"/>
      <c r="J50" s="19"/>
      <c r="K50" s="51" t="str">
        <f t="shared" si="0"/>
        <v/>
      </c>
      <c r="L50" s="51"/>
      <c r="M50" s="6" t="str">
        <f t="shared" si="2"/>
        <v/>
      </c>
      <c r="N50" s="19"/>
      <c r="O50" s="8"/>
      <c r="P50" s="52"/>
      <c r="Q50" s="52"/>
      <c r="R50" s="55" t="str">
        <f t="shared" si="3"/>
        <v/>
      </c>
      <c r="S50" s="55"/>
      <c r="T50" s="56" t="str">
        <f t="shared" si="4"/>
        <v/>
      </c>
      <c r="U50" s="56"/>
    </row>
    <row r="51" spans="2:21" x14ac:dyDescent="0.15">
      <c r="B51" s="19">
        <v>43</v>
      </c>
      <c r="C51" s="51" t="str">
        <f t="shared" si="1"/>
        <v/>
      </c>
      <c r="D51" s="51"/>
      <c r="E51" s="19"/>
      <c r="F51" s="8"/>
      <c r="G51" s="19" t="s">
        <v>3</v>
      </c>
      <c r="H51" s="52"/>
      <c r="I51" s="52"/>
      <c r="J51" s="19"/>
      <c r="K51" s="51" t="str">
        <f t="shared" si="0"/>
        <v/>
      </c>
      <c r="L51" s="51"/>
      <c r="M51" s="6" t="str">
        <f t="shared" si="2"/>
        <v/>
      </c>
      <c r="N51" s="19"/>
      <c r="O51" s="8"/>
      <c r="P51" s="52"/>
      <c r="Q51" s="52"/>
      <c r="R51" s="55" t="str">
        <f t="shared" si="3"/>
        <v/>
      </c>
      <c r="S51" s="55"/>
      <c r="T51" s="56" t="str">
        <f t="shared" si="4"/>
        <v/>
      </c>
      <c r="U51" s="56"/>
    </row>
    <row r="52" spans="2:21" x14ac:dyDescent="0.15">
      <c r="B52" s="19">
        <v>44</v>
      </c>
      <c r="C52" s="51" t="str">
        <f t="shared" si="1"/>
        <v/>
      </c>
      <c r="D52" s="51"/>
      <c r="E52" s="19"/>
      <c r="F52" s="8"/>
      <c r="G52" s="19" t="s">
        <v>3</v>
      </c>
      <c r="H52" s="52"/>
      <c r="I52" s="52"/>
      <c r="J52" s="19"/>
      <c r="K52" s="51" t="str">
        <f t="shared" si="0"/>
        <v/>
      </c>
      <c r="L52" s="51"/>
      <c r="M52" s="6" t="str">
        <f t="shared" si="2"/>
        <v/>
      </c>
      <c r="N52" s="19"/>
      <c r="O52" s="8"/>
      <c r="P52" s="52"/>
      <c r="Q52" s="52"/>
      <c r="R52" s="55" t="str">
        <f t="shared" si="3"/>
        <v/>
      </c>
      <c r="S52" s="55"/>
      <c r="T52" s="56" t="str">
        <f t="shared" si="4"/>
        <v/>
      </c>
      <c r="U52" s="56"/>
    </row>
    <row r="53" spans="2:21" x14ac:dyDescent="0.15">
      <c r="B53" s="19">
        <v>45</v>
      </c>
      <c r="C53" s="51" t="str">
        <f t="shared" si="1"/>
        <v/>
      </c>
      <c r="D53" s="51"/>
      <c r="E53" s="19"/>
      <c r="F53" s="8"/>
      <c r="G53" s="19" t="s">
        <v>4</v>
      </c>
      <c r="H53" s="52"/>
      <c r="I53" s="52"/>
      <c r="J53" s="19"/>
      <c r="K53" s="51" t="str">
        <f t="shared" si="0"/>
        <v/>
      </c>
      <c r="L53" s="51"/>
      <c r="M53" s="6" t="str">
        <f t="shared" si="2"/>
        <v/>
      </c>
      <c r="N53" s="19"/>
      <c r="O53" s="8"/>
      <c r="P53" s="52"/>
      <c r="Q53" s="52"/>
      <c r="R53" s="55" t="str">
        <f t="shared" si="3"/>
        <v/>
      </c>
      <c r="S53" s="55"/>
      <c r="T53" s="56" t="str">
        <f t="shared" si="4"/>
        <v/>
      </c>
      <c r="U53" s="56"/>
    </row>
    <row r="54" spans="2:21" x14ac:dyDescent="0.15">
      <c r="B54" s="19">
        <v>46</v>
      </c>
      <c r="C54" s="51" t="str">
        <f t="shared" si="1"/>
        <v/>
      </c>
      <c r="D54" s="51"/>
      <c r="E54" s="19"/>
      <c r="F54" s="8"/>
      <c r="G54" s="19" t="s">
        <v>4</v>
      </c>
      <c r="H54" s="52"/>
      <c r="I54" s="52"/>
      <c r="J54" s="19"/>
      <c r="K54" s="51" t="str">
        <f t="shared" si="0"/>
        <v/>
      </c>
      <c r="L54" s="51"/>
      <c r="M54" s="6" t="str">
        <f t="shared" si="2"/>
        <v/>
      </c>
      <c r="N54" s="19"/>
      <c r="O54" s="8"/>
      <c r="P54" s="52"/>
      <c r="Q54" s="52"/>
      <c r="R54" s="55" t="str">
        <f t="shared" si="3"/>
        <v/>
      </c>
      <c r="S54" s="55"/>
      <c r="T54" s="56" t="str">
        <f t="shared" si="4"/>
        <v/>
      </c>
      <c r="U54" s="56"/>
    </row>
    <row r="55" spans="2:21" x14ac:dyDescent="0.15">
      <c r="B55" s="19">
        <v>47</v>
      </c>
      <c r="C55" s="51" t="str">
        <f t="shared" si="1"/>
        <v/>
      </c>
      <c r="D55" s="51"/>
      <c r="E55" s="19"/>
      <c r="F55" s="8"/>
      <c r="G55" s="19" t="s">
        <v>3</v>
      </c>
      <c r="H55" s="52"/>
      <c r="I55" s="52"/>
      <c r="J55" s="19"/>
      <c r="K55" s="51" t="str">
        <f t="shared" si="0"/>
        <v/>
      </c>
      <c r="L55" s="51"/>
      <c r="M55" s="6" t="str">
        <f t="shared" si="2"/>
        <v/>
      </c>
      <c r="N55" s="19"/>
      <c r="O55" s="8"/>
      <c r="P55" s="52"/>
      <c r="Q55" s="52"/>
      <c r="R55" s="55" t="str">
        <f t="shared" si="3"/>
        <v/>
      </c>
      <c r="S55" s="55"/>
      <c r="T55" s="56" t="str">
        <f t="shared" si="4"/>
        <v/>
      </c>
      <c r="U55" s="56"/>
    </row>
    <row r="56" spans="2:21" x14ac:dyDescent="0.15">
      <c r="B56" s="19">
        <v>48</v>
      </c>
      <c r="C56" s="51" t="str">
        <f t="shared" si="1"/>
        <v/>
      </c>
      <c r="D56" s="51"/>
      <c r="E56" s="19"/>
      <c r="F56" s="8"/>
      <c r="G56" s="19" t="s">
        <v>3</v>
      </c>
      <c r="H56" s="52"/>
      <c r="I56" s="52"/>
      <c r="J56" s="19"/>
      <c r="K56" s="51" t="str">
        <f t="shared" si="0"/>
        <v/>
      </c>
      <c r="L56" s="51"/>
      <c r="M56" s="6" t="str">
        <f t="shared" si="2"/>
        <v/>
      </c>
      <c r="N56" s="19"/>
      <c r="O56" s="8"/>
      <c r="P56" s="52"/>
      <c r="Q56" s="52"/>
      <c r="R56" s="55" t="str">
        <f t="shared" si="3"/>
        <v/>
      </c>
      <c r="S56" s="55"/>
      <c r="T56" s="56" t="str">
        <f t="shared" si="4"/>
        <v/>
      </c>
      <c r="U56" s="56"/>
    </row>
    <row r="57" spans="2:21" x14ac:dyDescent="0.15">
      <c r="B57" s="19">
        <v>49</v>
      </c>
      <c r="C57" s="51" t="str">
        <f t="shared" si="1"/>
        <v/>
      </c>
      <c r="D57" s="51"/>
      <c r="E57" s="19"/>
      <c r="F57" s="8"/>
      <c r="G57" s="19" t="s">
        <v>3</v>
      </c>
      <c r="H57" s="52"/>
      <c r="I57" s="52"/>
      <c r="J57" s="19"/>
      <c r="K57" s="51" t="str">
        <f t="shared" si="0"/>
        <v/>
      </c>
      <c r="L57" s="51"/>
      <c r="M57" s="6" t="str">
        <f t="shared" si="2"/>
        <v/>
      </c>
      <c r="N57" s="19"/>
      <c r="O57" s="8"/>
      <c r="P57" s="52"/>
      <c r="Q57" s="52"/>
      <c r="R57" s="55" t="str">
        <f t="shared" si="3"/>
        <v/>
      </c>
      <c r="S57" s="55"/>
      <c r="T57" s="56" t="str">
        <f t="shared" si="4"/>
        <v/>
      </c>
      <c r="U57" s="56"/>
    </row>
    <row r="58" spans="2:21" x14ac:dyDescent="0.15">
      <c r="B58" s="19">
        <v>50</v>
      </c>
      <c r="C58" s="51" t="str">
        <f t="shared" si="1"/>
        <v/>
      </c>
      <c r="D58" s="51"/>
      <c r="E58" s="19"/>
      <c r="F58" s="8"/>
      <c r="G58" s="19" t="s">
        <v>3</v>
      </c>
      <c r="H58" s="52"/>
      <c r="I58" s="52"/>
      <c r="J58" s="19"/>
      <c r="K58" s="51" t="str">
        <f t="shared" si="0"/>
        <v/>
      </c>
      <c r="L58" s="51"/>
      <c r="M58" s="6" t="str">
        <f t="shared" si="2"/>
        <v/>
      </c>
      <c r="N58" s="19"/>
      <c r="O58" s="8"/>
      <c r="P58" s="52"/>
      <c r="Q58" s="52"/>
      <c r="R58" s="55" t="str">
        <f t="shared" si="3"/>
        <v/>
      </c>
      <c r="S58" s="55"/>
      <c r="T58" s="56" t="str">
        <f t="shared" si="4"/>
        <v/>
      </c>
      <c r="U58" s="56"/>
    </row>
    <row r="59" spans="2:21" x14ac:dyDescent="0.15">
      <c r="B59" s="19">
        <v>51</v>
      </c>
      <c r="C59" s="51" t="str">
        <f t="shared" si="1"/>
        <v/>
      </c>
      <c r="D59" s="51"/>
      <c r="E59" s="19"/>
      <c r="F59" s="8"/>
      <c r="G59" s="19" t="s">
        <v>3</v>
      </c>
      <c r="H59" s="52"/>
      <c r="I59" s="52"/>
      <c r="J59" s="19"/>
      <c r="K59" s="51" t="str">
        <f t="shared" si="0"/>
        <v/>
      </c>
      <c r="L59" s="51"/>
      <c r="M59" s="6" t="str">
        <f t="shared" si="2"/>
        <v/>
      </c>
      <c r="N59" s="19"/>
      <c r="O59" s="8"/>
      <c r="P59" s="52"/>
      <c r="Q59" s="52"/>
      <c r="R59" s="55" t="str">
        <f t="shared" si="3"/>
        <v/>
      </c>
      <c r="S59" s="55"/>
      <c r="T59" s="56" t="str">
        <f t="shared" si="4"/>
        <v/>
      </c>
      <c r="U59" s="56"/>
    </row>
    <row r="60" spans="2:21" x14ac:dyDescent="0.15">
      <c r="B60" s="19">
        <v>52</v>
      </c>
      <c r="C60" s="51" t="str">
        <f t="shared" si="1"/>
        <v/>
      </c>
      <c r="D60" s="51"/>
      <c r="E60" s="19"/>
      <c r="F60" s="8"/>
      <c r="G60" s="19" t="s">
        <v>3</v>
      </c>
      <c r="H60" s="52"/>
      <c r="I60" s="52"/>
      <c r="J60" s="19"/>
      <c r="K60" s="51" t="str">
        <f t="shared" si="0"/>
        <v/>
      </c>
      <c r="L60" s="51"/>
      <c r="M60" s="6" t="str">
        <f t="shared" si="2"/>
        <v/>
      </c>
      <c r="N60" s="19"/>
      <c r="O60" s="8"/>
      <c r="P60" s="52"/>
      <c r="Q60" s="52"/>
      <c r="R60" s="55" t="str">
        <f t="shared" si="3"/>
        <v/>
      </c>
      <c r="S60" s="55"/>
      <c r="T60" s="56" t="str">
        <f t="shared" si="4"/>
        <v/>
      </c>
      <c r="U60" s="56"/>
    </row>
    <row r="61" spans="2:21" x14ac:dyDescent="0.15">
      <c r="B61" s="19">
        <v>53</v>
      </c>
      <c r="C61" s="51" t="str">
        <f t="shared" si="1"/>
        <v/>
      </c>
      <c r="D61" s="51"/>
      <c r="E61" s="19"/>
      <c r="F61" s="8"/>
      <c r="G61" s="19" t="s">
        <v>3</v>
      </c>
      <c r="H61" s="52"/>
      <c r="I61" s="52"/>
      <c r="J61" s="19"/>
      <c r="K61" s="51" t="str">
        <f t="shared" si="0"/>
        <v/>
      </c>
      <c r="L61" s="51"/>
      <c r="M61" s="6" t="str">
        <f t="shared" si="2"/>
        <v/>
      </c>
      <c r="N61" s="19"/>
      <c r="O61" s="8"/>
      <c r="P61" s="52"/>
      <c r="Q61" s="52"/>
      <c r="R61" s="55" t="str">
        <f t="shared" si="3"/>
        <v/>
      </c>
      <c r="S61" s="55"/>
      <c r="T61" s="56" t="str">
        <f t="shared" si="4"/>
        <v/>
      </c>
      <c r="U61" s="56"/>
    </row>
    <row r="62" spans="2:21" x14ac:dyDescent="0.15">
      <c r="B62" s="19">
        <v>54</v>
      </c>
      <c r="C62" s="51" t="str">
        <f t="shared" si="1"/>
        <v/>
      </c>
      <c r="D62" s="51"/>
      <c r="E62" s="19"/>
      <c r="F62" s="8"/>
      <c r="G62" s="19" t="s">
        <v>3</v>
      </c>
      <c r="H62" s="52"/>
      <c r="I62" s="52"/>
      <c r="J62" s="19"/>
      <c r="K62" s="51" t="str">
        <f t="shared" si="0"/>
        <v/>
      </c>
      <c r="L62" s="51"/>
      <c r="M62" s="6" t="str">
        <f t="shared" si="2"/>
        <v/>
      </c>
      <c r="N62" s="19"/>
      <c r="O62" s="8"/>
      <c r="P62" s="52"/>
      <c r="Q62" s="52"/>
      <c r="R62" s="55" t="str">
        <f t="shared" si="3"/>
        <v/>
      </c>
      <c r="S62" s="55"/>
      <c r="T62" s="56" t="str">
        <f t="shared" si="4"/>
        <v/>
      </c>
      <c r="U62" s="56"/>
    </row>
    <row r="63" spans="2:21" x14ac:dyDescent="0.15">
      <c r="B63" s="19">
        <v>55</v>
      </c>
      <c r="C63" s="51" t="str">
        <f t="shared" si="1"/>
        <v/>
      </c>
      <c r="D63" s="51"/>
      <c r="E63" s="19"/>
      <c r="F63" s="8"/>
      <c r="G63" s="19" t="s">
        <v>4</v>
      </c>
      <c r="H63" s="52"/>
      <c r="I63" s="52"/>
      <c r="J63" s="19"/>
      <c r="K63" s="51" t="str">
        <f t="shared" si="0"/>
        <v/>
      </c>
      <c r="L63" s="51"/>
      <c r="M63" s="6" t="str">
        <f t="shared" si="2"/>
        <v/>
      </c>
      <c r="N63" s="19"/>
      <c r="O63" s="8"/>
      <c r="P63" s="52"/>
      <c r="Q63" s="52"/>
      <c r="R63" s="55" t="str">
        <f t="shared" si="3"/>
        <v/>
      </c>
      <c r="S63" s="55"/>
      <c r="T63" s="56" t="str">
        <f t="shared" si="4"/>
        <v/>
      </c>
      <c r="U63" s="56"/>
    </row>
    <row r="64" spans="2:21" x14ac:dyDescent="0.15">
      <c r="B64" s="19">
        <v>56</v>
      </c>
      <c r="C64" s="51" t="str">
        <f t="shared" si="1"/>
        <v/>
      </c>
      <c r="D64" s="51"/>
      <c r="E64" s="19"/>
      <c r="F64" s="8"/>
      <c r="G64" s="19" t="s">
        <v>3</v>
      </c>
      <c r="H64" s="52"/>
      <c r="I64" s="52"/>
      <c r="J64" s="19"/>
      <c r="K64" s="51" t="str">
        <f t="shared" si="0"/>
        <v/>
      </c>
      <c r="L64" s="51"/>
      <c r="M64" s="6" t="str">
        <f t="shared" si="2"/>
        <v/>
      </c>
      <c r="N64" s="19"/>
      <c r="O64" s="8"/>
      <c r="P64" s="52"/>
      <c r="Q64" s="52"/>
      <c r="R64" s="55" t="str">
        <f t="shared" si="3"/>
        <v/>
      </c>
      <c r="S64" s="55"/>
      <c r="T64" s="56" t="str">
        <f t="shared" si="4"/>
        <v/>
      </c>
      <c r="U64" s="56"/>
    </row>
    <row r="65" spans="2:21" x14ac:dyDescent="0.15">
      <c r="B65" s="19">
        <v>57</v>
      </c>
      <c r="C65" s="51" t="str">
        <f t="shared" si="1"/>
        <v/>
      </c>
      <c r="D65" s="51"/>
      <c r="E65" s="19"/>
      <c r="F65" s="8"/>
      <c r="G65" s="19" t="s">
        <v>3</v>
      </c>
      <c r="H65" s="52"/>
      <c r="I65" s="52"/>
      <c r="J65" s="19"/>
      <c r="K65" s="51" t="str">
        <f t="shared" si="0"/>
        <v/>
      </c>
      <c r="L65" s="51"/>
      <c r="M65" s="6" t="str">
        <f t="shared" si="2"/>
        <v/>
      </c>
      <c r="N65" s="19"/>
      <c r="O65" s="8"/>
      <c r="P65" s="52"/>
      <c r="Q65" s="52"/>
      <c r="R65" s="55" t="str">
        <f t="shared" si="3"/>
        <v/>
      </c>
      <c r="S65" s="55"/>
      <c r="T65" s="56" t="str">
        <f t="shared" si="4"/>
        <v/>
      </c>
      <c r="U65" s="56"/>
    </row>
    <row r="66" spans="2:21" x14ac:dyDescent="0.15">
      <c r="B66" s="19">
        <v>58</v>
      </c>
      <c r="C66" s="51" t="str">
        <f t="shared" si="1"/>
        <v/>
      </c>
      <c r="D66" s="51"/>
      <c r="E66" s="19"/>
      <c r="F66" s="8"/>
      <c r="G66" s="19" t="s">
        <v>3</v>
      </c>
      <c r="H66" s="52"/>
      <c r="I66" s="52"/>
      <c r="J66" s="19"/>
      <c r="K66" s="51" t="str">
        <f t="shared" si="0"/>
        <v/>
      </c>
      <c r="L66" s="51"/>
      <c r="M66" s="6" t="str">
        <f t="shared" si="2"/>
        <v/>
      </c>
      <c r="N66" s="19"/>
      <c r="O66" s="8"/>
      <c r="P66" s="52"/>
      <c r="Q66" s="52"/>
      <c r="R66" s="55" t="str">
        <f t="shared" si="3"/>
        <v/>
      </c>
      <c r="S66" s="55"/>
      <c r="T66" s="56" t="str">
        <f t="shared" si="4"/>
        <v/>
      </c>
      <c r="U66" s="56"/>
    </row>
    <row r="67" spans="2:21" x14ac:dyDescent="0.15">
      <c r="B67" s="19">
        <v>59</v>
      </c>
      <c r="C67" s="51" t="str">
        <f t="shared" si="1"/>
        <v/>
      </c>
      <c r="D67" s="51"/>
      <c r="E67" s="19"/>
      <c r="F67" s="8"/>
      <c r="G67" s="19" t="s">
        <v>3</v>
      </c>
      <c r="H67" s="52"/>
      <c r="I67" s="52"/>
      <c r="J67" s="19"/>
      <c r="K67" s="51" t="str">
        <f t="shared" si="0"/>
        <v/>
      </c>
      <c r="L67" s="51"/>
      <c r="M67" s="6" t="str">
        <f t="shared" si="2"/>
        <v/>
      </c>
      <c r="N67" s="19"/>
      <c r="O67" s="8"/>
      <c r="P67" s="52"/>
      <c r="Q67" s="52"/>
      <c r="R67" s="55" t="str">
        <f t="shared" si="3"/>
        <v/>
      </c>
      <c r="S67" s="55"/>
      <c r="T67" s="56" t="str">
        <f t="shared" si="4"/>
        <v/>
      </c>
      <c r="U67" s="56"/>
    </row>
    <row r="68" spans="2:21" x14ac:dyDescent="0.15">
      <c r="B68" s="19">
        <v>60</v>
      </c>
      <c r="C68" s="51" t="str">
        <f t="shared" si="1"/>
        <v/>
      </c>
      <c r="D68" s="51"/>
      <c r="E68" s="19"/>
      <c r="F68" s="8"/>
      <c r="G68" s="19" t="s">
        <v>4</v>
      </c>
      <c r="H68" s="52"/>
      <c r="I68" s="52"/>
      <c r="J68" s="19"/>
      <c r="K68" s="51" t="str">
        <f t="shared" si="0"/>
        <v/>
      </c>
      <c r="L68" s="51"/>
      <c r="M68" s="6" t="str">
        <f t="shared" si="2"/>
        <v/>
      </c>
      <c r="N68" s="19"/>
      <c r="O68" s="8"/>
      <c r="P68" s="52"/>
      <c r="Q68" s="52"/>
      <c r="R68" s="55" t="str">
        <f t="shared" si="3"/>
        <v/>
      </c>
      <c r="S68" s="55"/>
      <c r="T68" s="56" t="str">
        <f t="shared" si="4"/>
        <v/>
      </c>
      <c r="U68" s="56"/>
    </row>
    <row r="69" spans="2:21" x14ac:dyDescent="0.15">
      <c r="B69" s="19">
        <v>61</v>
      </c>
      <c r="C69" s="51" t="str">
        <f t="shared" si="1"/>
        <v/>
      </c>
      <c r="D69" s="51"/>
      <c r="E69" s="19"/>
      <c r="F69" s="8"/>
      <c r="G69" s="19" t="s">
        <v>4</v>
      </c>
      <c r="H69" s="52"/>
      <c r="I69" s="52"/>
      <c r="J69" s="19"/>
      <c r="K69" s="51" t="str">
        <f t="shared" si="0"/>
        <v/>
      </c>
      <c r="L69" s="51"/>
      <c r="M69" s="6" t="str">
        <f t="shared" si="2"/>
        <v/>
      </c>
      <c r="N69" s="19"/>
      <c r="O69" s="8"/>
      <c r="P69" s="52"/>
      <c r="Q69" s="52"/>
      <c r="R69" s="55" t="str">
        <f t="shared" si="3"/>
        <v/>
      </c>
      <c r="S69" s="55"/>
      <c r="T69" s="56" t="str">
        <f t="shared" si="4"/>
        <v/>
      </c>
      <c r="U69" s="56"/>
    </row>
    <row r="70" spans="2:21" x14ac:dyDescent="0.15">
      <c r="B70" s="19">
        <v>62</v>
      </c>
      <c r="C70" s="51" t="str">
        <f t="shared" si="1"/>
        <v/>
      </c>
      <c r="D70" s="51"/>
      <c r="E70" s="19"/>
      <c r="F70" s="8"/>
      <c r="G70" s="19" t="s">
        <v>3</v>
      </c>
      <c r="H70" s="52"/>
      <c r="I70" s="52"/>
      <c r="J70" s="19"/>
      <c r="K70" s="51" t="str">
        <f t="shared" si="0"/>
        <v/>
      </c>
      <c r="L70" s="51"/>
      <c r="M70" s="6" t="str">
        <f t="shared" si="2"/>
        <v/>
      </c>
      <c r="N70" s="19"/>
      <c r="O70" s="8"/>
      <c r="P70" s="52"/>
      <c r="Q70" s="52"/>
      <c r="R70" s="55" t="str">
        <f t="shared" si="3"/>
        <v/>
      </c>
      <c r="S70" s="55"/>
      <c r="T70" s="56" t="str">
        <f t="shared" si="4"/>
        <v/>
      </c>
      <c r="U70" s="56"/>
    </row>
    <row r="71" spans="2:21" x14ac:dyDescent="0.15">
      <c r="B71" s="19">
        <v>63</v>
      </c>
      <c r="C71" s="51" t="str">
        <f t="shared" si="1"/>
        <v/>
      </c>
      <c r="D71" s="51"/>
      <c r="E71" s="19"/>
      <c r="F71" s="8"/>
      <c r="G71" s="19" t="s">
        <v>4</v>
      </c>
      <c r="H71" s="52"/>
      <c r="I71" s="52"/>
      <c r="J71" s="19"/>
      <c r="K71" s="51" t="str">
        <f t="shared" si="0"/>
        <v/>
      </c>
      <c r="L71" s="51"/>
      <c r="M71" s="6" t="str">
        <f t="shared" si="2"/>
        <v/>
      </c>
      <c r="N71" s="19"/>
      <c r="O71" s="8"/>
      <c r="P71" s="52"/>
      <c r="Q71" s="52"/>
      <c r="R71" s="55" t="str">
        <f t="shared" si="3"/>
        <v/>
      </c>
      <c r="S71" s="55"/>
      <c r="T71" s="56" t="str">
        <f t="shared" si="4"/>
        <v/>
      </c>
      <c r="U71" s="56"/>
    </row>
    <row r="72" spans="2:21" x14ac:dyDescent="0.15">
      <c r="B72" s="19">
        <v>64</v>
      </c>
      <c r="C72" s="51" t="str">
        <f t="shared" si="1"/>
        <v/>
      </c>
      <c r="D72" s="51"/>
      <c r="E72" s="19"/>
      <c r="F72" s="8"/>
      <c r="G72" s="19" t="s">
        <v>3</v>
      </c>
      <c r="H72" s="52"/>
      <c r="I72" s="52"/>
      <c r="J72" s="19"/>
      <c r="K72" s="51" t="str">
        <f t="shared" si="0"/>
        <v/>
      </c>
      <c r="L72" s="51"/>
      <c r="M72" s="6" t="str">
        <f t="shared" si="2"/>
        <v/>
      </c>
      <c r="N72" s="19"/>
      <c r="O72" s="8"/>
      <c r="P72" s="52"/>
      <c r="Q72" s="52"/>
      <c r="R72" s="55" t="str">
        <f t="shared" si="3"/>
        <v/>
      </c>
      <c r="S72" s="55"/>
      <c r="T72" s="56" t="str">
        <f t="shared" si="4"/>
        <v/>
      </c>
      <c r="U72" s="56"/>
    </row>
    <row r="73" spans="2:21" x14ac:dyDescent="0.15">
      <c r="B73" s="19">
        <v>65</v>
      </c>
      <c r="C73" s="51" t="str">
        <f t="shared" si="1"/>
        <v/>
      </c>
      <c r="D73" s="51"/>
      <c r="E73" s="19"/>
      <c r="F73" s="8"/>
      <c r="G73" s="19" t="s">
        <v>4</v>
      </c>
      <c r="H73" s="52"/>
      <c r="I73" s="52"/>
      <c r="J73" s="19"/>
      <c r="K73" s="51" t="str">
        <f t="shared" ref="K73:K108" si="5">IF(F73="","",C73*0.03)</f>
        <v/>
      </c>
      <c r="L73" s="51"/>
      <c r="M73" s="6" t="str">
        <f t="shared" si="2"/>
        <v/>
      </c>
      <c r="N73" s="19"/>
      <c r="O73" s="8"/>
      <c r="P73" s="52"/>
      <c r="Q73" s="52"/>
      <c r="R73" s="55" t="str">
        <f t="shared" si="3"/>
        <v/>
      </c>
      <c r="S73" s="55"/>
      <c r="T73" s="56" t="str">
        <f t="shared" si="4"/>
        <v/>
      </c>
      <c r="U73" s="56"/>
    </row>
    <row r="74" spans="2:21" x14ac:dyDescent="0.15">
      <c r="B74" s="19">
        <v>66</v>
      </c>
      <c r="C74" s="51" t="str">
        <f t="shared" ref="C74:C108" si="6">IF(R73="","",C73+R73)</f>
        <v/>
      </c>
      <c r="D74" s="51"/>
      <c r="E74" s="19"/>
      <c r="F74" s="8"/>
      <c r="G74" s="19" t="s">
        <v>4</v>
      </c>
      <c r="H74" s="52"/>
      <c r="I74" s="52"/>
      <c r="J74" s="19"/>
      <c r="K74" s="51" t="str">
        <f t="shared" si="5"/>
        <v/>
      </c>
      <c r="L74" s="51"/>
      <c r="M74" s="6" t="str">
        <f t="shared" ref="M74:M108" si="7">IF(J74="","",(K74/J74)/1000)</f>
        <v/>
      </c>
      <c r="N74" s="19"/>
      <c r="O74" s="8"/>
      <c r="P74" s="52"/>
      <c r="Q74" s="52"/>
      <c r="R74" s="55" t="str">
        <f t="shared" ref="R74:R108" si="8">IF(O74="","",(IF(G74="売",H74-P74,P74-H74))*M74*100000)</f>
        <v/>
      </c>
      <c r="S74" s="55"/>
      <c r="T74" s="56" t="str">
        <f t="shared" ref="T74:T108" si="9">IF(O74="","",IF(R74&lt;0,J74*(-1),IF(G74="買",(P74-H74)*100,(H74-P74)*100)))</f>
        <v/>
      </c>
      <c r="U74" s="56"/>
    </row>
    <row r="75" spans="2:21" x14ac:dyDescent="0.15">
      <c r="B75" s="19">
        <v>67</v>
      </c>
      <c r="C75" s="51" t="str">
        <f t="shared" si="6"/>
        <v/>
      </c>
      <c r="D75" s="51"/>
      <c r="E75" s="19"/>
      <c r="F75" s="8"/>
      <c r="G75" s="19" t="s">
        <v>3</v>
      </c>
      <c r="H75" s="52"/>
      <c r="I75" s="52"/>
      <c r="J75" s="19"/>
      <c r="K75" s="51" t="str">
        <f t="shared" si="5"/>
        <v/>
      </c>
      <c r="L75" s="51"/>
      <c r="M75" s="6" t="str">
        <f t="shared" si="7"/>
        <v/>
      </c>
      <c r="N75" s="19"/>
      <c r="O75" s="8"/>
      <c r="P75" s="52"/>
      <c r="Q75" s="52"/>
      <c r="R75" s="55" t="str">
        <f t="shared" si="8"/>
        <v/>
      </c>
      <c r="S75" s="55"/>
      <c r="T75" s="56" t="str">
        <f t="shared" si="9"/>
        <v/>
      </c>
      <c r="U75" s="56"/>
    </row>
    <row r="76" spans="2:21" x14ac:dyDescent="0.15">
      <c r="B76" s="19">
        <v>68</v>
      </c>
      <c r="C76" s="51" t="str">
        <f t="shared" si="6"/>
        <v/>
      </c>
      <c r="D76" s="51"/>
      <c r="E76" s="19"/>
      <c r="F76" s="8"/>
      <c r="G76" s="19" t="s">
        <v>3</v>
      </c>
      <c r="H76" s="52"/>
      <c r="I76" s="52"/>
      <c r="J76" s="19"/>
      <c r="K76" s="51" t="str">
        <f t="shared" si="5"/>
        <v/>
      </c>
      <c r="L76" s="51"/>
      <c r="M76" s="6" t="str">
        <f t="shared" si="7"/>
        <v/>
      </c>
      <c r="N76" s="19"/>
      <c r="O76" s="8"/>
      <c r="P76" s="52"/>
      <c r="Q76" s="52"/>
      <c r="R76" s="55" t="str">
        <f t="shared" si="8"/>
        <v/>
      </c>
      <c r="S76" s="55"/>
      <c r="T76" s="56" t="str">
        <f t="shared" si="9"/>
        <v/>
      </c>
      <c r="U76" s="56"/>
    </row>
    <row r="77" spans="2:21" x14ac:dyDescent="0.15">
      <c r="B77" s="19">
        <v>69</v>
      </c>
      <c r="C77" s="51" t="str">
        <f t="shared" si="6"/>
        <v/>
      </c>
      <c r="D77" s="51"/>
      <c r="E77" s="19"/>
      <c r="F77" s="8"/>
      <c r="G77" s="19" t="s">
        <v>3</v>
      </c>
      <c r="H77" s="52"/>
      <c r="I77" s="52"/>
      <c r="J77" s="19"/>
      <c r="K77" s="51" t="str">
        <f t="shared" si="5"/>
        <v/>
      </c>
      <c r="L77" s="51"/>
      <c r="M77" s="6" t="str">
        <f t="shared" si="7"/>
        <v/>
      </c>
      <c r="N77" s="19"/>
      <c r="O77" s="8"/>
      <c r="P77" s="52"/>
      <c r="Q77" s="52"/>
      <c r="R77" s="55" t="str">
        <f t="shared" si="8"/>
        <v/>
      </c>
      <c r="S77" s="55"/>
      <c r="T77" s="56" t="str">
        <f t="shared" si="9"/>
        <v/>
      </c>
      <c r="U77" s="56"/>
    </row>
    <row r="78" spans="2:21" x14ac:dyDescent="0.15">
      <c r="B78" s="19">
        <v>70</v>
      </c>
      <c r="C78" s="51" t="str">
        <f t="shared" si="6"/>
        <v/>
      </c>
      <c r="D78" s="51"/>
      <c r="E78" s="19"/>
      <c r="F78" s="8"/>
      <c r="G78" s="19" t="s">
        <v>4</v>
      </c>
      <c r="H78" s="52"/>
      <c r="I78" s="52"/>
      <c r="J78" s="19"/>
      <c r="K78" s="51" t="str">
        <f t="shared" si="5"/>
        <v/>
      </c>
      <c r="L78" s="51"/>
      <c r="M78" s="6" t="str">
        <f t="shared" si="7"/>
        <v/>
      </c>
      <c r="N78" s="19"/>
      <c r="O78" s="8"/>
      <c r="P78" s="52"/>
      <c r="Q78" s="52"/>
      <c r="R78" s="55" t="str">
        <f t="shared" si="8"/>
        <v/>
      </c>
      <c r="S78" s="55"/>
      <c r="T78" s="56" t="str">
        <f t="shared" si="9"/>
        <v/>
      </c>
      <c r="U78" s="56"/>
    </row>
    <row r="79" spans="2:21" x14ac:dyDescent="0.15">
      <c r="B79" s="19">
        <v>71</v>
      </c>
      <c r="C79" s="51" t="str">
        <f t="shared" si="6"/>
        <v/>
      </c>
      <c r="D79" s="51"/>
      <c r="E79" s="19"/>
      <c r="F79" s="8"/>
      <c r="G79" s="19" t="s">
        <v>3</v>
      </c>
      <c r="H79" s="52"/>
      <c r="I79" s="52"/>
      <c r="J79" s="19"/>
      <c r="K79" s="51" t="str">
        <f t="shared" si="5"/>
        <v/>
      </c>
      <c r="L79" s="51"/>
      <c r="M79" s="6" t="str">
        <f t="shared" si="7"/>
        <v/>
      </c>
      <c r="N79" s="19"/>
      <c r="O79" s="8"/>
      <c r="P79" s="52"/>
      <c r="Q79" s="52"/>
      <c r="R79" s="55" t="str">
        <f t="shared" si="8"/>
        <v/>
      </c>
      <c r="S79" s="55"/>
      <c r="T79" s="56" t="str">
        <f t="shared" si="9"/>
        <v/>
      </c>
      <c r="U79" s="56"/>
    </row>
    <row r="80" spans="2:21" x14ac:dyDescent="0.15">
      <c r="B80" s="19">
        <v>72</v>
      </c>
      <c r="C80" s="51" t="str">
        <f t="shared" si="6"/>
        <v/>
      </c>
      <c r="D80" s="51"/>
      <c r="E80" s="19"/>
      <c r="F80" s="8"/>
      <c r="G80" s="19" t="s">
        <v>4</v>
      </c>
      <c r="H80" s="52"/>
      <c r="I80" s="52"/>
      <c r="J80" s="19"/>
      <c r="K80" s="51" t="str">
        <f t="shared" si="5"/>
        <v/>
      </c>
      <c r="L80" s="51"/>
      <c r="M80" s="6" t="str">
        <f t="shared" si="7"/>
        <v/>
      </c>
      <c r="N80" s="19"/>
      <c r="O80" s="8"/>
      <c r="P80" s="52"/>
      <c r="Q80" s="52"/>
      <c r="R80" s="55" t="str">
        <f t="shared" si="8"/>
        <v/>
      </c>
      <c r="S80" s="55"/>
      <c r="T80" s="56" t="str">
        <f t="shared" si="9"/>
        <v/>
      </c>
      <c r="U80" s="56"/>
    </row>
    <row r="81" spans="2:21" x14ac:dyDescent="0.15">
      <c r="B81" s="19">
        <v>73</v>
      </c>
      <c r="C81" s="51" t="str">
        <f t="shared" si="6"/>
        <v/>
      </c>
      <c r="D81" s="51"/>
      <c r="E81" s="19"/>
      <c r="F81" s="8"/>
      <c r="G81" s="19" t="s">
        <v>3</v>
      </c>
      <c r="H81" s="52"/>
      <c r="I81" s="52"/>
      <c r="J81" s="19"/>
      <c r="K81" s="51" t="str">
        <f t="shared" si="5"/>
        <v/>
      </c>
      <c r="L81" s="51"/>
      <c r="M81" s="6" t="str">
        <f t="shared" si="7"/>
        <v/>
      </c>
      <c r="N81" s="19"/>
      <c r="O81" s="8"/>
      <c r="P81" s="52"/>
      <c r="Q81" s="52"/>
      <c r="R81" s="55" t="str">
        <f t="shared" si="8"/>
        <v/>
      </c>
      <c r="S81" s="55"/>
      <c r="T81" s="56" t="str">
        <f t="shared" si="9"/>
        <v/>
      </c>
      <c r="U81" s="56"/>
    </row>
    <row r="82" spans="2:21" x14ac:dyDescent="0.15">
      <c r="B82" s="19">
        <v>74</v>
      </c>
      <c r="C82" s="51" t="str">
        <f t="shared" si="6"/>
        <v/>
      </c>
      <c r="D82" s="51"/>
      <c r="E82" s="19"/>
      <c r="F82" s="8"/>
      <c r="G82" s="19" t="s">
        <v>3</v>
      </c>
      <c r="H82" s="52"/>
      <c r="I82" s="52"/>
      <c r="J82" s="19"/>
      <c r="K82" s="51" t="str">
        <f t="shared" si="5"/>
        <v/>
      </c>
      <c r="L82" s="51"/>
      <c r="M82" s="6" t="str">
        <f t="shared" si="7"/>
        <v/>
      </c>
      <c r="N82" s="19"/>
      <c r="O82" s="8"/>
      <c r="P82" s="52"/>
      <c r="Q82" s="52"/>
      <c r="R82" s="55" t="str">
        <f t="shared" si="8"/>
        <v/>
      </c>
      <c r="S82" s="55"/>
      <c r="T82" s="56" t="str">
        <f t="shared" si="9"/>
        <v/>
      </c>
      <c r="U82" s="56"/>
    </row>
    <row r="83" spans="2:21" x14ac:dyDescent="0.15">
      <c r="B83" s="19">
        <v>75</v>
      </c>
      <c r="C83" s="51" t="str">
        <f t="shared" si="6"/>
        <v/>
      </c>
      <c r="D83" s="51"/>
      <c r="E83" s="19"/>
      <c r="F83" s="8"/>
      <c r="G83" s="19" t="s">
        <v>3</v>
      </c>
      <c r="H83" s="52"/>
      <c r="I83" s="52"/>
      <c r="J83" s="19"/>
      <c r="K83" s="51" t="str">
        <f t="shared" si="5"/>
        <v/>
      </c>
      <c r="L83" s="51"/>
      <c r="M83" s="6" t="str">
        <f t="shared" si="7"/>
        <v/>
      </c>
      <c r="N83" s="19"/>
      <c r="O83" s="8"/>
      <c r="P83" s="52"/>
      <c r="Q83" s="52"/>
      <c r="R83" s="55" t="str">
        <f t="shared" si="8"/>
        <v/>
      </c>
      <c r="S83" s="55"/>
      <c r="T83" s="56" t="str">
        <f t="shared" si="9"/>
        <v/>
      </c>
      <c r="U83" s="56"/>
    </row>
    <row r="84" spans="2:21" x14ac:dyDescent="0.15">
      <c r="B84" s="19">
        <v>76</v>
      </c>
      <c r="C84" s="51" t="str">
        <f t="shared" si="6"/>
        <v/>
      </c>
      <c r="D84" s="51"/>
      <c r="E84" s="19"/>
      <c r="F84" s="8"/>
      <c r="G84" s="19" t="s">
        <v>3</v>
      </c>
      <c r="H84" s="52"/>
      <c r="I84" s="52"/>
      <c r="J84" s="19"/>
      <c r="K84" s="51" t="str">
        <f t="shared" si="5"/>
        <v/>
      </c>
      <c r="L84" s="51"/>
      <c r="M84" s="6" t="str">
        <f t="shared" si="7"/>
        <v/>
      </c>
      <c r="N84" s="19"/>
      <c r="O84" s="8"/>
      <c r="P84" s="52"/>
      <c r="Q84" s="52"/>
      <c r="R84" s="55" t="str">
        <f t="shared" si="8"/>
        <v/>
      </c>
      <c r="S84" s="55"/>
      <c r="T84" s="56" t="str">
        <f t="shared" si="9"/>
        <v/>
      </c>
      <c r="U84" s="56"/>
    </row>
    <row r="85" spans="2:21" x14ac:dyDescent="0.15">
      <c r="B85" s="19">
        <v>77</v>
      </c>
      <c r="C85" s="51" t="str">
        <f t="shared" si="6"/>
        <v/>
      </c>
      <c r="D85" s="51"/>
      <c r="E85" s="19"/>
      <c r="F85" s="8"/>
      <c r="G85" s="19" t="s">
        <v>4</v>
      </c>
      <c r="H85" s="52"/>
      <c r="I85" s="52"/>
      <c r="J85" s="19"/>
      <c r="K85" s="51" t="str">
        <f t="shared" si="5"/>
        <v/>
      </c>
      <c r="L85" s="51"/>
      <c r="M85" s="6" t="str">
        <f t="shared" si="7"/>
        <v/>
      </c>
      <c r="N85" s="19"/>
      <c r="O85" s="8"/>
      <c r="P85" s="52"/>
      <c r="Q85" s="52"/>
      <c r="R85" s="55" t="str">
        <f t="shared" si="8"/>
        <v/>
      </c>
      <c r="S85" s="55"/>
      <c r="T85" s="56" t="str">
        <f t="shared" si="9"/>
        <v/>
      </c>
      <c r="U85" s="56"/>
    </row>
    <row r="86" spans="2:21" x14ac:dyDescent="0.15">
      <c r="B86" s="19">
        <v>78</v>
      </c>
      <c r="C86" s="51" t="str">
        <f t="shared" si="6"/>
        <v/>
      </c>
      <c r="D86" s="51"/>
      <c r="E86" s="19"/>
      <c r="F86" s="8"/>
      <c r="G86" s="19" t="s">
        <v>3</v>
      </c>
      <c r="H86" s="52"/>
      <c r="I86" s="52"/>
      <c r="J86" s="19"/>
      <c r="K86" s="51" t="str">
        <f t="shared" si="5"/>
        <v/>
      </c>
      <c r="L86" s="51"/>
      <c r="M86" s="6" t="str">
        <f t="shared" si="7"/>
        <v/>
      </c>
      <c r="N86" s="19"/>
      <c r="O86" s="8"/>
      <c r="P86" s="52"/>
      <c r="Q86" s="52"/>
      <c r="R86" s="55" t="str">
        <f t="shared" si="8"/>
        <v/>
      </c>
      <c r="S86" s="55"/>
      <c r="T86" s="56" t="str">
        <f t="shared" si="9"/>
        <v/>
      </c>
      <c r="U86" s="56"/>
    </row>
    <row r="87" spans="2:21" x14ac:dyDescent="0.15">
      <c r="B87" s="19">
        <v>79</v>
      </c>
      <c r="C87" s="51" t="str">
        <f t="shared" si="6"/>
        <v/>
      </c>
      <c r="D87" s="51"/>
      <c r="E87" s="19"/>
      <c r="F87" s="8"/>
      <c r="G87" s="19" t="s">
        <v>4</v>
      </c>
      <c r="H87" s="52"/>
      <c r="I87" s="52"/>
      <c r="J87" s="19"/>
      <c r="K87" s="51" t="str">
        <f t="shared" si="5"/>
        <v/>
      </c>
      <c r="L87" s="51"/>
      <c r="M87" s="6" t="str">
        <f t="shared" si="7"/>
        <v/>
      </c>
      <c r="N87" s="19"/>
      <c r="O87" s="8"/>
      <c r="P87" s="52"/>
      <c r="Q87" s="52"/>
      <c r="R87" s="55" t="str">
        <f t="shared" si="8"/>
        <v/>
      </c>
      <c r="S87" s="55"/>
      <c r="T87" s="56" t="str">
        <f t="shared" si="9"/>
        <v/>
      </c>
      <c r="U87" s="56"/>
    </row>
    <row r="88" spans="2:21" x14ac:dyDescent="0.15">
      <c r="B88" s="19">
        <v>80</v>
      </c>
      <c r="C88" s="51" t="str">
        <f t="shared" si="6"/>
        <v/>
      </c>
      <c r="D88" s="51"/>
      <c r="E88" s="19"/>
      <c r="F88" s="8"/>
      <c r="G88" s="19" t="s">
        <v>4</v>
      </c>
      <c r="H88" s="52"/>
      <c r="I88" s="52"/>
      <c r="J88" s="19"/>
      <c r="K88" s="51" t="str">
        <f t="shared" si="5"/>
        <v/>
      </c>
      <c r="L88" s="51"/>
      <c r="M88" s="6" t="str">
        <f t="shared" si="7"/>
        <v/>
      </c>
      <c r="N88" s="19"/>
      <c r="O88" s="8"/>
      <c r="P88" s="52"/>
      <c r="Q88" s="52"/>
      <c r="R88" s="55" t="str">
        <f t="shared" si="8"/>
        <v/>
      </c>
      <c r="S88" s="55"/>
      <c r="T88" s="56" t="str">
        <f t="shared" si="9"/>
        <v/>
      </c>
      <c r="U88" s="56"/>
    </row>
    <row r="89" spans="2:21" x14ac:dyDescent="0.15">
      <c r="B89" s="19">
        <v>81</v>
      </c>
      <c r="C89" s="51" t="str">
        <f t="shared" si="6"/>
        <v/>
      </c>
      <c r="D89" s="51"/>
      <c r="E89" s="19"/>
      <c r="F89" s="8"/>
      <c r="G89" s="19" t="s">
        <v>4</v>
      </c>
      <c r="H89" s="52"/>
      <c r="I89" s="52"/>
      <c r="J89" s="19"/>
      <c r="K89" s="51" t="str">
        <f t="shared" si="5"/>
        <v/>
      </c>
      <c r="L89" s="51"/>
      <c r="M89" s="6" t="str">
        <f t="shared" si="7"/>
        <v/>
      </c>
      <c r="N89" s="19"/>
      <c r="O89" s="8"/>
      <c r="P89" s="52"/>
      <c r="Q89" s="52"/>
      <c r="R89" s="55" t="str">
        <f t="shared" si="8"/>
        <v/>
      </c>
      <c r="S89" s="55"/>
      <c r="T89" s="56" t="str">
        <f t="shared" si="9"/>
        <v/>
      </c>
      <c r="U89" s="56"/>
    </row>
    <row r="90" spans="2:21" x14ac:dyDescent="0.15">
      <c r="B90" s="19">
        <v>82</v>
      </c>
      <c r="C90" s="51" t="str">
        <f t="shared" si="6"/>
        <v/>
      </c>
      <c r="D90" s="51"/>
      <c r="E90" s="19"/>
      <c r="F90" s="8"/>
      <c r="G90" s="19" t="s">
        <v>4</v>
      </c>
      <c r="H90" s="52"/>
      <c r="I90" s="52"/>
      <c r="J90" s="19"/>
      <c r="K90" s="51" t="str">
        <f t="shared" si="5"/>
        <v/>
      </c>
      <c r="L90" s="51"/>
      <c r="M90" s="6" t="str">
        <f t="shared" si="7"/>
        <v/>
      </c>
      <c r="N90" s="19"/>
      <c r="O90" s="8"/>
      <c r="P90" s="52"/>
      <c r="Q90" s="52"/>
      <c r="R90" s="55" t="str">
        <f t="shared" si="8"/>
        <v/>
      </c>
      <c r="S90" s="55"/>
      <c r="T90" s="56" t="str">
        <f t="shared" si="9"/>
        <v/>
      </c>
      <c r="U90" s="56"/>
    </row>
    <row r="91" spans="2:21" x14ac:dyDescent="0.15">
      <c r="B91" s="19">
        <v>83</v>
      </c>
      <c r="C91" s="51" t="str">
        <f t="shared" si="6"/>
        <v/>
      </c>
      <c r="D91" s="51"/>
      <c r="E91" s="19"/>
      <c r="F91" s="8"/>
      <c r="G91" s="19" t="s">
        <v>4</v>
      </c>
      <c r="H91" s="52"/>
      <c r="I91" s="52"/>
      <c r="J91" s="19"/>
      <c r="K91" s="51" t="str">
        <f t="shared" si="5"/>
        <v/>
      </c>
      <c r="L91" s="51"/>
      <c r="M91" s="6" t="str">
        <f t="shared" si="7"/>
        <v/>
      </c>
      <c r="N91" s="19"/>
      <c r="O91" s="8"/>
      <c r="P91" s="52"/>
      <c r="Q91" s="52"/>
      <c r="R91" s="55" t="str">
        <f t="shared" si="8"/>
        <v/>
      </c>
      <c r="S91" s="55"/>
      <c r="T91" s="56" t="str">
        <f t="shared" si="9"/>
        <v/>
      </c>
      <c r="U91" s="56"/>
    </row>
    <row r="92" spans="2:21" x14ac:dyDescent="0.15">
      <c r="B92" s="19">
        <v>84</v>
      </c>
      <c r="C92" s="51" t="str">
        <f t="shared" si="6"/>
        <v/>
      </c>
      <c r="D92" s="51"/>
      <c r="E92" s="19"/>
      <c r="F92" s="8"/>
      <c r="G92" s="19" t="s">
        <v>3</v>
      </c>
      <c r="H92" s="52"/>
      <c r="I92" s="52"/>
      <c r="J92" s="19"/>
      <c r="K92" s="51" t="str">
        <f t="shared" si="5"/>
        <v/>
      </c>
      <c r="L92" s="51"/>
      <c r="M92" s="6" t="str">
        <f t="shared" si="7"/>
        <v/>
      </c>
      <c r="N92" s="19"/>
      <c r="O92" s="8"/>
      <c r="P92" s="52"/>
      <c r="Q92" s="52"/>
      <c r="R92" s="55" t="str">
        <f t="shared" si="8"/>
        <v/>
      </c>
      <c r="S92" s="55"/>
      <c r="T92" s="56" t="str">
        <f t="shared" si="9"/>
        <v/>
      </c>
      <c r="U92" s="56"/>
    </row>
    <row r="93" spans="2:21" x14ac:dyDescent="0.15">
      <c r="B93" s="19">
        <v>85</v>
      </c>
      <c r="C93" s="51" t="str">
        <f t="shared" si="6"/>
        <v/>
      </c>
      <c r="D93" s="51"/>
      <c r="E93" s="19"/>
      <c r="F93" s="8"/>
      <c r="G93" s="19" t="s">
        <v>4</v>
      </c>
      <c r="H93" s="52"/>
      <c r="I93" s="52"/>
      <c r="J93" s="19"/>
      <c r="K93" s="51" t="str">
        <f t="shared" si="5"/>
        <v/>
      </c>
      <c r="L93" s="51"/>
      <c r="M93" s="6" t="str">
        <f t="shared" si="7"/>
        <v/>
      </c>
      <c r="N93" s="19"/>
      <c r="O93" s="8"/>
      <c r="P93" s="52"/>
      <c r="Q93" s="52"/>
      <c r="R93" s="55" t="str">
        <f t="shared" si="8"/>
        <v/>
      </c>
      <c r="S93" s="55"/>
      <c r="T93" s="56" t="str">
        <f t="shared" si="9"/>
        <v/>
      </c>
      <c r="U93" s="56"/>
    </row>
    <row r="94" spans="2:21" x14ac:dyDescent="0.15">
      <c r="B94" s="19">
        <v>86</v>
      </c>
      <c r="C94" s="51" t="str">
        <f t="shared" si="6"/>
        <v/>
      </c>
      <c r="D94" s="51"/>
      <c r="E94" s="19"/>
      <c r="F94" s="8"/>
      <c r="G94" s="19" t="s">
        <v>3</v>
      </c>
      <c r="H94" s="52"/>
      <c r="I94" s="52"/>
      <c r="J94" s="19"/>
      <c r="K94" s="51" t="str">
        <f t="shared" si="5"/>
        <v/>
      </c>
      <c r="L94" s="51"/>
      <c r="M94" s="6" t="str">
        <f t="shared" si="7"/>
        <v/>
      </c>
      <c r="N94" s="19"/>
      <c r="O94" s="8"/>
      <c r="P94" s="52"/>
      <c r="Q94" s="52"/>
      <c r="R94" s="55" t="str">
        <f t="shared" si="8"/>
        <v/>
      </c>
      <c r="S94" s="55"/>
      <c r="T94" s="56" t="str">
        <f t="shared" si="9"/>
        <v/>
      </c>
      <c r="U94" s="56"/>
    </row>
    <row r="95" spans="2:21" x14ac:dyDescent="0.15">
      <c r="B95" s="19">
        <v>87</v>
      </c>
      <c r="C95" s="51" t="str">
        <f t="shared" si="6"/>
        <v/>
      </c>
      <c r="D95" s="51"/>
      <c r="E95" s="19"/>
      <c r="F95" s="8"/>
      <c r="G95" s="19" t="s">
        <v>4</v>
      </c>
      <c r="H95" s="52"/>
      <c r="I95" s="52"/>
      <c r="J95" s="19"/>
      <c r="K95" s="51" t="str">
        <f t="shared" si="5"/>
        <v/>
      </c>
      <c r="L95" s="51"/>
      <c r="M95" s="6" t="str">
        <f t="shared" si="7"/>
        <v/>
      </c>
      <c r="N95" s="19"/>
      <c r="O95" s="8"/>
      <c r="P95" s="52"/>
      <c r="Q95" s="52"/>
      <c r="R95" s="55" t="str">
        <f t="shared" si="8"/>
        <v/>
      </c>
      <c r="S95" s="55"/>
      <c r="T95" s="56" t="str">
        <f t="shared" si="9"/>
        <v/>
      </c>
      <c r="U95" s="56"/>
    </row>
    <row r="96" spans="2:21" x14ac:dyDescent="0.15">
      <c r="B96" s="19">
        <v>88</v>
      </c>
      <c r="C96" s="51" t="str">
        <f t="shared" si="6"/>
        <v/>
      </c>
      <c r="D96" s="51"/>
      <c r="E96" s="19"/>
      <c r="F96" s="8"/>
      <c r="G96" s="19" t="s">
        <v>3</v>
      </c>
      <c r="H96" s="52"/>
      <c r="I96" s="52"/>
      <c r="J96" s="19"/>
      <c r="K96" s="51" t="str">
        <f t="shared" si="5"/>
        <v/>
      </c>
      <c r="L96" s="51"/>
      <c r="M96" s="6" t="str">
        <f t="shared" si="7"/>
        <v/>
      </c>
      <c r="N96" s="19"/>
      <c r="O96" s="8"/>
      <c r="P96" s="52"/>
      <c r="Q96" s="52"/>
      <c r="R96" s="55" t="str">
        <f t="shared" si="8"/>
        <v/>
      </c>
      <c r="S96" s="55"/>
      <c r="T96" s="56" t="str">
        <f t="shared" si="9"/>
        <v/>
      </c>
      <c r="U96" s="56"/>
    </row>
    <row r="97" spans="2:21" x14ac:dyDescent="0.15">
      <c r="B97" s="19">
        <v>89</v>
      </c>
      <c r="C97" s="51" t="str">
        <f t="shared" si="6"/>
        <v/>
      </c>
      <c r="D97" s="51"/>
      <c r="E97" s="19"/>
      <c r="F97" s="8"/>
      <c r="G97" s="19" t="s">
        <v>4</v>
      </c>
      <c r="H97" s="52"/>
      <c r="I97" s="52"/>
      <c r="J97" s="19"/>
      <c r="K97" s="51" t="str">
        <f t="shared" si="5"/>
        <v/>
      </c>
      <c r="L97" s="51"/>
      <c r="M97" s="6" t="str">
        <f t="shared" si="7"/>
        <v/>
      </c>
      <c r="N97" s="19"/>
      <c r="O97" s="8"/>
      <c r="P97" s="52"/>
      <c r="Q97" s="52"/>
      <c r="R97" s="55" t="str">
        <f t="shared" si="8"/>
        <v/>
      </c>
      <c r="S97" s="55"/>
      <c r="T97" s="56" t="str">
        <f t="shared" si="9"/>
        <v/>
      </c>
      <c r="U97" s="56"/>
    </row>
    <row r="98" spans="2:21" x14ac:dyDescent="0.15">
      <c r="B98" s="19">
        <v>90</v>
      </c>
      <c r="C98" s="51" t="str">
        <f t="shared" si="6"/>
        <v/>
      </c>
      <c r="D98" s="51"/>
      <c r="E98" s="19"/>
      <c r="F98" s="8"/>
      <c r="G98" s="19" t="s">
        <v>3</v>
      </c>
      <c r="H98" s="52"/>
      <c r="I98" s="52"/>
      <c r="J98" s="19"/>
      <c r="K98" s="51" t="str">
        <f t="shared" si="5"/>
        <v/>
      </c>
      <c r="L98" s="51"/>
      <c r="M98" s="6" t="str">
        <f t="shared" si="7"/>
        <v/>
      </c>
      <c r="N98" s="19"/>
      <c r="O98" s="8"/>
      <c r="P98" s="52"/>
      <c r="Q98" s="52"/>
      <c r="R98" s="55" t="str">
        <f t="shared" si="8"/>
        <v/>
      </c>
      <c r="S98" s="55"/>
      <c r="T98" s="56" t="str">
        <f t="shared" si="9"/>
        <v/>
      </c>
      <c r="U98" s="56"/>
    </row>
    <row r="99" spans="2:21" x14ac:dyDescent="0.15">
      <c r="B99" s="19">
        <v>91</v>
      </c>
      <c r="C99" s="51" t="str">
        <f t="shared" si="6"/>
        <v/>
      </c>
      <c r="D99" s="51"/>
      <c r="E99" s="19"/>
      <c r="F99" s="8"/>
      <c r="G99" s="19" t="s">
        <v>4</v>
      </c>
      <c r="H99" s="52"/>
      <c r="I99" s="52"/>
      <c r="J99" s="19"/>
      <c r="K99" s="51" t="str">
        <f t="shared" si="5"/>
        <v/>
      </c>
      <c r="L99" s="51"/>
      <c r="M99" s="6" t="str">
        <f t="shared" si="7"/>
        <v/>
      </c>
      <c r="N99" s="19"/>
      <c r="O99" s="8"/>
      <c r="P99" s="52"/>
      <c r="Q99" s="52"/>
      <c r="R99" s="55" t="str">
        <f t="shared" si="8"/>
        <v/>
      </c>
      <c r="S99" s="55"/>
      <c r="T99" s="56" t="str">
        <f t="shared" si="9"/>
        <v/>
      </c>
      <c r="U99" s="56"/>
    </row>
    <row r="100" spans="2:21" x14ac:dyDescent="0.15">
      <c r="B100" s="19">
        <v>92</v>
      </c>
      <c r="C100" s="51" t="str">
        <f t="shared" si="6"/>
        <v/>
      </c>
      <c r="D100" s="51"/>
      <c r="E100" s="19"/>
      <c r="F100" s="8"/>
      <c r="G100" s="19" t="s">
        <v>4</v>
      </c>
      <c r="H100" s="52"/>
      <c r="I100" s="52"/>
      <c r="J100" s="19"/>
      <c r="K100" s="51" t="str">
        <f t="shared" si="5"/>
        <v/>
      </c>
      <c r="L100" s="51"/>
      <c r="M100" s="6" t="str">
        <f t="shared" si="7"/>
        <v/>
      </c>
      <c r="N100" s="19"/>
      <c r="O100" s="8"/>
      <c r="P100" s="52"/>
      <c r="Q100" s="52"/>
      <c r="R100" s="55" t="str">
        <f t="shared" si="8"/>
        <v/>
      </c>
      <c r="S100" s="55"/>
      <c r="T100" s="56" t="str">
        <f t="shared" si="9"/>
        <v/>
      </c>
      <c r="U100" s="56"/>
    </row>
    <row r="101" spans="2:21" x14ac:dyDescent="0.15">
      <c r="B101" s="19">
        <v>93</v>
      </c>
      <c r="C101" s="51" t="str">
        <f t="shared" si="6"/>
        <v/>
      </c>
      <c r="D101" s="51"/>
      <c r="E101" s="19"/>
      <c r="F101" s="8"/>
      <c r="G101" s="19" t="s">
        <v>3</v>
      </c>
      <c r="H101" s="52"/>
      <c r="I101" s="52"/>
      <c r="J101" s="19"/>
      <c r="K101" s="51" t="str">
        <f t="shared" si="5"/>
        <v/>
      </c>
      <c r="L101" s="51"/>
      <c r="M101" s="6" t="str">
        <f t="shared" si="7"/>
        <v/>
      </c>
      <c r="N101" s="19"/>
      <c r="O101" s="8"/>
      <c r="P101" s="52"/>
      <c r="Q101" s="52"/>
      <c r="R101" s="55" t="str">
        <f t="shared" si="8"/>
        <v/>
      </c>
      <c r="S101" s="55"/>
      <c r="T101" s="56" t="str">
        <f t="shared" si="9"/>
        <v/>
      </c>
      <c r="U101" s="56"/>
    </row>
    <row r="102" spans="2:21" x14ac:dyDescent="0.15">
      <c r="B102" s="19">
        <v>94</v>
      </c>
      <c r="C102" s="51" t="str">
        <f t="shared" si="6"/>
        <v/>
      </c>
      <c r="D102" s="51"/>
      <c r="E102" s="19"/>
      <c r="F102" s="8"/>
      <c r="G102" s="19" t="s">
        <v>3</v>
      </c>
      <c r="H102" s="52"/>
      <c r="I102" s="52"/>
      <c r="J102" s="19"/>
      <c r="K102" s="51" t="str">
        <f t="shared" si="5"/>
        <v/>
      </c>
      <c r="L102" s="51"/>
      <c r="M102" s="6" t="str">
        <f t="shared" si="7"/>
        <v/>
      </c>
      <c r="N102" s="19"/>
      <c r="O102" s="8"/>
      <c r="P102" s="52"/>
      <c r="Q102" s="52"/>
      <c r="R102" s="55" t="str">
        <f t="shared" si="8"/>
        <v/>
      </c>
      <c r="S102" s="55"/>
      <c r="T102" s="56" t="str">
        <f t="shared" si="9"/>
        <v/>
      </c>
      <c r="U102" s="56"/>
    </row>
    <row r="103" spans="2:21" x14ac:dyDescent="0.15">
      <c r="B103" s="19">
        <v>95</v>
      </c>
      <c r="C103" s="51" t="str">
        <f t="shared" si="6"/>
        <v/>
      </c>
      <c r="D103" s="51"/>
      <c r="E103" s="19"/>
      <c r="F103" s="8"/>
      <c r="G103" s="19" t="s">
        <v>3</v>
      </c>
      <c r="H103" s="52"/>
      <c r="I103" s="52"/>
      <c r="J103" s="19"/>
      <c r="K103" s="51" t="str">
        <f t="shared" si="5"/>
        <v/>
      </c>
      <c r="L103" s="51"/>
      <c r="M103" s="6" t="str">
        <f t="shared" si="7"/>
        <v/>
      </c>
      <c r="N103" s="19"/>
      <c r="O103" s="8"/>
      <c r="P103" s="52"/>
      <c r="Q103" s="52"/>
      <c r="R103" s="55" t="str">
        <f t="shared" si="8"/>
        <v/>
      </c>
      <c r="S103" s="55"/>
      <c r="T103" s="56" t="str">
        <f t="shared" si="9"/>
        <v/>
      </c>
      <c r="U103" s="56"/>
    </row>
    <row r="104" spans="2:21" x14ac:dyDescent="0.15">
      <c r="B104" s="19">
        <v>96</v>
      </c>
      <c r="C104" s="51" t="str">
        <f t="shared" si="6"/>
        <v/>
      </c>
      <c r="D104" s="51"/>
      <c r="E104" s="19"/>
      <c r="F104" s="8"/>
      <c r="G104" s="19" t="s">
        <v>4</v>
      </c>
      <c r="H104" s="52"/>
      <c r="I104" s="52"/>
      <c r="J104" s="19"/>
      <c r="K104" s="51" t="str">
        <f t="shared" si="5"/>
        <v/>
      </c>
      <c r="L104" s="51"/>
      <c r="M104" s="6" t="str">
        <f t="shared" si="7"/>
        <v/>
      </c>
      <c r="N104" s="19"/>
      <c r="O104" s="8"/>
      <c r="P104" s="52"/>
      <c r="Q104" s="52"/>
      <c r="R104" s="55" t="str">
        <f t="shared" si="8"/>
        <v/>
      </c>
      <c r="S104" s="55"/>
      <c r="T104" s="56" t="str">
        <f t="shared" si="9"/>
        <v/>
      </c>
      <c r="U104" s="56"/>
    </row>
    <row r="105" spans="2:21" x14ac:dyDescent="0.15">
      <c r="B105" s="19">
        <v>97</v>
      </c>
      <c r="C105" s="51" t="str">
        <f t="shared" si="6"/>
        <v/>
      </c>
      <c r="D105" s="51"/>
      <c r="E105" s="19"/>
      <c r="F105" s="8"/>
      <c r="G105" s="19" t="s">
        <v>3</v>
      </c>
      <c r="H105" s="52"/>
      <c r="I105" s="52"/>
      <c r="J105" s="19"/>
      <c r="K105" s="51" t="str">
        <f t="shared" si="5"/>
        <v/>
      </c>
      <c r="L105" s="51"/>
      <c r="M105" s="6" t="str">
        <f t="shared" si="7"/>
        <v/>
      </c>
      <c r="N105" s="19"/>
      <c r="O105" s="8"/>
      <c r="P105" s="52"/>
      <c r="Q105" s="52"/>
      <c r="R105" s="55" t="str">
        <f t="shared" si="8"/>
        <v/>
      </c>
      <c r="S105" s="55"/>
      <c r="T105" s="56" t="str">
        <f t="shared" si="9"/>
        <v/>
      </c>
      <c r="U105" s="56"/>
    </row>
    <row r="106" spans="2:21" x14ac:dyDescent="0.15">
      <c r="B106" s="19">
        <v>98</v>
      </c>
      <c r="C106" s="51" t="str">
        <f t="shared" si="6"/>
        <v/>
      </c>
      <c r="D106" s="51"/>
      <c r="E106" s="19"/>
      <c r="F106" s="8"/>
      <c r="G106" s="19" t="s">
        <v>4</v>
      </c>
      <c r="H106" s="52"/>
      <c r="I106" s="52"/>
      <c r="J106" s="19"/>
      <c r="K106" s="51" t="str">
        <f t="shared" si="5"/>
        <v/>
      </c>
      <c r="L106" s="51"/>
      <c r="M106" s="6" t="str">
        <f t="shared" si="7"/>
        <v/>
      </c>
      <c r="N106" s="19"/>
      <c r="O106" s="8"/>
      <c r="P106" s="52"/>
      <c r="Q106" s="52"/>
      <c r="R106" s="55" t="str">
        <f t="shared" si="8"/>
        <v/>
      </c>
      <c r="S106" s="55"/>
      <c r="T106" s="56" t="str">
        <f t="shared" si="9"/>
        <v/>
      </c>
      <c r="U106" s="56"/>
    </row>
    <row r="107" spans="2:21" x14ac:dyDescent="0.15">
      <c r="B107" s="19">
        <v>99</v>
      </c>
      <c r="C107" s="51" t="str">
        <f t="shared" si="6"/>
        <v/>
      </c>
      <c r="D107" s="51"/>
      <c r="E107" s="19"/>
      <c r="F107" s="8"/>
      <c r="G107" s="19" t="s">
        <v>4</v>
      </c>
      <c r="H107" s="52"/>
      <c r="I107" s="52"/>
      <c r="J107" s="19"/>
      <c r="K107" s="51" t="str">
        <f t="shared" si="5"/>
        <v/>
      </c>
      <c r="L107" s="51"/>
      <c r="M107" s="6" t="str">
        <f t="shared" si="7"/>
        <v/>
      </c>
      <c r="N107" s="19"/>
      <c r="O107" s="8"/>
      <c r="P107" s="52"/>
      <c r="Q107" s="52"/>
      <c r="R107" s="55" t="str">
        <f t="shared" si="8"/>
        <v/>
      </c>
      <c r="S107" s="55"/>
      <c r="T107" s="56" t="str">
        <f t="shared" si="9"/>
        <v/>
      </c>
      <c r="U107" s="56"/>
    </row>
    <row r="108" spans="2:21" x14ac:dyDescent="0.15">
      <c r="B108" s="19">
        <v>100</v>
      </c>
      <c r="C108" s="51" t="str">
        <f t="shared" si="6"/>
        <v/>
      </c>
      <c r="D108" s="51"/>
      <c r="E108" s="19"/>
      <c r="F108" s="8"/>
      <c r="G108" s="19" t="s">
        <v>3</v>
      </c>
      <c r="H108" s="52"/>
      <c r="I108" s="52"/>
      <c r="J108" s="19"/>
      <c r="K108" s="51" t="str">
        <f t="shared" si="5"/>
        <v/>
      </c>
      <c r="L108" s="51"/>
      <c r="M108" s="6" t="str">
        <f t="shared" si="7"/>
        <v/>
      </c>
      <c r="N108" s="19"/>
      <c r="O108" s="8"/>
      <c r="P108" s="52"/>
      <c r="Q108" s="52"/>
      <c r="R108" s="55" t="str">
        <f t="shared" si="8"/>
        <v/>
      </c>
      <c r="S108" s="55"/>
      <c r="T108" s="56" t="str">
        <f t="shared" si="9"/>
        <v/>
      </c>
      <c r="U108" s="56"/>
    </row>
    <row r="109" spans="2:21" x14ac:dyDescent="0.1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FJ-USER</cp:lastModifiedBy>
  <cp:revision/>
  <cp:lastPrinted>2015-07-15T10:17:15Z</cp:lastPrinted>
  <dcterms:created xsi:type="dcterms:W3CDTF">2013-10-09T23:04:08Z</dcterms:created>
  <dcterms:modified xsi:type="dcterms:W3CDTF">2019-09-09T10:29:22Z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