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8670" yWindow="1470" windowWidth="23340" windowHeight="12975" firstSheet="2" activeTab="5"/>
  </bookViews>
  <sheets>
    <sheet name="定数" sheetId="29" state="hidden" r:id="rId1"/>
    <sheet name="検証シート　FIB1.27" sheetId="37" r:id="rId2"/>
    <sheet name="検証シート　FIB1.5" sheetId="38" r:id="rId3"/>
    <sheet name="検証シート　FIB2.0" sheetId="39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44525"/>
</workbook>
</file>

<file path=xl/calcChain.xml><?xml version="1.0" encoding="utf-8"?>
<calcChain xmlns="http://schemas.openxmlformats.org/spreadsheetml/2006/main">
  <c r="V108" i="39" l="1"/>
  <c r="T108" i="39"/>
  <c r="W108" i="39" s="1"/>
  <c r="R108" i="39"/>
  <c r="M108" i="39"/>
  <c r="K108" i="39"/>
  <c r="V107" i="39"/>
  <c r="T107" i="39"/>
  <c r="W107" i="39" s="1"/>
  <c r="R107" i="39"/>
  <c r="C108" i="39" s="1"/>
  <c r="X108" i="39" s="1"/>
  <c r="Y108" i="39" s="1"/>
  <c r="M107" i="39"/>
  <c r="K107" i="39"/>
  <c r="V106" i="39"/>
  <c r="T106" i="39"/>
  <c r="W106" i="39" s="1"/>
  <c r="R106" i="39"/>
  <c r="C107" i="39" s="1"/>
  <c r="X107" i="39" s="1"/>
  <c r="Y107" i="39" s="1"/>
  <c r="M106" i="39"/>
  <c r="K106" i="39"/>
  <c r="V105" i="39"/>
  <c r="T105" i="39"/>
  <c r="W105" i="39" s="1"/>
  <c r="R105" i="39"/>
  <c r="C106" i="39" s="1"/>
  <c r="X106" i="39" s="1"/>
  <c r="Y106" i="39" s="1"/>
  <c r="M105" i="39"/>
  <c r="K105" i="39"/>
  <c r="V104" i="39"/>
  <c r="T104" i="39"/>
  <c r="W104" i="39" s="1"/>
  <c r="R104" i="39"/>
  <c r="C105" i="39" s="1"/>
  <c r="X105" i="39" s="1"/>
  <c r="Y105" i="39" s="1"/>
  <c r="M104" i="39"/>
  <c r="K104" i="39"/>
  <c r="V103" i="39"/>
  <c r="T103" i="39"/>
  <c r="W103" i="39" s="1"/>
  <c r="R103" i="39"/>
  <c r="C104" i="39" s="1"/>
  <c r="X104" i="39" s="1"/>
  <c r="Y104" i="39" s="1"/>
  <c r="M103" i="39"/>
  <c r="K103" i="39"/>
  <c r="V102" i="39"/>
  <c r="T102" i="39"/>
  <c r="W102" i="39" s="1"/>
  <c r="R102" i="39"/>
  <c r="C103" i="39" s="1"/>
  <c r="X103" i="39" s="1"/>
  <c r="Y103" i="39" s="1"/>
  <c r="M102" i="39"/>
  <c r="K102" i="39"/>
  <c r="V101" i="39"/>
  <c r="T101" i="39"/>
  <c r="W101" i="39" s="1"/>
  <c r="R101" i="39"/>
  <c r="C102" i="39" s="1"/>
  <c r="X102" i="39" s="1"/>
  <c r="Y102" i="39" s="1"/>
  <c r="M101" i="39"/>
  <c r="K101" i="39"/>
  <c r="V100" i="39"/>
  <c r="T100" i="39"/>
  <c r="W100" i="39" s="1"/>
  <c r="R100" i="39"/>
  <c r="C101" i="39" s="1"/>
  <c r="X101" i="39" s="1"/>
  <c r="Y101" i="39" s="1"/>
  <c r="M100" i="39"/>
  <c r="K100" i="39"/>
  <c r="V99" i="39"/>
  <c r="T99" i="39"/>
  <c r="W99" i="39" s="1"/>
  <c r="R99" i="39"/>
  <c r="C100" i="39" s="1"/>
  <c r="X100" i="39" s="1"/>
  <c r="Y100" i="39" s="1"/>
  <c r="M99" i="39"/>
  <c r="K99" i="39"/>
  <c r="V98" i="39"/>
  <c r="T98" i="39"/>
  <c r="W98" i="39" s="1"/>
  <c r="R98" i="39"/>
  <c r="C99" i="39" s="1"/>
  <c r="X99" i="39" s="1"/>
  <c r="Y99" i="39" s="1"/>
  <c r="M98" i="39"/>
  <c r="K98" i="39"/>
  <c r="V97" i="39"/>
  <c r="T97" i="39"/>
  <c r="W97" i="39" s="1"/>
  <c r="R97" i="39"/>
  <c r="C98" i="39" s="1"/>
  <c r="X98" i="39" s="1"/>
  <c r="Y98" i="39" s="1"/>
  <c r="M97" i="39"/>
  <c r="K97" i="39"/>
  <c r="V96" i="39"/>
  <c r="T96" i="39"/>
  <c r="W96" i="39" s="1"/>
  <c r="R96" i="39"/>
  <c r="C97" i="39" s="1"/>
  <c r="X97" i="39" s="1"/>
  <c r="Y97" i="39" s="1"/>
  <c r="M96" i="39"/>
  <c r="K96" i="39"/>
  <c r="V95" i="39"/>
  <c r="T95" i="39"/>
  <c r="W95" i="39" s="1"/>
  <c r="R95" i="39"/>
  <c r="C96" i="39" s="1"/>
  <c r="X96" i="39" s="1"/>
  <c r="Y96" i="39" s="1"/>
  <c r="M95" i="39"/>
  <c r="K95" i="39"/>
  <c r="V94" i="39"/>
  <c r="T94" i="39"/>
  <c r="W94" i="39" s="1"/>
  <c r="R94" i="39"/>
  <c r="C95" i="39" s="1"/>
  <c r="X95" i="39" s="1"/>
  <c r="Y95" i="39" s="1"/>
  <c r="M94" i="39"/>
  <c r="K94" i="39"/>
  <c r="V93" i="39"/>
  <c r="T93" i="39"/>
  <c r="W93" i="39" s="1"/>
  <c r="R93" i="39"/>
  <c r="C94" i="39" s="1"/>
  <c r="X94" i="39" s="1"/>
  <c r="Y94" i="39" s="1"/>
  <c r="M93" i="39"/>
  <c r="K93" i="39"/>
  <c r="V92" i="39"/>
  <c r="T92" i="39"/>
  <c r="W92" i="39" s="1"/>
  <c r="R92" i="39"/>
  <c r="C93" i="39" s="1"/>
  <c r="X93" i="39" s="1"/>
  <c r="Y93" i="39" s="1"/>
  <c r="M92" i="39"/>
  <c r="K92" i="39"/>
  <c r="V91" i="39"/>
  <c r="T91" i="39"/>
  <c r="W91" i="39" s="1"/>
  <c r="R91" i="39"/>
  <c r="C92" i="39" s="1"/>
  <c r="X92" i="39" s="1"/>
  <c r="Y92" i="39" s="1"/>
  <c r="M91" i="39"/>
  <c r="K91" i="39"/>
  <c r="V90" i="39"/>
  <c r="T90" i="39"/>
  <c r="W90" i="39" s="1"/>
  <c r="R90" i="39"/>
  <c r="C91" i="39" s="1"/>
  <c r="X91" i="39" s="1"/>
  <c r="Y91" i="39" s="1"/>
  <c r="M90" i="39"/>
  <c r="K90" i="39"/>
  <c r="V89" i="39"/>
  <c r="T89" i="39"/>
  <c r="W89" i="39" s="1"/>
  <c r="R89" i="39"/>
  <c r="C90" i="39" s="1"/>
  <c r="X90" i="39" s="1"/>
  <c r="Y90" i="39" s="1"/>
  <c r="M89" i="39"/>
  <c r="K89" i="39"/>
  <c r="V88" i="39"/>
  <c r="T88" i="39"/>
  <c r="W88" i="39" s="1"/>
  <c r="R88" i="39"/>
  <c r="C89" i="39" s="1"/>
  <c r="X89" i="39" s="1"/>
  <c r="Y89" i="39" s="1"/>
  <c r="M88" i="39"/>
  <c r="K88" i="39"/>
  <c r="V87" i="39"/>
  <c r="T87" i="39"/>
  <c r="W87" i="39" s="1"/>
  <c r="R87" i="39"/>
  <c r="C88" i="39" s="1"/>
  <c r="X88" i="39" s="1"/>
  <c r="Y88" i="39" s="1"/>
  <c r="M87" i="39"/>
  <c r="K87" i="39"/>
  <c r="V86" i="39"/>
  <c r="T86" i="39"/>
  <c r="W86" i="39" s="1"/>
  <c r="R86" i="39"/>
  <c r="C87" i="39" s="1"/>
  <c r="X87" i="39" s="1"/>
  <c r="Y87" i="39" s="1"/>
  <c r="M86" i="39"/>
  <c r="K86" i="39"/>
  <c r="V85" i="39"/>
  <c r="T85" i="39"/>
  <c r="W85" i="39" s="1"/>
  <c r="R85" i="39"/>
  <c r="C86" i="39" s="1"/>
  <c r="X86" i="39" s="1"/>
  <c r="Y86" i="39" s="1"/>
  <c r="M85" i="39"/>
  <c r="K85" i="39"/>
  <c r="V84" i="39"/>
  <c r="T84" i="39"/>
  <c r="W84" i="39" s="1"/>
  <c r="R84" i="39"/>
  <c r="C85" i="39" s="1"/>
  <c r="X85" i="39" s="1"/>
  <c r="Y85" i="39" s="1"/>
  <c r="M84" i="39"/>
  <c r="K84" i="39"/>
  <c r="V83" i="39"/>
  <c r="T83" i="39"/>
  <c r="W83" i="39" s="1"/>
  <c r="R83" i="39"/>
  <c r="C84" i="39" s="1"/>
  <c r="X84" i="39" s="1"/>
  <c r="Y84" i="39" s="1"/>
  <c r="M83" i="39"/>
  <c r="K83" i="39"/>
  <c r="V82" i="39"/>
  <c r="T82" i="39"/>
  <c r="W82" i="39" s="1"/>
  <c r="R82" i="39"/>
  <c r="C83" i="39" s="1"/>
  <c r="X83" i="39" s="1"/>
  <c r="Y83" i="39" s="1"/>
  <c r="M82" i="39"/>
  <c r="K82" i="39"/>
  <c r="V81" i="39"/>
  <c r="T81" i="39"/>
  <c r="W81" i="39" s="1"/>
  <c r="R81" i="39"/>
  <c r="C82" i="39" s="1"/>
  <c r="X82" i="39" s="1"/>
  <c r="Y82" i="39" s="1"/>
  <c r="M81" i="39"/>
  <c r="K81" i="39"/>
  <c r="V80" i="39"/>
  <c r="T80" i="39"/>
  <c r="W80" i="39" s="1"/>
  <c r="R80" i="39"/>
  <c r="C81" i="39" s="1"/>
  <c r="X81" i="39" s="1"/>
  <c r="Y81" i="39" s="1"/>
  <c r="M80" i="39"/>
  <c r="K80" i="39"/>
  <c r="V79" i="39"/>
  <c r="T79" i="39"/>
  <c r="W79" i="39" s="1"/>
  <c r="R79" i="39"/>
  <c r="C80" i="39" s="1"/>
  <c r="X80" i="39" s="1"/>
  <c r="Y80" i="39" s="1"/>
  <c r="M79" i="39"/>
  <c r="K79" i="39"/>
  <c r="V78" i="39"/>
  <c r="T78" i="39"/>
  <c r="W78" i="39" s="1"/>
  <c r="R78" i="39"/>
  <c r="C79" i="39" s="1"/>
  <c r="X79" i="39" s="1"/>
  <c r="Y79" i="39" s="1"/>
  <c r="M78" i="39"/>
  <c r="K78" i="39"/>
  <c r="V77" i="39"/>
  <c r="T77" i="39"/>
  <c r="W77" i="39" s="1"/>
  <c r="R77" i="39"/>
  <c r="C78" i="39" s="1"/>
  <c r="X78" i="39" s="1"/>
  <c r="Y78" i="39" s="1"/>
  <c r="M77" i="39"/>
  <c r="K77" i="39"/>
  <c r="V76" i="39"/>
  <c r="T76" i="39"/>
  <c r="W76" i="39" s="1"/>
  <c r="R76" i="39"/>
  <c r="C77" i="39" s="1"/>
  <c r="X77" i="39" s="1"/>
  <c r="Y77" i="39" s="1"/>
  <c r="M76" i="39"/>
  <c r="K76" i="39"/>
  <c r="V75" i="39"/>
  <c r="T75" i="39"/>
  <c r="W75" i="39" s="1"/>
  <c r="R75" i="39"/>
  <c r="C76" i="39" s="1"/>
  <c r="X76" i="39" s="1"/>
  <c r="Y76" i="39" s="1"/>
  <c r="M75" i="39"/>
  <c r="K75" i="39"/>
  <c r="V74" i="39"/>
  <c r="T74" i="39"/>
  <c r="W74" i="39" s="1"/>
  <c r="R74" i="39"/>
  <c r="C75" i="39" s="1"/>
  <c r="X75" i="39" s="1"/>
  <c r="Y75" i="39" s="1"/>
  <c r="M74" i="39"/>
  <c r="K74" i="39"/>
  <c r="V73" i="39"/>
  <c r="T73" i="39"/>
  <c r="W73" i="39" s="1"/>
  <c r="R73" i="39"/>
  <c r="C74" i="39" s="1"/>
  <c r="X74" i="39" s="1"/>
  <c r="Y74" i="39" s="1"/>
  <c r="M73" i="39"/>
  <c r="K73" i="39"/>
  <c r="V72" i="39"/>
  <c r="T72" i="39"/>
  <c r="W72" i="39" s="1"/>
  <c r="R72" i="39"/>
  <c r="C73" i="39" s="1"/>
  <c r="X73" i="39" s="1"/>
  <c r="Y73" i="39" s="1"/>
  <c r="M72" i="39"/>
  <c r="K72" i="39"/>
  <c r="V71" i="39"/>
  <c r="T71" i="39"/>
  <c r="W71" i="39" s="1"/>
  <c r="R71" i="39"/>
  <c r="C72" i="39" s="1"/>
  <c r="X72" i="39" s="1"/>
  <c r="Y72" i="39" s="1"/>
  <c r="M71" i="39"/>
  <c r="K71" i="39"/>
  <c r="V70" i="39"/>
  <c r="T70" i="39"/>
  <c r="W70" i="39" s="1"/>
  <c r="R70" i="39"/>
  <c r="C71" i="39" s="1"/>
  <c r="X71" i="39" s="1"/>
  <c r="Y71" i="39" s="1"/>
  <c r="M70" i="39"/>
  <c r="K70" i="39"/>
  <c r="V69" i="39"/>
  <c r="T69" i="39"/>
  <c r="W69" i="39" s="1"/>
  <c r="R69" i="39"/>
  <c r="C70" i="39" s="1"/>
  <c r="X70" i="39" s="1"/>
  <c r="Y70" i="39" s="1"/>
  <c r="M69" i="39"/>
  <c r="K69" i="39"/>
  <c r="V68" i="39"/>
  <c r="T68" i="39"/>
  <c r="W68" i="39" s="1"/>
  <c r="R68" i="39"/>
  <c r="C69" i="39" s="1"/>
  <c r="X69" i="39" s="1"/>
  <c r="Y69" i="39" s="1"/>
  <c r="M68" i="39"/>
  <c r="K68" i="39"/>
  <c r="V67" i="39"/>
  <c r="T67" i="39"/>
  <c r="W67" i="39" s="1"/>
  <c r="R67" i="39"/>
  <c r="C68" i="39" s="1"/>
  <c r="X68" i="39" s="1"/>
  <c r="Y68" i="39" s="1"/>
  <c r="M67" i="39"/>
  <c r="K67" i="39"/>
  <c r="V66" i="39"/>
  <c r="T66" i="39"/>
  <c r="W66" i="39" s="1"/>
  <c r="R66" i="39"/>
  <c r="C67" i="39" s="1"/>
  <c r="X67" i="39" s="1"/>
  <c r="Y67" i="39" s="1"/>
  <c r="M66" i="39"/>
  <c r="K66" i="39"/>
  <c r="V65" i="39"/>
  <c r="T65" i="39"/>
  <c r="W65" i="39" s="1"/>
  <c r="R65" i="39"/>
  <c r="C66" i="39" s="1"/>
  <c r="X66" i="39" s="1"/>
  <c r="Y66" i="39" s="1"/>
  <c r="M65" i="39"/>
  <c r="K65" i="39"/>
  <c r="V64" i="39"/>
  <c r="T64" i="39"/>
  <c r="W64" i="39" s="1"/>
  <c r="R64" i="39"/>
  <c r="C65" i="39" s="1"/>
  <c r="X65" i="39" s="1"/>
  <c r="Y65" i="39" s="1"/>
  <c r="M64" i="39"/>
  <c r="K64" i="39"/>
  <c r="V63" i="39"/>
  <c r="T63" i="39"/>
  <c r="W63" i="39" s="1"/>
  <c r="R63" i="39"/>
  <c r="C64" i="39" s="1"/>
  <c r="X64" i="39" s="1"/>
  <c r="Y64" i="39" s="1"/>
  <c r="M63" i="39"/>
  <c r="K63" i="39"/>
  <c r="V62" i="39"/>
  <c r="T62" i="39"/>
  <c r="W62" i="39" s="1"/>
  <c r="R62" i="39"/>
  <c r="C63" i="39" s="1"/>
  <c r="X63" i="39" s="1"/>
  <c r="Y63" i="39" s="1"/>
  <c r="M62" i="39"/>
  <c r="K62" i="39"/>
  <c r="V61" i="39"/>
  <c r="T61" i="39"/>
  <c r="W61" i="39" s="1"/>
  <c r="R61" i="39"/>
  <c r="C62" i="39" s="1"/>
  <c r="X62" i="39" s="1"/>
  <c r="Y62" i="39" s="1"/>
  <c r="M61" i="39"/>
  <c r="K61" i="39"/>
  <c r="V60" i="39"/>
  <c r="T60" i="39"/>
  <c r="W60" i="39" s="1"/>
  <c r="R60" i="39"/>
  <c r="C61" i="39" s="1"/>
  <c r="X61" i="39" s="1"/>
  <c r="Y61" i="39" s="1"/>
  <c r="M60" i="39"/>
  <c r="K60" i="39"/>
  <c r="V59" i="39"/>
  <c r="T59" i="39"/>
  <c r="W59" i="39" s="1"/>
  <c r="R59" i="39"/>
  <c r="C60" i="39" s="1"/>
  <c r="X60" i="39" s="1"/>
  <c r="Y60" i="39" s="1"/>
  <c r="M59" i="39"/>
  <c r="K59" i="39"/>
  <c r="V58" i="39"/>
  <c r="T58" i="39"/>
  <c r="V57" i="39"/>
  <c r="T57" i="39"/>
  <c r="W57" i="39" s="1"/>
  <c r="V56" i="39"/>
  <c r="T56" i="39"/>
  <c r="V55" i="39"/>
  <c r="T55" i="39"/>
  <c r="W55" i="39" s="1"/>
  <c r="V54" i="39"/>
  <c r="T54" i="39"/>
  <c r="V53" i="39"/>
  <c r="T53" i="39"/>
  <c r="V52" i="39"/>
  <c r="T52" i="39"/>
  <c r="V51" i="39"/>
  <c r="T51" i="39"/>
  <c r="W51" i="39" s="1"/>
  <c r="V50" i="39"/>
  <c r="T50" i="39"/>
  <c r="V49" i="39"/>
  <c r="T49" i="39"/>
  <c r="W49" i="39" s="1"/>
  <c r="V48" i="39"/>
  <c r="T48" i="39"/>
  <c r="V47" i="39"/>
  <c r="T47" i="39"/>
  <c r="W47" i="39" s="1"/>
  <c r="V46" i="39"/>
  <c r="T46" i="39"/>
  <c r="V45" i="39"/>
  <c r="T45" i="39"/>
  <c r="W45" i="39" s="1"/>
  <c r="V44" i="39"/>
  <c r="T44" i="39"/>
  <c r="V43" i="39"/>
  <c r="T43" i="39"/>
  <c r="W43" i="39" s="1"/>
  <c r="V42" i="39"/>
  <c r="T42" i="39"/>
  <c r="V41" i="39"/>
  <c r="T41" i="39"/>
  <c r="W41" i="39" s="1"/>
  <c r="V40" i="39"/>
  <c r="T40" i="39"/>
  <c r="W40" i="39" s="1"/>
  <c r="V39" i="39"/>
  <c r="T39" i="39"/>
  <c r="V38" i="39"/>
  <c r="T38" i="39"/>
  <c r="V37" i="39"/>
  <c r="T37" i="39"/>
  <c r="W37" i="39" s="1"/>
  <c r="V36" i="39"/>
  <c r="T36" i="39"/>
  <c r="W36" i="39" s="1"/>
  <c r="V35" i="39"/>
  <c r="T35" i="39"/>
  <c r="V34" i="39"/>
  <c r="T34" i="39"/>
  <c r="V33" i="39"/>
  <c r="T33" i="39"/>
  <c r="W33" i="39" s="1"/>
  <c r="V32" i="39"/>
  <c r="T32" i="39"/>
  <c r="W32" i="39" s="1"/>
  <c r="V31" i="39"/>
  <c r="T31" i="39"/>
  <c r="V30" i="39"/>
  <c r="T30" i="39"/>
  <c r="W30" i="39" s="1"/>
  <c r="V29" i="39"/>
  <c r="T29" i="39"/>
  <c r="W29" i="39" s="1"/>
  <c r="V28" i="39"/>
  <c r="T28" i="39"/>
  <c r="V27" i="39"/>
  <c r="T27" i="39"/>
  <c r="W27" i="39" s="1"/>
  <c r="V26" i="39"/>
  <c r="T26" i="39"/>
  <c r="V25" i="39"/>
  <c r="T25" i="39"/>
  <c r="V24" i="39"/>
  <c r="T24" i="39"/>
  <c r="V23" i="39"/>
  <c r="T23" i="39"/>
  <c r="W23" i="39" s="1"/>
  <c r="T22" i="39"/>
  <c r="W22" i="39" s="1"/>
  <c r="V21" i="39"/>
  <c r="T21" i="39"/>
  <c r="T20" i="39"/>
  <c r="W20" i="39" s="1"/>
  <c r="T19" i="39"/>
  <c r="W19" i="39" s="1"/>
  <c r="T18" i="39"/>
  <c r="V17" i="39"/>
  <c r="T17" i="39"/>
  <c r="T16" i="39"/>
  <c r="W16" i="39" s="1"/>
  <c r="T15" i="39"/>
  <c r="W15" i="39" s="1"/>
  <c r="T14" i="39"/>
  <c r="W14" i="39" s="1"/>
  <c r="T13" i="39"/>
  <c r="W13" i="39" s="1"/>
  <c r="T12" i="39"/>
  <c r="W12" i="39" s="1"/>
  <c r="T11" i="39"/>
  <c r="W11" i="39" s="1"/>
  <c r="T10" i="39"/>
  <c r="W10" i="39" s="1"/>
  <c r="T9" i="39"/>
  <c r="W9" i="39" s="1"/>
  <c r="C9" i="39"/>
  <c r="K9" i="39" s="1"/>
  <c r="M9" i="39" s="1"/>
  <c r="V108" i="38"/>
  <c r="T108" i="38"/>
  <c r="W108" i="38" s="1"/>
  <c r="R108" i="38"/>
  <c r="M108" i="38"/>
  <c r="K108" i="38"/>
  <c r="V107" i="38"/>
  <c r="T107" i="38"/>
  <c r="W107" i="38" s="1"/>
  <c r="R107" i="38"/>
  <c r="C108" i="38" s="1"/>
  <c r="X108" i="38" s="1"/>
  <c r="Y108" i="38" s="1"/>
  <c r="M107" i="38"/>
  <c r="K107" i="38"/>
  <c r="V106" i="38"/>
  <c r="T106" i="38"/>
  <c r="W106" i="38" s="1"/>
  <c r="R106" i="38"/>
  <c r="C107" i="38" s="1"/>
  <c r="X107" i="38" s="1"/>
  <c r="Y107" i="38" s="1"/>
  <c r="M106" i="38"/>
  <c r="K106" i="38"/>
  <c r="V105" i="38"/>
  <c r="T105" i="38"/>
  <c r="W105" i="38" s="1"/>
  <c r="R105" i="38"/>
  <c r="C106" i="38" s="1"/>
  <c r="X106" i="38" s="1"/>
  <c r="Y106" i="38" s="1"/>
  <c r="M105" i="38"/>
  <c r="K105" i="38"/>
  <c r="V104" i="38"/>
  <c r="T104" i="38"/>
  <c r="W104" i="38" s="1"/>
  <c r="R104" i="38"/>
  <c r="C105" i="38" s="1"/>
  <c r="X105" i="38" s="1"/>
  <c r="Y105" i="38" s="1"/>
  <c r="M104" i="38"/>
  <c r="K104" i="38"/>
  <c r="V103" i="38"/>
  <c r="T103" i="38"/>
  <c r="W103" i="38" s="1"/>
  <c r="R103" i="38"/>
  <c r="C104" i="38" s="1"/>
  <c r="X104" i="38" s="1"/>
  <c r="Y104" i="38" s="1"/>
  <c r="M103" i="38"/>
  <c r="K103" i="38"/>
  <c r="V102" i="38"/>
  <c r="T102" i="38"/>
  <c r="W102" i="38" s="1"/>
  <c r="R102" i="38"/>
  <c r="C103" i="38" s="1"/>
  <c r="X103" i="38" s="1"/>
  <c r="Y103" i="38" s="1"/>
  <c r="M102" i="38"/>
  <c r="K102" i="38"/>
  <c r="V101" i="38"/>
  <c r="T101" i="38"/>
  <c r="W101" i="38" s="1"/>
  <c r="R101" i="38"/>
  <c r="C102" i="38" s="1"/>
  <c r="X102" i="38" s="1"/>
  <c r="Y102" i="38" s="1"/>
  <c r="M101" i="38"/>
  <c r="K101" i="38"/>
  <c r="V100" i="38"/>
  <c r="T100" i="38"/>
  <c r="W100" i="38" s="1"/>
  <c r="R100" i="38"/>
  <c r="C101" i="38" s="1"/>
  <c r="X101" i="38" s="1"/>
  <c r="Y101" i="38" s="1"/>
  <c r="M100" i="38"/>
  <c r="K100" i="38"/>
  <c r="V99" i="38"/>
  <c r="T99" i="38"/>
  <c r="W99" i="38" s="1"/>
  <c r="R99" i="38"/>
  <c r="C100" i="38" s="1"/>
  <c r="X100" i="38" s="1"/>
  <c r="Y100" i="38" s="1"/>
  <c r="M99" i="38"/>
  <c r="K99" i="38"/>
  <c r="V98" i="38"/>
  <c r="T98" i="38"/>
  <c r="W98" i="38" s="1"/>
  <c r="R98" i="38"/>
  <c r="C99" i="38" s="1"/>
  <c r="X99" i="38" s="1"/>
  <c r="Y99" i="38" s="1"/>
  <c r="M98" i="38"/>
  <c r="K98" i="38"/>
  <c r="V97" i="38"/>
  <c r="T97" i="38"/>
  <c r="W97" i="38" s="1"/>
  <c r="R97" i="38"/>
  <c r="C98" i="38" s="1"/>
  <c r="X98" i="38" s="1"/>
  <c r="Y98" i="38" s="1"/>
  <c r="M97" i="38"/>
  <c r="K97" i="38"/>
  <c r="V96" i="38"/>
  <c r="T96" i="38"/>
  <c r="W96" i="38" s="1"/>
  <c r="R96" i="38"/>
  <c r="C97" i="38" s="1"/>
  <c r="X97" i="38" s="1"/>
  <c r="Y97" i="38" s="1"/>
  <c r="M96" i="38"/>
  <c r="K96" i="38"/>
  <c r="V95" i="38"/>
  <c r="T95" i="38"/>
  <c r="W95" i="38" s="1"/>
  <c r="R95" i="38"/>
  <c r="C96" i="38" s="1"/>
  <c r="X96" i="38" s="1"/>
  <c r="Y96" i="38" s="1"/>
  <c r="M95" i="38"/>
  <c r="K95" i="38"/>
  <c r="V94" i="38"/>
  <c r="T94" i="38"/>
  <c r="W94" i="38" s="1"/>
  <c r="R94" i="38"/>
  <c r="C95" i="38" s="1"/>
  <c r="X95" i="38" s="1"/>
  <c r="Y95" i="38" s="1"/>
  <c r="M94" i="38"/>
  <c r="K94" i="38"/>
  <c r="V93" i="38"/>
  <c r="T93" i="38"/>
  <c r="W93" i="38" s="1"/>
  <c r="R93" i="38"/>
  <c r="C94" i="38" s="1"/>
  <c r="X94" i="38" s="1"/>
  <c r="Y94" i="38" s="1"/>
  <c r="M93" i="38"/>
  <c r="K93" i="38"/>
  <c r="V92" i="38"/>
  <c r="T92" i="38"/>
  <c r="W92" i="38" s="1"/>
  <c r="R92" i="38"/>
  <c r="C93" i="38" s="1"/>
  <c r="X93" i="38" s="1"/>
  <c r="Y93" i="38" s="1"/>
  <c r="M92" i="38"/>
  <c r="K92" i="38"/>
  <c r="V91" i="38"/>
  <c r="T91" i="38"/>
  <c r="W91" i="38" s="1"/>
  <c r="R91" i="38"/>
  <c r="C92" i="38" s="1"/>
  <c r="X92" i="38" s="1"/>
  <c r="Y92" i="38" s="1"/>
  <c r="M91" i="38"/>
  <c r="K91" i="38"/>
  <c r="V90" i="38"/>
  <c r="T90" i="38"/>
  <c r="W90" i="38" s="1"/>
  <c r="R90" i="38"/>
  <c r="C91" i="38" s="1"/>
  <c r="X91" i="38" s="1"/>
  <c r="Y91" i="38" s="1"/>
  <c r="M90" i="38"/>
  <c r="K90" i="38"/>
  <c r="V89" i="38"/>
  <c r="T89" i="38"/>
  <c r="W89" i="38" s="1"/>
  <c r="R89" i="38"/>
  <c r="C90" i="38" s="1"/>
  <c r="X90" i="38" s="1"/>
  <c r="Y90" i="38" s="1"/>
  <c r="M89" i="38"/>
  <c r="K89" i="38"/>
  <c r="V88" i="38"/>
  <c r="T88" i="38"/>
  <c r="W88" i="38" s="1"/>
  <c r="R88" i="38"/>
  <c r="C89" i="38" s="1"/>
  <c r="X89" i="38" s="1"/>
  <c r="Y89" i="38" s="1"/>
  <c r="M88" i="38"/>
  <c r="K88" i="38"/>
  <c r="V87" i="38"/>
  <c r="T87" i="38"/>
  <c r="W87" i="38" s="1"/>
  <c r="R87" i="38"/>
  <c r="C88" i="38" s="1"/>
  <c r="X88" i="38" s="1"/>
  <c r="Y88" i="38" s="1"/>
  <c r="M87" i="38"/>
  <c r="K87" i="38"/>
  <c r="V86" i="38"/>
  <c r="T86" i="38"/>
  <c r="W86" i="38" s="1"/>
  <c r="R86" i="38"/>
  <c r="C87" i="38" s="1"/>
  <c r="X87" i="38" s="1"/>
  <c r="Y87" i="38" s="1"/>
  <c r="M86" i="38"/>
  <c r="K86" i="38"/>
  <c r="V85" i="38"/>
  <c r="T85" i="38"/>
  <c r="W85" i="38" s="1"/>
  <c r="R85" i="38"/>
  <c r="C86" i="38" s="1"/>
  <c r="X86" i="38" s="1"/>
  <c r="Y86" i="38" s="1"/>
  <c r="M85" i="38"/>
  <c r="K85" i="38"/>
  <c r="V84" i="38"/>
  <c r="T84" i="38"/>
  <c r="W84" i="38" s="1"/>
  <c r="R84" i="38"/>
  <c r="C85" i="38" s="1"/>
  <c r="X85" i="38" s="1"/>
  <c r="Y85" i="38" s="1"/>
  <c r="M84" i="38"/>
  <c r="K84" i="38"/>
  <c r="V83" i="38"/>
  <c r="T83" i="38"/>
  <c r="W83" i="38" s="1"/>
  <c r="R83" i="38"/>
  <c r="C84" i="38" s="1"/>
  <c r="X84" i="38" s="1"/>
  <c r="Y84" i="38" s="1"/>
  <c r="M83" i="38"/>
  <c r="K83" i="38"/>
  <c r="V82" i="38"/>
  <c r="T82" i="38"/>
  <c r="W82" i="38" s="1"/>
  <c r="R82" i="38"/>
  <c r="C83" i="38" s="1"/>
  <c r="X83" i="38" s="1"/>
  <c r="Y83" i="38" s="1"/>
  <c r="M82" i="38"/>
  <c r="K82" i="38"/>
  <c r="V81" i="38"/>
  <c r="T81" i="38"/>
  <c r="W81" i="38" s="1"/>
  <c r="R81" i="38"/>
  <c r="C82" i="38" s="1"/>
  <c r="X82" i="38" s="1"/>
  <c r="Y82" i="38" s="1"/>
  <c r="M81" i="38"/>
  <c r="K81" i="38"/>
  <c r="V80" i="38"/>
  <c r="T80" i="38"/>
  <c r="W80" i="38" s="1"/>
  <c r="R80" i="38"/>
  <c r="C81" i="38" s="1"/>
  <c r="X81" i="38" s="1"/>
  <c r="Y81" i="38" s="1"/>
  <c r="M80" i="38"/>
  <c r="K80" i="38"/>
  <c r="V79" i="38"/>
  <c r="T79" i="38"/>
  <c r="W79" i="38" s="1"/>
  <c r="R79" i="38"/>
  <c r="C80" i="38" s="1"/>
  <c r="X80" i="38" s="1"/>
  <c r="Y80" i="38" s="1"/>
  <c r="M79" i="38"/>
  <c r="K79" i="38"/>
  <c r="V78" i="38"/>
  <c r="T78" i="38"/>
  <c r="W78" i="38" s="1"/>
  <c r="R78" i="38"/>
  <c r="C79" i="38" s="1"/>
  <c r="X79" i="38" s="1"/>
  <c r="Y79" i="38" s="1"/>
  <c r="M78" i="38"/>
  <c r="K78" i="38"/>
  <c r="V77" i="38"/>
  <c r="T77" i="38"/>
  <c r="W77" i="38" s="1"/>
  <c r="R77" i="38"/>
  <c r="C78" i="38" s="1"/>
  <c r="X78" i="38" s="1"/>
  <c r="Y78" i="38" s="1"/>
  <c r="M77" i="38"/>
  <c r="K77" i="38"/>
  <c r="V76" i="38"/>
  <c r="T76" i="38"/>
  <c r="W76" i="38" s="1"/>
  <c r="R76" i="38"/>
  <c r="C77" i="38" s="1"/>
  <c r="X77" i="38" s="1"/>
  <c r="Y77" i="38" s="1"/>
  <c r="M76" i="38"/>
  <c r="K76" i="38"/>
  <c r="V75" i="38"/>
  <c r="T75" i="38"/>
  <c r="W75" i="38" s="1"/>
  <c r="R75" i="38"/>
  <c r="C76" i="38" s="1"/>
  <c r="X76" i="38" s="1"/>
  <c r="Y76" i="38" s="1"/>
  <c r="M75" i="38"/>
  <c r="K75" i="38"/>
  <c r="V74" i="38"/>
  <c r="T74" i="38"/>
  <c r="W74" i="38" s="1"/>
  <c r="R74" i="38"/>
  <c r="C75" i="38" s="1"/>
  <c r="X75" i="38" s="1"/>
  <c r="Y75" i="38" s="1"/>
  <c r="M74" i="38"/>
  <c r="K74" i="38"/>
  <c r="V73" i="38"/>
  <c r="T73" i="38"/>
  <c r="W73" i="38" s="1"/>
  <c r="R73" i="38"/>
  <c r="C74" i="38" s="1"/>
  <c r="X74" i="38" s="1"/>
  <c r="Y74" i="38" s="1"/>
  <c r="M73" i="38"/>
  <c r="K73" i="38"/>
  <c r="V72" i="38"/>
  <c r="T72" i="38"/>
  <c r="W72" i="38" s="1"/>
  <c r="R72" i="38"/>
  <c r="C73" i="38" s="1"/>
  <c r="X73" i="38" s="1"/>
  <c r="Y73" i="38" s="1"/>
  <c r="M72" i="38"/>
  <c r="K72" i="38"/>
  <c r="V71" i="38"/>
  <c r="T71" i="38"/>
  <c r="W71" i="38" s="1"/>
  <c r="R71" i="38"/>
  <c r="C72" i="38" s="1"/>
  <c r="X72" i="38" s="1"/>
  <c r="Y72" i="38" s="1"/>
  <c r="M71" i="38"/>
  <c r="K71" i="38"/>
  <c r="V70" i="38"/>
  <c r="T70" i="38"/>
  <c r="W70" i="38" s="1"/>
  <c r="R70" i="38"/>
  <c r="C71" i="38" s="1"/>
  <c r="X71" i="38" s="1"/>
  <c r="Y71" i="38" s="1"/>
  <c r="M70" i="38"/>
  <c r="K70" i="38"/>
  <c r="V69" i="38"/>
  <c r="T69" i="38"/>
  <c r="W69" i="38" s="1"/>
  <c r="R69" i="38"/>
  <c r="C70" i="38" s="1"/>
  <c r="X70" i="38" s="1"/>
  <c r="Y70" i="38" s="1"/>
  <c r="M69" i="38"/>
  <c r="K69" i="38"/>
  <c r="V68" i="38"/>
  <c r="T68" i="38"/>
  <c r="W68" i="38" s="1"/>
  <c r="R68" i="38"/>
  <c r="C69" i="38" s="1"/>
  <c r="X69" i="38" s="1"/>
  <c r="Y69" i="38" s="1"/>
  <c r="M68" i="38"/>
  <c r="K68" i="38"/>
  <c r="V67" i="38"/>
  <c r="T67" i="38"/>
  <c r="W67" i="38" s="1"/>
  <c r="R67" i="38"/>
  <c r="C68" i="38" s="1"/>
  <c r="X68" i="38" s="1"/>
  <c r="Y68" i="38" s="1"/>
  <c r="M67" i="38"/>
  <c r="K67" i="38"/>
  <c r="V66" i="38"/>
  <c r="T66" i="38"/>
  <c r="W66" i="38" s="1"/>
  <c r="R66" i="38"/>
  <c r="C67" i="38" s="1"/>
  <c r="X67" i="38" s="1"/>
  <c r="Y67" i="38" s="1"/>
  <c r="M66" i="38"/>
  <c r="K66" i="38"/>
  <c r="V65" i="38"/>
  <c r="T65" i="38"/>
  <c r="W65" i="38" s="1"/>
  <c r="R65" i="38"/>
  <c r="C66" i="38" s="1"/>
  <c r="X66" i="38" s="1"/>
  <c r="Y66" i="38" s="1"/>
  <c r="M65" i="38"/>
  <c r="K65" i="38"/>
  <c r="V64" i="38"/>
  <c r="T64" i="38"/>
  <c r="W64" i="38" s="1"/>
  <c r="R64" i="38"/>
  <c r="C65" i="38" s="1"/>
  <c r="X65" i="38" s="1"/>
  <c r="Y65" i="38" s="1"/>
  <c r="M64" i="38"/>
  <c r="K64" i="38"/>
  <c r="V63" i="38"/>
  <c r="T63" i="38"/>
  <c r="W63" i="38" s="1"/>
  <c r="R63" i="38"/>
  <c r="C64" i="38" s="1"/>
  <c r="X64" i="38" s="1"/>
  <c r="Y64" i="38" s="1"/>
  <c r="M63" i="38"/>
  <c r="K63" i="38"/>
  <c r="V62" i="38"/>
  <c r="T62" i="38"/>
  <c r="W62" i="38" s="1"/>
  <c r="R62" i="38"/>
  <c r="C63" i="38" s="1"/>
  <c r="X63" i="38" s="1"/>
  <c r="Y63" i="38" s="1"/>
  <c r="M62" i="38"/>
  <c r="K62" i="38"/>
  <c r="V61" i="38"/>
  <c r="T61" i="38"/>
  <c r="W61" i="38" s="1"/>
  <c r="R61" i="38"/>
  <c r="C62" i="38" s="1"/>
  <c r="X62" i="38" s="1"/>
  <c r="Y62" i="38" s="1"/>
  <c r="M61" i="38"/>
  <c r="K61" i="38"/>
  <c r="V60" i="38"/>
  <c r="T60" i="38"/>
  <c r="W60" i="38" s="1"/>
  <c r="R60" i="38"/>
  <c r="C61" i="38" s="1"/>
  <c r="X61" i="38" s="1"/>
  <c r="Y61" i="38" s="1"/>
  <c r="M60" i="38"/>
  <c r="K60" i="38"/>
  <c r="V59" i="38"/>
  <c r="T59" i="38"/>
  <c r="W59" i="38" s="1"/>
  <c r="R59" i="38"/>
  <c r="C60" i="38" s="1"/>
  <c r="X60" i="38" s="1"/>
  <c r="Y60" i="38" s="1"/>
  <c r="M59" i="38"/>
  <c r="K59" i="38"/>
  <c r="V58" i="38"/>
  <c r="T58" i="38"/>
  <c r="V57" i="38"/>
  <c r="T57" i="38"/>
  <c r="W57" i="38" s="1"/>
  <c r="V56" i="38"/>
  <c r="T56" i="38"/>
  <c r="W56" i="38" s="1"/>
  <c r="V55" i="38"/>
  <c r="T55" i="38"/>
  <c r="W55" i="38" s="1"/>
  <c r="V54" i="38"/>
  <c r="T54" i="38"/>
  <c r="W54" i="38" s="1"/>
  <c r="V53" i="38"/>
  <c r="T53" i="38"/>
  <c r="V52" i="38"/>
  <c r="T52" i="38"/>
  <c r="W52" i="38" s="1"/>
  <c r="V51" i="38"/>
  <c r="T51" i="38"/>
  <c r="W51" i="38" s="1"/>
  <c r="V50" i="38"/>
  <c r="T50" i="38"/>
  <c r="W50" i="38" s="1"/>
  <c r="V49" i="38"/>
  <c r="T49" i="38"/>
  <c r="W49" i="38" s="1"/>
  <c r="V48" i="38"/>
  <c r="T48" i="38"/>
  <c r="V47" i="38"/>
  <c r="T47" i="38"/>
  <c r="W47" i="38" s="1"/>
  <c r="V46" i="38"/>
  <c r="T46" i="38"/>
  <c r="V45" i="38"/>
  <c r="T45" i="38"/>
  <c r="W45" i="38" s="1"/>
  <c r="V44" i="38"/>
  <c r="T44" i="38"/>
  <c r="W44" i="38" s="1"/>
  <c r="V43" i="38"/>
  <c r="T43" i="38"/>
  <c r="W43" i="38" s="1"/>
  <c r="V42" i="38"/>
  <c r="T42" i="38"/>
  <c r="W42" i="38" s="1"/>
  <c r="V41" i="38"/>
  <c r="T41" i="38"/>
  <c r="W41" i="38" s="1"/>
  <c r="V40" i="38"/>
  <c r="T40" i="38"/>
  <c r="W40" i="38" s="1"/>
  <c r="V39" i="38"/>
  <c r="T39" i="38"/>
  <c r="V38" i="38"/>
  <c r="T38" i="38"/>
  <c r="V37" i="38"/>
  <c r="T37" i="38"/>
  <c r="V36" i="38"/>
  <c r="T36" i="38"/>
  <c r="W36" i="38" s="1"/>
  <c r="V35" i="38"/>
  <c r="T35" i="38"/>
  <c r="V34" i="38"/>
  <c r="T34" i="38"/>
  <c r="V33" i="38"/>
  <c r="T33" i="38"/>
  <c r="V32" i="38"/>
  <c r="T32" i="38"/>
  <c r="W32" i="38" s="1"/>
  <c r="V31" i="38"/>
  <c r="T31" i="38"/>
  <c r="V30" i="38"/>
  <c r="T30" i="38"/>
  <c r="W30" i="38" s="1"/>
  <c r="V29" i="38"/>
  <c r="T29" i="38"/>
  <c r="V28" i="38"/>
  <c r="T28" i="38"/>
  <c r="V27" i="38"/>
  <c r="T27" i="38"/>
  <c r="V26" i="38"/>
  <c r="T26" i="38"/>
  <c r="V25" i="38"/>
  <c r="T25" i="38"/>
  <c r="V24" i="38"/>
  <c r="T24" i="38"/>
  <c r="V23" i="38"/>
  <c r="T23" i="38"/>
  <c r="W23" i="38" s="1"/>
  <c r="T22" i="38"/>
  <c r="W22" i="38" s="1"/>
  <c r="V21" i="38"/>
  <c r="T21" i="38"/>
  <c r="T20" i="38"/>
  <c r="W20" i="38" s="1"/>
  <c r="T19" i="38"/>
  <c r="W19" i="38" s="1"/>
  <c r="T18" i="38"/>
  <c r="V17" i="38"/>
  <c r="T17" i="38"/>
  <c r="T16" i="38"/>
  <c r="W16" i="38" s="1"/>
  <c r="T15" i="38"/>
  <c r="W15" i="38" s="1"/>
  <c r="T14" i="38"/>
  <c r="W14" i="38" s="1"/>
  <c r="T13" i="38"/>
  <c r="W13" i="38" s="1"/>
  <c r="T12" i="38"/>
  <c r="W12" i="38" s="1"/>
  <c r="T11" i="38"/>
  <c r="W11" i="38" s="1"/>
  <c r="T10" i="38"/>
  <c r="W10" i="38" s="1"/>
  <c r="T9" i="38"/>
  <c r="W9" i="38" s="1"/>
  <c r="C9" i="38"/>
  <c r="K9" i="38" s="1"/>
  <c r="M9" i="38" s="1"/>
  <c r="H4" i="39" l="1"/>
  <c r="W21" i="39"/>
  <c r="W17" i="38"/>
  <c r="W18" i="38" s="1"/>
  <c r="H4" i="38"/>
  <c r="W17" i="39"/>
  <c r="W18" i="39" s="1"/>
  <c r="W24" i="39"/>
  <c r="W25" i="39" s="1"/>
  <c r="W26" i="39" s="1"/>
  <c r="W28" i="39"/>
  <c r="W31" i="39"/>
  <c r="W34" i="39"/>
  <c r="W35" i="39" s="1"/>
  <c r="W38" i="39"/>
  <c r="R9" i="39"/>
  <c r="V9" i="39"/>
  <c r="V18" i="39"/>
  <c r="V19" i="39" s="1"/>
  <c r="V20" i="39" s="1"/>
  <c r="V22" i="39"/>
  <c r="W39" i="39"/>
  <c r="W42" i="39"/>
  <c r="W44" i="39"/>
  <c r="W46" i="39"/>
  <c r="W48" i="39"/>
  <c r="W50" i="39"/>
  <c r="W52" i="39"/>
  <c r="W53" i="39" s="1"/>
  <c r="W54" i="39"/>
  <c r="W56" i="39"/>
  <c r="W58" i="39"/>
  <c r="W24" i="38"/>
  <c r="W25" i="38" s="1"/>
  <c r="W26" i="38" s="1"/>
  <c r="W21" i="38"/>
  <c r="R9" i="38"/>
  <c r="V9" i="38"/>
  <c r="V18" i="38"/>
  <c r="V19" i="38" s="1"/>
  <c r="V20" i="38" s="1"/>
  <c r="V22" i="38"/>
  <c r="W27" i="38"/>
  <c r="W28" i="38" s="1"/>
  <c r="W29" i="38"/>
  <c r="W31" i="38"/>
  <c r="W33" i="38"/>
  <c r="W34" i="38" s="1"/>
  <c r="W35" i="38" s="1"/>
  <c r="W37" i="38"/>
  <c r="W38" i="38" s="1"/>
  <c r="W46" i="38"/>
  <c r="W48" i="38"/>
  <c r="W53" i="38"/>
  <c r="W39" i="38"/>
  <c r="W58" i="38"/>
  <c r="K9" i="37"/>
  <c r="P5" i="38" l="1"/>
  <c r="P5" i="39"/>
  <c r="V10" i="39"/>
  <c r="V11" i="39" s="1"/>
  <c r="V12" i="39" s="1"/>
  <c r="V13" i="39" s="1"/>
  <c r="V14" i="39" s="1"/>
  <c r="V15" i="39" s="1"/>
  <c r="V16" i="39" s="1"/>
  <c r="C10" i="39"/>
  <c r="V10" i="38"/>
  <c r="V11" i="38" s="1"/>
  <c r="V12" i="38" s="1"/>
  <c r="V13" i="38" s="1"/>
  <c r="V14" i="38" s="1"/>
  <c r="V15" i="38" s="1"/>
  <c r="V16" i="38" s="1"/>
  <c r="C10" i="38"/>
  <c r="V108" i="37"/>
  <c r="T108" i="37"/>
  <c r="W108" i="37" s="1"/>
  <c r="R108" i="37"/>
  <c r="M108" i="37"/>
  <c r="K108" i="37"/>
  <c r="V107" i="37"/>
  <c r="T107" i="37"/>
  <c r="W107" i="37" s="1"/>
  <c r="R107" i="37"/>
  <c r="C108" i="37" s="1"/>
  <c r="X108" i="37" s="1"/>
  <c r="Y108" i="37" s="1"/>
  <c r="M107" i="37"/>
  <c r="K107" i="37"/>
  <c r="V106" i="37"/>
  <c r="T106" i="37"/>
  <c r="W106" i="37" s="1"/>
  <c r="R106" i="37"/>
  <c r="C107" i="37" s="1"/>
  <c r="X107" i="37" s="1"/>
  <c r="Y107" i="37" s="1"/>
  <c r="M106" i="37"/>
  <c r="K106" i="37"/>
  <c r="V105" i="37"/>
  <c r="T105" i="37"/>
  <c r="W105" i="37" s="1"/>
  <c r="R105" i="37"/>
  <c r="C106" i="37" s="1"/>
  <c r="X106" i="37" s="1"/>
  <c r="Y106" i="37" s="1"/>
  <c r="M105" i="37"/>
  <c r="K105" i="37"/>
  <c r="V104" i="37"/>
  <c r="T104" i="37"/>
  <c r="W104" i="37" s="1"/>
  <c r="R104" i="37"/>
  <c r="C105" i="37" s="1"/>
  <c r="X105" i="37" s="1"/>
  <c r="Y105" i="37" s="1"/>
  <c r="M104" i="37"/>
  <c r="K104" i="37"/>
  <c r="V103" i="37"/>
  <c r="T103" i="37"/>
  <c r="W103" i="37" s="1"/>
  <c r="R103" i="37"/>
  <c r="C104" i="37" s="1"/>
  <c r="X104" i="37" s="1"/>
  <c r="Y104" i="37" s="1"/>
  <c r="M103" i="37"/>
  <c r="K103" i="37"/>
  <c r="V102" i="37"/>
  <c r="T102" i="37"/>
  <c r="W102" i="37" s="1"/>
  <c r="R102" i="37"/>
  <c r="C103" i="37" s="1"/>
  <c r="X103" i="37" s="1"/>
  <c r="Y103" i="37" s="1"/>
  <c r="M102" i="37"/>
  <c r="K102" i="37"/>
  <c r="V101" i="37"/>
  <c r="T101" i="37"/>
  <c r="W101" i="37" s="1"/>
  <c r="R101" i="37"/>
  <c r="C102" i="37" s="1"/>
  <c r="X102" i="37" s="1"/>
  <c r="Y102" i="37" s="1"/>
  <c r="M101" i="37"/>
  <c r="K101" i="37"/>
  <c r="V100" i="37"/>
  <c r="T100" i="37"/>
  <c r="W100" i="37" s="1"/>
  <c r="R100" i="37"/>
  <c r="C101" i="37" s="1"/>
  <c r="X101" i="37" s="1"/>
  <c r="Y101" i="37" s="1"/>
  <c r="M100" i="37"/>
  <c r="K100" i="37"/>
  <c r="V99" i="37"/>
  <c r="T99" i="37"/>
  <c r="W99" i="37" s="1"/>
  <c r="R99" i="37"/>
  <c r="C100" i="37" s="1"/>
  <c r="X100" i="37" s="1"/>
  <c r="Y100" i="37" s="1"/>
  <c r="M99" i="37"/>
  <c r="K99" i="37"/>
  <c r="V98" i="37"/>
  <c r="T98" i="37"/>
  <c r="W98" i="37" s="1"/>
  <c r="R98" i="37"/>
  <c r="C99" i="37" s="1"/>
  <c r="X99" i="37" s="1"/>
  <c r="Y99" i="37" s="1"/>
  <c r="M98" i="37"/>
  <c r="K98" i="37"/>
  <c r="V97" i="37"/>
  <c r="T97" i="37"/>
  <c r="W97" i="37" s="1"/>
  <c r="R97" i="37"/>
  <c r="C98" i="37" s="1"/>
  <c r="X98" i="37" s="1"/>
  <c r="Y98" i="37" s="1"/>
  <c r="M97" i="37"/>
  <c r="K97" i="37"/>
  <c r="V96" i="37"/>
  <c r="T96" i="37"/>
  <c r="W96" i="37" s="1"/>
  <c r="R96" i="37"/>
  <c r="C97" i="37" s="1"/>
  <c r="X97" i="37" s="1"/>
  <c r="Y97" i="37" s="1"/>
  <c r="M96" i="37"/>
  <c r="K96" i="37"/>
  <c r="V95" i="37"/>
  <c r="T95" i="37"/>
  <c r="W95" i="37" s="1"/>
  <c r="R95" i="37"/>
  <c r="C96" i="37" s="1"/>
  <c r="X96" i="37" s="1"/>
  <c r="Y96" i="37" s="1"/>
  <c r="M95" i="37"/>
  <c r="K95" i="37"/>
  <c r="V94" i="37"/>
  <c r="T94" i="37"/>
  <c r="W94" i="37" s="1"/>
  <c r="R94" i="37"/>
  <c r="C95" i="37" s="1"/>
  <c r="X95" i="37" s="1"/>
  <c r="Y95" i="37" s="1"/>
  <c r="M94" i="37"/>
  <c r="K94" i="37"/>
  <c r="V93" i="37"/>
  <c r="T93" i="37"/>
  <c r="W93" i="37" s="1"/>
  <c r="R93" i="37"/>
  <c r="C94" i="37" s="1"/>
  <c r="X94" i="37" s="1"/>
  <c r="Y94" i="37" s="1"/>
  <c r="M93" i="37"/>
  <c r="K93" i="37"/>
  <c r="V92" i="37"/>
  <c r="T92" i="37"/>
  <c r="W92" i="37" s="1"/>
  <c r="R92" i="37"/>
  <c r="C93" i="37" s="1"/>
  <c r="X93" i="37" s="1"/>
  <c r="Y93" i="37" s="1"/>
  <c r="M92" i="37"/>
  <c r="K92" i="37"/>
  <c r="V91" i="37"/>
  <c r="T91" i="37"/>
  <c r="W91" i="37" s="1"/>
  <c r="R91" i="37"/>
  <c r="C92" i="37" s="1"/>
  <c r="X92" i="37" s="1"/>
  <c r="Y92" i="37" s="1"/>
  <c r="M91" i="37"/>
  <c r="K91" i="37"/>
  <c r="V90" i="37"/>
  <c r="T90" i="37"/>
  <c r="W90" i="37" s="1"/>
  <c r="R90" i="37"/>
  <c r="C91" i="37" s="1"/>
  <c r="X91" i="37" s="1"/>
  <c r="Y91" i="37" s="1"/>
  <c r="M90" i="37"/>
  <c r="K90" i="37"/>
  <c r="V89" i="37"/>
  <c r="T89" i="37"/>
  <c r="W89" i="37" s="1"/>
  <c r="R89" i="37"/>
  <c r="C90" i="37" s="1"/>
  <c r="X90" i="37" s="1"/>
  <c r="Y90" i="37" s="1"/>
  <c r="M89" i="37"/>
  <c r="K89" i="37"/>
  <c r="V88" i="37"/>
  <c r="T88" i="37"/>
  <c r="W88" i="37" s="1"/>
  <c r="R88" i="37"/>
  <c r="C89" i="37" s="1"/>
  <c r="X89" i="37" s="1"/>
  <c r="Y89" i="37" s="1"/>
  <c r="M88" i="37"/>
  <c r="K88" i="37"/>
  <c r="V87" i="37"/>
  <c r="T87" i="37"/>
  <c r="W87" i="37" s="1"/>
  <c r="R87" i="37"/>
  <c r="C88" i="37" s="1"/>
  <c r="X88" i="37" s="1"/>
  <c r="Y88" i="37" s="1"/>
  <c r="M87" i="37"/>
  <c r="K87" i="37"/>
  <c r="V86" i="37"/>
  <c r="T86" i="37"/>
  <c r="W86" i="37" s="1"/>
  <c r="R86" i="37"/>
  <c r="C87" i="37" s="1"/>
  <c r="X87" i="37" s="1"/>
  <c r="Y87" i="37" s="1"/>
  <c r="M86" i="37"/>
  <c r="K86" i="37"/>
  <c r="V85" i="37"/>
  <c r="T85" i="37"/>
  <c r="W85" i="37" s="1"/>
  <c r="R85" i="37"/>
  <c r="C86" i="37" s="1"/>
  <c r="X86" i="37" s="1"/>
  <c r="Y86" i="37" s="1"/>
  <c r="M85" i="37"/>
  <c r="K85" i="37"/>
  <c r="V84" i="37"/>
  <c r="T84" i="37"/>
  <c r="W84" i="37" s="1"/>
  <c r="R84" i="37"/>
  <c r="C85" i="37" s="1"/>
  <c r="X85" i="37" s="1"/>
  <c r="Y85" i="37" s="1"/>
  <c r="M84" i="37"/>
  <c r="K84" i="37"/>
  <c r="V83" i="37"/>
  <c r="T83" i="37"/>
  <c r="W83" i="37" s="1"/>
  <c r="R83" i="37"/>
  <c r="C84" i="37" s="1"/>
  <c r="X84" i="37" s="1"/>
  <c r="Y84" i="37" s="1"/>
  <c r="M83" i="37"/>
  <c r="K83" i="37"/>
  <c r="V82" i="37"/>
  <c r="T82" i="37"/>
  <c r="W82" i="37" s="1"/>
  <c r="R82" i="37"/>
  <c r="C83" i="37" s="1"/>
  <c r="X83" i="37" s="1"/>
  <c r="Y83" i="37" s="1"/>
  <c r="M82" i="37"/>
  <c r="K82" i="37"/>
  <c r="V81" i="37"/>
  <c r="T81" i="37"/>
  <c r="W81" i="37" s="1"/>
  <c r="R81" i="37"/>
  <c r="C82" i="37" s="1"/>
  <c r="X82" i="37" s="1"/>
  <c r="Y82" i="37" s="1"/>
  <c r="M81" i="37"/>
  <c r="K81" i="37"/>
  <c r="V80" i="37"/>
  <c r="T80" i="37"/>
  <c r="W80" i="37" s="1"/>
  <c r="R80" i="37"/>
  <c r="C81" i="37" s="1"/>
  <c r="X81" i="37" s="1"/>
  <c r="Y81" i="37" s="1"/>
  <c r="M80" i="37"/>
  <c r="K80" i="37"/>
  <c r="V79" i="37"/>
  <c r="T79" i="37"/>
  <c r="W79" i="37" s="1"/>
  <c r="R79" i="37"/>
  <c r="C80" i="37" s="1"/>
  <c r="X80" i="37" s="1"/>
  <c r="Y80" i="37" s="1"/>
  <c r="M79" i="37"/>
  <c r="K79" i="37"/>
  <c r="V78" i="37"/>
  <c r="T78" i="37"/>
  <c r="W78" i="37" s="1"/>
  <c r="R78" i="37"/>
  <c r="C79" i="37" s="1"/>
  <c r="X79" i="37" s="1"/>
  <c r="Y79" i="37" s="1"/>
  <c r="M78" i="37"/>
  <c r="K78" i="37"/>
  <c r="V77" i="37"/>
  <c r="T77" i="37"/>
  <c r="W77" i="37" s="1"/>
  <c r="R77" i="37"/>
  <c r="C78" i="37" s="1"/>
  <c r="X78" i="37" s="1"/>
  <c r="Y78" i="37" s="1"/>
  <c r="M77" i="37"/>
  <c r="K77" i="37"/>
  <c r="V76" i="37"/>
  <c r="T76" i="37"/>
  <c r="W76" i="37" s="1"/>
  <c r="R76" i="37"/>
  <c r="C77" i="37" s="1"/>
  <c r="X77" i="37" s="1"/>
  <c r="Y77" i="37" s="1"/>
  <c r="M76" i="37"/>
  <c r="K76" i="37"/>
  <c r="V75" i="37"/>
  <c r="T75" i="37"/>
  <c r="W75" i="37" s="1"/>
  <c r="R75" i="37"/>
  <c r="C76" i="37" s="1"/>
  <c r="X76" i="37" s="1"/>
  <c r="Y76" i="37" s="1"/>
  <c r="M75" i="37"/>
  <c r="K75" i="37"/>
  <c r="V74" i="37"/>
  <c r="T74" i="37"/>
  <c r="W74" i="37" s="1"/>
  <c r="R74" i="37"/>
  <c r="C75" i="37" s="1"/>
  <c r="X75" i="37" s="1"/>
  <c r="Y75" i="37" s="1"/>
  <c r="M74" i="37"/>
  <c r="K74" i="37"/>
  <c r="V73" i="37"/>
  <c r="T73" i="37"/>
  <c r="W73" i="37" s="1"/>
  <c r="R73" i="37"/>
  <c r="C74" i="37" s="1"/>
  <c r="X74" i="37" s="1"/>
  <c r="Y74" i="37" s="1"/>
  <c r="M73" i="37"/>
  <c r="K73" i="37"/>
  <c r="V72" i="37"/>
  <c r="T72" i="37"/>
  <c r="W72" i="37" s="1"/>
  <c r="R72" i="37"/>
  <c r="C73" i="37" s="1"/>
  <c r="X73" i="37" s="1"/>
  <c r="Y73" i="37" s="1"/>
  <c r="M72" i="37"/>
  <c r="K72" i="37"/>
  <c r="V71" i="37"/>
  <c r="T71" i="37"/>
  <c r="W71" i="37" s="1"/>
  <c r="R71" i="37"/>
  <c r="C72" i="37" s="1"/>
  <c r="X72" i="37" s="1"/>
  <c r="Y72" i="37" s="1"/>
  <c r="M71" i="37"/>
  <c r="K71" i="37"/>
  <c r="V70" i="37"/>
  <c r="T70" i="37"/>
  <c r="W70" i="37" s="1"/>
  <c r="R70" i="37"/>
  <c r="C71" i="37" s="1"/>
  <c r="X71" i="37" s="1"/>
  <c r="Y71" i="37" s="1"/>
  <c r="M70" i="37"/>
  <c r="K70" i="37"/>
  <c r="V69" i="37"/>
  <c r="T69" i="37"/>
  <c r="W69" i="37" s="1"/>
  <c r="R69" i="37"/>
  <c r="C70" i="37" s="1"/>
  <c r="X70" i="37" s="1"/>
  <c r="Y70" i="37" s="1"/>
  <c r="M69" i="37"/>
  <c r="K69" i="37"/>
  <c r="V68" i="37"/>
  <c r="T68" i="37"/>
  <c r="W68" i="37" s="1"/>
  <c r="R68" i="37"/>
  <c r="C69" i="37" s="1"/>
  <c r="X69" i="37" s="1"/>
  <c r="Y69" i="37" s="1"/>
  <c r="M68" i="37"/>
  <c r="K68" i="37"/>
  <c r="V67" i="37"/>
  <c r="T67" i="37"/>
  <c r="W67" i="37" s="1"/>
  <c r="R67" i="37"/>
  <c r="C68" i="37" s="1"/>
  <c r="X68" i="37" s="1"/>
  <c r="Y68" i="37" s="1"/>
  <c r="M67" i="37"/>
  <c r="K67" i="37"/>
  <c r="V66" i="37"/>
  <c r="T66" i="37"/>
  <c r="W66" i="37" s="1"/>
  <c r="R66" i="37"/>
  <c r="C67" i="37" s="1"/>
  <c r="X67" i="37" s="1"/>
  <c r="Y67" i="37" s="1"/>
  <c r="M66" i="37"/>
  <c r="K66" i="37"/>
  <c r="V65" i="37"/>
  <c r="T65" i="37"/>
  <c r="W65" i="37" s="1"/>
  <c r="R65" i="37"/>
  <c r="C66" i="37" s="1"/>
  <c r="X66" i="37" s="1"/>
  <c r="Y66" i="37" s="1"/>
  <c r="M65" i="37"/>
  <c r="K65" i="37"/>
  <c r="V64" i="37"/>
  <c r="T64" i="37"/>
  <c r="W64" i="37" s="1"/>
  <c r="R64" i="37"/>
  <c r="C65" i="37" s="1"/>
  <c r="X65" i="37" s="1"/>
  <c r="Y65" i="37" s="1"/>
  <c r="M64" i="37"/>
  <c r="K64" i="37"/>
  <c r="V63" i="37"/>
  <c r="T63" i="37"/>
  <c r="W63" i="37" s="1"/>
  <c r="R63" i="37"/>
  <c r="C64" i="37" s="1"/>
  <c r="X64" i="37" s="1"/>
  <c r="Y64" i="37" s="1"/>
  <c r="M63" i="37"/>
  <c r="K63" i="37"/>
  <c r="V62" i="37"/>
  <c r="T62" i="37"/>
  <c r="W62" i="37" s="1"/>
  <c r="R62" i="37"/>
  <c r="C63" i="37" s="1"/>
  <c r="X63" i="37" s="1"/>
  <c r="Y63" i="37" s="1"/>
  <c r="M62" i="37"/>
  <c r="K62" i="37"/>
  <c r="V61" i="37"/>
  <c r="T61" i="37"/>
  <c r="W61" i="37" s="1"/>
  <c r="R61" i="37"/>
  <c r="C62" i="37" s="1"/>
  <c r="X62" i="37" s="1"/>
  <c r="Y62" i="37" s="1"/>
  <c r="M61" i="37"/>
  <c r="K61" i="37"/>
  <c r="V60" i="37"/>
  <c r="T60" i="37"/>
  <c r="W60" i="37" s="1"/>
  <c r="R60" i="37"/>
  <c r="C61" i="37" s="1"/>
  <c r="X61" i="37" s="1"/>
  <c r="Y61" i="37" s="1"/>
  <c r="M60" i="37"/>
  <c r="K60" i="37"/>
  <c r="V59" i="37"/>
  <c r="T59" i="37"/>
  <c r="W59" i="37" s="1"/>
  <c r="R59" i="37"/>
  <c r="C60" i="37" s="1"/>
  <c r="X60" i="37" s="1"/>
  <c r="Y60" i="37" s="1"/>
  <c r="M59" i="37"/>
  <c r="K59" i="37"/>
  <c r="V58" i="37"/>
  <c r="T58" i="37"/>
  <c r="V57" i="37"/>
  <c r="T57" i="37"/>
  <c r="V56" i="37"/>
  <c r="T56" i="37"/>
  <c r="V55" i="37"/>
  <c r="T55" i="37"/>
  <c r="V54" i="37"/>
  <c r="T54" i="37"/>
  <c r="V53" i="37"/>
  <c r="T53" i="37"/>
  <c r="V52" i="37"/>
  <c r="T52" i="37"/>
  <c r="V51" i="37"/>
  <c r="T51" i="37"/>
  <c r="V50" i="37"/>
  <c r="T50" i="37"/>
  <c r="V49" i="37"/>
  <c r="T49" i="37"/>
  <c r="V48" i="37"/>
  <c r="T48" i="37"/>
  <c r="V47" i="37"/>
  <c r="T47" i="37"/>
  <c r="V46" i="37"/>
  <c r="T46" i="37"/>
  <c r="V45" i="37"/>
  <c r="T45" i="37"/>
  <c r="V44" i="37"/>
  <c r="T44" i="37"/>
  <c r="V43" i="37"/>
  <c r="T43" i="37"/>
  <c r="V42" i="37"/>
  <c r="T42" i="37"/>
  <c r="V41" i="37"/>
  <c r="T41" i="37"/>
  <c r="V40" i="37"/>
  <c r="T40" i="37"/>
  <c r="V39" i="37"/>
  <c r="T39" i="37"/>
  <c r="V38" i="37"/>
  <c r="T38" i="37"/>
  <c r="V37" i="37"/>
  <c r="T37" i="37"/>
  <c r="V36" i="37"/>
  <c r="T36" i="37"/>
  <c r="V35" i="37"/>
  <c r="T35" i="37"/>
  <c r="V34" i="37"/>
  <c r="T34" i="37"/>
  <c r="V33" i="37"/>
  <c r="T33" i="37"/>
  <c r="V32" i="37"/>
  <c r="T32" i="37"/>
  <c r="V31" i="37"/>
  <c r="T31" i="37"/>
  <c r="V30" i="37"/>
  <c r="T30" i="37"/>
  <c r="V29" i="37"/>
  <c r="T29" i="37"/>
  <c r="V28" i="37"/>
  <c r="T28" i="37"/>
  <c r="V27" i="37"/>
  <c r="T27" i="37"/>
  <c r="V26" i="37"/>
  <c r="T26" i="37"/>
  <c r="V25" i="37"/>
  <c r="T25" i="37"/>
  <c r="V24" i="37"/>
  <c r="T24" i="37"/>
  <c r="V23" i="37"/>
  <c r="T23" i="37"/>
  <c r="T22" i="37"/>
  <c r="T21" i="37"/>
  <c r="T20" i="37"/>
  <c r="T19" i="37"/>
  <c r="T18" i="37"/>
  <c r="T17" i="37"/>
  <c r="T16" i="37"/>
  <c r="T15" i="37"/>
  <c r="T14" i="37"/>
  <c r="T13" i="37"/>
  <c r="T12" i="37"/>
  <c r="T11" i="37"/>
  <c r="T10" i="37"/>
  <c r="T9" i="37"/>
  <c r="V9" i="37" s="1"/>
  <c r="C9" i="37"/>
  <c r="M9" i="37" s="1"/>
  <c r="X10" i="39" l="1"/>
  <c r="K10" i="39"/>
  <c r="M10" i="39" s="1"/>
  <c r="R10" i="39" s="1"/>
  <c r="L5" i="39"/>
  <c r="L5" i="38"/>
  <c r="X10" i="38"/>
  <c r="K10" i="38"/>
  <c r="M10" i="38" s="1"/>
  <c r="R10" i="38" s="1"/>
  <c r="H4" i="37"/>
  <c r="V10" i="37"/>
  <c r="V11" i="37" s="1"/>
  <c r="V12" i="37" s="1"/>
  <c r="V13" i="37" s="1"/>
  <c r="V14" i="37" s="1"/>
  <c r="V15" i="37" s="1"/>
  <c r="V16" i="37" s="1"/>
  <c r="V17" i="37" s="1"/>
  <c r="V18" i="37" s="1"/>
  <c r="V19" i="37" s="1"/>
  <c r="V20" i="37" s="1"/>
  <c r="V21" i="37" s="1"/>
  <c r="V22" i="37" s="1"/>
  <c r="W9" i="37"/>
  <c r="W10" i="37" s="1"/>
  <c r="W11" i="37" s="1"/>
  <c r="W12" i="37" s="1"/>
  <c r="W13" i="37" s="1"/>
  <c r="W14" i="37"/>
  <c r="W15" i="37" s="1"/>
  <c r="W16" i="37"/>
  <c r="W17" i="37" s="1"/>
  <c r="W18" i="37"/>
  <c r="W19" i="37" s="1"/>
  <c r="W20" i="37" s="1"/>
  <c r="W21" i="37" s="1"/>
  <c r="W22" i="37"/>
  <c r="W23" i="37" s="1"/>
  <c r="W24" i="37"/>
  <c r="W25" i="37" s="1"/>
  <c r="W26" i="37" s="1"/>
  <c r="W27" i="37" s="1"/>
  <c r="W28" i="37" s="1"/>
  <c r="W29" i="37" s="1"/>
  <c r="W30" i="37"/>
  <c r="W31" i="37" s="1"/>
  <c r="W32" i="37"/>
  <c r="W33" i="37" s="1"/>
  <c r="W34" i="37" s="1"/>
  <c r="W35" i="37" s="1"/>
  <c r="W36" i="37" s="1"/>
  <c r="W37" i="37" s="1"/>
  <c r="W38" i="37" s="1"/>
  <c r="W39" i="37" s="1"/>
  <c r="W40" i="37"/>
  <c r="W41" i="37" s="1"/>
  <c r="W42" i="37" s="1"/>
  <c r="W43" i="37" s="1"/>
  <c r="W44" i="37" s="1"/>
  <c r="W45" i="37" s="1"/>
  <c r="W46" i="37" s="1"/>
  <c r="W47" i="37" s="1"/>
  <c r="W48" i="37" s="1"/>
  <c r="W49" i="37" s="1"/>
  <c r="W50" i="37" s="1"/>
  <c r="W51" i="37" s="1"/>
  <c r="W52" i="37" s="1"/>
  <c r="W53" i="37" s="1"/>
  <c r="W54" i="37" s="1"/>
  <c r="W55" i="37" s="1"/>
  <c r="W56" i="37" s="1"/>
  <c r="W57" i="37" s="1"/>
  <c r="W58" i="37" s="1"/>
  <c r="R9" i="37"/>
  <c r="C11" i="39" l="1"/>
  <c r="C11" i="38"/>
  <c r="L5" i="37"/>
  <c r="P5" i="37"/>
  <c r="C10" i="37"/>
  <c r="X11" i="39" l="1"/>
  <c r="Y11" i="39" s="1"/>
  <c r="K11" i="39"/>
  <c r="M11" i="39" s="1"/>
  <c r="R11" i="39" s="1"/>
  <c r="X11" i="38"/>
  <c r="Y11" i="38" s="1"/>
  <c r="K11" i="38"/>
  <c r="M11" i="38" s="1"/>
  <c r="R11" i="38" s="1"/>
  <c r="X10" i="37"/>
  <c r="K10" i="37"/>
  <c r="M10" i="37" s="1"/>
  <c r="R10" i="37" s="1"/>
  <c r="R10" i="17"/>
  <c r="T10" i="17"/>
  <c r="R11" i="17"/>
  <c r="C12" i="17" s="1"/>
  <c r="T11" i="17"/>
  <c r="R12" i="17"/>
  <c r="C13" i="17"/>
  <c r="T12" i="17"/>
  <c r="R13" i="17"/>
  <c r="T13" i="17"/>
  <c r="R14" i="17"/>
  <c r="T14" i="17"/>
  <c r="R15" i="17"/>
  <c r="T15" i="17"/>
  <c r="R16" i="17"/>
  <c r="C17" i="17" s="1"/>
  <c r="T16" i="17"/>
  <c r="R17" i="17"/>
  <c r="T17" i="17"/>
  <c r="R18" i="17"/>
  <c r="T18" i="17"/>
  <c r="R19" i="17"/>
  <c r="T19" i="17"/>
  <c r="R20" i="17"/>
  <c r="C21" i="17"/>
  <c r="T20" i="17"/>
  <c r="R21" i="17"/>
  <c r="T21" i="17"/>
  <c r="R22" i="17"/>
  <c r="T22" i="17"/>
  <c r="R23" i="17"/>
  <c r="T23" i="17"/>
  <c r="R24" i="17"/>
  <c r="C25" i="17" s="1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T30" i="17"/>
  <c r="R31" i="17"/>
  <c r="T31" i="17"/>
  <c r="R32" i="17"/>
  <c r="C33" i="17" s="1"/>
  <c r="T32" i="17"/>
  <c r="R33" i="17"/>
  <c r="T33" i="17"/>
  <c r="R34" i="17"/>
  <c r="T34" i="17"/>
  <c r="R35" i="17"/>
  <c r="T35" i="17"/>
  <c r="R36" i="17"/>
  <c r="C37" i="17"/>
  <c r="T36" i="17"/>
  <c r="R37" i="17"/>
  <c r="T37" i="17"/>
  <c r="R38" i="17"/>
  <c r="T38" i="17"/>
  <c r="R39" i="17"/>
  <c r="T39" i="17"/>
  <c r="R40" i="17"/>
  <c r="C41" i="17" s="1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 s="1"/>
  <c r="T48" i="17"/>
  <c r="R49" i="17"/>
  <c r="T49" i="17"/>
  <c r="R50" i="17"/>
  <c r="T50" i="17"/>
  <c r="R51" i="17"/>
  <c r="T51" i="17"/>
  <c r="R52" i="17"/>
  <c r="C53" i="17"/>
  <c r="T52" i="17"/>
  <c r="R53" i="17"/>
  <c r="T53" i="17"/>
  <c r="R54" i="17"/>
  <c r="T54" i="17"/>
  <c r="R55" i="17"/>
  <c r="T55" i="17"/>
  <c r="R56" i="17"/>
  <c r="C57" i="17" s="1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T63" i="17"/>
  <c r="R64" i="17"/>
  <c r="C65" i="17" s="1"/>
  <c r="T64" i="17"/>
  <c r="R65" i="17"/>
  <c r="T65" i="17"/>
  <c r="R66" i="17"/>
  <c r="T66" i="17"/>
  <c r="R67" i="17"/>
  <c r="T67" i="17"/>
  <c r="R68" i="17"/>
  <c r="C69" i="17"/>
  <c r="T68" i="17"/>
  <c r="R69" i="17"/>
  <c r="T69" i="17"/>
  <c r="R70" i="17"/>
  <c r="T70" i="17"/>
  <c r="R71" i="17"/>
  <c r="T71" i="17"/>
  <c r="R72" i="17"/>
  <c r="C73" i="17" s="1"/>
  <c r="T72" i="17"/>
  <c r="R73" i="17"/>
  <c r="T73" i="17"/>
  <c r="R74" i="17"/>
  <c r="T74" i="17"/>
  <c r="R75" i="17"/>
  <c r="C76" i="17"/>
  <c r="T75" i="17"/>
  <c r="R76" i="17"/>
  <c r="C77" i="17" s="1"/>
  <c r="T76" i="17"/>
  <c r="R77" i="17"/>
  <c r="T77" i="17"/>
  <c r="R78" i="17"/>
  <c r="T78" i="17"/>
  <c r="R79" i="17"/>
  <c r="C80" i="17"/>
  <c r="T79" i="17"/>
  <c r="R80" i="17"/>
  <c r="C81" i="17" s="1"/>
  <c r="T80" i="17"/>
  <c r="R81" i="17"/>
  <c r="T81" i="17"/>
  <c r="R82" i="17"/>
  <c r="T82" i="17"/>
  <c r="R83" i="17"/>
  <c r="C84" i="17"/>
  <c r="T83" i="17"/>
  <c r="R84" i="17"/>
  <c r="C85" i="17" s="1"/>
  <c r="T84" i="17"/>
  <c r="R85" i="17"/>
  <c r="T85" i="17"/>
  <c r="R86" i="17"/>
  <c r="T86" i="17"/>
  <c r="R87" i="17"/>
  <c r="C88" i="17"/>
  <c r="T87" i="17"/>
  <c r="R88" i="17"/>
  <c r="C89" i="17" s="1"/>
  <c r="T88" i="17"/>
  <c r="R89" i="17"/>
  <c r="T89" i="17"/>
  <c r="R90" i="17"/>
  <c r="T90" i="17"/>
  <c r="R91" i="17"/>
  <c r="C92" i="17"/>
  <c r="T91" i="17"/>
  <c r="R92" i="17"/>
  <c r="C93" i="17" s="1"/>
  <c r="T92" i="17"/>
  <c r="R93" i="17"/>
  <c r="T93" i="17"/>
  <c r="R94" i="17"/>
  <c r="T94" i="17"/>
  <c r="R95" i="17"/>
  <c r="C96" i="17"/>
  <c r="T95" i="17"/>
  <c r="R96" i="17"/>
  <c r="C97" i="17" s="1"/>
  <c r="T96" i="17"/>
  <c r="R97" i="17"/>
  <c r="T97" i="17"/>
  <c r="R98" i="17"/>
  <c r="T98" i="17"/>
  <c r="R99" i="17"/>
  <c r="C100" i="17"/>
  <c r="T99" i="17"/>
  <c r="R100" i="17"/>
  <c r="C101" i="17" s="1"/>
  <c r="T100" i="17"/>
  <c r="R101" i="17"/>
  <c r="T101" i="17"/>
  <c r="R102" i="17"/>
  <c r="T102" i="17"/>
  <c r="R103" i="17"/>
  <c r="C104" i="17"/>
  <c r="T103" i="17"/>
  <c r="R104" i="17"/>
  <c r="C105" i="17" s="1"/>
  <c r="T104" i="17"/>
  <c r="R105" i="17"/>
  <c r="T105" i="17"/>
  <c r="R106" i="17"/>
  <c r="T106" i="17"/>
  <c r="R107" i="17"/>
  <c r="C108" i="17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C31" i="17"/>
  <c r="K30" i="17"/>
  <c r="C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/>
  <c r="R9" i="17" s="1"/>
  <c r="L2" i="17"/>
  <c r="C12" i="39" l="1"/>
  <c r="C12" i="38"/>
  <c r="C11" i="37"/>
  <c r="C10" i="17"/>
  <c r="D4" i="17"/>
  <c r="C5" i="17"/>
  <c r="G5" i="17"/>
  <c r="T9" i="17"/>
  <c r="H4" i="17" s="1"/>
  <c r="E5" i="17"/>
  <c r="X12" i="39" l="1"/>
  <c r="Y12" i="39" s="1"/>
  <c r="K12" i="39"/>
  <c r="M12" i="39" s="1"/>
  <c r="R12" i="39" s="1"/>
  <c r="X12" i="38"/>
  <c r="Y12" i="38" s="1"/>
  <c r="K12" i="38"/>
  <c r="M12" i="38" s="1"/>
  <c r="R12" i="38" s="1"/>
  <c r="X11" i="37"/>
  <c r="Y11" i="37" s="1"/>
  <c r="K11" i="37"/>
  <c r="M11" i="37" s="1"/>
  <c r="R11" i="37" s="1"/>
  <c r="I5" i="17"/>
  <c r="L4" i="17"/>
  <c r="P4" i="17"/>
  <c r="C13" i="39" l="1"/>
  <c r="C13" i="38"/>
  <c r="C12" i="37"/>
  <c r="X13" i="39" l="1"/>
  <c r="Y13" i="39" s="1"/>
  <c r="K13" i="39"/>
  <c r="M13" i="39" s="1"/>
  <c r="R13" i="39" s="1"/>
  <c r="X13" i="38"/>
  <c r="Y13" i="38" s="1"/>
  <c r="K13" i="38"/>
  <c r="M13" i="38" s="1"/>
  <c r="R13" i="38" s="1"/>
  <c r="X12" i="37"/>
  <c r="Y12" i="37" s="1"/>
  <c r="K12" i="37"/>
  <c r="M12" i="37" s="1"/>
  <c r="R12" i="37" s="1"/>
  <c r="C14" i="39" l="1"/>
  <c r="C14" i="38"/>
  <c r="C13" i="37"/>
  <c r="X14" i="39" l="1"/>
  <c r="Y14" i="39" s="1"/>
  <c r="K14" i="39"/>
  <c r="M14" i="39" s="1"/>
  <c r="R14" i="39" s="1"/>
  <c r="C15" i="39" s="1"/>
  <c r="X14" i="38"/>
  <c r="Y14" i="38" s="1"/>
  <c r="K14" i="38"/>
  <c r="M14" i="38" s="1"/>
  <c r="R14" i="38" s="1"/>
  <c r="C15" i="38" s="1"/>
  <c r="X13" i="37"/>
  <c r="Y13" i="37" s="1"/>
  <c r="K13" i="37"/>
  <c r="M13" i="37" s="1"/>
  <c r="R13" i="37" s="1"/>
  <c r="X15" i="39" l="1"/>
  <c r="Y15" i="39" s="1"/>
  <c r="K15" i="39"/>
  <c r="M15" i="39" s="1"/>
  <c r="R15" i="39" s="1"/>
  <c r="C16" i="39" s="1"/>
  <c r="X15" i="38"/>
  <c r="Y15" i="38" s="1"/>
  <c r="K15" i="38"/>
  <c r="M15" i="38" s="1"/>
  <c r="R15" i="38" s="1"/>
  <c r="C16" i="38" s="1"/>
  <c r="C14" i="37"/>
  <c r="X16" i="39" l="1"/>
  <c r="Y16" i="39" s="1"/>
  <c r="K16" i="39"/>
  <c r="M16" i="39" s="1"/>
  <c r="R16" i="39" s="1"/>
  <c r="C17" i="39" s="1"/>
  <c r="X16" i="38"/>
  <c r="Y16" i="38" s="1"/>
  <c r="K16" i="38"/>
  <c r="M16" i="38" s="1"/>
  <c r="R16" i="38" s="1"/>
  <c r="C17" i="38" s="1"/>
  <c r="X14" i="37"/>
  <c r="Y14" i="37" s="1"/>
  <c r="K14" i="37"/>
  <c r="M14" i="37" s="1"/>
  <c r="R14" i="37" s="1"/>
  <c r="C15" i="37" s="1"/>
  <c r="X17" i="39" l="1"/>
  <c r="Y17" i="39" s="1"/>
  <c r="K17" i="39"/>
  <c r="M17" i="39" s="1"/>
  <c r="R17" i="39" s="1"/>
  <c r="C18" i="39" s="1"/>
  <c r="X17" i="38"/>
  <c r="Y17" i="38" s="1"/>
  <c r="K17" i="38"/>
  <c r="M17" i="38" s="1"/>
  <c r="R17" i="38" s="1"/>
  <c r="C18" i="38" s="1"/>
  <c r="X15" i="37"/>
  <c r="Y15" i="37" s="1"/>
  <c r="K15" i="37"/>
  <c r="M15" i="37" s="1"/>
  <c r="R15" i="37" s="1"/>
  <c r="C16" i="37" s="1"/>
  <c r="X18" i="39" l="1"/>
  <c r="Y18" i="39" s="1"/>
  <c r="K18" i="39"/>
  <c r="M18" i="39" s="1"/>
  <c r="R18" i="39" s="1"/>
  <c r="C19" i="39" s="1"/>
  <c r="X18" i="38"/>
  <c r="Y18" i="38" s="1"/>
  <c r="K18" i="38"/>
  <c r="M18" i="38" s="1"/>
  <c r="R18" i="38" s="1"/>
  <c r="C19" i="38" s="1"/>
  <c r="X16" i="37"/>
  <c r="Y16" i="37" s="1"/>
  <c r="K16" i="37"/>
  <c r="M16" i="37" s="1"/>
  <c r="R16" i="37" s="1"/>
  <c r="C17" i="37" s="1"/>
  <c r="X19" i="39" l="1"/>
  <c r="Y19" i="39" s="1"/>
  <c r="K19" i="39"/>
  <c r="M19" i="39" s="1"/>
  <c r="R19" i="39" s="1"/>
  <c r="C20" i="39" s="1"/>
  <c r="X19" i="38"/>
  <c r="Y19" i="38" s="1"/>
  <c r="K19" i="38"/>
  <c r="M19" i="38" s="1"/>
  <c r="R19" i="38" s="1"/>
  <c r="C20" i="38" s="1"/>
  <c r="X17" i="37"/>
  <c r="Y17" i="37" s="1"/>
  <c r="K17" i="37"/>
  <c r="M17" i="37" s="1"/>
  <c r="R17" i="37" s="1"/>
  <c r="C18" i="37" s="1"/>
  <c r="K18" i="37" s="1"/>
  <c r="X20" i="39" l="1"/>
  <c r="Y20" i="39" s="1"/>
  <c r="K20" i="39"/>
  <c r="M20" i="39" s="1"/>
  <c r="R20" i="39" s="1"/>
  <c r="C21" i="39" s="1"/>
  <c r="X20" i="38"/>
  <c r="Y20" i="38" s="1"/>
  <c r="K20" i="38"/>
  <c r="M20" i="38" s="1"/>
  <c r="R20" i="38" s="1"/>
  <c r="C21" i="38" s="1"/>
  <c r="X18" i="37"/>
  <c r="Y18" i="37" s="1"/>
  <c r="M18" i="37"/>
  <c r="R18" i="37" s="1"/>
  <c r="C19" i="37" s="1"/>
  <c r="X21" i="39" l="1"/>
  <c r="Y21" i="39" s="1"/>
  <c r="K21" i="39"/>
  <c r="M21" i="39" s="1"/>
  <c r="R21" i="39" s="1"/>
  <c r="C22" i="39" s="1"/>
  <c r="X21" i="38"/>
  <c r="Y21" i="38" s="1"/>
  <c r="K21" i="38"/>
  <c r="M21" i="38" s="1"/>
  <c r="R21" i="38" s="1"/>
  <c r="C22" i="38" s="1"/>
  <c r="X19" i="37"/>
  <c r="Y19" i="37" s="1"/>
  <c r="K19" i="37"/>
  <c r="M19" i="37" s="1"/>
  <c r="R19" i="37" s="1"/>
  <c r="C20" i="37" s="1"/>
  <c r="X22" i="39" l="1"/>
  <c r="Y22" i="39" s="1"/>
  <c r="K22" i="39"/>
  <c r="M22" i="39" s="1"/>
  <c r="R22" i="39" s="1"/>
  <c r="C23" i="39" s="1"/>
  <c r="X22" i="38"/>
  <c r="Y22" i="38" s="1"/>
  <c r="K22" i="38"/>
  <c r="M22" i="38" s="1"/>
  <c r="R22" i="38" s="1"/>
  <c r="C23" i="38" s="1"/>
  <c r="X20" i="37"/>
  <c r="Y20" i="37" s="1"/>
  <c r="K20" i="37"/>
  <c r="M20" i="37" s="1"/>
  <c r="R20" i="37" s="1"/>
  <c r="C21" i="37" s="1"/>
  <c r="X23" i="39" l="1"/>
  <c r="Y23" i="39" s="1"/>
  <c r="K23" i="39"/>
  <c r="M23" i="39" s="1"/>
  <c r="R23" i="39" s="1"/>
  <c r="C24" i="39" s="1"/>
  <c r="X23" i="38"/>
  <c r="Y23" i="38" s="1"/>
  <c r="K23" i="38"/>
  <c r="M23" i="38" s="1"/>
  <c r="R23" i="38" s="1"/>
  <c r="C24" i="38" s="1"/>
  <c r="X21" i="37"/>
  <c r="Y21" i="37" s="1"/>
  <c r="K21" i="37"/>
  <c r="M21" i="37" s="1"/>
  <c r="R21" i="37" s="1"/>
  <c r="C22" i="37" s="1"/>
  <c r="X24" i="39" l="1"/>
  <c r="Y24" i="39" s="1"/>
  <c r="K24" i="39"/>
  <c r="M24" i="39" s="1"/>
  <c r="R24" i="39" s="1"/>
  <c r="C25" i="39" s="1"/>
  <c r="X24" i="38"/>
  <c r="Y24" i="38" s="1"/>
  <c r="K24" i="38"/>
  <c r="M24" i="38" s="1"/>
  <c r="R24" i="38" s="1"/>
  <c r="C25" i="38" s="1"/>
  <c r="X22" i="37"/>
  <c r="Y22" i="37" s="1"/>
  <c r="K22" i="37"/>
  <c r="M22" i="37" s="1"/>
  <c r="X25" i="39" l="1"/>
  <c r="Y25" i="39" s="1"/>
  <c r="K25" i="39"/>
  <c r="M25" i="39" s="1"/>
  <c r="R25" i="39" s="1"/>
  <c r="C26" i="39" s="1"/>
  <c r="X25" i="38"/>
  <c r="Y25" i="38" s="1"/>
  <c r="K25" i="38"/>
  <c r="M25" i="38" s="1"/>
  <c r="R25" i="38" s="1"/>
  <c r="C26" i="38" s="1"/>
  <c r="R22" i="37"/>
  <c r="C23" i="37" s="1"/>
  <c r="X23" i="37" s="1"/>
  <c r="Y23" i="37" s="1"/>
  <c r="X26" i="39" l="1"/>
  <c r="Y26" i="39" s="1"/>
  <c r="K26" i="39"/>
  <c r="M26" i="39" s="1"/>
  <c r="R26" i="39" s="1"/>
  <c r="C27" i="39" s="1"/>
  <c r="X26" i="38"/>
  <c r="Y26" i="38" s="1"/>
  <c r="K26" i="38"/>
  <c r="M26" i="38" s="1"/>
  <c r="R26" i="38" s="1"/>
  <c r="C27" i="38" s="1"/>
  <c r="K23" i="37"/>
  <c r="M23" i="37" s="1"/>
  <c r="R23" i="37" s="1"/>
  <c r="C24" i="37" s="1"/>
  <c r="X24" i="37" s="1"/>
  <c r="Y24" i="37" s="1"/>
  <c r="X27" i="39" l="1"/>
  <c r="Y27" i="39" s="1"/>
  <c r="K27" i="39"/>
  <c r="M27" i="39" s="1"/>
  <c r="R27" i="39" s="1"/>
  <c r="C28" i="39" s="1"/>
  <c r="X27" i="38"/>
  <c r="Y27" i="38" s="1"/>
  <c r="K27" i="38"/>
  <c r="M27" i="38" s="1"/>
  <c r="R27" i="38" s="1"/>
  <c r="C28" i="38" s="1"/>
  <c r="K24" i="37"/>
  <c r="M24" i="37" s="1"/>
  <c r="R24" i="37" s="1"/>
  <c r="C25" i="37" s="1"/>
  <c r="K25" i="37" s="1"/>
  <c r="M25" i="37" s="1"/>
  <c r="R25" i="37" s="1"/>
  <c r="C26" i="37" s="1"/>
  <c r="X28" i="39" l="1"/>
  <c r="Y28" i="39" s="1"/>
  <c r="K28" i="39"/>
  <c r="M28" i="39" s="1"/>
  <c r="R28" i="39" s="1"/>
  <c r="C29" i="39" s="1"/>
  <c r="X28" i="38"/>
  <c r="Y28" i="38" s="1"/>
  <c r="K28" i="38"/>
  <c r="M28" i="38" s="1"/>
  <c r="R28" i="38" s="1"/>
  <c r="C29" i="38" s="1"/>
  <c r="X25" i="37"/>
  <c r="Y25" i="37" s="1"/>
  <c r="X26" i="37"/>
  <c r="Y26" i="37" s="1"/>
  <c r="K26" i="37"/>
  <c r="M26" i="37" s="1"/>
  <c r="R26" i="37" s="1"/>
  <c r="C27" i="37" s="1"/>
  <c r="X29" i="39" l="1"/>
  <c r="Y29" i="39" s="1"/>
  <c r="K29" i="39"/>
  <c r="M29" i="39" s="1"/>
  <c r="R29" i="39" s="1"/>
  <c r="C30" i="39" s="1"/>
  <c r="X29" i="38"/>
  <c r="Y29" i="38" s="1"/>
  <c r="K29" i="38"/>
  <c r="M29" i="38" s="1"/>
  <c r="R29" i="38" s="1"/>
  <c r="C30" i="38" s="1"/>
  <c r="X27" i="37"/>
  <c r="Y27" i="37" s="1"/>
  <c r="K27" i="37"/>
  <c r="M27" i="37" s="1"/>
  <c r="R27" i="37" s="1"/>
  <c r="C28" i="37" s="1"/>
  <c r="X30" i="39" l="1"/>
  <c r="Y30" i="39" s="1"/>
  <c r="K30" i="39"/>
  <c r="M30" i="39" s="1"/>
  <c r="R30" i="39" s="1"/>
  <c r="C31" i="39" s="1"/>
  <c r="X30" i="38"/>
  <c r="Y30" i="38" s="1"/>
  <c r="K30" i="38"/>
  <c r="M30" i="38" s="1"/>
  <c r="R30" i="38" s="1"/>
  <c r="C31" i="38" s="1"/>
  <c r="X28" i="37"/>
  <c r="Y28" i="37" s="1"/>
  <c r="K28" i="37"/>
  <c r="M28" i="37" s="1"/>
  <c r="R28" i="37" s="1"/>
  <c r="C29" i="37" s="1"/>
  <c r="X31" i="39" l="1"/>
  <c r="Y31" i="39" s="1"/>
  <c r="K31" i="39"/>
  <c r="M31" i="39" s="1"/>
  <c r="R31" i="39" s="1"/>
  <c r="C32" i="39" s="1"/>
  <c r="X31" i="38"/>
  <c r="Y31" i="38" s="1"/>
  <c r="K31" i="38"/>
  <c r="M31" i="38" s="1"/>
  <c r="R31" i="38" s="1"/>
  <c r="C32" i="38" s="1"/>
  <c r="X29" i="37"/>
  <c r="Y29" i="37" s="1"/>
  <c r="K29" i="37"/>
  <c r="M29" i="37" s="1"/>
  <c r="R29" i="37" s="1"/>
  <c r="C30" i="37" s="1"/>
  <c r="X32" i="39" l="1"/>
  <c r="Y32" i="39" s="1"/>
  <c r="K32" i="39"/>
  <c r="M32" i="39" s="1"/>
  <c r="R32" i="39" s="1"/>
  <c r="C33" i="39" s="1"/>
  <c r="X32" i="38"/>
  <c r="Y32" i="38" s="1"/>
  <c r="K32" i="38"/>
  <c r="M32" i="38" s="1"/>
  <c r="R32" i="38" s="1"/>
  <c r="C33" i="38" s="1"/>
  <c r="X30" i="37"/>
  <c r="Y30" i="37" s="1"/>
  <c r="K30" i="37"/>
  <c r="M30" i="37" s="1"/>
  <c r="R30" i="37" s="1"/>
  <c r="C31" i="37" s="1"/>
  <c r="X33" i="39" l="1"/>
  <c r="Y33" i="39" s="1"/>
  <c r="K33" i="39"/>
  <c r="M33" i="39" s="1"/>
  <c r="R33" i="39" s="1"/>
  <c r="C34" i="39" s="1"/>
  <c r="X33" i="38"/>
  <c r="Y33" i="38" s="1"/>
  <c r="K33" i="38"/>
  <c r="M33" i="38" s="1"/>
  <c r="R33" i="38" s="1"/>
  <c r="C34" i="38" s="1"/>
  <c r="X31" i="37"/>
  <c r="Y31" i="37" s="1"/>
  <c r="K31" i="37"/>
  <c r="M31" i="37" s="1"/>
  <c r="R31" i="37" s="1"/>
  <c r="C32" i="37" s="1"/>
  <c r="X34" i="39" l="1"/>
  <c r="Y34" i="39" s="1"/>
  <c r="K34" i="39"/>
  <c r="M34" i="39" s="1"/>
  <c r="R34" i="39" s="1"/>
  <c r="C35" i="39" s="1"/>
  <c r="X34" i="38"/>
  <c r="Y34" i="38" s="1"/>
  <c r="K34" i="38"/>
  <c r="M34" i="38" s="1"/>
  <c r="R34" i="38" s="1"/>
  <c r="C35" i="38" s="1"/>
  <c r="X32" i="37"/>
  <c r="Y32" i="37" s="1"/>
  <c r="K32" i="37"/>
  <c r="M32" i="37" s="1"/>
  <c r="X35" i="39" l="1"/>
  <c r="Y35" i="39" s="1"/>
  <c r="K35" i="39"/>
  <c r="M35" i="39" s="1"/>
  <c r="R35" i="39" s="1"/>
  <c r="C36" i="39" s="1"/>
  <c r="X35" i="38"/>
  <c r="Y35" i="38" s="1"/>
  <c r="K35" i="38"/>
  <c r="M35" i="38" s="1"/>
  <c r="R35" i="38" s="1"/>
  <c r="C36" i="38" s="1"/>
  <c r="R32" i="37"/>
  <c r="C33" i="37" s="1"/>
  <c r="X36" i="39" l="1"/>
  <c r="Y36" i="39" s="1"/>
  <c r="K36" i="39"/>
  <c r="M36" i="39" s="1"/>
  <c r="R36" i="39" s="1"/>
  <c r="C37" i="39" s="1"/>
  <c r="X36" i="38"/>
  <c r="Y36" i="38" s="1"/>
  <c r="K36" i="38"/>
  <c r="M36" i="38" s="1"/>
  <c r="R36" i="38" s="1"/>
  <c r="C37" i="38" s="1"/>
  <c r="X33" i="37"/>
  <c r="Y33" i="37" s="1"/>
  <c r="K33" i="37"/>
  <c r="M33" i="37" s="1"/>
  <c r="R33" i="37" s="1"/>
  <c r="C34" i="37" s="1"/>
  <c r="X37" i="39" l="1"/>
  <c r="Y37" i="39" s="1"/>
  <c r="K37" i="39"/>
  <c r="M37" i="39" s="1"/>
  <c r="R37" i="39" s="1"/>
  <c r="C38" i="39" s="1"/>
  <c r="X37" i="38"/>
  <c r="Y37" i="38" s="1"/>
  <c r="K37" i="38"/>
  <c r="M37" i="38" s="1"/>
  <c r="R37" i="38" s="1"/>
  <c r="C38" i="38" s="1"/>
  <c r="X34" i="37"/>
  <c r="Y34" i="37" s="1"/>
  <c r="K34" i="37"/>
  <c r="M34" i="37" s="1"/>
  <c r="R34" i="37" s="1"/>
  <c r="C35" i="37" s="1"/>
  <c r="X38" i="39" l="1"/>
  <c r="Y38" i="39" s="1"/>
  <c r="K38" i="39"/>
  <c r="M38" i="39" s="1"/>
  <c r="R38" i="39" s="1"/>
  <c r="C39" i="39" s="1"/>
  <c r="X38" i="38"/>
  <c r="Y38" i="38" s="1"/>
  <c r="K38" i="38"/>
  <c r="M38" i="38" s="1"/>
  <c r="R38" i="38" s="1"/>
  <c r="C39" i="38" s="1"/>
  <c r="X35" i="37"/>
  <c r="Y35" i="37" s="1"/>
  <c r="K35" i="37"/>
  <c r="M35" i="37" s="1"/>
  <c r="R35" i="37" s="1"/>
  <c r="C36" i="37" s="1"/>
  <c r="X39" i="39" l="1"/>
  <c r="Y39" i="39" s="1"/>
  <c r="K39" i="39"/>
  <c r="M39" i="39" s="1"/>
  <c r="R39" i="39" s="1"/>
  <c r="C40" i="39" s="1"/>
  <c r="X39" i="38"/>
  <c r="Y39" i="38" s="1"/>
  <c r="K39" i="38"/>
  <c r="M39" i="38" s="1"/>
  <c r="R39" i="38" s="1"/>
  <c r="C40" i="38" s="1"/>
  <c r="X36" i="37"/>
  <c r="Y36" i="37" s="1"/>
  <c r="K36" i="37"/>
  <c r="M36" i="37" s="1"/>
  <c r="X40" i="39" l="1"/>
  <c r="Y40" i="39" s="1"/>
  <c r="K40" i="39"/>
  <c r="M40" i="39" s="1"/>
  <c r="R40" i="39" s="1"/>
  <c r="C41" i="39" s="1"/>
  <c r="X40" i="38"/>
  <c r="Y40" i="38" s="1"/>
  <c r="K40" i="38"/>
  <c r="M40" i="38" s="1"/>
  <c r="R40" i="38" s="1"/>
  <c r="C41" i="38" s="1"/>
  <c r="R36" i="37"/>
  <c r="C37" i="37" s="1"/>
  <c r="K37" i="37" s="1"/>
  <c r="X41" i="39" l="1"/>
  <c r="Y41" i="39" s="1"/>
  <c r="K41" i="39"/>
  <c r="M41" i="39" s="1"/>
  <c r="R41" i="39" s="1"/>
  <c r="C42" i="39" s="1"/>
  <c r="X41" i="38"/>
  <c r="Y41" i="38" s="1"/>
  <c r="K41" i="38"/>
  <c r="M41" i="38" s="1"/>
  <c r="R41" i="38" s="1"/>
  <c r="C42" i="38" s="1"/>
  <c r="X37" i="37"/>
  <c r="Y37" i="37" s="1"/>
  <c r="M37" i="37"/>
  <c r="R37" i="37" s="1"/>
  <c r="C38" i="37" s="1"/>
  <c r="X42" i="39" l="1"/>
  <c r="Y42" i="39" s="1"/>
  <c r="K42" i="39"/>
  <c r="M42" i="39" s="1"/>
  <c r="R42" i="39" s="1"/>
  <c r="C43" i="39" s="1"/>
  <c r="X42" i="38"/>
  <c r="Y42" i="38" s="1"/>
  <c r="K42" i="38"/>
  <c r="M42" i="38" s="1"/>
  <c r="R42" i="38" s="1"/>
  <c r="C43" i="38" s="1"/>
  <c r="X38" i="37"/>
  <c r="Y38" i="37" s="1"/>
  <c r="K38" i="37"/>
  <c r="M38" i="37" s="1"/>
  <c r="R38" i="37" s="1"/>
  <c r="C39" i="37" s="1"/>
  <c r="X43" i="39" l="1"/>
  <c r="Y43" i="39" s="1"/>
  <c r="K43" i="39"/>
  <c r="M43" i="39" s="1"/>
  <c r="R43" i="39" s="1"/>
  <c r="C44" i="39" s="1"/>
  <c r="X43" i="38"/>
  <c r="Y43" i="38" s="1"/>
  <c r="K43" i="38"/>
  <c r="M43" i="38" s="1"/>
  <c r="R43" i="38" s="1"/>
  <c r="C44" i="38" s="1"/>
  <c r="X39" i="37"/>
  <c r="Y39" i="37" s="1"/>
  <c r="K39" i="37"/>
  <c r="M39" i="37" s="1"/>
  <c r="R39" i="37" s="1"/>
  <c r="C40" i="37" s="1"/>
  <c r="X44" i="39" l="1"/>
  <c r="Y44" i="39" s="1"/>
  <c r="K44" i="39"/>
  <c r="M44" i="39" s="1"/>
  <c r="R44" i="39" s="1"/>
  <c r="C45" i="39" s="1"/>
  <c r="X44" i="38"/>
  <c r="Y44" i="38" s="1"/>
  <c r="K44" i="38"/>
  <c r="M44" i="38" s="1"/>
  <c r="R44" i="38" s="1"/>
  <c r="C45" i="38" s="1"/>
  <c r="X40" i="37"/>
  <c r="Y40" i="37" s="1"/>
  <c r="K40" i="37"/>
  <c r="M40" i="37" s="1"/>
  <c r="R40" i="37" s="1"/>
  <c r="C41" i="37" s="1"/>
  <c r="X45" i="39" l="1"/>
  <c r="Y45" i="39" s="1"/>
  <c r="K45" i="39"/>
  <c r="M45" i="39" s="1"/>
  <c r="R45" i="39" s="1"/>
  <c r="C46" i="39" s="1"/>
  <c r="X45" i="38"/>
  <c r="Y45" i="38" s="1"/>
  <c r="K45" i="38"/>
  <c r="M45" i="38" s="1"/>
  <c r="R45" i="38" s="1"/>
  <c r="C46" i="38" s="1"/>
  <c r="X41" i="37"/>
  <c r="Y41" i="37" s="1"/>
  <c r="K41" i="37"/>
  <c r="M41" i="37" s="1"/>
  <c r="R41" i="37" s="1"/>
  <c r="C42" i="37" s="1"/>
  <c r="X46" i="39" l="1"/>
  <c r="Y46" i="39" s="1"/>
  <c r="K46" i="39"/>
  <c r="M46" i="39" s="1"/>
  <c r="R46" i="39" s="1"/>
  <c r="C47" i="39" s="1"/>
  <c r="X46" i="38"/>
  <c r="Y46" i="38" s="1"/>
  <c r="K46" i="38"/>
  <c r="M46" i="38" s="1"/>
  <c r="R46" i="38" s="1"/>
  <c r="C47" i="38" s="1"/>
  <c r="X42" i="37"/>
  <c r="Y42" i="37" s="1"/>
  <c r="K42" i="37"/>
  <c r="M42" i="37" s="1"/>
  <c r="R42" i="37" s="1"/>
  <c r="C43" i="37" s="1"/>
  <c r="X47" i="39" l="1"/>
  <c r="Y47" i="39" s="1"/>
  <c r="K47" i="39"/>
  <c r="M47" i="39" s="1"/>
  <c r="R47" i="39" s="1"/>
  <c r="C48" i="39" s="1"/>
  <c r="X47" i="38"/>
  <c r="Y47" i="38" s="1"/>
  <c r="K47" i="38"/>
  <c r="M47" i="38" s="1"/>
  <c r="R47" i="38" s="1"/>
  <c r="C48" i="38" s="1"/>
  <c r="X43" i="37"/>
  <c r="Y43" i="37" s="1"/>
  <c r="K43" i="37"/>
  <c r="M43" i="37" s="1"/>
  <c r="R43" i="37" s="1"/>
  <c r="C44" i="37" s="1"/>
  <c r="X48" i="39" l="1"/>
  <c r="Y48" i="39" s="1"/>
  <c r="K48" i="39"/>
  <c r="M48" i="39" s="1"/>
  <c r="R48" i="39" s="1"/>
  <c r="C49" i="39" s="1"/>
  <c r="X48" i="38"/>
  <c r="Y48" i="38" s="1"/>
  <c r="K48" i="38"/>
  <c r="M48" i="38" s="1"/>
  <c r="R48" i="38" s="1"/>
  <c r="C49" i="38" s="1"/>
  <c r="X44" i="37"/>
  <c r="Y44" i="37" s="1"/>
  <c r="K44" i="37"/>
  <c r="M44" i="37" s="1"/>
  <c r="R44" i="37" s="1"/>
  <c r="C45" i="37" s="1"/>
  <c r="X49" i="39" l="1"/>
  <c r="Y49" i="39" s="1"/>
  <c r="K49" i="39"/>
  <c r="M49" i="39" s="1"/>
  <c r="R49" i="39" s="1"/>
  <c r="C50" i="39" s="1"/>
  <c r="X49" i="38"/>
  <c r="Y49" i="38" s="1"/>
  <c r="K49" i="38"/>
  <c r="M49" i="38" s="1"/>
  <c r="R49" i="38" s="1"/>
  <c r="C50" i="38" s="1"/>
  <c r="X45" i="37"/>
  <c r="Y45" i="37" s="1"/>
  <c r="K45" i="37"/>
  <c r="M45" i="37" s="1"/>
  <c r="R45" i="37" s="1"/>
  <c r="C46" i="37" s="1"/>
  <c r="X50" i="39" l="1"/>
  <c r="Y50" i="39" s="1"/>
  <c r="K50" i="39"/>
  <c r="M50" i="39" s="1"/>
  <c r="R50" i="39" s="1"/>
  <c r="C51" i="39" s="1"/>
  <c r="X50" i="38"/>
  <c r="Y50" i="38" s="1"/>
  <c r="K50" i="38"/>
  <c r="M50" i="38" s="1"/>
  <c r="R50" i="38" s="1"/>
  <c r="C51" i="38" s="1"/>
  <c r="X46" i="37"/>
  <c r="Y46" i="37" s="1"/>
  <c r="K46" i="37"/>
  <c r="M46" i="37" s="1"/>
  <c r="R46" i="37" s="1"/>
  <c r="C47" i="37" s="1"/>
  <c r="X51" i="39" l="1"/>
  <c r="Y51" i="39" s="1"/>
  <c r="K51" i="39"/>
  <c r="M51" i="39" s="1"/>
  <c r="R51" i="39" s="1"/>
  <c r="C52" i="39" s="1"/>
  <c r="X51" i="38"/>
  <c r="Y51" i="38" s="1"/>
  <c r="K51" i="38"/>
  <c r="M51" i="38" s="1"/>
  <c r="R51" i="38" s="1"/>
  <c r="C52" i="38" s="1"/>
  <c r="X47" i="37"/>
  <c r="Y47" i="37" s="1"/>
  <c r="K47" i="37"/>
  <c r="M47" i="37" s="1"/>
  <c r="R47" i="37" s="1"/>
  <c r="C48" i="37" s="1"/>
  <c r="X52" i="39" l="1"/>
  <c r="Y52" i="39" s="1"/>
  <c r="K52" i="39"/>
  <c r="M52" i="39" s="1"/>
  <c r="R52" i="39" s="1"/>
  <c r="C53" i="39" s="1"/>
  <c r="X52" i="38"/>
  <c r="Y52" i="38" s="1"/>
  <c r="K52" i="38"/>
  <c r="M52" i="38" s="1"/>
  <c r="R52" i="38" s="1"/>
  <c r="C53" i="38" s="1"/>
  <c r="X48" i="37"/>
  <c r="Y48" i="37" s="1"/>
  <c r="K48" i="37"/>
  <c r="M48" i="37" s="1"/>
  <c r="R48" i="37" s="1"/>
  <c r="C49" i="37" s="1"/>
  <c r="X53" i="39" l="1"/>
  <c r="Y53" i="39" s="1"/>
  <c r="K53" i="39"/>
  <c r="M53" i="39" s="1"/>
  <c r="R53" i="39" s="1"/>
  <c r="C54" i="39" s="1"/>
  <c r="X53" i="38"/>
  <c r="Y53" i="38" s="1"/>
  <c r="K53" i="38"/>
  <c r="M53" i="38" s="1"/>
  <c r="R53" i="38" s="1"/>
  <c r="C54" i="38" s="1"/>
  <c r="X49" i="37"/>
  <c r="Y49" i="37" s="1"/>
  <c r="K49" i="37"/>
  <c r="M49" i="37" s="1"/>
  <c r="R49" i="37" s="1"/>
  <c r="C50" i="37" s="1"/>
  <c r="X54" i="39" l="1"/>
  <c r="Y54" i="39" s="1"/>
  <c r="K54" i="39"/>
  <c r="M54" i="39" s="1"/>
  <c r="R54" i="39" s="1"/>
  <c r="C55" i="39" s="1"/>
  <c r="X54" i="38"/>
  <c r="Y54" i="38" s="1"/>
  <c r="K54" i="38"/>
  <c r="M54" i="38" s="1"/>
  <c r="R54" i="38" s="1"/>
  <c r="C55" i="38" s="1"/>
  <c r="X50" i="37"/>
  <c r="Y50" i="37" s="1"/>
  <c r="K50" i="37"/>
  <c r="M50" i="37" s="1"/>
  <c r="R50" i="37" s="1"/>
  <c r="C51" i="37" s="1"/>
  <c r="X55" i="39" l="1"/>
  <c r="Y55" i="39" s="1"/>
  <c r="K55" i="39"/>
  <c r="M55" i="39" s="1"/>
  <c r="R55" i="39" s="1"/>
  <c r="C56" i="39" s="1"/>
  <c r="X55" i="38"/>
  <c r="Y55" i="38" s="1"/>
  <c r="K55" i="38"/>
  <c r="M55" i="38" s="1"/>
  <c r="R55" i="38" s="1"/>
  <c r="C56" i="38" s="1"/>
  <c r="X51" i="37"/>
  <c r="Y51" i="37" s="1"/>
  <c r="K51" i="37"/>
  <c r="M51" i="37" s="1"/>
  <c r="R51" i="37" s="1"/>
  <c r="C52" i="37" s="1"/>
  <c r="X56" i="39" l="1"/>
  <c r="Y56" i="39" s="1"/>
  <c r="K56" i="39"/>
  <c r="M56" i="39" s="1"/>
  <c r="R56" i="39" s="1"/>
  <c r="C57" i="39" s="1"/>
  <c r="X56" i="38"/>
  <c r="Y56" i="38" s="1"/>
  <c r="K56" i="38"/>
  <c r="M56" i="38" s="1"/>
  <c r="R56" i="38" s="1"/>
  <c r="C57" i="38" s="1"/>
  <c r="X52" i="37"/>
  <c r="Y52" i="37" s="1"/>
  <c r="K52" i="37"/>
  <c r="M52" i="37" s="1"/>
  <c r="R52" i="37" s="1"/>
  <c r="C53" i="37" s="1"/>
  <c r="X57" i="39" l="1"/>
  <c r="Y57" i="39" s="1"/>
  <c r="K57" i="39"/>
  <c r="M57" i="39" s="1"/>
  <c r="R57" i="39" s="1"/>
  <c r="C58" i="39" s="1"/>
  <c r="X57" i="38"/>
  <c r="Y57" i="38" s="1"/>
  <c r="K57" i="38"/>
  <c r="M57" i="38" s="1"/>
  <c r="R57" i="38" s="1"/>
  <c r="C58" i="38" s="1"/>
  <c r="X53" i="37"/>
  <c r="Y53" i="37" s="1"/>
  <c r="K53" i="37"/>
  <c r="M53" i="37" s="1"/>
  <c r="R53" i="37" s="1"/>
  <c r="C54" i="37" s="1"/>
  <c r="X58" i="39" l="1"/>
  <c r="Y58" i="39" s="1"/>
  <c r="K58" i="39"/>
  <c r="M58" i="39" s="1"/>
  <c r="R58" i="39" s="1"/>
  <c r="X58" i="38"/>
  <c r="Y58" i="38" s="1"/>
  <c r="K58" i="38"/>
  <c r="M58" i="38" s="1"/>
  <c r="R58" i="38" s="1"/>
  <c r="X54" i="37"/>
  <c r="Y54" i="37" s="1"/>
  <c r="K54" i="37"/>
  <c r="M54" i="37" s="1"/>
  <c r="R54" i="37" s="1"/>
  <c r="C55" i="37" s="1"/>
  <c r="C59" i="39" l="1"/>
  <c r="X59" i="39" s="1"/>
  <c r="Y59" i="39" s="1"/>
  <c r="P4" i="39" s="1"/>
  <c r="C5" i="39"/>
  <c r="E5" i="39"/>
  <c r="G5" i="39"/>
  <c r="D4" i="39"/>
  <c r="P2" i="39" s="1"/>
  <c r="C59" i="38"/>
  <c r="X59" i="38" s="1"/>
  <c r="Y59" i="38" s="1"/>
  <c r="P4" i="38" s="1"/>
  <c r="D4" i="38"/>
  <c r="P2" i="38" s="1"/>
  <c r="E5" i="38"/>
  <c r="C5" i="38"/>
  <c r="G5" i="38"/>
  <c r="X55" i="37"/>
  <c r="Y55" i="37" s="1"/>
  <c r="K55" i="37"/>
  <c r="M55" i="37" s="1"/>
  <c r="R55" i="37" s="1"/>
  <c r="C56" i="37" s="1"/>
  <c r="I5" i="39" l="1"/>
  <c r="I5" i="38"/>
  <c r="X56" i="37"/>
  <c r="Y56" i="37" s="1"/>
  <c r="K56" i="37"/>
  <c r="M56" i="37" s="1"/>
  <c r="R56" i="37" s="1"/>
  <c r="C57" i="37" s="1"/>
  <c r="X57" i="37" l="1"/>
  <c r="Y57" i="37" s="1"/>
  <c r="K57" i="37"/>
  <c r="M57" i="37" s="1"/>
  <c r="R57" i="37" s="1"/>
  <c r="C58" i="37" s="1"/>
  <c r="X58" i="37" l="1"/>
  <c r="Y58" i="37" s="1"/>
  <c r="K58" i="37"/>
  <c r="M58" i="37" s="1"/>
  <c r="R58" i="37" s="1"/>
  <c r="E5" i="37" s="1"/>
  <c r="C59" i="37" l="1"/>
  <c r="X59" i="37" s="1"/>
  <c r="Y59" i="37" s="1"/>
  <c r="P4" i="37" s="1"/>
  <c r="C5" i="37"/>
  <c r="D4" i="37"/>
  <c r="P2" i="37" s="1"/>
  <c r="G5" i="37"/>
  <c r="I5" i="37" l="1"/>
</calcChain>
</file>

<file path=xl/sharedStrings.xml><?xml version="1.0" encoding="utf-8"?>
<sst xmlns="http://schemas.openxmlformats.org/spreadsheetml/2006/main" count="442" uniqueCount="73">
  <si>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</si>
  <si>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</si>
  <si>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</si>
  <si>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</si>
  <si>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</si>
  <si>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</si>
  <si>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</si>
  <si>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</si>
  <si>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</si>
  <si>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</si>
  <si>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</si>
  <si>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</si>
  <si>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</si>
  <si>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</si>
  <si>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</si>
  <si>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</si>
  <si>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</si>
  <si>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</si>
  <si>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</si>
  <si>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</si>
  <si>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</si>
  <si>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</si>
  <si>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</si>
  <si>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</si>
  <si>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</si>
  <si>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</si>
  <si>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</si>
  <si>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</si>
  <si>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</si>
  <si>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</si>
  <si>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</si>
  <si>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</si>
  <si>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</si>
  <si>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</si>
  <si>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</si>
  <si>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</si>
  <si>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</si>
  <si>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</si>
  <si>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</si>
  <si>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</si>
  <si>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</si>
  <si>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</si>
  <si>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</si>
  <si>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</si>
  <si>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</si>
  <si>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</si>
  <si>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</si>
  <si>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</si>
  <si>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</si>
  <si>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</si>
  <si>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</si>
  <si>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</si>
  <si>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</si>
  <si>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</si>
  <si>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</si>
  <si>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</si>
  <si>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</si>
  <si>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</si>
  <si>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</si>
  <si>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・フィボナッチターゲット1.27で決済</t>
    <rPh sb="17" eb="19">
      <t>ケッサイ</t>
    </rPh>
    <phoneticPr fontId="3"/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</si>
  <si>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</si>
  <si>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時間足</t>
    <rPh sb="0" eb="2">
      <t>ジカン</t>
    </rPh>
    <rPh sb="2" eb="3">
      <t>アシ</t>
    </rPh>
    <phoneticPr fontId="2"/>
  </si>
  <si>
    <t>EURCHF</t>
    <phoneticPr fontId="2"/>
  </si>
  <si>
    <t>USDJPY</t>
    <phoneticPr fontId="2"/>
  </si>
  <si>
    <t>EURJPY</t>
    <phoneticPr fontId="2"/>
  </si>
  <si>
    <t>AUDUSD</t>
    <phoneticPr fontId="2"/>
  </si>
  <si>
    <t>GBPUSD</t>
    <phoneticPr fontId="2"/>
  </si>
  <si>
    <t>USDCHF</t>
    <phoneticPr fontId="2"/>
  </si>
  <si>
    <t>EURUSD</t>
    <phoneticPr fontId="2"/>
  </si>
  <si>
    <t>・フィボナッチターゲット1.5で決済</t>
    <rPh sb="16" eb="18">
      <t>ケッサイ</t>
    </rPh>
    <phoneticPr fontId="3"/>
  </si>
  <si>
    <t>・フィボナッチターゲット2.0で決済</t>
    <rPh sb="16" eb="18">
      <t>ケッサイ</t>
    </rPh>
    <phoneticPr fontId="3"/>
  </si>
  <si>
    <t>EURUSD</t>
    <phoneticPr fontId="2"/>
  </si>
  <si>
    <t>4Hと１HのPBを検証します。</t>
    <rPh sb="9" eb="11">
      <t>ケンショウ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</si>
</sst>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7" borderId="1" xfId="0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429903</xdr:colOff>
      <xdr:row>55</xdr:row>
      <xdr:rowOff>106179</xdr:rowOff>
    </xdr:to>
    <xdr:pic>
      <xdr:nvPicPr>
        <xdr:cNvPr id="12" name="図 11" descr="1055263: RakutenSecurities-Demo - デモ口座 - [EURUSD,Daily]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4803" cy="100598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13</xdr:col>
      <xdr:colOff>429903</xdr:colOff>
      <xdr:row>111</xdr:row>
      <xdr:rowOff>106179</xdr:rowOff>
    </xdr:to>
    <xdr:pic>
      <xdr:nvPicPr>
        <xdr:cNvPr id="2" name="図 1" descr="1055263: RakutenSecurities-Demo - デモ口座 - [EURUSD,Daily]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34600"/>
          <a:ext cx="9154803" cy="100598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13</xdr:col>
      <xdr:colOff>429903</xdr:colOff>
      <xdr:row>167</xdr:row>
      <xdr:rowOff>106179</xdr:rowOff>
    </xdr:to>
    <xdr:pic>
      <xdr:nvPicPr>
        <xdr:cNvPr id="3" name="図 2" descr="1055263: RakutenSecurities-Demo - デモ口座 - [EURUSD,Daily]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269200"/>
          <a:ext cx="9154803" cy="100598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13</xdr:col>
      <xdr:colOff>429903</xdr:colOff>
      <xdr:row>223</xdr:row>
      <xdr:rowOff>106179</xdr:rowOff>
    </xdr:to>
    <xdr:pic>
      <xdr:nvPicPr>
        <xdr:cNvPr id="4" name="図 3" descr="1055263: RakutenSecurities-Demo - デモ口座 - [EURUSD,Daily]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03800"/>
          <a:ext cx="9154803" cy="10059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3" sqref="A3"/>
    </sheetView>
  </sheetViews>
  <sheetFormatPr defaultRowHeight="13.5"/>
  <sheetData>
    <row r="2" spans="1:2">
      <c r="A2" t="s">
        <v>47</v>
      </c>
    </row>
    <row r="3" spans="1:2">
      <c r="A3">
        <v>100000</v>
      </c>
    </row>
    <row r="5" spans="1:2">
      <c r="A5" t="s">
        <v>48</v>
      </c>
    </row>
    <row r="6" spans="1:2">
      <c r="A6" t="s">
        <v>55</v>
      </c>
      <c r="B6">
        <v>90</v>
      </c>
    </row>
    <row r="7" spans="1:2">
      <c r="A7" t="s">
        <v>54</v>
      </c>
      <c r="B7">
        <v>90</v>
      </c>
    </row>
    <row r="8" spans="1:2">
      <c r="A8" t="s">
        <v>52</v>
      </c>
      <c r="B8">
        <v>110</v>
      </c>
    </row>
    <row r="9" spans="1:2">
      <c r="A9" t="s">
        <v>50</v>
      </c>
      <c r="B9">
        <v>120</v>
      </c>
    </row>
    <row r="10" spans="1:2">
      <c r="A10" t="s">
        <v>51</v>
      </c>
      <c r="B10">
        <v>150</v>
      </c>
    </row>
    <row r="11" spans="1:2">
      <c r="A11" t="s">
        <v>56</v>
      </c>
      <c r="B11">
        <v>100</v>
      </c>
    </row>
    <row r="12" spans="1:2">
      <c r="A12" t="s">
        <v>53</v>
      </c>
      <c r="B12">
        <v>80</v>
      </c>
    </row>
    <row r="13" spans="1:2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Normal="100" workbookViewId="0">
      <pane ySplit="8" topLeftCell="A27" activePane="bottomLeft" state="frozen"/>
      <selection pane="bottomLeft" activeCell="A59" sqref="A59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52" t="s">
        <v>5</v>
      </c>
      <c r="C2" s="52"/>
      <c r="D2" s="57" t="s">
        <v>68</v>
      </c>
      <c r="E2" s="57"/>
      <c r="F2" s="52" t="s">
        <v>61</v>
      </c>
      <c r="G2" s="52"/>
      <c r="H2" s="54" t="s">
        <v>36</v>
      </c>
      <c r="I2" s="54"/>
      <c r="J2" s="52" t="s">
        <v>7</v>
      </c>
      <c r="K2" s="52"/>
      <c r="L2" s="58">
        <v>500000</v>
      </c>
      <c r="M2" s="57"/>
      <c r="N2" s="52" t="s">
        <v>8</v>
      </c>
      <c r="O2" s="52"/>
      <c r="P2" s="53">
        <f>SUM(L2,D4)</f>
        <v>1129612.8732573483</v>
      </c>
      <c r="Q2" s="54"/>
      <c r="R2" s="1"/>
      <c r="S2" s="1"/>
      <c r="T2" s="1"/>
    </row>
    <row r="3" spans="2:25" ht="57" customHeight="1">
      <c r="B3" s="52" t="s">
        <v>9</v>
      </c>
      <c r="C3" s="52"/>
      <c r="D3" s="55" t="s">
        <v>38</v>
      </c>
      <c r="E3" s="55"/>
      <c r="F3" s="55"/>
      <c r="G3" s="55"/>
      <c r="H3" s="55"/>
      <c r="I3" s="55"/>
      <c r="J3" s="52" t="s">
        <v>10</v>
      </c>
      <c r="K3" s="52"/>
      <c r="L3" s="55" t="s">
        <v>59</v>
      </c>
      <c r="M3" s="56"/>
      <c r="N3" s="56"/>
      <c r="O3" s="56"/>
      <c r="P3" s="56"/>
      <c r="Q3" s="56"/>
      <c r="R3" s="1"/>
      <c r="S3" s="1"/>
    </row>
    <row r="4" spans="2:25">
      <c r="B4" s="52" t="s">
        <v>11</v>
      </c>
      <c r="C4" s="52"/>
      <c r="D4" s="72">
        <f>SUM($R$9:$S$993)</f>
        <v>629612.87325734831</v>
      </c>
      <c r="E4" s="72"/>
      <c r="F4" s="52" t="s">
        <v>12</v>
      </c>
      <c r="G4" s="52"/>
      <c r="H4" s="73">
        <f>SUM($T$9:$U$108)</f>
        <v>3411.9999999999995</v>
      </c>
      <c r="I4" s="54"/>
      <c r="J4" s="74"/>
      <c r="K4" s="74"/>
      <c r="L4" s="53"/>
      <c r="M4" s="53"/>
      <c r="N4" s="74" t="s">
        <v>58</v>
      </c>
      <c r="O4" s="74"/>
      <c r="P4" s="82">
        <f>MAX(Y:Y)</f>
        <v>8.7326999999999821E-2</v>
      </c>
      <c r="Q4" s="82"/>
      <c r="R4" s="1"/>
      <c r="S4" s="1"/>
      <c r="T4" s="1"/>
    </row>
    <row r="5" spans="2:25">
      <c r="B5" s="41" t="s">
        <v>15</v>
      </c>
      <c r="C5" s="39">
        <f>COUNTIF($R$9:$R$990,"&gt;0")</f>
        <v>35</v>
      </c>
      <c r="D5" s="38" t="s">
        <v>16</v>
      </c>
      <c r="E5" s="15">
        <f>COUNTIF($R$9:$R$990,"&lt;0")</f>
        <v>15</v>
      </c>
      <c r="F5" s="38" t="s">
        <v>17</v>
      </c>
      <c r="G5" s="39">
        <f>COUNTIF($R$9:$R$990,"=0")</f>
        <v>0</v>
      </c>
      <c r="H5" s="38" t="s">
        <v>18</v>
      </c>
      <c r="I5" s="40">
        <f>C5/SUM(C5,E5,G5)</f>
        <v>0.7</v>
      </c>
      <c r="J5" s="83" t="s">
        <v>19</v>
      </c>
      <c r="K5" s="52"/>
      <c r="L5" s="84">
        <f>MAX(V9:V993)</f>
        <v>8</v>
      </c>
      <c r="M5" s="85"/>
      <c r="N5" s="17" t="s">
        <v>20</v>
      </c>
      <c r="O5" s="9"/>
      <c r="P5" s="84">
        <f>MAX(W9:W993)</f>
        <v>3</v>
      </c>
      <c r="Q5" s="85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37" t="s">
        <v>60</v>
      </c>
      <c r="N6" s="12"/>
      <c r="O6" s="12"/>
      <c r="P6" s="10"/>
      <c r="Q6" s="42"/>
      <c r="R6" s="1"/>
      <c r="S6" s="1"/>
      <c r="T6" s="1"/>
    </row>
    <row r="7" spans="2:25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 t="s">
        <v>24</v>
      </c>
      <c r="K7" s="69"/>
      <c r="L7" s="70"/>
      <c r="M7" s="71" t="s">
        <v>25</v>
      </c>
      <c r="N7" s="75" t="s">
        <v>26</v>
      </c>
      <c r="O7" s="76"/>
      <c r="P7" s="76"/>
      <c r="Q7" s="77"/>
      <c r="R7" s="78" t="s">
        <v>27</v>
      </c>
      <c r="S7" s="78"/>
      <c r="T7" s="78"/>
      <c r="U7" s="78"/>
    </row>
    <row r="8" spans="2:25">
      <c r="B8" s="60"/>
      <c r="C8" s="63"/>
      <c r="D8" s="64"/>
      <c r="E8" s="18" t="s">
        <v>28</v>
      </c>
      <c r="F8" s="18" t="s">
        <v>29</v>
      </c>
      <c r="G8" s="18" t="s">
        <v>30</v>
      </c>
      <c r="H8" s="79" t="s">
        <v>31</v>
      </c>
      <c r="I8" s="67"/>
      <c r="J8" s="4" t="s">
        <v>32</v>
      </c>
      <c r="K8" s="80" t="s">
        <v>33</v>
      </c>
      <c r="L8" s="70"/>
      <c r="M8" s="71"/>
      <c r="N8" s="5" t="s">
        <v>28</v>
      </c>
      <c r="O8" s="5" t="s">
        <v>29</v>
      </c>
      <c r="P8" s="81" t="s">
        <v>31</v>
      </c>
      <c r="Q8" s="77"/>
      <c r="R8" s="78" t="s">
        <v>34</v>
      </c>
      <c r="S8" s="78"/>
      <c r="T8" s="78" t="s">
        <v>32</v>
      </c>
      <c r="U8" s="78"/>
      <c r="Y8" t="s">
        <v>57</v>
      </c>
    </row>
    <row r="9" spans="2:25">
      <c r="B9" s="43">
        <v>1</v>
      </c>
      <c r="C9" s="86">
        <f>L2</f>
        <v>500000</v>
      </c>
      <c r="D9" s="86"/>
      <c r="E9" s="43">
        <v>2000</v>
      </c>
      <c r="F9" s="8">
        <v>43686</v>
      </c>
      <c r="G9" s="43" t="s">
        <v>3</v>
      </c>
      <c r="H9" s="87">
        <v>0.89739999999999998</v>
      </c>
      <c r="I9" s="87"/>
      <c r="J9" s="43">
        <v>97</v>
      </c>
      <c r="K9" s="86">
        <f>IF(J9="","",C9*0.03)</f>
        <v>15000</v>
      </c>
      <c r="L9" s="86"/>
      <c r="M9" s="6">
        <f>IF(J9="","",(K9/J9)/LOOKUP(RIGHT($D$2,3),定数!$A$6:$A$13,定数!$B$6:$B$13))</f>
        <v>1.2886597938144329</v>
      </c>
      <c r="N9" s="43">
        <v>2000</v>
      </c>
      <c r="O9" s="8">
        <v>43708</v>
      </c>
      <c r="P9" s="87">
        <v>0.88539999999999996</v>
      </c>
      <c r="Q9" s="87"/>
      <c r="R9" s="90">
        <f>IF(P9="","",T9*M9*LOOKUP(RIGHT($D$2,3),定数!$A$6:$A$13,定数!$B$6:$B$13))</f>
        <v>18556.701030927852</v>
      </c>
      <c r="S9" s="90"/>
      <c r="T9" s="91">
        <f>IF(P9="","",IF(G9="買",(P9-H9),(H9-P9))*IF(RIGHT($D$2,3)="JPY",100,10000))</f>
        <v>120.00000000000011</v>
      </c>
      <c r="U9" s="91"/>
      <c r="V9" s="1">
        <f>IF(T9&lt;&gt;"",IF(T9&gt;0,1+V8,0),"")</f>
        <v>1</v>
      </c>
      <c r="W9">
        <f>IF(T9&lt;&gt;"",IF(T9&lt;0,1+W8,0),"")</f>
        <v>0</v>
      </c>
    </row>
    <row r="10" spans="2:25">
      <c r="B10" s="43">
        <v>2</v>
      </c>
      <c r="C10" s="86">
        <f t="shared" ref="C10:C73" si="0">IF(R9="","",C9+R9)</f>
        <v>518556.70103092783</v>
      </c>
      <c r="D10" s="86"/>
      <c r="E10" s="45">
        <v>2000</v>
      </c>
      <c r="F10" s="8">
        <v>43819</v>
      </c>
      <c r="G10" s="43" t="s">
        <v>4</v>
      </c>
      <c r="H10" s="87">
        <v>0.89670000000000005</v>
      </c>
      <c r="I10" s="87"/>
      <c r="J10" s="45">
        <v>89</v>
      </c>
      <c r="K10" s="88">
        <f>IF(J10="","",C10*0.03)</f>
        <v>15556.701030927834</v>
      </c>
      <c r="L10" s="89"/>
      <c r="M10" s="6">
        <f>IF(J10="","",(K10/J10)/LOOKUP(RIGHT($D$2,3),定数!$A$6:$A$13,定数!$B$6:$B$13))</f>
        <v>1.4566199467160892</v>
      </c>
      <c r="N10" s="45">
        <v>2000</v>
      </c>
      <c r="O10" s="8">
        <v>43820</v>
      </c>
      <c r="P10" s="87">
        <v>0.90769999999999995</v>
      </c>
      <c r="Q10" s="87"/>
      <c r="R10" s="90">
        <f>IF(P10="","",T10*M10*LOOKUP(RIGHT($D$2,3),定数!$A$6:$A$13,定数!$B$6:$B$13))</f>
        <v>19227.383296652202</v>
      </c>
      <c r="S10" s="90"/>
      <c r="T10" s="91">
        <f>IF(P10="","",IF(G10="買",(P10-H10),(H10-P10))*IF(RIGHT($D$2,3)="JPY",100,10000))</f>
        <v>109.99999999999899</v>
      </c>
      <c r="U10" s="91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35">
        <f>IF(C10&lt;&gt;"",MAX(C10,C9),"")</f>
        <v>518556.70103092783</v>
      </c>
    </row>
    <row r="11" spans="2:25">
      <c r="B11" s="43">
        <v>3</v>
      </c>
      <c r="C11" s="86">
        <f t="shared" si="0"/>
        <v>537784.08432758006</v>
      </c>
      <c r="D11" s="86"/>
      <c r="E11" s="45">
        <v>2001</v>
      </c>
      <c r="F11" s="8">
        <v>43489</v>
      </c>
      <c r="G11" s="43" t="s">
        <v>3</v>
      </c>
      <c r="H11" s="87">
        <v>0.93520000000000003</v>
      </c>
      <c r="I11" s="87"/>
      <c r="J11" s="45">
        <v>97</v>
      </c>
      <c r="K11" s="88">
        <f t="shared" ref="K11:K74" si="3">IF(J11="","",C11*0.03)</f>
        <v>16133.522529827402</v>
      </c>
      <c r="L11" s="89"/>
      <c r="M11" s="6">
        <f>IF(J11="","",(K11/J11)/LOOKUP(RIGHT($D$2,3),定数!$A$6:$A$13,定数!$B$6:$B$13))</f>
        <v>1.3860414544525261</v>
      </c>
      <c r="N11" s="45">
        <v>2001</v>
      </c>
      <c r="O11" s="8">
        <v>43490</v>
      </c>
      <c r="P11" s="87">
        <v>0.92320000000000002</v>
      </c>
      <c r="Q11" s="87"/>
      <c r="R11" s="90">
        <f>IF(P11="","",T11*M11*LOOKUP(RIGHT($D$2,3),定数!$A$6:$A$13,定数!$B$6:$B$13))</f>
        <v>19958.996944116396</v>
      </c>
      <c r="S11" s="90"/>
      <c r="T11" s="91">
        <f>IF(P11="","",IF(G11="買",(P11-H11),(H11-P11))*IF(RIGHT($D$2,3)="JPY",100,10000))</f>
        <v>120.00000000000011</v>
      </c>
      <c r="U11" s="91"/>
      <c r="V11" s="22">
        <f t="shared" si="1"/>
        <v>3</v>
      </c>
      <c r="W11">
        <f t="shared" si="2"/>
        <v>0</v>
      </c>
      <c r="X11" s="35">
        <f>IF(C11&lt;&gt;"",MAX(X10,C11),"")</f>
        <v>537784.08432758006</v>
      </c>
      <c r="Y11" s="36">
        <f>IF(X11&lt;&gt;"",1-(C11/X11),"")</f>
        <v>0</v>
      </c>
    </row>
    <row r="12" spans="2:25">
      <c r="B12" s="43">
        <v>4</v>
      </c>
      <c r="C12" s="86">
        <f t="shared" si="0"/>
        <v>557743.08127169649</v>
      </c>
      <c r="D12" s="86"/>
      <c r="E12" s="45">
        <v>2001</v>
      </c>
      <c r="F12" s="8">
        <v>43777</v>
      </c>
      <c r="G12" s="43" t="s">
        <v>3</v>
      </c>
      <c r="H12" s="87">
        <v>0.89370000000000005</v>
      </c>
      <c r="I12" s="87"/>
      <c r="J12" s="45">
        <v>109</v>
      </c>
      <c r="K12" s="88">
        <f t="shared" si="3"/>
        <v>16732.292438150893</v>
      </c>
      <c r="L12" s="89"/>
      <c r="M12" s="6">
        <f>IF(J12="","",(K12/J12)/LOOKUP(RIGHT($D$2,3),定数!$A$6:$A$13,定数!$B$6:$B$13))</f>
        <v>1.279227250623157</v>
      </c>
      <c r="N12" s="45">
        <v>2001</v>
      </c>
      <c r="O12" s="8">
        <v>43782</v>
      </c>
      <c r="P12" s="87">
        <v>0.88019999999999998</v>
      </c>
      <c r="Q12" s="87"/>
      <c r="R12" s="90">
        <f>IF(P12="","",T12*M12*LOOKUP(RIGHT($D$2,3),定数!$A$6:$A$13,定数!$B$6:$B$13))</f>
        <v>20723.481460095249</v>
      </c>
      <c r="S12" s="90"/>
      <c r="T12" s="91">
        <f t="shared" ref="T12:T75" si="4">IF(P12="","",IF(G12="買",(P12-H12),(H12-P12))*IF(RIGHT($D$2,3)="JPY",100,10000))</f>
        <v>135.00000000000068</v>
      </c>
      <c r="U12" s="91"/>
      <c r="V12" s="22">
        <f t="shared" si="1"/>
        <v>4</v>
      </c>
      <c r="W12">
        <f t="shared" si="2"/>
        <v>0</v>
      </c>
      <c r="X12" s="35">
        <f t="shared" ref="X12:X75" si="5">IF(C12&lt;&gt;"",MAX(X11,C12),"")</f>
        <v>557743.08127169649</v>
      </c>
      <c r="Y12" s="36">
        <f t="shared" ref="Y12:Y75" si="6">IF(X12&lt;&gt;"",1-(C12/X12),"")</f>
        <v>0</v>
      </c>
    </row>
    <row r="13" spans="2:25">
      <c r="B13" s="43">
        <v>5</v>
      </c>
      <c r="C13" s="86">
        <f t="shared" si="0"/>
        <v>578466.56273179175</v>
      </c>
      <c r="D13" s="86"/>
      <c r="E13" s="45">
        <v>2002</v>
      </c>
      <c r="F13" s="8">
        <v>43537</v>
      </c>
      <c r="G13" s="43" t="s">
        <v>4</v>
      </c>
      <c r="H13" s="87">
        <v>0.87670000000000003</v>
      </c>
      <c r="I13" s="87"/>
      <c r="J13" s="45">
        <v>64</v>
      </c>
      <c r="K13" s="88">
        <f t="shared" si="3"/>
        <v>17353.996881953753</v>
      </c>
      <c r="L13" s="89"/>
      <c r="M13" s="6">
        <f>IF(J13="","",(K13/J13)/LOOKUP(RIGHT($D$2,3),定数!$A$6:$A$13,定数!$B$6:$B$13))</f>
        <v>2.2596350106710617</v>
      </c>
      <c r="N13" s="45">
        <v>2002</v>
      </c>
      <c r="O13" s="8">
        <v>43539</v>
      </c>
      <c r="P13" s="87">
        <v>0.88449999999999995</v>
      </c>
      <c r="Q13" s="87"/>
      <c r="R13" s="90">
        <f>IF(P13="","",T13*M13*LOOKUP(RIGHT($D$2,3),定数!$A$6:$A$13,定数!$B$6:$B$13))</f>
        <v>21150.183699880912</v>
      </c>
      <c r="S13" s="90"/>
      <c r="T13" s="91">
        <f t="shared" si="4"/>
        <v>77.999999999999176</v>
      </c>
      <c r="U13" s="91"/>
      <c r="V13" s="22">
        <f t="shared" si="1"/>
        <v>5</v>
      </c>
      <c r="W13">
        <f t="shared" si="2"/>
        <v>0</v>
      </c>
      <c r="X13" s="35">
        <f t="shared" si="5"/>
        <v>578466.56273179175</v>
      </c>
      <c r="Y13" s="36">
        <f t="shared" si="6"/>
        <v>0</v>
      </c>
    </row>
    <row r="14" spans="2:25">
      <c r="B14" s="43">
        <v>6</v>
      </c>
      <c r="C14" s="86">
        <f t="shared" si="0"/>
        <v>599616.74643167271</v>
      </c>
      <c r="D14" s="86"/>
      <c r="E14" s="45">
        <v>2002</v>
      </c>
      <c r="F14" s="8">
        <v>43613</v>
      </c>
      <c r="G14" s="43" t="s">
        <v>4</v>
      </c>
      <c r="H14" s="87">
        <v>0.92310000000000003</v>
      </c>
      <c r="I14" s="87"/>
      <c r="J14" s="45">
        <v>68</v>
      </c>
      <c r="K14" s="88">
        <f t="shared" si="3"/>
        <v>17988.50239295018</v>
      </c>
      <c r="L14" s="89"/>
      <c r="M14" s="6">
        <f>IF(J14="","",(K14/J14)/LOOKUP(RIGHT($D$2,3),定数!$A$6:$A$13,定数!$B$6:$B$13))</f>
        <v>2.2044733324693846</v>
      </c>
      <c r="N14" s="45">
        <v>2002</v>
      </c>
      <c r="O14" s="8">
        <v>43614</v>
      </c>
      <c r="P14" s="87">
        <v>0.93140000000000001</v>
      </c>
      <c r="Q14" s="87"/>
      <c r="R14" s="90">
        <f>IF(P14="","",T14*M14*LOOKUP(RIGHT($D$2,3),定数!$A$6:$A$13,定数!$B$6:$B$13))</f>
        <v>21956.554391395006</v>
      </c>
      <c r="S14" s="90"/>
      <c r="T14" s="91">
        <f t="shared" si="4"/>
        <v>82.999999999999744</v>
      </c>
      <c r="U14" s="91"/>
      <c r="V14" s="22">
        <f t="shared" si="1"/>
        <v>6</v>
      </c>
      <c r="W14">
        <f t="shared" si="2"/>
        <v>0</v>
      </c>
      <c r="X14" s="35">
        <f t="shared" si="5"/>
        <v>599616.74643167271</v>
      </c>
      <c r="Y14" s="36">
        <f t="shared" si="6"/>
        <v>0</v>
      </c>
    </row>
    <row r="15" spans="2:25">
      <c r="B15" s="43">
        <v>7</v>
      </c>
      <c r="C15" s="86">
        <f t="shared" si="0"/>
        <v>621573.30082306766</v>
      </c>
      <c r="D15" s="86"/>
      <c r="E15" s="45">
        <v>2002</v>
      </c>
      <c r="F15" s="8">
        <v>43634</v>
      </c>
      <c r="G15" s="43" t="s">
        <v>4</v>
      </c>
      <c r="H15" s="87">
        <v>0.94669999999999999</v>
      </c>
      <c r="I15" s="87"/>
      <c r="J15" s="45">
        <v>56</v>
      </c>
      <c r="K15" s="88">
        <f t="shared" si="3"/>
        <v>18647.199024692029</v>
      </c>
      <c r="L15" s="89"/>
      <c r="M15" s="6">
        <f>IF(J15="","",(K15/J15)/LOOKUP(RIGHT($D$2,3),定数!$A$6:$A$13,定数!$B$6:$B$13))</f>
        <v>2.7748808072458373</v>
      </c>
      <c r="N15" s="45">
        <v>2002</v>
      </c>
      <c r="O15" s="8">
        <v>43635</v>
      </c>
      <c r="P15" s="87">
        <v>0.95350000000000001</v>
      </c>
      <c r="Q15" s="87"/>
      <c r="R15" s="90">
        <f>IF(P15="","",T15*M15*LOOKUP(RIGHT($D$2,3),定数!$A$6:$A$13,定数!$B$6:$B$13))</f>
        <v>22643.027387126127</v>
      </c>
      <c r="S15" s="90"/>
      <c r="T15" s="91">
        <f t="shared" si="4"/>
        <v>68.000000000000284</v>
      </c>
      <c r="U15" s="91"/>
      <c r="V15" s="22">
        <f t="shared" si="1"/>
        <v>7</v>
      </c>
      <c r="W15">
        <f t="shared" si="2"/>
        <v>0</v>
      </c>
      <c r="X15" s="35">
        <f t="shared" si="5"/>
        <v>621573.30082306766</v>
      </c>
      <c r="Y15" s="36">
        <f t="shared" si="6"/>
        <v>0</v>
      </c>
    </row>
    <row r="16" spans="2:25">
      <c r="B16" s="43">
        <v>8</v>
      </c>
      <c r="C16" s="86">
        <f t="shared" si="0"/>
        <v>644216.32821019378</v>
      </c>
      <c r="D16" s="86"/>
      <c r="E16" s="45">
        <v>2002</v>
      </c>
      <c r="F16" s="8">
        <v>43682</v>
      </c>
      <c r="G16" s="43" t="s">
        <v>3</v>
      </c>
      <c r="H16" s="87">
        <v>0.98340000000000005</v>
      </c>
      <c r="I16" s="87"/>
      <c r="J16" s="45">
        <v>82</v>
      </c>
      <c r="K16" s="88">
        <f t="shared" si="3"/>
        <v>19326.489846305813</v>
      </c>
      <c r="L16" s="89"/>
      <c r="M16" s="6">
        <f>IF(J16="","",(K16/J16)/LOOKUP(RIGHT($D$2,3),定数!$A$6:$A$13,定数!$B$6:$B$13))</f>
        <v>1.9640741713725418</v>
      </c>
      <c r="N16" s="45">
        <v>2002</v>
      </c>
      <c r="O16" s="8">
        <v>43683</v>
      </c>
      <c r="P16" s="87">
        <v>0.97330000000000005</v>
      </c>
      <c r="Q16" s="87"/>
      <c r="R16" s="90">
        <f>IF(P16="","",T16*M16*LOOKUP(RIGHT($D$2,3),定数!$A$6:$A$13,定数!$B$6:$B$13))</f>
        <v>23804.578957035199</v>
      </c>
      <c r="S16" s="90"/>
      <c r="T16" s="91">
        <f t="shared" si="4"/>
        <v>100.99999999999997</v>
      </c>
      <c r="U16" s="91"/>
      <c r="V16" s="22">
        <f t="shared" si="1"/>
        <v>8</v>
      </c>
      <c r="W16">
        <f t="shared" si="2"/>
        <v>0</v>
      </c>
      <c r="X16" s="35">
        <f t="shared" si="5"/>
        <v>644216.32821019378</v>
      </c>
      <c r="Y16" s="36">
        <f t="shared" si="6"/>
        <v>0</v>
      </c>
    </row>
    <row r="17" spans="2:25">
      <c r="B17" s="43">
        <v>9</v>
      </c>
      <c r="C17" s="86">
        <f t="shared" si="0"/>
        <v>668020.90716722899</v>
      </c>
      <c r="D17" s="86"/>
      <c r="E17" s="45">
        <v>2002</v>
      </c>
      <c r="F17" s="8">
        <v>43752</v>
      </c>
      <c r="G17" s="43" t="s">
        <v>4</v>
      </c>
      <c r="H17" s="87">
        <v>0.98770000000000002</v>
      </c>
      <c r="I17" s="87"/>
      <c r="J17" s="45">
        <v>43</v>
      </c>
      <c r="K17" s="88">
        <f t="shared" si="3"/>
        <v>20040.62721501687</v>
      </c>
      <c r="L17" s="89"/>
      <c r="M17" s="6">
        <f>IF(J17="","",(K17/J17)/LOOKUP(RIGHT($D$2,3),定数!$A$6:$A$13,定数!$B$6:$B$13))</f>
        <v>3.8838424835304011</v>
      </c>
      <c r="N17" s="45">
        <v>2002</v>
      </c>
      <c r="O17" s="8">
        <v>43753</v>
      </c>
      <c r="P17" s="87">
        <v>0.98340000000000005</v>
      </c>
      <c r="Q17" s="87"/>
      <c r="R17" s="90">
        <f>IF(P17="","",T17*M17*LOOKUP(RIGHT($D$2,3),定数!$A$6:$A$13,定数!$B$6:$B$13))</f>
        <v>-20040.627215016728</v>
      </c>
      <c r="S17" s="90"/>
      <c r="T17" s="91">
        <f t="shared" si="4"/>
        <v>-42.999999999999702</v>
      </c>
      <c r="U17" s="91"/>
      <c r="V17" s="22">
        <f t="shared" si="1"/>
        <v>0</v>
      </c>
      <c r="W17">
        <f t="shared" si="2"/>
        <v>1</v>
      </c>
      <c r="X17" s="35">
        <f t="shared" si="5"/>
        <v>668020.90716722899</v>
      </c>
      <c r="Y17" s="36">
        <f t="shared" si="6"/>
        <v>0</v>
      </c>
    </row>
    <row r="18" spans="2:25">
      <c r="B18" s="43">
        <v>10</v>
      </c>
      <c r="C18" s="86">
        <f t="shared" si="0"/>
        <v>647980.27995221224</v>
      </c>
      <c r="D18" s="86"/>
      <c r="E18" s="45">
        <v>2003</v>
      </c>
      <c r="F18" s="8">
        <v>43550</v>
      </c>
      <c r="G18" s="43" t="s">
        <v>3</v>
      </c>
      <c r="H18" s="87">
        <v>1.0629999999999999</v>
      </c>
      <c r="I18" s="87"/>
      <c r="J18" s="45">
        <v>91</v>
      </c>
      <c r="K18" s="88">
        <f>IF(J18="","",C18*0.03)</f>
        <v>19439.408398566367</v>
      </c>
      <c r="L18" s="89"/>
      <c r="M18" s="6">
        <f>IF(J18="","",(K18/J18)/LOOKUP(RIGHT($D$2,3),定数!$A$6:$A$13,定数!$B$6:$B$13))</f>
        <v>1.7801656042643192</v>
      </c>
      <c r="N18" s="45">
        <v>2003</v>
      </c>
      <c r="O18" s="8">
        <v>43551</v>
      </c>
      <c r="P18" s="87">
        <v>1.0721000000000001</v>
      </c>
      <c r="Q18" s="87"/>
      <c r="R18" s="90">
        <f>IF(P18="","",T18*M18*LOOKUP(RIGHT($D$2,3),定数!$A$6:$A$13,定数!$B$6:$B$13))</f>
        <v>-19439.408398566597</v>
      </c>
      <c r="S18" s="90"/>
      <c r="T18" s="91">
        <f t="shared" si="4"/>
        <v>-91.00000000000108</v>
      </c>
      <c r="U18" s="91"/>
      <c r="V18" s="22">
        <f t="shared" si="1"/>
        <v>0</v>
      </c>
      <c r="W18">
        <f t="shared" si="2"/>
        <v>2</v>
      </c>
      <c r="X18" s="35">
        <f t="shared" si="5"/>
        <v>668020.90716722899</v>
      </c>
      <c r="Y18" s="36">
        <f t="shared" si="6"/>
        <v>2.9999999999999805E-2</v>
      </c>
    </row>
    <row r="19" spans="2:25">
      <c r="B19" s="43">
        <v>11</v>
      </c>
      <c r="C19" s="86">
        <f t="shared" si="0"/>
        <v>628540.87155364559</v>
      </c>
      <c r="D19" s="86"/>
      <c r="E19" s="45">
        <v>2003</v>
      </c>
      <c r="F19" s="8">
        <v>43769</v>
      </c>
      <c r="G19" s="43" t="s">
        <v>3</v>
      </c>
      <c r="H19" s="87">
        <v>1.1617999999999999</v>
      </c>
      <c r="I19" s="87"/>
      <c r="J19" s="45">
        <v>139</v>
      </c>
      <c r="K19" s="88">
        <f t="shared" si="3"/>
        <v>18856.226146609366</v>
      </c>
      <c r="L19" s="89"/>
      <c r="M19" s="6">
        <f>IF(J19="","",(K19/J19)/LOOKUP(RIGHT($D$2,3),定数!$A$6:$A$13,定数!$B$6:$B$13))</f>
        <v>1.1304691934418085</v>
      </c>
      <c r="N19" s="45">
        <v>2003</v>
      </c>
      <c r="O19" s="8">
        <v>43772</v>
      </c>
      <c r="P19" s="87">
        <v>1.1447000000000001</v>
      </c>
      <c r="Q19" s="87"/>
      <c r="R19" s="90">
        <f>IF(P19="","",T19*M19*LOOKUP(RIGHT($D$2,3),定数!$A$6:$A$13,定数!$B$6:$B$13))</f>
        <v>23197.227849425766</v>
      </c>
      <c r="S19" s="90"/>
      <c r="T19" s="91">
        <f t="shared" si="4"/>
        <v>170.99999999999892</v>
      </c>
      <c r="U19" s="91"/>
      <c r="V19" s="22">
        <f t="shared" si="1"/>
        <v>1</v>
      </c>
      <c r="W19">
        <f t="shared" si="2"/>
        <v>0</v>
      </c>
      <c r="X19" s="35">
        <f t="shared" si="5"/>
        <v>668020.90716722899</v>
      </c>
      <c r="Y19" s="36">
        <f t="shared" si="6"/>
        <v>5.9100000000000263E-2</v>
      </c>
    </row>
    <row r="20" spans="2:25">
      <c r="B20" s="43">
        <v>12</v>
      </c>
      <c r="C20" s="86">
        <f t="shared" si="0"/>
        <v>651738.09940307133</v>
      </c>
      <c r="D20" s="86"/>
      <c r="E20" s="45">
        <v>2003</v>
      </c>
      <c r="F20" s="8">
        <v>43811</v>
      </c>
      <c r="G20" s="43" t="s">
        <v>4</v>
      </c>
      <c r="H20" s="87">
        <v>1.2236</v>
      </c>
      <c r="I20" s="87"/>
      <c r="J20" s="45">
        <v>124</v>
      </c>
      <c r="K20" s="88">
        <f t="shared" si="3"/>
        <v>19552.14298209214</v>
      </c>
      <c r="L20" s="89"/>
      <c r="M20" s="6">
        <f>IF(J20="","",(K20/J20)/LOOKUP(RIGHT($D$2,3),定数!$A$6:$A$13,定数!$B$6:$B$13))</f>
        <v>1.3139881036352246</v>
      </c>
      <c r="N20" s="45">
        <v>2003</v>
      </c>
      <c r="O20" s="8">
        <v>43816</v>
      </c>
      <c r="P20" s="87">
        <v>1.2390000000000001</v>
      </c>
      <c r="Q20" s="87"/>
      <c r="R20" s="90">
        <f>IF(P20="","",T20*M20*LOOKUP(RIGHT($D$2,3),定数!$A$6:$A$13,定数!$B$6:$B$13))</f>
        <v>24282.500155179074</v>
      </c>
      <c r="S20" s="90"/>
      <c r="T20" s="91">
        <f t="shared" si="4"/>
        <v>154.0000000000008</v>
      </c>
      <c r="U20" s="91"/>
      <c r="V20" s="22">
        <f t="shared" si="1"/>
        <v>2</v>
      </c>
      <c r="W20">
        <f t="shared" si="2"/>
        <v>0</v>
      </c>
      <c r="X20" s="35">
        <f t="shared" si="5"/>
        <v>668020.90716722899</v>
      </c>
      <c r="Y20" s="36">
        <f t="shared" si="6"/>
        <v>2.4374697841727078E-2</v>
      </c>
    </row>
    <row r="21" spans="2:25">
      <c r="B21" s="43">
        <v>13</v>
      </c>
      <c r="C21" s="86">
        <f t="shared" si="0"/>
        <v>676020.5995582504</v>
      </c>
      <c r="D21" s="86"/>
      <c r="E21" s="45">
        <v>2004</v>
      </c>
      <c r="F21" s="8">
        <v>43541</v>
      </c>
      <c r="G21" s="43" t="s">
        <v>3</v>
      </c>
      <c r="H21" s="87">
        <v>1.2231000000000001</v>
      </c>
      <c r="I21" s="87"/>
      <c r="J21" s="45">
        <v>142</v>
      </c>
      <c r="K21" s="88">
        <f t="shared" si="3"/>
        <v>20280.617986747511</v>
      </c>
      <c r="L21" s="89"/>
      <c r="M21" s="6">
        <f>IF(J21="","",(K21/J21)/LOOKUP(RIGHT($D$2,3),定数!$A$6:$A$13,定数!$B$6:$B$13))</f>
        <v>1.1901771118983282</v>
      </c>
      <c r="N21" s="45">
        <v>2004</v>
      </c>
      <c r="O21" s="8">
        <v>43542</v>
      </c>
      <c r="P21" s="87">
        <v>1.2373000000000001</v>
      </c>
      <c r="Q21" s="87"/>
      <c r="R21" s="90">
        <f>IF(P21="","",T21*M21*LOOKUP(RIGHT($D$2,3),定数!$A$6:$A$13,定数!$B$6:$B$13))</f>
        <v>-20280.6179867475</v>
      </c>
      <c r="S21" s="90"/>
      <c r="T21" s="91">
        <f t="shared" si="4"/>
        <v>-141.99999999999991</v>
      </c>
      <c r="U21" s="91"/>
      <c r="V21" s="22">
        <f t="shared" si="1"/>
        <v>0</v>
      </c>
      <c r="W21">
        <f t="shared" si="2"/>
        <v>1</v>
      </c>
      <c r="X21" s="35">
        <f t="shared" si="5"/>
        <v>676020.5995582504</v>
      </c>
      <c r="Y21" s="36">
        <f t="shared" si="6"/>
        <v>0</v>
      </c>
    </row>
    <row r="22" spans="2:25">
      <c r="B22" s="43">
        <v>14</v>
      </c>
      <c r="C22" s="86">
        <f t="shared" si="0"/>
        <v>655739.98157150287</v>
      </c>
      <c r="D22" s="86"/>
      <c r="E22" s="45">
        <v>2004</v>
      </c>
      <c r="F22" s="8">
        <v>43575</v>
      </c>
      <c r="G22" s="43" t="s">
        <v>3</v>
      </c>
      <c r="H22" s="87">
        <v>1.1999</v>
      </c>
      <c r="I22" s="87"/>
      <c r="J22" s="45">
        <v>82</v>
      </c>
      <c r="K22" s="88">
        <f t="shared" si="3"/>
        <v>19672.199447145085</v>
      </c>
      <c r="L22" s="89"/>
      <c r="M22" s="6">
        <f>IF(J22="","",(K22/J22)/LOOKUP(RIGHT($D$2,3),定数!$A$6:$A$13,定数!$B$6:$B$13))</f>
        <v>1.9992072608887281</v>
      </c>
      <c r="N22" s="45">
        <v>2004</v>
      </c>
      <c r="O22" s="8">
        <v>43576</v>
      </c>
      <c r="P22" s="87">
        <v>1.19</v>
      </c>
      <c r="Q22" s="87"/>
      <c r="R22" s="90">
        <f>IF(P22="","",T22*M22*LOOKUP(RIGHT($D$2,3),定数!$A$6:$A$13,定数!$B$6:$B$13))</f>
        <v>23750.582259358136</v>
      </c>
      <c r="S22" s="90"/>
      <c r="T22" s="91">
        <f t="shared" si="4"/>
        <v>99.000000000000199</v>
      </c>
      <c r="U22" s="91"/>
      <c r="V22" s="22">
        <f t="shared" si="1"/>
        <v>1</v>
      </c>
      <c r="W22">
        <f t="shared" si="2"/>
        <v>0</v>
      </c>
      <c r="X22" s="35">
        <f t="shared" si="5"/>
        <v>676020.5995582504</v>
      </c>
      <c r="Y22" s="36">
        <f t="shared" si="6"/>
        <v>3.0000000000000027E-2</v>
      </c>
    </row>
    <row r="23" spans="2:25">
      <c r="B23" s="43">
        <v>15</v>
      </c>
      <c r="C23" s="86">
        <f t="shared" si="0"/>
        <v>679490.56383086101</v>
      </c>
      <c r="D23" s="86"/>
      <c r="E23" s="45">
        <v>2004</v>
      </c>
      <c r="F23" s="8">
        <v>43767</v>
      </c>
      <c r="G23" s="43" t="s">
        <v>4</v>
      </c>
      <c r="H23" s="87">
        <v>1.2766999999999999</v>
      </c>
      <c r="I23" s="87"/>
      <c r="J23" s="45">
        <v>137</v>
      </c>
      <c r="K23" s="88">
        <f t="shared" si="3"/>
        <v>20384.71691492583</v>
      </c>
      <c r="L23" s="89"/>
      <c r="M23" s="6">
        <f>IF(J23="","",(K23/J23)/LOOKUP(RIGHT($D$2,3),定数!$A$6:$A$13,定数!$B$6:$B$13))</f>
        <v>1.2399462843628852</v>
      </c>
      <c r="N23" s="45">
        <v>2004</v>
      </c>
      <c r="O23" s="8">
        <v>43774</v>
      </c>
      <c r="P23" s="87">
        <v>1.2938000000000001</v>
      </c>
      <c r="Q23" s="87"/>
      <c r="R23" s="90">
        <f>IF(P23="","",T23*M23*LOOKUP(RIGHT($D$2,3),定数!$A$6:$A$13,定数!$B$6:$B$13))</f>
        <v>25443.697755126574</v>
      </c>
      <c r="S23" s="90"/>
      <c r="T23" s="91">
        <f t="shared" si="4"/>
        <v>171.00000000000114</v>
      </c>
      <c r="U23" s="91"/>
      <c r="V23" t="str">
        <f t="shared" ref="V23:W74" si="7">IF(S23&lt;&gt;"",IF(S23&lt;0,1+V22,0),"")</f>
        <v/>
      </c>
      <c r="W23">
        <f t="shared" si="2"/>
        <v>0</v>
      </c>
      <c r="X23" s="35">
        <f t="shared" si="5"/>
        <v>679490.56383086101</v>
      </c>
      <c r="Y23" s="36">
        <f t="shared" si="6"/>
        <v>0</v>
      </c>
    </row>
    <row r="24" spans="2:25">
      <c r="B24" s="43">
        <v>16</v>
      </c>
      <c r="C24" s="86">
        <f t="shared" si="0"/>
        <v>704934.26158598764</v>
      </c>
      <c r="D24" s="86"/>
      <c r="E24" s="45">
        <v>2005</v>
      </c>
      <c r="F24" s="8">
        <v>43485</v>
      </c>
      <c r="G24" s="43" t="s">
        <v>3</v>
      </c>
      <c r="H24" s="87">
        <v>1.2962</v>
      </c>
      <c r="I24" s="87"/>
      <c r="J24" s="45">
        <v>157</v>
      </c>
      <c r="K24" s="88">
        <f t="shared" si="3"/>
        <v>21148.027847579629</v>
      </c>
      <c r="L24" s="89"/>
      <c r="M24" s="6">
        <f>IF(J24="","",(K24/J24)/LOOKUP(RIGHT($D$2,3),定数!$A$6:$A$13,定数!$B$6:$B$13))</f>
        <v>1.1225067859649485</v>
      </c>
      <c r="N24" s="45">
        <v>2005</v>
      </c>
      <c r="O24" s="8">
        <v>43492</v>
      </c>
      <c r="P24" s="87">
        <v>1.3119000000000001</v>
      </c>
      <c r="Q24" s="87"/>
      <c r="R24" s="90">
        <f>IF(P24="","",T24*M24*LOOKUP(RIGHT($D$2,3),定数!$A$6:$A$13,定数!$B$6:$B$13))</f>
        <v>-21148.027847579695</v>
      </c>
      <c r="S24" s="90"/>
      <c r="T24" s="91">
        <f t="shared" si="4"/>
        <v>-157.00000000000048</v>
      </c>
      <c r="U24" s="91"/>
      <c r="V24" t="str">
        <f t="shared" si="7"/>
        <v/>
      </c>
      <c r="W24">
        <f t="shared" si="2"/>
        <v>1</v>
      </c>
      <c r="X24" s="35">
        <f t="shared" si="5"/>
        <v>704934.26158598764</v>
      </c>
      <c r="Y24" s="36">
        <f t="shared" si="6"/>
        <v>0</v>
      </c>
    </row>
    <row r="25" spans="2:25">
      <c r="B25" s="43">
        <v>17</v>
      </c>
      <c r="C25" s="86">
        <f t="shared" si="0"/>
        <v>683786.23373840796</v>
      </c>
      <c r="D25" s="86"/>
      <c r="E25" s="45">
        <v>2005</v>
      </c>
      <c r="F25" s="8">
        <v>43563</v>
      </c>
      <c r="G25" s="43" t="s">
        <v>3</v>
      </c>
      <c r="H25" s="87">
        <v>1.2844</v>
      </c>
      <c r="I25" s="87"/>
      <c r="J25" s="45">
        <v>97</v>
      </c>
      <c r="K25" s="88">
        <f t="shared" si="3"/>
        <v>20513.587012152238</v>
      </c>
      <c r="L25" s="89"/>
      <c r="M25" s="6">
        <f>IF(J25="","",(K25/J25)/LOOKUP(RIGHT($D$2,3),定数!$A$6:$A$13,定数!$B$6:$B$13))</f>
        <v>1.7623356539649688</v>
      </c>
      <c r="N25" s="45">
        <v>2005</v>
      </c>
      <c r="O25" s="8">
        <v>43566</v>
      </c>
      <c r="P25" s="87">
        <v>1.2941</v>
      </c>
      <c r="Q25" s="87"/>
      <c r="R25" s="90">
        <f>IF(P25="","",T25*M25*LOOKUP(RIGHT($D$2,3),定数!$A$6:$A$13,定数!$B$6:$B$13))</f>
        <v>-20513.587012152329</v>
      </c>
      <c r="S25" s="90"/>
      <c r="T25" s="91">
        <f t="shared" si="4"/>
        <v>-97.000000000000426</v>
      </c>
      <c r="U25" s="91"/>
      <c r="V25" t="str">
        <f t="shared" si="7"/>
        <v/>
      </c>
      <c r="W25">
        <f t="shared" si="2"/>
        <v>2</v>
      </c>
      <c r="X25" s="35">
        <f t="shared" si="5"/>
        <v>704934.26158598764</v>
      </c>
      <c r="Y25" s="36">
        <f t="shared" si="6"/>
        <v>3.0000000000000027E-2</v>
      </c>
    </row>
    <row r="26" spans="2:25">
      <c r="B26" s="43">
        <v>18</v>
      </c>
      <c r="C26" s="86">
        <f t="shared" si="0"/>
        <v>663272.64672625565</v>
      </c>
      <c r="D26" s="86"/>
      <c r="E26" s="45">
        <v>2005</v>
      </c>
      <c r="F26" s="8">
        <v>43654</v>
      </c>
      <c r="G26" s="43" t="s">
        <v>3</v>
      </c>
      <c r="H26" s="87">
        <v>1.1907000000000001</v>
      </c>
      <c r="I26" s="87"/>
      <c r="J26" s="45">
        <v>135</v>
      </c>
      <c r="K26" s="88">
        <f t="shared" si="3"/>
        <v>19898.179401787667</v>
      </c>
      <c r="L26" s="89"/>
      <c r="M26" s="6">
        <f>IF(J26="","",(K26/J26)/LOOKUP(RIGHT($D$2,3),定数!$A$6:$A$13,定数!$B$6:$B$13))</f>
        <v>1.2282826791226955</v>
      </c>
      <c r="N26" s="45">
        <v>2005</v>
      </c>
      <c r="O26" s="8">
        <v>43657</v>
      </c>
      <c r="P26" s="87">
        <v>1.2041999999999999</v>
      </c>
      <c r="Q26" s="87"/>
      <c r="R26" s="90">
        <f>IF(P26="","",T26*M26*LOOKUP(RIGHT($D$2,3),定数!$A$6:$A$13,定数!$B$6:$B$13))</f>
        <v>-19898.179401787442</v>
      </c>
      <c r="S26" s="90"/>
      <c r="T26" s="91">
        <f t="shared" si="4"/>
        <v>-134.99999999999847</v>
      </c>
      <c r="U26" s="91"/>
      <c r="V26" t="str">
        <f t="shared" si="7"/>
        <v/>
      </c>
      <c r="W26">
        <f t="shared" si="2"/>
        <v>3</v>
      </c>
      <c r="X26" s="35">
        <f t="shared" si="5"/>
        <v>704934.26158598764</v>
      </c>
      <c r="Y26" s="36">
        <f t="shared" si="6"/>
        <v>5.9100000000000152E-2</v>
      </c>
    </row>
    <row r="27" spans="2:25">
      <c r="B27" s="43">
        <v>19</v>
      </c>
      <c r="C27" s="86">
        <f t="shared" si="0"/>
        <v>643374.46732446819</v>
      </c>
      <c r="D27" s="86"/>
      <c r="E27" s="45">
        <v>2005</v>
      </c>
      <c r="F27" s="8">
        <v>43678</v>
      </c>
      <c r="G27" s="43" t="s">
        <v>4</v>
      </c>
      <c r="H27" s="87">
        <v>1.216</v>
      </c>
      <c r="I27" s="87"/>
      <c r="J27" s="45">
        <v>86</v>
      </c>
      <c r="K27" s="88">
        <f t="shared" si="3"/>
        <v>19301.234019734045</v>
      </c>
      <c r="L27" s="89"/>
      <c r="M27" s="6">
        <f>IF(J27="","",(K27/J27)/LOOKUP(RIGHT($D$2,3),定数!$A$6:$A$13,定数!$B$6:$B$13))</f>
        <v>1.8702746143153144</v>
      </c>
      <c r="N27" s="45">
        <v>2005</v>
      </c>
      <c r="O27" s="8">
        <v>43680</v>
      </c>
      <c r="P27" s="87">
        <v>1.2265999999999999</v>
      </c>
      <c r="Q27" s="87"/>
      <c r="R27" s="90">
        <f>IF(P27="","",T27*M27*LOOKUP(RIGHT($D$2,3),定数!$A$6:$A$13,定数!$B$6:$B$13))</f>
        <v>23789.893094090668</v>
      </c>
      <c r="S27" s="90"/>
      <c r="T27" s="91">
        <f t="shared" si="4"/>
        <v>105.99999999999943</v>
      </c>
      <c r="U27" s="91"/>
      <c r="V27" t="str">
        <f t="shared" si="7"/>
        <v/>
      </c>
      <c r="W27">
        <f t="shared" si="2"/>
        <v>0</v>
      </c>
      <c r="X27" s="35">
        <f t="shared" si="5"/>
        <v>704934.26158598764</v>
      </c>
      <c r="Y27" s="36">
        <f t="shared" si="6"/>
        <v>8.7326999999999821E-2</v>
      </c>
    </row>
    <row r="28" spans="2:25">
      <c r="B28" s="43">
        <v>20</v>
      </c>
      <c r="C28" s="86">
        <f t="shared" si="0"/>
        <v>667164.36041855882</v>
      </c>
      <c r="D28" s="86"/>
      <c r="E28" s="45">
        <v>2005</v>
      </c>
      <c r="F28" s="8">
        <v>43741</v>
      </c>
      <c r="G28" s="43" t="s">
        <v>3</v>
      </c>
      <c r="H28" s="87">
        <v>1.1995</v>
      </c>
      <c r="I28" s="87"/>
      <c r="J28" s="45">
        <v>95</v>
      </c>
      <c r="K28" s="88">
        <f t="shared" si="3"/>
        <v>20014.930812556762</v>
      </c>
      <c r="L28" s="89"/>
      <c r="M28" s="6">
        <f>IF(J28="","",(K28/J28)/LOOKUP(RIGHT($D$2,3),定数!$A$6:$A$13,定数!$B$6:$B$13))</f>
        <v>1.7556956853119965</v>
      </c>
      <c r="N28" s="45">
        <v>2005</v>
      </c>
      <c r="O28" s="8">
        <v>43744</v>
      </c>
      <c r="P28" s="87">
        <v>1.2090000000000001</v>
      </c>
      <c r="Q28" s="87"/>
      <c r="R28" s="90">
        <f>IF(P28="","",T28*M28*LOOKUP(RIGHT($D$2,3),定数!$A$6:$A$13,定数!$B$6:$B$13))</f>
        <v>-20014.930812556897</v>
      </c>
      <c r="S28" s="90"/>
      <c r="T28" s="91">
        <f t="shared" si="4"/>
        <v>-95.000000000000639</v>
      </c>
      <c r="U28" s="91"/>
      <c r="V28" t="str">
        <f t="shared" si="7"/>
        <v/>
      </c>
      <c r="W28">
        <f t="shared" si="2"/>
        <v>1</v>
      </c>
      <c r="X28" s="35">
        <f t="shared" si="5"/>
        <v>704934.26158598764</v>
      </c>
      <c r="Y28" s="36">
        <f t="shared" si="6"/>
        <v>5.3579323953488522E-2</v>
      </c>
    </row>
    <row r="29" spans="2:25">
      <c r="B29" s="43">
        <v>21</v>
      </c>
      <c r="C29" s="86">
        <f t="shared" si="0"/>
        <v>647149.42960600194</v>
      </c>
      <c r="D29" s="86"/>
      <c r="E29" s="45">
        <v>2005</v>
      </c>
      <c r="F29" s="8">
        <v>43811</v>
      </c>
      <c r="G29" s="43" t="s">
        <v>4</v>
      </c>
      <c r="H29" s="87">
        <v>1.1838</v>
      </c>
      <c r="I29" s="87"/>
      <c r="J29" s="45">
        <v>73</v>
      </c>
      <c r="K29" s="88">
        <f t="shared" si="3"/>
        <v>19414.482888180057</v>
      </c>
      <c r="L29" s="89"/>
      <c r="M29" s="6">
        <f>IF(J29="","",(K29/J29)/LOOKUP(RIGHT($D$2,3),定数!$A$6:$A$13,定数!$B$6:$B$13))</f>
        <v>2.2162651698835685</v>
      </c>
      <c r="N29" s="45">
        <v>2005</v>
      </c>
      <c r="O29" s="8">
        <v>43812</v>
      </c>
      <c r="P29" s="87">
        <v>1.1927000000000001</v>
      </c>
      <c r="Q29" s="87"/>
      <c r="R29" s="90">
        <f>IF(P29="","",T29*M29*LOOKUP(RIGHT($D$2,3),定数!$A$6:$A$13,定数!$B$6:$B$13))</f>
        <v>23669.712014356857</v>
      </c>
      <c r="S29" s="90"/>
      <c r="T29" s="91">
        <f t="shared" si="4"/>
        <v>89.000000000001307</v>
      </c>
      <c r="U29" s="91"/>
      <c r="V29" t="str">
        <f t="shared" si="7"/>
        <v/>
      </c>
      <c r="W29">
        <f t="shared" si="2"/>
        <v>0</v>
      </c>
      <c r="X29" s="35">
        <f t="shared" si="5"/>
        <v>704934.26158598764</v>
      </c>
      <c r="Y29" s="36">
        <f t="shared" si="6"/>
        <v>8.1971944234883964E-2</v>
      </c>
    </row>
    <row r="30" spans="2:25">
      <c r="B30" s="43">
        <v>22</v>
      </c>
      <c r="C30" s="86">
        <f t="shared" si="0"/>
        <v>670819.1416203588</v>
      </c>
      <c r="D30" s="86"/>
      <c r="E30" s="45">
        <v>2006</v>
      </c>
      <c r="F30" s="8">
        <v>43559</v>
      </c>
      <c r="G30" s="43" t="s">
        <v>4</v>
      </c>
      <c r="H30" s="87">
        <v>1.2143999999999999</v>
      </c>
      <c r="I30" s="87"/>
      <c r="J30" s="45">
        <v>116</v>
      </c>
      <c r="K30" s="88">
        <f t="shared" si="3"/>
        <v>20124.574248610763</v>
      </c>
      <c r="L30" s="89"/>
      <c r="M30" s="6">
        <f>IF(J30="","",(K30/J30)/LOOKUP(RIGHT($D$2,3),定数!$A$6:$A$13,定数!$B$6:$B$13))</f>
        <v>1.4457309086645662</v>
      </c>
      <c r="N30" s="45">
        <v>2006</v>
      </c>
      <c r="O30" s="8">
        <v>43560</v>
      </c>
      <c r="P30" s="87">
        <v>1.2293000000000001</v>
      </c>
      <c r="Q30" s="87"/>
      <c r="R30" s="90">
        <f>IF(P30="","",T30*M30*LOOKUP(RIGHT($D$2,3),定数!$A$6:$A$13,定数!$B$6:$B$13))</f>
        <v>25849.668646922681</v>
      </c>
      <c r="S30" s="90"/>
      <c r="T30" s="91">
        <f t="shared" si="4"/>
        <v>149.00000000000136</v>
      </c>
      <c r="U30" s="91"/>
      <c r="V30" t="str">
        <f t="shared" si="7"/>
        <v/>
      </c>
      <c r="W30">
        <f t="shared" si="2"/>
        <v>0</v>
      </c>
      <c r="X30" s="35">
        <f t="shared" si="5"/>
        <v>704934.26158598764</v>
      </c>
      <c r="Y30" s="36">
        <f t="shared" si="6"/>
        <v>4.8394753702104554E-2</v>
      </c>
    </row>
    <row r="31" spans="2:25">
      <c r="B31" s="43">
        <v>23</v>
      </c>
      <c r="C31" s="86">
        <f t="shared" si="0"/>
        <v>696668.81026728149</v>
      </c>
      <c r="D31" s="86"/>
      <c r="E31" s="45">
        <v>2006</v>
      </c>
      <c r="F31" s="8">
        <v>43644</v>
      </c>
      <c r="G31" s="43" t="s">
        <v>3</v>
      </c>
      <c r="H31" s="87">
        <v>1.2561</v>
      </c>
      <c r="I31" s="87"/>
      <c r="J31" s="45">
        <v>58</v>
      </c>
      <c r="K31" s="88">
        <f t="shared" si="3"/>
        <v>20900.064308018445</v>
      </c>
      <c r="L31" s="89"/>
      <c r="M31" s="6">
        <f>IF(J31="","",(K31/J31)/LOOKUP(RIGHT($D$2,3),定数!$A$6:$A$13,定数!$B$6:$B$13))</f>
        <v>3.0028828028762136</v>
      </c>
      <c r="N31" s="45">
        <v>2006</v>
      </c>
      <c r="O31" s="8">
        <v>43645</v>
      </c>
      <c r="P31" s="87">
        <v>1.2619</v>
      </c>
      <c r="Q31" s="87"/>
      <c r="R31" s="90">
        <f>IF(P31="","",T31*M31*LOOKUP(RIGHT($D$2,3),定数!$A$6:$A$13,定数!$B$6:$B$13))</f>
        <v>-20900.064308018544</v>
      </c>
      <c r="S31" s="90"/>
      <c r="T31" s="91">
        <f t="shared" si="4"/>
        <v>-58.00000000000027</v>
      </c>
      <c r="U31" s="91"/>
      <c r="V31" t="str">
        <f t="shared" si="7"/>
        <v/>
      </c>
      <c r="W31">
        <f t="shared" si="2"/>
        <v>1</v>
      </c>
      <c r="X31" s="35">
        <f t="shared" si="5"/>
        <v>704934.26158598764</v>
      </c>
      <c r="Y31" s="36">
        <f t="shared" si="6"/>
        <v>1.1725137745625003E-2</v>
      </c>
    </row>
    <row r="32" spans="2:25">
      <c r="B32" s="43">
        <v>24</v>
      </c>
      <c r="C32" s="86">
        <f t="shared" si="0"/>
        <v>675768.74595926295</v>
      </c>
      <c r="D32" s="86"/>
      <c r="E32" s="45">
        <v>2006</v>
      </c>
      <c r="F32" s="8">
        <v>43698</v>
      </c>
      <c r="G32" s="43" t="s">
        <v>4</v>
      </c>
      <c r="H32" s="87">
        <v>1.2846</v>
      </c>
      <c r="I32" s="87"/>
      <c r="J32" s="45">
        <v>67</v>
      </c>
      <c r="K32" s="88">
        <f t="shared" si="3"/>
        <v>20273.062378777886</v>
      </c>
      <c r="L32" s="89"/>
      <c r="M32" s="6">
        <f>IF(J32="","",(K32/J32)/LOOKUP(RIGHT($D$2,3),定数!$A$6:$A$13,定数!$B$6:$B$13))</f>
        <v>2.5215251714897868</v>
      </c>
      <c r="N32" s="45">
        <v>2006</v>
      </c>
      <c r="O32" s="8">
        <v>43698</v>
      </c>
      <c r="P32" s="87">
        <v>1.2927999999999999</v>
      </c>
      <c r="Q32" s="87"/>
      <c r="R32" s="90">
        <f>IF(P32="","",T32*M32*LOOKUP(RIGHT($D$2,3),定数!$A$6:$A$13,定数!$B$6:$B$13))</f>
        <v>24811.807687459459</v>
      </c>
      <c r="S32" s="90"/>
      <c r="T32" s="91">
        <f t="shared" si="4"/>
        <v>81.999999999999858</v>
      </c>
      <c r="U32" s="91"/>
      <c r="V32" t="str">
        <f t="shared" si="7"/>
        <v/>
      </c>
      <c r="W32">
        <f t="shared" si="2"/>
        <v>0</v>
      </c>
      <c r="X32" s="35">
        <f t="shared" si="5"/>
        <v>704934.26158598764</v>
      </c>
      <c r="Y32" s="36">
        <f t="shared" si="6"/>
        <v>4.1373383613256376E-2</v>
      </c>
    </row>
    <row r="33" spans="2:25">
      <c r="B33" s="43">
        <v>25</v>
      </c>
      <c r="C33" s="86">
        <f t="shared" si="0"/>
        <v>700580.55364672246</v>
      </c>
      <c r="D33" s="86"/>
      <c r="E33" s="45">
        <v>2006</v>
      </c>
      <c r="F33" s="8">
        <v>43776</v>
      </c>
      <c r="G33" s="43" t="s">
        <v>4</v>
      </c>
      <c r="H33" s="87">
        <v>1.2726</v>
      </c>
      <c r="I33" s="87"/>
      <c r="J33" s="45">
        <v>37</v>
      </c>
      <c r="K33" s="88">
        <f t="shared" si="3"/>
        <v>21017.416609401673</v>
      </c>
      <c r="L33" s="89"/>
      <c r="M33" s="6">
        <f>IF(J33="","",(K33/J33)/LOOKUP(RIGHT($D$2,3),定数!$A$6:$A$13,定数!$B$6:$B$13))</f>
        <v>4.733652389504881</v>
      </c>
      <c r="N33" s="45">
        <v>2006</v>
      </c>
      <c r="O33" s="8">
        <v>43776</v>
      </c>
      <c r="P33" s="87">
        <v>1.2769999999999999</v>
      </c>
      <c r="Q33" s="87"/>
      <c r="R33" s="90">
        <f>IF(P33="","",T33*M33*LOOKUP(RIGHT($D$2,3),定数!$A$6:$A$13,定数!$B$6:$B$13))</f>
        <v>24993.684616585542</v>
      </c>
      <c r="S33" s="90"/>
      <c r="T33" s="91">
        <f t="shared" si="4"/>
        <v>43.999999999999595</v>
      </c>
      <c r="U33" s="91"/>
      <c r="V33" t="str">
        <f t="shared" si="7"/>
        <v/>
      </c>
      <c r="W33">
        <f t="shared" si="2"/>
        <v>0</v>
      </c>
      <c r="X33" s="35">
        <f t="shared" si="5"/>
        <v>704934.26158598764</v>
      </c>
      <c r="Y33" s="36">
        <f t="shared" si="6"/>
        <v>6.1760481459222083E-3</v>
      </c>
    </row>
    <row r="34" spans="2:25">
      <c r="B34" s="43">
        <v>26</v>
      </c>
      <c r="C34" s="86">
        <f t="shared" si="0"/>
        <v>725574.23826330795</v>
      </c>
      <c r="D34" s="86"/>
      <c r="E34" s="45">
        <v>2006</v>
      </c>
      <c r="F34" s="8">
        <v>43825</v>
      </c>
      <c r="G34" s="43" t="s">
        <v>3</v>
      </c>
      <c r="H34" s="87">
        <v>1.3099000000000001</v>
      </c>
      <c r="I34" s="87"/>
      <c r="J34" s="45">
        <v>67</v>
      </c>
      <c r="K34" s="88">
        <f t="shared" si="3"/>
        <v>21767.227147899237</v>
      </c>
      <c r="L34" s="89"/>
      <c r="M34" s="6">
        <f>IF(J34="","",(K34/J34)/LOOKUP(RIGHT($D$2,3),定数!$A$6:$A$13,定数!$B$6:$B$13))</f>
        <v>2.707366560683985</v>
      </c>
      <c r="N34" s="45">
        <v>2006</v>
      </c>
      <c r="O34" s="8">
        <v>43826</v>
      </c>
      <c r="P34" s="87">
        <v>1.3166</v>
      </c>
      <c r="Q34" s="87"/>
      <c r="R34" s="90">
        <f>IF(P34="","",T34*M34*LOOKUP(RIGHT($D$2,3),定数!$A$6:$A$13,定数!$B$6:$B$13))</f>
        <v>-21767.227147899008</v>
      </c>
      <c r="S34" s="90"/>
      <c r="T34" s="91">
        <f t="shared" si="4"/>
        <v>-66.999999999999289</v>
      </c>
      <c r="U34" s="91"/>
      <c r="V34" t="str">
        <f t="shared" si="7"/>
        <v/>
      </c>
      <c r="W34">
        <f t="shared" si="2"/>
        <v>1</v>
      </c>
      <c r="X34" s="35">
        <f t="shared" si="5"/>
        <v>725574.23826330795</v>
      </c>
      <c r="Y34" s="36">
        <f t="shared" si="6"/>
        <v>0</v>
      </c>
    </row>
    <row r="35" spans="2:25">
      <c r="B35" s="43">
        <v>27</v>
      </c>
      <c r="C35" s="86">
        <f t="shared" si="0"/>
        <v>703807.01111540897</v>
      </c>
      <c r="D35" s="86"/>
      <c r="E35" s="45">
        <v>2007</v>
      </c>
      <c r="F35" s="8">
        <v>43482</v>
      </c>
      <c r="G35" s="43" t="s">
        <v>3</v>
      </c>
      <c r="H35" s="87">
        <v>1.2907</v>
      </c>
      <c r="I35" s="87"/>
      <c r="J35" s="45">
        <v>82</v>
      </c>
      <c r="K35" s="88">
        <f t="shared" si="3"/>
        <v>21114.21033346227</v>
      </c>
      <c r="L35" s="89"/>
      <c r="M35" s="6">
        <f>IF(J35="","",(K35/J35)/LOOKUP(RIGHT($D$2,3),定数!$A$6:$A$13,定数!$B$6:$B$13))</f>
        <v>2.1457530826689299</v>
      </c>
      <c r="N35" s="45">
        <v>2007</v>
      </c>
      <c r="O35" s="8">
        <v>43484</v>
      </c>
      <c r="P35" s="87">
        <v>1.2988999999999999</v>
      </c>
      <c r="Q35" s="87"/>
      <c r="R35" s="90">
        <f>IF(P35="","",T35*M35*LOOKUP(RIGHT($D$2,3),定数!$A$6:$A$13,定数!$B$6:$B$13))</f>
        <v>-21114.210333462233</v>
      </c>
      <c r="S35" s="90"/>
      <c r="T35" s="91">
        <f t="shared" si="4"/>
        <v>-81.999999999999858</v>
      </c>
      <c r="U35" s="91"/>
      <c r="V35" t="str">
        <f t="shared" si="7"/>
        <v/>
      </c>
      <c r="W35">
        <f t="shared" si="2"/>
        <v>2</v>
      </c>
      <c r="X35" s="35">
        <f t="shared" si="5"/>
        <v>725574.23826330795</v>
      </c>
      <c r="Y35" s="36">
        <f t="shared" si="6"/>
        <v>2.9999999999999694E-2</v>
      </c>
    </row>
    <row r="36" spans="2:25">
      <c r="B36" s="43">
        <v>28</v>
      </c>
      <c r="C36" s="86">
        <f t="shared" si="0"/>
        <v>682692.80078194675</v>
      </c>
      <c r="D36" s="86"/>
      <c r="E36" s="45">
        <v>2007</v>
      </c>
      <c r="F36" s="8">
        <v>43519</v>
      </c>
      <c r="G36" s="43" t="s">
        <v>4</v>
      </c>
      <c r="H36" s="87">
        <v>1.3144</v>
      </c>
      <c r="I36" s="87"/>
      <c r="J36" s="45">
        <v>65</v>
      </c>
      <c r="K36" s="88">
        <f t="shared" si="3"/>
        <v>20480.7840234584</v>
      </c>
      <c r="L36" s="89"/>
      <c r="M36" s="6">
        <f>IF(J36="","",(K36/J36)/LOOKUP(RIGHT($D$2,3),定数!$A$6:$A$13,定数!$B$6:$B$13))</f>
        <v>2.6257415414690257</v>
      </c>
      <c r="N36" s="45">
        <v>2007</v>
      </c>
      <c r="O36" s="8">
        <v>43523</v>
      </c>
      <c r="P36" s="87">
        <v>1.3223</v>
      </c>
      <c r="Q36" s="87"/>
      <c r="R36" s="90">
        <f>IF(P36="","",T36*M36*LOOKUP(RIGHT($D$2,3),定数!$A$6:$A$13,定数!$B$6:$B$13))</f>
        <v>24892.029813126424</v>
      </c>
      <c r="S36" s="90"/>
      <c r="T36" s="91">
        <f t="shared" si="4"/>
        <v>79.000000000000185</v>
      </c>
      <c r="U36" s="91"/>
      <c r="V36" t="str">
        <f t="shared" si="7"/>
        <v/>
      </c>
      <c r="W36">
        <f t="shared" si="2"/>
        <v>0</v>
      </c>
      <c r="X36" s="35">
        <f t="shared" si="5"/>
        <v>725574.23826330795</v>
      </c>
      <c r="Y36" s="36">
        <f t="shared" si="6"/>
        <v>5.9099999999999597E-2</v>
      </c>
    </row>
    <row r="37" spans="2:25">
      <c r="B37" s="43">
        <v>29</v>
      </c>
      <c r="C37" s="86">
        <f t="shared" si="0"/>
        <v>707584.83059507317</v>
      </c>
      <c r="D37" s="86"/>
      <c r="E37" s="45">
        <v>2007</v>
      </c>
      <c r="F37" s="8">
        <v>43538</v>
      </c>
      <c r="G37" s="43" t="s">
        <v>4</v>
      </c>
      <c r="H37" s="87">
        <v>1.3221000000000001</v>
      </c>
      <c r="I37" s="87"/>
      <c r="J37" s="45">
        <v>67</v>
      </c>
      <c r="K37" s="88">
        <f>IF(J37="","",C37*0.03)</f>
        <v>21227.544917852196</v>
      </c>
      <c r="L37" s="89"/>
      <c r="M37" s="6">
        <f>IF(J37="","",(K37/J37)/LOOKUP(RIGHT($D$2,3),定数!$A$6:$A$13,定数!$B$6:$B$13))</f>
        <v>2.6402419052054973</v>
      </c>
      <c r="N37" s="45">
        <v>2007</v>
      </c>
      <c r="O37" s="8">
        <v>43540</v>
      </c>
      <c r="P37" s="87">
        <v>1.3303</v>
      </c>
      <c r="Q37" s="87"/>
      <c r="R37" s="90">
        <f>IF(P37="","",T37*M37*LOOKUP(RIGHT($D$2,3),定数!$A$6:$A$13,定数!$B$6:$B$13))</f>
        <v>25979.980347222048</v>
      </c>
      <c r="S37" s="90"/>
      <c r="T37" s="91">
        <f t="shared" si="4"/>
        <v>81.999999999999858</v>
      </c>
      <c r="U37" s="91"/>
      <c r="V37" t="str">
        <f t="shared" si="7"/>
        <v/>
      </c>
      <c r="W37">
        <f t="shared" si="2"/>
        <v>0</v>
      </c>
      <c r="X37" s="35">
        <f t="shared" si="5"/>
        <v>725574.23826330795</v>
      </c>
      <c r="Y37" s="36">
        <f t="shared" si="6"/>
        <v>2.4793338461537973E-2</v>
      </c>
    </row>
    <row r="38" spans="2:25">
      <c r="B38" s="43">
        <v>30</v>
      </c>
      <c r="C38" s="86">
        <f t="shared" si="0"/>
        <v>733564.81094229524</v>
      </c>
      <c r="D38" s="86"/>
      <c r="E38" s="45">
        <v>2007</v>
      </c>
      <c r="F38" s="8">
        <v>43615</v>
      </c>
      <c r="G38" s="43" t="s">
        <v>3</v>
      </c>
      <c r="H38" s="87">
        <v>1.3418000000000001</v>
      </c>
      <c r="I38" s="87"/>
      <c r="J38" s="45">
        <v>102</v>
      </c>
      <c r="K38" s="88">
        <f t="shared" si="3"/>
        <v>22006.944328268855</v>
      </c>
      <c r="L38" s="89"/>
      <c r="M38" s="6">
        <f>IF(J38="","",(K38/J38)/LOOKUP(RIGHT($D$2,3),定数!$A$6:$A$13,定数!$B$6:$B$13))</f>
        <v>1.7979529679958215</v>
      </c>
      <c r="N38" s="45">
        <v>2007</v>
      </c>
      <c r="O38" s="8">
        <v>43621</v>
      </c>
      <c r="P38" s="87">
        <v>1.3520000000000001</v>
      </c>
      <c r="Q38" s="87"/>
      <c r="R38" s="90">
        <f>IF(P38="","",T38*M38*LOOKUP(RIGHT($D$2,3),定数!$A$6:$A$13,定数!$B$6:$B$13))</f>
        <v>-22006.944328268826</v>
      </c>
      <c r="S38" s="90"/>
      <c r="T38" s="91">
        <f t="shared" si="4"/>
        <v>-101.99999999999987</v>
      </c>
      <c r="U38" s="91"/>
      <c r="V38" t="str">
        <f t="shared" si="7"/>
        <v/>
      </c>
      <c r="W38">
        <f t="shared" si="2"/>
        <v>1</v>
      </c>
      <c r="X38" s="35">
        <f t="shared" si="5"/>
        <v>733564.81094229524</v>
      </c>
      <c r="Y38" s="36">
        <f t="shared" si="6"/>
        <v>0</v>
      </c>
    </row>
    <row r="39" spans="2:25">
      <c r="B39" s="43">
        <v>31</v>
      </c>
      <c r="C39" s="86">
        <f t="shared" si="0"/>
        <v>711557.86661402637</v>
      </c>
      <c r="D39" s="86"/>
      <c r="E39" s="45">
        <v>2007</v>
      </c>
      <c r="F39" s="8">
        <v>43644</v>
      </c>
      <c r="G39" s="43" t="s">
        <v>4</v>
      </c>
      <c r="H39" s="87">
        <v>1.3459000000000001</v>
      </c>
      <c r="I39" s="87"/>
      <c r="J39" s="45">
        <v>46</v>
      </c>
      <c r="K39" s="88">
        <f t="shared" si="3"/>
        <v>21346.735998420791</v>
      </c>
      <c r="L39" s="89"/>
      <c r="M39" s="6">
        <f>IF(J39="","",(K39/J39)/LOOKUP(RIGHT($D$2,3),定数!$A$6:$A$13,定数!$B$6:$B$13))</f>
        <v>3.8671623185544912</v>
      </c>
      <c r="N39" s="45">
        <v>2007</v>
      </c>
      <c r="O39" s="8">
        <v>43645</v>
      </c>
      <c r="P39" s="87">
        <v>1.3513999999999999</v>
      </c>
      <c r="Q39" s="87"/>
      <c r="R39" s="90">
        <f>IF(P39="","",T39*M39*LOOKUP(RIGHT($D$2,3),定数!$A$6:$A$13,定数!$B$6:$B$13))</f>
        <v>25523.271302458888</v>
      </c>
      <c r="S39" s="90"/>
      <c r="T39" s="91">
        <f t="shared" si="4"/>
        <v>54.99999999999838</v>
      </c>
      <c r="U39" s="91"/>
      <c r="V39" t="str">
        <f t="shared" si="7"/>
        <v/>
      </c>
      <c r="W39">
        <f t="shared" si="2"/>
        <v>0</v>
      </c>
      <c r="X39" s="35">
        <f t="shared" si="5"/>
        <v>733564.81094229524</v>
      </c>
      <c r="Y39" s="36">
        <f t="shared" si="6"/>
        <v>3.0000000000000027E-2</v>
      </c>
    </row>
    <row r="40" spans="2:25">
      <c r="B40" s="43">
        <v>32</v>
      </c>
      <c r="C40" s="86">
        <f t="shared" si="0"/>
        <v>737081.13791648531</v>
      </c>
      <c r="D40" s="86"/>
      <c r="E40" s="45">
        <v>2007</v>
      </c>
      <c r="F40" s="8">
        <v>43763</v>
      </c>
      <c r="G40" s="43" t="s">
        <v>4</v>
      </c>
      <c r="H40" s="87">
        <v>1.4269000000000001</v>
      </c>
      <c r="I40" s="87"/>
      <c r="J40" s="45">
        <v>82</v>
      </c>
      <c r="K40" s="88">
        <f t="shared" si="3"/>
        <v>22112.434137494558</v>
      </c>
      <c r="L40" s="89"/>
      <c r="M40" s="6">
        <f>IF(J40="","",(K40/J40)/LOOKUP(RIGHT($D$2,3),定数!$A$6:$A$13,定数!$B$6:$B$13))</f>
        <v>2.2471985912087962</v>
      </c>
      <c r="N40" s="45">
        <v>2007</v>
      </c>
      <c r="O40" s="8">
        <v>43764</v>
      </c>
      <c r="P40" s="87">
        <v>1.4370000000000001</v>
      </c>
      <c r="Q40" s="87"/>
      <c r="R40" s="90">
        <f>IF(P40="","",T40*M40*LOOKUP(RIGHT($D$2,3),定数!$A$6:$A$13,定数!$B$6:$B$13))</f>
        <v>27236.046925450602</v>
      </c>
      <c r="S40" s="90"/>
      <c r="T40" s="91">
        <f t="shared" si="4"/>
        <v>100.99999999999997</v>
      </c>
      <c r="U40" s="91"/>
      <c r="V40" t="str">
        <f t="shared" si="7"/>
        <v/>
      </c>
      <c r="W40">
        <f t="shared" si="2"/>
        <v>0</v>
      </c>
      <c r="X40" s="35">
        <f t="shared" si="5"/>
        <v>737081.13791648531</v>
      </c>
      <c r="Y40" s="36">
        <f t="shared" si="6"/>
        <v>0</v>
      </c>
    </row>
    <row r="41" spans="2:25">
      <c r="B41" s="43">
        <v>33</v>
      </c>
      <c r="C41" s="86">
        <f t="shared" si="0"/>
        <v>764317.18484193587</v>
      </c>
      <c r="D41" s="86"/>
      <c r="E41" s="45">
        <v>2007</v>
      </c>
      <c r="F41" s="8">
        <v>43788</v>
      </c>
      <c r="G41" s="43" t="s">
        <v>4</v>
      </c>
      <c r="H41" s="87">
        <v>1.4688000000000001</v>
      </c>
      <c r="I41" s="87"/>
      <c r="J41" s="45">
        <v>69</v>
      </c>
      <c r="K41" s="88">
        <f t="shared" si="3"/>
        <v>22929.515545258077</v>
      </c>
      <c r="L41" s="89"/>
      <c r="M41" s="6">
        <f>IF(J41="","",(K41/J41)/LOOKUP(RIGHT($D$2,3),定数!$A$6:$A$13,定数!$B$6:$B$13))</f>
        <v>2.769265162470782</v>
      </c>
      <c r="N41" s="45">
        <v>2007</v>
      </c>
      <c r="O41" s="8">
        <v>43788</v>
      </c>
      <c r="P41" s="87">
        <v>1.4772000000000001</v>
      </c>
      <c r="Q41" s="87"/>
      <c r="R41" s="90">
        <f>IF(P41="","",T41*M41*LOOKUP(RIGHT($D$2,3),定数!$A$6:$A$13,定数!$B$6:$B$13))</f>
        <v>27914.192837705359</v>
      </c>
      <c r="S41" s="90"/>
      <c r="T41" s="91">
        <f t="shared" si="4"/>
        <v>83.999999999999631</v>
      </c>
      <c r="U41" s="91"/>
      <c r="V41" t="str">
        <f t="shared" si="7"/>
        <v/>
      </c>
      <c r="W41">
        <f t="shared" si="2"/>
        <v>0</v>
      </c>
      <c r="X41" s="35">
        <f t="shared" si="5"/>
        <v>764317.18484193587</v>
      </c>
      <c r="Y41" s="36">
        <f t="shared" si="6"/>
        <v>0</v>
      </c>
    </row>
    <row r="42" spans="2:25">
      <c r="B42" s="43">
        <v>34</v>
      </c>
      <c r="C42" s="86">
        <f t="shared" si="0"/>
        <v>792231.37767964124</v>
      </c>
      <c r="D42" s="86"/>
      <c r="E42" s="45">
        <v>2008</v>
      </c>
      <c r="F42" s="8">
        <v>43559</v>
      </c>
      <c r="G42" s="43" t="s">
        <v>4</v>
      </c>
      <c r="H42" s="87">
        <v>1.5698000000000001</v>
      </c>
      <c r="I42" s="87"/>
      <c r="J42" s="45">
        <v>189</v>
      </c>
      <c r="K42" s="88">
        <f t="shared" si="3"/>
        <v>23766.941330389236</v>
      </c>
      <c r="L42" s="89"/>
      <c r="M42" s="6">
        <f>IF(J42="","",(K42/J42)/LOOKUP(RIGHT($D$2,3),定数!$A$6:$A$13,定数!$B$6:$B$13))</f>
        <v>1.047925102750848</v>
      </c>
      <c r="N42" s="45">
        <v>2008</v>
      </c>
      <c r="O42" s="8">
        <v>43571</v>
      </c>
      <c r="P42" s="87">
        <v>1.5934999999999999</v>
      </c>
      <c r="Q42" s="87"/>
      <c r="R42" s="90">
        <f>IF(P42="","",T42*M42*LOOKUP(RIGHT($D$2,3),定数!$A$6:$A$13,定数!$B$6:$B$13))</f>
        <v>29802.989922233908</v>
      </c>
      <c r="S42" s="90"/>
      <c r="T42" s="91">
        <f t="shared" si="4"/>
        <v>236.99999999999832</v>
      </c>
      <c r="U42" s="91"/>
      <c r="V42" t="str">
        <f t="shared" si="7"/>
        <v/>
      </c>
      <c r="W42">
        <f t="shared" si="2"/>
        <v>0</v>
      </c>
      <c r="X42" s="35">
        <f t="shared" si="5"/>
        <v>792231.37767964124</v>
      </c>
      <c r="Y42" s="36">
        <f t="shared" si="6"/>
        <v>0</v>
      </c>
    </row>
    <row r="43" spans="2:25">
      <c r="B43" s="43">
        <v>35</v>
      </c>
      <c r="C43" s="86">
        <f t="shared" si="0"/>
        <v>822034.3676018751</v>
      </c>
      <c r="D43" s="86"/>
      <c r="E43" s="45">
        <v>2008</v>
      </c>
      <c r="F43" s="8">
        <v>43706</v>
      </c>
      <c r="G43" s="43" t="s">
        <v>3</v>
      </c>
      <c r="H43" s="87">
        <v>1.4670000000000001</v>
      </c>
      <c r="I43" s="87"/>
      <c r="J43" s="45">
        <v>141</v>
      </c>
      <c r="K43" s="88">
        <f t="shared" si="3"/>
        <v>24661.031028056252</v>
      </c>
      <c r="L43" s="89"/>
      <c r="M43" s="6">
        <f>IF(J43="","",(K43/J43)/LOOKUP(RIGHT($D$2,3),定数!$A$6:$A$13,定数!$B$6:$B$13))</f>
        <v>1.4575077439749557</v>
      </c>
      <c r="N43" s="45">
        <v>2008</v>
      </c>
      <c r="O43" s="8">
        <v>43710</v>
      </c>
      <c r="P43" s="87">
        <v>1.4495</v>
      </c>
      <c r="Q43" s="87"/>
      <c r="R43" s="90">
        <f>IF(P43="","",T43*M43*LOOKUP(RIGHT($D$2,3),定数!$A$6:$A$13,定数!$B$6:$B$13))</f>
        <v>30607.662623474196</v>
      </c>
      <c r="S43" s="90"/>
      <c r="T43" s="91">
        <f t="shared" si="4"/>
        <v>175.00000000000071</v>
      </c>
      <c r="U43" s="91"/>
      <c r="V43" t="str">
        <f t="shared" si="7"/>
        <v/>
      </c>
      <c r="W43">
        <f t="shared" si="2"/>
        <v>0</v>
      </c>
      <c r="X43" s="35">
        <f t="shared" si="5"/>
        <v>822034.3676018751</v>
      </c>
      <c r="Y43" s="36">
        <f t="shared" si="6"/>
        <v>0</v>
      </c>
    </row>
    <row r="44" spans="2:25">
      <c r="B44" s="43">
        <v>36</v>
      </c>
      <c r="C44" s="86">
        <f t="shared" si="0"/>
        <v>852642.03022534924</v>
      </c>
      <c r="D44" s="86"/>
      <c r="E44" s="45">
        <v>2008</v>
      </c>
      <c r="F44" s="8">
        <v>43753</v>
      </c>
      <c r="G44" s="43" t="s">
        <v>3</v>
      </c>
      <c r="H44" s="87">
        <v>1.3573999999999999</v>
      </c>
      <c r="I44" s="87"/>
      <c r="J44" s="45">
        <v>195</v>
      </c>
      <c r="K44" s="88">
        <f t="shared" si="3"/>
        <v>25579.260906760475</v>
      </c>
      <c r="L44" s="89"/>
      <c r="M44" s="6">
        <f>IF(J44="","",(K44/J44)/LOOKUP(RIGHT($D$2,3),定数!$A$6:$A$13,定数!$B$6:$B$13))</f>
        <v>1.093130807981217</v>
      </c>
      <c r="N44" s="45">
        <v>2008</v>
      </c>
      <c r="O44" s="8">
        <v>43758</v>
      </c>
      <c r="P44" s="87">
        <v>1.333</v>
      </c>
      <c r="Q44" s="87"/>
      <c r="R44" s="90">
        <f>IF(P44="","",T44*M44*LOOKUP(RIGHT($D$2,3),定数!$A$6:$A$13,定数!$B$6:$B$13))</f>
        <v>32006.870057690001</v>
      </c>
      <c r="S44" s="90"/>
      <c r="T44" s="91">
        <f t="shared" si="4"/>
        <v>243.99999999999977</v>
      </c>
      <c r="U44" s="91"/>
      <c r="V44" t="str">
        <f t="shared" si="7"/>
        <v/>
      </c>
      <c r="W44">
        <f t="shared" si="2"/>
        <v>0</v>
      </c>
      <c r="X44" s="35">
        <f t="shared" si="5"/>
        <v>852642.03022534924</v>
      </c>
      <c r="Y44" s="36">
        <f t="shared" si="6"/>
        <v>0</v>
      </c>
    </row>
    <row r="45" spans="2:25">
      <c r="B45" s="43">
        <v>37</v>
      </c>
      <c r="C45" s="86">
        <f t="shared" si="0"/>
        <v>884648.9002830392</v>
      </c>
      <c r="D45" s="86"/>
      <c r="E45" s="45">
        <v>2009</v>
      </c>
      <c r="F45" s="8">
        <v>43512</v>
      </c>
      <c r="G45" s="43" t="s">
        <v>3</v>
      </c>
      <c r="H45" s="87">
        <v>1.2819</v>
      </c>
      <c r="I45" s="87"/>
      <c r="J45" s="45">
        <v>124</v>
      </c>
      <c r="K45" s="88">
        <f t="shared" si="3"/>
        <v>26539.467008491174</v>
      </c>
      <c r="L45" s="89"/>
      <c r="M45" s="6">
        <f>IF(J45="","",(K45/J45)/LOOKUP(RIGHT($D$2,3),定数!$A$6:$A$13,定数!$B$6:$B$13))</f>
        <v>1.7835663312158048</v>
      </c>
      <c r="N45" s="45">
        <v>2009</v>
      </c>
      <c r="O45" s="8">
        <v>43513</v>
      </c>
      <c r="P45" s="87">
        <v>1.2665</v>
      </c>
      <c r="Q45" s="87"/>
      <c r="R45" s="90">
        <f>IF(P45="","",T45*M45*LOOKUP(RIGHT($D$2,3),定数!$A$6:$A$13,定数!$B$6:$B$13))</f>
        <v>32960.305800868242</v>
      </c>
      <c r="S45" s="90"/>
      <c r="T45" s="91">
        <f t="shared" si="4"/>
        <v>154.0000000000008</v>
      </c>
      <c r="U45" s="91"/>
      <c r="V45" t="str">
        <f t="shared" si="7"/>
        <v/>
      </c>
      <c r="W45">
        <f t="shared" si="2"/>
        <v>0</v>
      </c>
      <c r="X45" s="35">
        <f t="shared" si="5"/>
        <v>884648.9002830392</v>
      </c>
      <c r="Y45" s="36">
        <f t="shared" si="6"/>
        <v>0</v>
      </c>
    </row>
    <row r="46" spans="2:25">
      <c r="B46" s="43">
        <v>38</v>
      </c>
      <c r="C46" s="86">
        <f t="shared" si="0"/>
        <v>917609.2060839074</v>
      </c>
      <c r="D46" s="86"/>
      <c r="E46" s="45">
        <v>2009</v>
      </c>
      <c r="F46" s="8">
        <v>43730</v>
      </c>
      <c r="G46" s="43" t="s">
        <v>4</v>
      </c>
      <c r="H46" s="87">
        <v>1.4748000000000001</v>
      </c>
      <c r="I46" s="87"/>
      <c r="J46" s="45">
        <v>102</v>
      </c>
      <c r="K46" s="88">
        <f t="shared" si="3"/>
        <v>27528.27618251722</v>
      </c>
      <c r="L46" s="89"/>
      <c r="M46" s="6">
        <f>IF(J46="","",(K46/J46)/LOOKUP(RIGHT($D$2,3),定数!$A$6:$A$13,定数!$B$6:$B$13))</f>
        <v>2.249042171774283</v>
      </c>
      <c r="N46" s="45">
        <v>2009</v>
      </c>
      <c r="O46" s="8">
        <v>43736</v>
      </c>
      <c r="P46" s="87">
        <v>1.4645999999999999</v>
      </c>
      <c r="Q46" s="87"/>
      <c r="R46" s="90">
        <f>IF(P46="","",T46*M46*LOOKUP(RIGHT($D$2,3),定数!$A$6:$A$13,定数!$B$6:$B$13))</f>
        <v>-27528.276182517788</v>
      </c>
      <c r="S46" s="90"/>
      <c r="T46" s="91">
        <f t="shared" si="4"/>
        <v>-102.00000000000209</v>
      </c>
      <c r="U46" s="91"/>
      <c r="V46" t="str">
        <f t="shared" si="7"/>
        <v/>
      </c>
      <c r="W46">
        <f t="shared" si="2"/>
        <v>1</v>
      </c>
      <c r="X46" s="35">
        <f t="shared" si="5"/>
        <v>917609.2060839074</v>
      </c>
      <c r="Y46" s="36">
        <f t="shared" si="6"/>
        <v>0</v>
      </c>
    </row>
    <row r="47" spans="2:25">
      <c r="B47" s="43">
        <v>39</v>
      </c>
      <c r="C47" s="86">
        <f t="shared" si="0"/>
        <v>890080.92990138964</v>
      </c>
      <c r="D47" s="86"/>
      <c r="E47" s="45">
        <v>2009</v>
      </c>
      <c r="F47" s="8">
        <v>43794</v>
      </c>
      <c r="G47" s="43" t="s">
        <v>4</v>
      </c>
      <c r="H47" s="87">
        <v>1.4988999999999999</v>
      </c>
      <c r="I47" s="87"/>
      <c r="J47" s="45">
        <v>102</v>
      </c>
      <c r="K47" s="88">
        <f t="shared" si="3"/>
        <v>26702.427897041689</v>
      </c>
      <c r="L47" s="89"/>
      <c r="M47" s="6">
        <f>IF(J47="","",(K47/J47)/LOOKUP(RIGHT($D$2,3),定数!$A$6:$A$13,定数!$B$6:$B$13))</f>
        <v>2.1815709066210531</v>
      </c>
      <c r="N47" s="45">
        <v>2009</v>
      </c>
      <c r="O47" s="8">
        <v>43794</v>
      </c>
      <c r="P47" s="87">
        <v>1.5115000000000001</v>
      </c>
      <c r="Q47" s="87"/>
      <c r="R47" s="90">
        <f>IF(P47="","",T47*M47*LOOKUP(RIGHT($D$2,3),定数!$A$6:$A$13,定数!$B$6:$B$13))</f>
        <v>32985.352108110761</v>
      </c>
      <c r="S47" s="90"/>
      <c r="T47" s="91">
        <f t="shared" si="4"/>
        <v>126.00000000000166</v>
      </c>
      <c r="U47" s="91"/>
      <c r="V47" t="str">
        <f t="shared" si="7"/>
        <v/>
      </c>
      <c r="W47">
        <f t="shared" si="2"/>
        <v>0</v>
      </c>
      <c r="X47" s="35">
        <f t="shared" si="5"/>
        <v>917609.2060839074</v>
      </c>
      <c r="Y47" s="36">
        <f t="shared" si="6"/>
        <v>3.0000000000000582E-2</v>
      </c>
    </row>
    <row r="48" spans="2:25">
      <c r="B48" s="43">
        <v>40</v>
      </c>
      <c r="C48" s="86">
        <f t="shared" si="0"/>
        <v>923066.28200950043</v>
      </c>
      <c r="D48" s="86"/>
      <c r="E48" s="45">
        <v>2010</v>
      </c>
      <c r="F48" s="8">
        <v>43521</v>
      </c>
      <c r="G48" s="43" t="s">
        <v>3</v>
      </c>
      <c r="H48" s="87">
        <v>1.3501000000000001</v>
      </c>
      <c r="I48" s="87"/>
      <c r="J48" s="45">
        <v>126</v>
      </c>
      <c r="K48" s="88">
        <f t="shared" si="3"/>
        <v>27691.988460285011</v>
      </c>
      <c r="L48" s="89"/>
      <c r="M48" s="6">
        <f>IF(J48="","",(K48/J48)/LOOKUP(RIGHT($D$2,3),定数!$A$6:$A$13,定数!$B$6:$B$13))</f>
        <v>1.8314807182728181</v>
      </c>
      <c r="N48" s="45">
        <v>2010</v>
      </c>
      <c r="O48" s="8">
        <v>43522</v>
      </c>
      <c r="P48" s="87">
        <v>1.3627</v>
      </c>
      <c r="Q48" s="87"/>
      <c r="R48" s="90">
        <f>IF(P48="","",T48*M48*LOOKUP(RIGHT($D$2,3),定数!$A$6:$A$13,定数!$B$6:$B$13))</f>
        <v>-27691.988460284887</v>
      </c>
      <c r="S48" s="90"/>
      <c r="T48" s="91">
        <f t="shared" si="4"/>
        <v>-125.99999999999945</v>
      </c>
      <c r="U48" s="91"/>
      <c r="V48" t="str">
        <f t="shared" si="7"/>
        <v/>
      </c>
      <c r="W48">
        <f t="shared" si="2"/>
        <v>1</v>
      </c>
      <c r="X48" s="35">
        <f t="shared" si="5"/>
        <v>923066.28200950043</v>
      </c>
      <c r="Y48" s="36">
        <f t="shared" si="6"/>
        <v>0</v>
      </c>
    </row>
    <row r="49" spans="2:25">
      <c r="B49" s="43">
        <v>41</v>
      </c>
      <c r="C49" s="86">
        <f t="shared" si="0"/>
        <v>895374.29354921554</v>
      </c>
      <c r="D49" s="86"/>
      <c r="E49" s="45">
        <v>2010</v>
      </c>
      <c r="F49" s="8">
        <v>43596</v>
      </c>
      <c r="G49" s="43" t="s">
        <v>3</v>
      </c>
      <c r="H49" s="87">
        <v>1.2757000000000001</v>
      </c>
      <c r="I49" s="87"/>
      <c r="J49" s="45">
        <v>337</v>
      </c>
      <c r="K49" s="88">
        <f t="shared" si="3"/>
        <v>26861.228806476465</v>
      </c>
      <c r="L49" s="89"/>
      <c r="M49" s="6">
        <f>IF(J49="","",(K49/J49)/LOOKUP(RIGHT($D$2,3),定数!$A$6:$A$13,定数!$B$6:$B$13))</f>
        <v>0.66422425337478896</v>
      </c>
      <c r="N49" s="45">
        <v>2010</v>
      </c>
      <c r="O49" s="8">
        <v>43602</v>
      </c>
      <c r="P49" s="87">
        <v>1.2333000000000001</v>
      </c>
      <c r="Q49" s="87"/>
      <c r="R49" s="90">
        <f>IF(P49="","",T49*M49*LOOKUP(RIGHT($D$2,3),定数!$A$6:$A$13,定数!$B$6:$B$13))</f>
        <v>33795.73001170926</v>
      </c>
      <c r="S49" s="90"/>
      <c r="T49" s="91">
        <f t="shared" si="4"/>
        <v>423.99999999999994</v>
      </c>
      <c r="U49" s="91"/>
      <c r="V49" t="str">
        <f t="shared" si="7"/>
        <v/>
      </c>
      <c r="W49">
        <f t="shared" si="2"/>
        <v>0</v>
      </c>
      <c r="X49" s="35">
        <f t="shared" si="5"/>
        <v>923066.28200950043</v>
      </c>
      <c r="Y49" s="36">
        <f t="shared" si="6"/>
        <v>2.9999999999999916E-2</v>
      </c>
    </row>
    <row r="50" spans="2:25">
      <c r="B50" s="43">
        <v>42</v>
      </c>
      <c r="C50" s="86">
        <f t="shared" si="0"/>
        <v>929170.0235609248</v>
      </c>
      <c r="D50" s="86"/>
      <c r="E50" s="45">
        <v>2010</v>
      </c>
      <c r="F50" s="8">
        <v>43672</v>
      </c>
      <c r="G50" s="43" t="s">
        <v>4</v>
      </c>
      <c r="H50" s="87">
        <v>1.2966</v>
      </c>
      <c r="I50" s="87"/>
      <c r="J50" s="45">
        <v>174</v>
      </c>
      <c r="K50" s="88">
        <f t="shared" si="3"/>
        <v>27875.100706827743</v>
      </c>
      <c r="L50" s="89"/>
      <c r="M50" s="6">
        <f>IF(J50="","",(K50/J50)/LOOKUP(RIGHT($D$2,3),定数!$A$6:$A$13,定数!$B$6:$B$13))</f>
        <v>1.3350144016679952</v>
      </c>
      <c r="N50" s="45">
        <v>2010</v>
      </c>
      <c r="O50" s="8">
        <v>43679</v>
      </c>
      <c r="P50" s="87">
        <v>1.3183</v>
      </c>
      <c r="Q50" s="87"/>
      <c r="R50" s="90">
        <f>IF(P50="","",T50*M50*LOOKUP(RIGHT($D$2,3),定数!$A$6:$A$13,定数!$B$6:$B$13))</f>
        <v>34763.775019434681</v>
      </c>
      <c r="S50" s="90"/>
      <c r="T50" s="91">
        <f t="shared" si="4"/>
        <v>217.00000000000051</v>
      </c>
      <c r="U50" s="91"/>
      <c r="V50" t="str">
        <f t="shared" si="7"/>
        <v/>
      </c>
      <c r="W50">
        <f t="shared" si="2"/>
        <v>0</v>
      </c>
      <c r="X50" s="35">
        <f t="shared" si="5"/>
        <v>929170.0235609248</v>
      </c>
      <c r="Y50" s="36">
        <f t="shared" si="6"/>
        <v>0</v>
      </c>
    </row>
    <row r="51" spans="2:25">
      <c r="B51" s="43">
        <v>43</v>
      </c>
      <c r="C51" s="86">
        <f t="shared" si="0"/>
        <v>963933.79858035943</v>
      </c>
      <c r="D51" s="86"/>
      <c r="E51" s="45">
        <v>2011</v>
      </c>
      <c r="F51" s="8">
        <v>43541</v>
      </c>
      <c r="G51" s="43" t="s">
        <v>4</v>
      </c>
      <c r="H51" s="87">
        <v>1.4013</v>
      </c>
      <c r="I51" s="87"/>
      <c r="J51" s="45">
        <v>160</v>
      </c>
      <c r="K51" s="88">
        <f t="shared" si="3"/>
        <v>28918.013957410782</v>
      </c>
      <c r="L51" s="89"/>
      <c r="M51" s="6">
        <f>IF(J51="","",(K51/J51)/LOOKUP(RIGHT($D$2,3),定数!$A$6:$A$13,定数!$B$6:$B$13))</f>
        <v>1.5061465602818116</v>
      </c>
      <c r="N51" s="45">
        <v>2011</v>
      </c>
      <c r="O51" s="8">
        <v>43545</v>
      </c>
      <c r="P51" s="87">
        <v>1.4213</v>
      </c>
      <c r="Q51" s="87"/>
      <c r="R51" s="90">
        <f>IF(P51="","",T51*M51*LOOKUP(RIGHT($D$2,3),定数!$A$6:$A$13,定数!$B$6:$B$13))</f>
        <v>36147.517446763508</v>
      </c>
      <c r="S51" s="90"/>
      <c r="T51" s="91">
        <f t="shared" si="4"/>
        <v>200.00000000000017</v>
      </c>
      <c r="U51" s="91"/>
      <c r="V51" t="str">
        <f t="shared" si="7"/>
        <v/>
      </c>
      <c r="W51">
        <f t="shared" si="2"/>
        <v>0</v>
      </c>
      <c r="X51" s="35">
        <f t="shared" si="5"/>
        <v>963933.79858035943</v>
      </c>
      <c r="Y51" s="36">
        <f t="shared" si="6"/>
        <v>0</v>
      </c>
    </row>
    <row r="52" spans="2:25">
      <c r="B52" s="43">
        <v>44</v>
      </c>
      <c r="C52" s="86">
        <f t="shared" si="0"/>
        <v>1000081.3160271229</v>
      </c>
      <c r="D52" s="86"/>
      <c r="E52" s="45">
        <v>2011</v>
      </c>
      <c r="F52" s="8">
        <v>43561</v>
      </c>
      <c r="G52" s="43" t="s">
        <v>4</v>
      </c>
      <c r="H52" s="87">
        <v>1.4246000000000001</v>
      </c>
      <c r="I52" s="87"/>
      <c r="J52" s="45">
        <v>96</v>
      </c>
      <c r="K52" s="88">
        <f t="shared" si="3"/>
        <v>30002.439480813686</v>
      </c>
      <c r="L52" s="89"/>
      <c r="M52" s="6">
        <f>IF(J52="","",(K52/J52)/LOOKUP(RIGHT($D$2,3),定数!$A$6:$A$13,定数!$B$6:$B$13))</f>
        <v>2.6043784271539661</v>
      </c>
      <c r="N52" s="45">
        <v>2011</v>
      </c>
      <c r="O52" s="8">
        <v>43563</v>
      </c>
      <c r="P52" s="87">
        <v>1.4363999999999999</v>
      </c>
      <c r="Q52" s="87"/>
      <c r="R52" s="90">
        <f>IF(P52="","",T52*M52*LOOKUP(RIGHT($D$2,3),定数!$A$6:$A$13,定数!$B$6:$B$13))</f>
        <v>36877.998528499564</v>
      </c>
      <c r="S52" s="90"/>
      <c r="T52" s="91">
        <f t="shared" si="4"/>
        <v>117.99999999999811</v>
      </c>
      <c r="U52" s="91"/>
      <c r="V52" t="str">
        <f t="shared" si="7"/>
        <v/>
      </c>
      <c r="W52">
        <f t="shared" si="2"/>
        <v>0</v>
      </c>
      <c r="X52" s="35">
        <f t="shared" si="5"/>
        <v>1000081.3160271229</v>
      </c>
      <c r="Y52" s="36">
        <f t="shared" si="6"/>
        <v>0</v>
      </c>
    </row>
    <row r="53" spans="2:25">
      <c r="B53" s="43">
        <v>45</v>
      </c>
      <c r="C53" s="86">
        <f t="shared" si="0"/>
        <v>1036959.3145556224</v>
      </c>
      <c r="D53" s="86"/>
      <c r="E53" s="45">
        <v>2011</v>
      </c>
      <c r="F53" s="8">
        <v>43661</v>
      </c>
      <c r="G53" s="43" t="s">
        <v>3</v>
      </c>
      <c r="H53" s="87">
        <v>1.4114</v>
      </c>
      <c r="I53" s="87"/>
      <c r="J53" s="45">
        <v>168</v>
      </c>
      <c r="K53" s="88">
        <f t="shared" si="3"/>
        <v>31108.779436668672</v>
      </c>
      <c r="L53" s="89"/>
      <c r="M53" s="6">
        <f>IF(J53="","",(K53/J53)/LOOKUP(RIGHT($D$2,3),定数!$A$6:$A$13,定数!$B$6:$B$13))</f>
        <v>1.5430942180887237</v>
      </c>
      <c r="N53" s="45">
        <v>2011</v>
      </c>
      <c r="O53" s="8">
        <v>43667</v>
      </c>
      <c r="P53" s="87">
        <v>1.4281999999999999</v>
      </c>
      <c r="Q53" s="87"/>
      <c r="R53" s="90">
        <f>IF(P53="","",T53*M53*LOOKUP(RIGHT($D$2,3),定数!$A$6:$A$13,定数!$B$6:$B$13))</f>
        <v>-31108.779436668534</v>
      </c>
      <c r="S53" s="90"/>
      <c r="T53" s="91">
        <f t="shared" si="4"/>
        <v>-167.99999999999926</v>
      </c>
      <c r="U53" s="91"/>
      <c r="V53" t="str">
        <f t="shared" si="7"/>
        <v/>
      </c>
      <c r="W53">
        <f t="shared" si="2"/>
        <v>1</v>
      </c>
      <c r="X53" s="35">
        <f t="shared" si="5"/>
        <v>1036959.3145556224</v>
      </c>
      <c r="Y53" s="36">
        <f t="shared" si="6"/>
        <v>0</v>
      </c>
    </row>
    <row r="54" spans="2:25">
      <c r="B54" s="43">
        <v>46</v>
      </c>
      <c r="C54" s="86">
        <f t="shared" si="0"/>
        <v>1005850.5351189539</v>
      </c>
      <c r="D54" s="86"/>
      <c r="E54" s="45">
        <v>2011</v>
      </c>
      <c r="F54" s="8">
        <v>43737</v>
      </c>
      <c r="G54" s="43" t="s">
        <v>3</v>
      </c>
      <c r="H54" s="87">
        <v>1.3531</v>
      </c>
      <c r="I54" s="87"/>
      <c r="J54" s="45">
        <v>160</v>
      </c>
      <c r="K54" s="88">
        <f t="shared" si="3"/>
        <v>30175.516053568615</v>
      </c>
      <c r="L54" s="89"/>
      <c r="M54" s="6">
        <f>IF(J54="","",(K54/J54)/LOOKUP(RIGHT($D$2,3),定数!$A$6:$A$13,定数!$B$6:$B$13))</f>
        <v>1.5716414611233656</v>
      </c>
      <c r="N54" s="45">
        <v>2011</v>
      </c>
      <c r="O54" s="8">
        <v>43741</v>
      </c>
      <c r="P54" s="87">
        <v>1.3332999999999999</v>
      </c>
      <c r="Q54" s="87"/>
      <c r="R54" s="90">
        <f>IF(P54="","",T54*M54*LOOKUP(RIGHT($D$2,3),定数!$A$6:$A$13,定数!$B$6:$B$13))</f>
        <v>37342.201116291246</v>
      </c>
      <c r="S54" s="90"/>
      <c r="T54" s="91">
        <f t="shared" si="4"/>
        <v>198.0000000000004</v>
      </c>
      <c r="U54" s="91"/>
      <c r="V54" t="str">
        <f t="shared" si="7"/>
        <v/>
      </c>
      <c r="W54">
        <f t="shared" si="2"/>
        <v>0</v>
      </c>
      <c r="X54" s="35">
        <f t="shared" si="5"/>
        <v>1036959.3145556224</v>
      </c>
      <c r="Y54" s="36">
        <f t="shared" si="6"/>
        <v>2.9999999999999805E-2</v>
      </c>
    </row>
    <row r="55" spans="2:25">
      <c r="B55" s="43">
        <v>47</v>
      </c>
      <c r="C55" s="86">
        <f t="shared" si="0"/>
        <v>1043192.7362352451</v>
      </c>
      <c r="D55" s="86"/>
      <c r="E55" s="45">
        <v>2011</v>
      </c>
      <c r="F55" s="8">
        <v>43759</v>
      </c>
      <c r="G55" s="43" t="s">
        <v>4</v>
      </c>
      <c r="H55" s="87">
        <v>1.3843000000000001</v>
      </c>
      <c r="I55" s="87"/>
      <c r="J55" s="45">
        <v>189</v>
      </c>
      <c r="K55" s="88">
        <f t="shared" si="3"/>
        <v>31295.782087057352</v>
      </c>
      <c r="L55" s="89"/>
      <c r="M55" s="6">
        <f>IF(J55="","",(K55/J55)/LOOKUP(RIGHT($D$2,3),定数!$A$6:$A$13,定数!$B$6:$B$13))</f>
        <v>1.3798845717397421</v>
      </c>
      <c r="N55" s="45">
        <v>2011</v>
      </c>
      <c r="O55" s="8">
        <v>43765</v>
      </c>
      <c r="P55" s="87">
        <v>1.4079999999999999</v>
      </c>
      <c r="Q55" s="87"/>
      <c r="R55" s="90">
        <f>IF(P55="","",T55*M55*LOOKUP(RIGHT($D$2,3),定数!$A$6:$A$13,定数!$B$6:$B$13))</f>
        <v>39243.917220277988</v>
      </c>
      <c r="S55" s="90"/>
      <c r="T55" s="91">
        <f t="shared" si="4"/>
        <v>236.99999999999832</v>
      </c>
      <c r="U55" s="91"/>
      <c r="V55" t="str">
        <f t="shared" si="7"/>
        <v/>
      </c>
      <c r="W55">
        <f t="shared" si="2"/>
        <v>0</v>
      </c>
      <c r="X55" s="35">
        <f t="shared" si="5"/>
        <v>1043192.7362352451</v>
      </c>
      <c r="Y55" s="36">
        <f t="shared" si="6"/>
        <v>0</v>
      </c>
    </row>
    <row r="56" spans="2:25">
      <c r="B56" s="43">
        <v>48</v>
      </c>
      <c r="C56" s="86">
        <f t="shared" si="0"/>
        <v>1082436.6534555231</v>
      </c>
      <c r="D56" s="86"/>
      <c r="E56" s="45">
        <v>2011</v>
      </c>
      <c r="F56" s="8">
        <v>43792</v>
      </c>
      <c r="G56" s="43" t="s">
        <v>3</v>
      </c>
      <c r="H56" s="87">
        <v>1.3467</v>
      </c>
      <c r="I56" s="87"/>
      <c r="J56" s="45">
        <v>102</v>
      </c>
      <c r="K56" s="88">
        <f t="shared" si="3"/>
        <v>32473.099603665691</v>
      </c>
      <c r="L56" s="89"/>
      <c r="M56" s="6">
        <f>IF(J56="","",(K56/J56)/LOOKUP(RIGHT($D$2,3),定数!$A$6:$A$13,定数!$B$6:$B$13))</f>
        <v>2.6530310133713799</v>
      </c>
      <c r="N56" s="45">
        <v>2011</v>
      </c>
      <c r="O56" s="8">
        <v>43792</v>
      </c>
      <c r="P56" s="87">
        <v>1.3341000000000001</v>
      </c>
      <c r="Q56" s="87"/>
      <c r="R56" s="90">
        <f>IF(P56="","",T56*M56*LOOKUP(RIGHT($D$2,3),定数!$A$6:$A$13,定数!$B$6:$B$13))</f>
        <v>40113.828922175082</v>
      </c>
      <c r="S56" s="90"/>
      <c r="T56" s="91">
        <f t="shared" si="4"/>
        <v>125.99999999999945</v>
      </c>
      <c r="U56" s="91"/>
      <c r="V56" t="str">
        <f t="shared" si="7"/>
        <v/>
      </c>
      <c r="W56">
        <f t="shared" si="2"/>
        <v>0</v>
      </c>
      <c r="X56" s="35">
        <f t="shared" si="5"/>
        <v>1082436.6534555231</v>
      </c>
      <c r="Y56" s="36">
        <f t="shared" si="6"/>
        <v>0</v>
      </c>
    </row>
    <row r="57" spans="2:25">
      <c r="B57" s="43">
        <v>49</v>
      </c>
      <c r="C57" s="86">
        <f t="shared" si="0"/>
        <v>1122550.4823776982</v>
      </c>
      <c r="D57" s="86"/>
      <c r="E57" s="45">
        <v>2011</v>
      </c>
      <c r="F57" s="8">
        <v>43791</v>
      </c>
      <c r="G57" s="43" t="s">
        <v>3</v>
      </c>
      <c r="H57" s="87">
        <v>1.3023</v>
      </c>
      <c r="I57" s="87"/>
      <c r="J57" s="45">
        <v>174</v>
      </c>
      <c r="K57" s="88">
        <f t="shared" si="3"/>
        <v>33676.514471330942</v>
      </c>
      <c r="L57" s="89"/>
      <c r="M57" s="6">
        <f>IF(J57="","",(K57/J57)/LOOKUP(RIGHT($D$2,3),定数!$A$6:$A$13,定数!$B$6:$B$13))</f>
        <v>1.612859888473704</v>
      </c>
      <c r="N57" s="45">
        <v>2012</v>
      </c>
      <c r="O57" s="8">
        <v>43470</v>
      </c>
      <c r="P57" s="87">
        <v>1.2806</v>
      </c>
      <c r="Q57" s="87"/>
      <c r="R57" s="90">
        <f>IF(P57="","",T57*M57*LOOKUP(RIGHT($D$2,3),定数!$A$6:$A$13,定数!$B$6:$B$13))</f>
        <v>41998.871495855346</v>
      </c>
      <c r="S57" s="90"/>
      <c r="T57" s="91">
        <f t="shared" si="4"/>
        <v>217.00000000000051</v>
      </c>
      <c r="U57" s="91"/>
      <c r="V57" t="str">
        <f t="shared" si="7"/>
        <v/>
      </c>
      <c r="W57">
        <f t="shared" si="2"/>
        <v>0</v>
      </c>
      <c r="X57" s="35">
        <f t="shared" si="5"/>
        <v>1122550.4823776982</v>
      </c>
      <c r="Y57" s="36">
        <f t="shared" si="6"/>
        <v>0</v>
      </c>
    </row>
    <row r="58" spans="2:25">
      <c r="B58" s="43">
        <v>50</v>
      </c>
      <c r="C58" s="86">
        <f t="shared" si="0"/>
        <v>1164549.3538735535</v>
      </c>
      <c r="D58" s="86"/>
      <c r="E58" s="45">
        <v>2013</v>
      </c>
      <c r="F58" s="8">
        <v>43700</v>
      </c>
      <c r="G58" s="43" t="s">
        <v>4</v>
      </c>
      <c r="H58" s="87">
        <v>1.3373999999999999</v>
      </c>
      <c r="I58" s="87"/>
      <c r="J58" s="45">
        <v>77</v>
      </c>
      <c r="K58" s="88">
        <f t="shared" si="3"/>
        <v>34936.480616206602</v>
      </c>
      <c r="L58" s="89"/>
      <c r="M58" s="6">
        <f>IF(J58="","",(K58/J58)/LOOKUP(RIGHT($D$2,3),定数!$A$6:$A$13,定数!$B$6:$B$13))</f>
        <v>3.7810043956933552</v>
      </c>
      <c r="N58" s="45">
        <v>2013</v>
      </c>
      <c r="O58" s="8">
        <v>43706</v>
      </c>
      <c r="P58" s="87">
        <v>1.3297000000000001</v>
      </c>
      <c r="Q58" s="87"/>
      <c r="R58" s="90">
        <f>IF(P58="","",T58*M58*LOOKUP(RIGHT($D$2,3),定数!$A$6:$A$13,定数!$B$6:$B$13))</f>
        <v>-34936.480616205779</v>
      </c>
      <c r="S58" s="90"/>
      <c r="T58" s="91">
        <f t="shared" si="4"/>
        <v>-76.999999999998181</v>
      </c>
      <c r="U58" s="91"/>
      <c r="V58" t="str">
        <f t="shared" si="7"/>
        <v/>
      </c>
      <c r="W58">
        <f t="shared" si="2"/>
        <v>1</v>
      </c>
      <c r="X58" s="35">
        <f t="shared" si="5"/>
        <v>1164549.3538735535</v>
      </c>
      <c r="Y58" s="36">
        <f t="shared" si="6"/>
        <v>0</v>
      </c>
    </row>
    <row r="59" spans="2:25">
      <c r="B59" s="43">
        <v>51</v>
      </c>
      <c r="C59" s="86">
        <f t="shared" si="0"/>
        <v>1129612.8732573476</v>
      </c>
      <c r="D59" s="86"/>
      <c r="E59" s="43"/>
      <c r="F59" s="8"/>
      <c r="G59" s="43"/>
      <c r="H59" s="87"/>
      <c r="I59" s="87"/>
      <c r="J59" s="43"/>
      <c r="K59" s="88" t="str">
        <f t="shared" si="3"/>
        <v/>
      </c>
      <c r="L59" s="89"/>
      <c r="M59" s="6" t="str">
        <f>IF(J59="","",(K59/J59)/LOOKUP(RIGHT($D$2,3),定数!$A$6:$A$13,定数!$B$6:$B$13))</f>
        <v/>
      </c>
      <c r="N59" s="44"/>
      <c r="O59" s="8"/>
      <c r="P59" s="87"/>
      <c r="Q59" s="87"/>
      <c r="R59" s="90" t="str">
        <f>IF(P59="","",T59*M59*LOOKUP(RIGHT($D$2,3),定数!$A$6:$A$13,定数!$B$6:$B$13))</f>
        <v/>
      </c>
      <c r="S59" s="90"/>
      <c r="T59" s="91" t="str">
        <f t="shared" si="4"/>
        <v/>
      </c>
      <c r="U59" s="91"/>
      <c r="V59" t="str">
        <f t="shared" si="7"/>
        <v/>
      </c>
      <c r="W59" t="str">
        <f t="shared" si="2"/>
        <v/>
      </c>
      <c r="X59" s="35">
        <f t="shared" si="5"/>
        <v>1164549.3538735535</v>
      </c>
      <c r="Y59" s="36">
        <f t="shared" si="6"/>
        <v>2.9999999999999361E-2</v>
      </c>
    </row>
    <row r="60" spans="2:25">
      <c r="B60" s="43">
        <v>52</v>
      </c>
      <c r="C60" s="86" t="str">
        <f t="shared" si="0"/>
        <v/>
      </c>
      <c r="D60" s="86"/>
      <c r="E60" s="43"/>
      <c r="F60" s="8"/>
      <c r="G60" s="43"/>
      <c r="H60" s="87"/>
      <c r="I60" s="87"/>
      <c r="J60" s="43"/>
      <c r="K60" s="88" t="str">
        <f t="shared" si="3"/>
        <v/>
      </c>
      <c r="L60" s="89"/>
      <c r="M60" s="6" t="str">
        <f>IF(J60="","",(K60/J60)/LOOKUP(RIGHT($D$2,3),定数!$A$6:$A$13,定数!$B$6:$B$13))</f>
        <v/>
      </c>
      <c r="N60" s="44"/>
      <c r="O60" s="8"/>
      <c r="P60" s="87"/>
      <c r="Q60" s="87"/>
      <c r="R60" s="90" t="str">
        <f>IF(P60="","",T60*M60*LOOKUP(RIGHT($D$2,3),定数!$A$6:$A$13,定数!$B$6:$B$13))</f>
        <v/>
      </c>
      <c r="S60" s="90"/>
      <c r="T60" s="91" t="str">
        <f t="shared" si="4"/>
        <v/>
      </c>
      <c r="U60" s="91"/>
      <c r="V60" t="str">
        <f t="shared" si="7"/>
        <v/>
      </c>
      <c r="W60" t="str">
        <f t="shared" si="2"/>
        <v/>
      </c>
      <c r="X60" s="35" t="str">
        <f t="shared" si="5"/>
        <v/>
      </c>
      <c r="Y60" s="36" t="str">
        <f t="shared" si="6"/>
        <v/>
      </c>
    </row>
    <row r="61" spans="2:25">
      <c r="B61" s="43">
        <v>53</v>
      </c>
      <c r="C61" s="86" t="str">
        <f t="shared" si="0"/>
        <v/>
      </c>
      <c r="D61" s="86"/>
      <c r="E61" s="43"/>
      <c r="F61" s="8"/>
      <c r="G61" s="43"/>
      <c r="H61" s="87"/>
      <c r="I61" s="87"/>
      <c r="J61" s="43"/>
      <c r="K61" s="88" t="str">
        <f t="shared" si="3"/>
        <v/>
      </c>
      <c r="L61" s="89"/>
      <c r="M61" s="6" t="str">
        <f>IF(J61="","",(K61/J61)/LOOKUP(RIGHT($D$2,3),定数!$A$6:$A$13,定数!$B$6:$B$13))</f>
        <v/>
      </c>
      <c r="N61" s="44"/>
      <c r="O61" s="8"/>
      <c r="P61" s="87"/>
      <c r="Q61" s="87"/>
      <c r="R61" s="90" t="str">
        <f>IF(P61="","",T61*M61*LOOKUP(RIGHT($D$2,3),定数!$A$6:$A$13,定数!$B$6:$B$13))</f>
        <v/>
      </c>
      <c r="S61" s="90"/>
      <c r="T61" s="91" t="str">
        <f t="shared" si="4"/>
        <v/>
      </c>
      <c r="U61" s="91"/>
      <c r="V61" t="str">
        <f t="shared" si="7"/>
        <v/>
      </c>
      <c r="W61" t="str">
        <f t="shared" si="2"/>
        <v/>
      </c>
      <c r="X61" s="35" t="str">
        <f t="shared" si="5"/>
        <v/>
      </c>
      <c r="Y61" s="36" t="str">
        <f t="shared" si="6"/>
        <v/>
      </c>
    </row>
    <row r="62" spans="2:25">
      <c r="B62" s="43">
        <v>54</v>
      </c>
      <c r="C62" s="86" t="str">
        <f t="shared" si="0"/>
        <v/>
      </c>
      <c r="D62" s="86"/>
      <c r="E62" s="43"/>
      <c r="F62" s="8"/>
      <c r="G62" s="43"/>
      <c r="H62" s="87"/>
      <c r="I62" s="87"/>
      <c r="J62" s="43"/>
      <c r="K62" s="88" t="str">
        <f t="shared" si="3"/>
        <v/>
      </c>
      <c r="L62" s="89"/>
      <c r="M62" s="6" t="str">
        <f>IF(J62="","",(K62/J62)/LOOKUP(RIGHT($D$2,3),定数!$A$6:$A$13,定数!$B$6:$B$13))</f>
        <v/>
      </c>
      <c r="N62" s="44"/>
      <c r="O62" s="8"/>
      <c r="P62" s="87"/>
      <c r="Q62" s="87"/>
      <c r="R62" s="90" t="str">
        <f>IF(P62="","",T62*M62*LOOKUP(RIGHT($D$2,3),定数!$A$6:$A$13,定数!$B$6:$B$13))</f>
        <v/>
      </c>
      <c r="S62" s="90"/>
      <c r="T62" s="91" t="str">
        <f t="shared" si="4"/>
        <v/>
      </c>
      <c r="U62" s="91"/>
      <c r="V62" t="str">
        <f t="shared" si="7"/>
        <v/>
      </c>
      <c r="W62" t="str">
        <f t="shared" si="2"/>
        <v/>
      </c>
      <c r="X62" s="35" t="str">
        <f t="shared" si="5"/>
        <v/>
      </c>
      <c r="Y62" s="36" t="str">
        <f t="shared" si="6"/>
        <v/>
      </c>
    </row>
    <row r="63" spans="2:25">
      <c r="B63" s="43">
        <v>55</v>
      </c>
      <c r="C63" s="86" t="str">
        <f t="shared" si="0"/>
        <v/>
      </c>
      <c r="D63" s="86"/>
      <c r="E63" s="43"/>
      <c r="F63" s="8"/>
      <c r="G63" s="43"/>
      <c r="H63" s="87"/>
      <c r="I63" s="87"/>
      <c r="J63" s="43"/>
      <c r="K63" s="88" t="str">
        <f t="shared" si="3"/>
        <v/>
      </c>
      <c r="L63" s="89"/>
      <c r="M63" s="6" t="str">
        <f>IF(J63="","",(K63/J63)/LOOKUP(RIGHT($D$2,3),定数!$A$6:$A$13,定数!$B$6:$B$13))</f>
        <v/>
      </c>
      <c r="N63" s="44"/>
      <c r="O63" s="8"/>
      <c r="P63" s="87"/>
      <c r="Q63" s="87"/>
      <c r="R63" s="90" t="str">
        <f>IF(P63="","",T63*M63*LOOKUP(RIGHT($D$2,3),定数!$A$6:$A$13,定数!$B$6:$B$13))</f>
        <v/>
      </c>
      <c r="S63" s="90"/>
      <c r="T63" s="91" t="str">
        <f t="shared" si="4"/>
        <v/>
      </c>
      <c r="U63" s="91"/>
      <c r="V63" t="str">
        <f t="shared" si="7"/>
        <v/>
      </c>
      <c r="W63" t="str">
        <f t="shared" si="2"/>
        <v/>
      </c>
      <c r="X63" s="35" t="str">
        <f t="shared" si="5"/>
        <v/>
      </c>
      <c r="Y63" s="36" t="str">
        <f t="shared" si="6"/>
        <v/>
      </c>
    </row>
    <row r="64" spans="2:25">
      <c r="B64" s="43">
        <v>56</v>
      </c>
      <c r="C64" s="86" t="str">
        <f t="shared" si="0"/>
        <v/>
      </c>
      <c r="D64" s="86"/>
      <c r="E64" s="43"/>
      <c r="F64" s="8"/>
      <c r="G64" s="43"/>
      <c r="H64" s="87"/>
      <c r="I64" s="87"/>
      <c r="J64" s="43"/>
      <c r="K64" s="88" t="str">
        <f t="shared" si="3"/>
        <v/>
      </c>
      <c r="L64" s="89"/>
      <c r="M64" s="6" t="str">
        <f>IF(J64="","",(K64/J64)/LOOKUP(RIGHT($D$2,3),定数!$A$6:$A$13,定数!$B$6:$B$13))</f>
        <v/>
      </c>
      <c r="N64" s="44"/>
      <c r="O64" s="8"/>
      <c r="P64" s="87"/>
      <c r="Q64" s="87"/>
      <c r="R64" s="90" t="str">
        <f>IF(P64="","",T64*M64*LOOKUP(RIGHT($D$2,3),定数!$A$6:$A$13,定数!$B$6:$B$13))</f>
        <v/>
      </c>
      <c r="S64" s="90"/>
      <c r="T64" s="91" t="str">
        <f t="shared" si="4"/>
        <v/>
      </c>
      <c r="U64" s="91"/>
      <c r="V64" t="str">
        <f t="shared" si="7"/>
        <v/>
      </c>
      <c r="W64" t="str">
        <f t="shared" si="2"/>
        <v/>
      </c>
      <c r="X64" s="35" t="str">
        <f t="shared" si="5"/>
        <v/>
      </c>
      <c r="Y64" s="36" t="str">
        <f t="shared" si="6"/>
        <v/>
      </c>
    </row>
    <row r="65" spans="2:25">
      <c r="B65" s="43">
        <v>57</v>
      </c>
      <c r="C65" s="86" t="str">
        <f t="shared" si="0"/>
        <v/>
      </c>
      <c r="D65" s="86"/>
      <c r="E65" s="43"/>
      <c r="F65" s="8"/>
      <c r="G65" s="43"/>
      <c r="H65" s="87"/>
      <c r="I65" s="87"/>
      <c r="J65" s="43"/>
      <c r="K65" s="88" t="str">
        <f t="shared" si="3"/>
        <v/>
      </c>
      <c r="L65" s="89"/>
      <c r="M65" s="6" t="str">
        <f>IF(J65="","",(K65/J65)/LOOKUP(RIGHT($D$2,3),定数!$A$6:$A$13,定数!$B$6:$B$13))</f>
        <v/>
      </c>
      <c r="N65" s="44"/>
      <c r="O65" s="8"/>
      <c r="P65" s="87"/>
      <c r="Q65" s="87"/>
      <c r="R65" s="90" t="str">
        <f>IF(P65="","",T65*M65*LOOKUP(RIGHT($D$2,3),定数!$A$6:$A$13,定数!$B$6:$B$13))</f>
        <v/>
      </c>
      <c r="S65" s="90"/>
      <c r="T65" s="91" t="str">
        <f t="shared" si="4"/>
        <v/>
      </c>
      <c r="U65" s="91"/>
      <c r="V65" t="str">
        <f t="shared" si="7"/>
        <v/>
      </c>
      <c r="W65" t="str">
        <f t="shared" si="2"/>
        <v/>
      </c>
      <c r="X65" s="35" t="str">
        <f t="shared" si="5"/>
        <v/>
      </c>
      <c r="Y65" s="36" t="str">
        <f t="shared" si="6"/>
        <v/>
      </c>
    </row>
    <row r="66" spans="2:25">
      <c r="B66" s="43">
        <v>58</v>
      </c>
      <c r="C66" s="86" t="str">
        <f t="shared" si="0"/>
        <v/>
      </c>
      <c r="D66" s="86"/>
      <c r="E66" s="43"/>
      <c r="F66" s="8"/>
      <c r="G66" s="43"/>
      <c r="H66" s="87"/>
      <c r="I66" s="87"/>
      <c r="J66" s="43"/>
      <c r="K66" s="88" t="str">
        <f t="shared" si="3"/>
        <v/>
      </c>
      <c r="L66" s="89"/>
      <c r="M66" s="6" t="str">
        <f>IF(J66="","",(K66/J66)/LOOKUP(RIGHT($D$2,3),定数!$A$6:$A$13,定数!$B$6:$B$13))</f>
        <v/>
      </c>
      <c r="N66" s="44"/>
      <c r="O66" s="8"/>
      <c r="P66" s="87"/>
      <c r="Q66" s="87"/>
      <c r="R66" s="90" t="str">
        <f>IF(P66="","",T66*M66*LOOKUP(RIGHT($D$2,3),定数!$A$6:$A$13,定数!$B$6:$B$13))</f>
        <v/>
      </c>
      <c r="S66" s="90"/>
      <c r="T66" s="91" t="str">
        <f t="shared" si="4"/>
        <v/>
      </c>
      <c r="U66" s="91"/>
      <c r="V66" t="str">
        <f t="shared" si="7"/>
        <v/>
      </c>
      <c r="W66" t="str">
        <f t="shared" si="2"/>
        <v/>
      </c>
      <c r="X66" s="35" t="str">
        <f t="shared" si="5"/>
        <v/>
      </c>
      <c r="Y66" s="36" t="str">
        <f t="shared" si="6"/>
        <v/>
      </c>
    </row>
    <row r="67" spans="2:25">
      <c r="B67" s="43">
        <v>59</v>
      </c>
      <c r="C67" s="86" t="str">
        <f t="shared" si="0"/>
        <v/>
      </c>
      <c r="D67" s="86"/>
      <c r="E67" s="43"/>
      <c r="F67" s="8"/>
      <c r="G67" s="43"/>
      <c r="H67" s="87"/>
      <c r="I67" s="87"/>
      <c r="J67" s="43"/>
      <c r="K67" s="88" t="str">
        <f t="shared" si="3"/>
        <v/>
      </c>
      <c r="L67" s="89"/>
      <c r="M67" s="6" t="str">
        <f>IF(J67="","",(K67/J67)/LOOKUP(RIGHT($D$2,3),定数!$A$6:$A$13,定数!$B$6:$B$13))</f>
        <v/>
      </c>
      <c r="N67" s="44"/>
      <c r="O67" s="8"/>
      <c r="P67" s="87"/>
      <c r="Q67" s="87"/>
      <c r="R67" s="90" t="str">
        <f>IF(P67="","",T67*M67*LOOKUP(RIGHT($D$2,3),定数!$A$6:$A$13,定数!$B$6:$B$13))</f>
        <v/>
      </c>
      <c r="S67" s="90"/>
      <c r="T67" s="91" t="str">
        <f t="shared" si="4"/>
        <v/>
      </c>
      <c r="U67" s="91"/>
      <c r="V67" t="str">
        <f t="shared" si="7"/>
        <v/>
      </c>
      <c r="W67" t="str">
        <f t="shared" si="2"/>
        <v/>
      </c>
      <c r="X67" s="35" t="str">
        <f t="shared" si="5"/>
        <v/>
      </c>
      <c r="Y67" s="36" t="str">
        <f t="shared" si="6"/>
        <v/>
      </c>
    </row>
    <row r="68" spans="2:25">
      <c r="B68" s="43">
        <v>60</v>
      </c>
      <c r="C68" s="86" t="str">
        <f t="shared" si="0"/>
        <v/>
      </c>
      <c r="D68" s="86"/>
      <c r="E68" s="43"/>
      <c r="F68" s="8"/>
      <c r="G68" s="43"/>
      <c r="H68" s="87"/>
      <c r="I68" s="87"/>
      <c r="J68" s="43"/>
      <c r="K68" s="88" t="str">
        <f t="shared" si="3"/>
        <v/>
      </c>
      <c r="L68" s="89"/>
      <c r="M68" s="6" t="str">
        <f>IF(J68="","",(K68/J68)/LOOKUP(RIGHT($D$2,3),定数!$A$6:$A$13,定数!$B$6:$B$13))</f>
        <v/>
      </c>
      <c r="N68" s="44"/>
      <c r="O68" s="8"/>
      <c r="P68" s="87"/>
      <c r="Q68" s="87"/>
      <c r="R68" s="90" t="str">
        <f>IF(P68="","",T68*M68*LOOKUP(RIGHT($D$2,3),定数!$A$6:$A$13,定数!$B$6:$B$13))</f>
        <v/>
      </c>
      <c r="S68" s="90"/>
      <c r="T68" s="91" t="str">
        <f t="shared" si="4"/>
        <v/>
      </c>
      <c r="U68" s="91"/>
      <c r="V68" t="str">
        <f t="shared" si="7"/>
        <v/>
      </c>
      <c r="W68" t="str">
        <f t="shared" si="2"/>
        <v/>
      </c>
      <c r="X68" s="35" t="str">
        <f t="shared" si="5"/>
        <v/>
      </c>
      <c r="Y68" s="36" t="str">
        <f t="shared" si="6"/>
        <v/>
      </c>
    </row>
    <row r="69" spans="2:25">
      <c r="B69" s="43">
        <v>61</v>
      </c>
      <c r="C69" s="86" t="str">
        <f t="shared" si="0"/>
        <v/>
      </c>
      <c r="D69" s="86"/>
      <c r="E69" s="43"/>
      <c r="F69" s="8"/>
      <c r="G69" s="43"/>
      <c r="H69" s="87"/>
      <c r="I69" s="87"/>
      <c r="J69" s="43"/>
      <c r="K69" s="88" t="str">
        <f t="shared" si="3"/>
        <v/>
      </c>
      <c r="L69" s="89"/>
      <c r="M69" s="6" t="str">
        <f>IF(J69="","",(K69/J69)/LOOKUP(RIGHT($D$2,3),定数!$A$6:$A$13,定数!$B$6:$B$13))</f>
        <v/>
      </c>
      <c r="N69" s="44"/>
      <c r="O69" s="8"/>
      <c r="P69" s="87"/>
      <c r="Q69" s="87"/>
      <c r="R69" s="90" t="str">
        <f>IF(P69="","",T69*M69*LOOKUP(RIGHT($D$2,3),定数!$A$6:$A$13,定数!$B$6:$B$13))</f>
        <v/>
      </c>
      <c r="S69" s="90"/>
      <c r="T69" s="91" t="str">
        <f t="shared" si="4"/>
        <v/>
      </c>
      <c r="U69" s="91"/>
      <c r="V69" t="str">
        <f t="shared" si="7"/>
        <v/>
      </c>
      <c r="W69" t="str">
        <f t="shared" si="2"/>
        <v/>
      </c>
      <c r="X69" s="35" t="str">
        <f t="shared" si="5"/>
        <v/>
      </c>
      <c r="Y69" s="36" t="str">
        <f t="shared" si="6"/>
        <v/>
      </c>
    </row>
    <row r="70" spans="2:25">
      <c r="B70" s="43">
        <v>62</v>
      </c>
      <c r="C70" s="86" t="str">
        <f t="shared" si="0"/>
        <v/>
      </c>
      <c r="D70" s="86"/>
      <c r="E70" s="43"/>
      <c r="F70" s="8"/>
      <c r="G70" s="43"/>
      <c r="H70" s="87"/>
      <c r="I70" s="87"/>
      <c r="J70" s="43"/>
      <c r="K70" s="88" t="str">
        <f t="shared" si="3"/>
        <v/>
      </c>
      <c r="L70" s="89"/>
      <c r="M70" s="6" t="str">
        <f>IF(J70="","",(K70/J70)/LOOKUP(RIGHT($D$2,3),定数!$A$6:$A$13,定数!$B$6:$B$13))</f>
        <v/>
      </c>
      <c r="N70" s="44"/>
      <c r="O70" s="8"/>
      <c r="P70" s="87"/>
      <c r="Q70" s="87"/>
      <c r="R70" s="90" t="str">
        <f>IF(P70="","",T70*M70*LOOKUP(RIGHT($D$2,3),定数!$A$6:$A$13,定数!$B$6:$B$13))</f>
        <v/>
      </c>
      <c r="S70" s="90"/>
      <c r="T70" s="91" t="str">
        <f t="shared" si="4"/>
        <v/>
      </c>
      <c r="U70" s="91"/>
      <c r="V70" t="str">
        <f t="shared" si="7"/>
        <v/>
      </c>
      <c r="W70" t="str">
        <f t="shared" si="2"/>
        <v/>
      </c>
      <c r="X70" s="35" t="str">
        <f t="shared" si="5"/>
        <v/>
      </c>
      <c r="Y70" s="36" t="str">
        <f t="shared" si="6"/>
        <v/>
      </c>
    </row>
    <row r="71" spans="2:25">
      <c r="B71" s="43">
        <v>63</v>
      </c>
      <c r="C71" s="86" t="str">
        <f t="shared" si="0"/>
        <v/>
      </c>
      <c r="D71" s="86"/>
      <c r="E71" s="43"/>
      <c r="F71" s="8"/>
      <c r="G71" s="43"/>
      <c r="H71" s="87"/>
      <c r="I71" s="87"/>
      <c r="J71" s="43"/>
      <c r="K71" s="88" t="str">
        <f t="shared" si="3"/>
        <v/>
      </c>
      <c r="L71" s="89"/>
      <c r="M71" s="6" t="str">
        <f>IF(J71="","",(K71/J71)/LOOKUP(RIGHT($D$2,3),定数!$A$6:$A$13,定数!$B$6:$B$13))</f>
        <v/>
      </c>
      <c r="N71" s="44"/>
      <c r="O71" s="8"/>
      <c r="P71" s="87"/>
      <c r="Q71" s="87"/>
      <c r="R71" s="90" t="str">
        <f>IF(P71="","",T71*M71*LOOKUP(RIGHT($D$2,3),定数!$A$6:$A$13,定数!$B$6:$B$13))</f>
        <v/>
      </c>
      <c r="S71" s="90"/>
      <c r="T71" s="91" t="str">
        <f t="shared" si="4"/>
        <v/>
      </c>
      <c r="U71" s="91"/>
      <c r="V71" t="str">
        <f t="shared" si="7"/>
        <v/>
      </c>
      <c r="W71" t="str">
        <f t="shared" si="2"/>
        <v/>
      </c>
      <c r="X71" s="35" t="str">
        <f t="shared" si="5"/>
        <v/>
      </c>
      <c r="Y71" s="36" t="str">
        <f t="shared" si="6"/>
        <v/>
      </c>
    </row>
    <row r="72" spans="2:25">
      <c r="B72" s="43">
        <v>64</v>
      </c>
      <c r="C72" s="86" t="str">
        <f t="shared" si="0"/>
        <v/>
      </c>
      <c r="D72" s="86"/>
      <c r="E72" s="43"/>
      <c r="F72" s="8"/>
      <c r="G72" s="43"/>
      <c r="H72" s="87"/>
      <c r="I72" s="87"/>
      <c r="J72" s="43"/>
      <c r="K72" s="88" t="str">
        <f t="shared" si="3"/>
        <v/>
      </c>
      <c r="L72" s="89"/>
      <c r="M72" s="6" t="str">
        <f>IF(J72="","",(K72/J72)/LOOKUP(RIGHT($D$2,3),定数!$A$6:$A$13,定数!$B$6:$B$13))</f>
        <v/>
      </c>
      <c r="N72" s="44"/>
      <c r="O72" s="8"/>
      <c r="P72" s="87"/>
      <c r="Q72" s="87"/>
      <c r="R72" s="90" t="str">
        <f>IF(P72="","",T72*M72*LOOKUP(RIGHT($D$2,3),定数!$A$6:$A$13,定数!$B$6:$B$13))</f>
        <v/>
      </c>
      <c r="S72" s="90"/>
      <c r="T72" s="91" t="str">
        <f t="shared" si="4"/>
        <v/>
      </c>
      <c r="U72" s="91"/>
      <c r="V72" t="str">
        <f t="shared" si="7"/>
        <v/>
      </c>
      <c r="W72" t="str">
        <f t="shared" si="2"/>
        <v/>
      </c>
      <c r="X72" s="35" t="str">
        <f t="shared" si="5"/>
        <v/>
      </c>
      <c r="Y72" s="36" t="str">
        <f t="shared" si="6"/>
        <v/>
      </c>
    </row>
    <row r="73" spans="2:25">
      <c r="B73" s="43">
        <v>65</v>
      </c>
      <c r="C73" s="86" t="str">
        <f t="shared" si="0"/>
        <v/>
      </c>
      <c r="D73" s="86"/>
      <c r="E73" s="43"/>
      <c r="F73" s="8"/>
      <c r="G73" s="43"/>
      <c r="H73" s="87"/>
      <c r="I73" s="87"/>
      <c r="J73" s="43"/>
      <c r="K73" s="88" t="str">
        <f t="shared" si="3"/>
        <v/>
      </c>
      <c r="L73" s="89"/>
      <c r="M73" s="6" t="str">
        <f>IF(J73="","",(K73/J73)/LOOKUP(RIGHT($D$2,3),定数!$A$6:$A$13,定数!$B$6:$B$13))</f>
        <v/>
      </c>
      <c r="N73" s="44"/>
      <c r="O73" s="8"/>
      <c r="P73" s="87"/>
      <c r="Q73" s="87"/>
      <c r="R73" s="90" t="str">
        <f>IF(P73="","",T73*M73*LOOKUP(RIGHT($D$2,3),定数!$A$6:$A$13,定数!$B$6:$B$13))</f>
        <v/>
      </c>
      <c r="S73" s="90"/>
      <c r="T73" s="91" t="str">
        <f t="shared" si="4"/>
        <v/>
      </c>
      <c r="U73" s="91"/>
      <c r="V73" t="str">
        <f t="shared" si="7"/>
        <v/>
      </c>
      <c r="W73" t="str">
        <f t="shared" si="2"/>
        <v/>
      </c>
      <c r="X73" s="35" t="str">
        <f t="shared" si="5"/>
        <v/>
      </c>
      <c r="Y73" s="36" t="str">
        <f t="shared" si="6"/>
        <v/>
      </c>
    </row>
    <row r="74" spans="2:25">
      <c r="B74" s="43">
        <v>66</v>
      </c>
      <c r="C74" s="86" t="str">
        <f t="shared" ref="C74:C108" si="8">IF(R73="","",C73+R73)</f>
        <v/>
      </c>
      <c r="D74" s="86"/>
      <c r="E74" s="43"/>
      <c r="F74" s="8"/>
      <c r="G74" s="43"/>
      <c r="H74" s="87"/>
      <c r="I74" s="87"/>
      <c r="J74" s="43"/>
      <c r="K74" s="88" t="str">
        <f t="shared" si="3"/>
        <v/>
      </c>
      <c r="L74" s="89"/>
      <c r="M74" s="6" t="str">
        <f>IF(J74="","",(K74/J74)/LOOKUP(RIGHT($D$2,3),定数!$A$6:$A$13,定数!$B$6:$B$13))</f>
        <v/>
      </c>
      <c r="N74" s="44"/>
      <c r="O74" s="8"/>
      <c r="P74" s="87"/>
      <c r="Q74" s="87"/>
      <c r="R74" s="90" t="str">
        <f>IF(P74="","",T74*M74*LOOKUP(RIGHT($D$2,3),定数!$A$6:$A$13,定数!$B$6:$B$13))</f>
        <v/>
      </c>
      <c r="S74" s="90"/>
      <c r="T74" s="91" t="str">
        <f t="shared" si="4"/>
        <v/>
      </c>
      <c r="U74" s="91"/>
      <c r="V74" t="str">
        <f t="shared" si="7"/>
        <v/>
      </c>
      <c r="W74" t="str">
        <f t="shared" si="7"/>
        <v/>
      </c>
      <c r="X74" s="35" t="str">
        <f t="shared" si="5"/>
        <v/>
      </c>
      <c r="Y74" s="36" t="str">
        <f t="shared" si="6"/>
        <v/>
      </c>
    </row>
    <row r="75" spans="2:25">
      <c r="B75" s="43">
        <v>67</v>
      </c>
      <c r="C75" s="86" t="str">
        <f t="shared" si="8"/>
        <v/>
      </c>
      <c r="D75" s="86"/>
      <c r="E75" s="43"/>
      <c r="F75" s="8"/>
      <c r="G75" s="43"/>
      <c r="H75" s="87"/>
      <c r="I75" s="87"/>
      <c r="J75" s="43"/>
      <c r="K75" s="88" t="str">
        <f t="shared" ref="K75:K108" si="9">IF(J75="","",C75*0.03)</f>
        <v/>
      </c>
      <c r="L75" s="89"/>
      <c r="M75" s="6" t="str">
        <f>IF(J75="","",(K75/J75)/LOOKUP(RIGHT($D$2,3),定数!$A$6:$A$13,定数!$B$6:$B$13))</f>
        <v/>
      </c>
      <c r="N75" s="44"/>
      <c r="O75" s="8"/>
      <c r="P75" s="87"/>
      <c r="Q75" s="87"/>
      <c r="R75" s="90" t="str">
        <f>IF(P75="","",T75*M75*LOOKUP(RIGHT($D$2,3),定数!$A$6:$A$13,定数!$B$6:$B$13))</f>
        <v/>
      </c>
      <c r="S75" s="90"/>
      <c r="T75" s="91" t="str">
        <f t="shared" si="4"/>
        <v/>
      </c>
      <c r="U75" s="91"/>
      <c r="V75" t="str">
        <f t="shared" ref="V75:W90" si="10">IF(S75&lt;&gt;"",IF(S75&lt;0,1+V74,0),"")</f>
        <v/>
      </c>
      <c r="W75" t="str">
        <f t="shared" si="10"/>
        <v/>
      </c>
      <c r="X75" s="35" t="str">
        <f t="shared" si="5"/>
        <v/>
      </c>
      <c r="Y75" s="36" t="str">
        <f t="shared" si="6"/>
        <v/>
      </c>
    </row>
    <row r="76" spans="2:25">
      <c r="B76" s="43">
        <v>68</v>
      </c>
      <c r="C76" s="86" t="str">
        <f t="shared" si="8"/>
        <v/>
      </c>
      <c r="D76" s="86"/>
      <c r="E76" s="43"/>
      <c r="F76" s="8"/>
      <c r="G76" s="43"/>
      <c r="H76" s="87"/>
      <c r="I76" s="87"/>
      <c r="J76" s="43"/>
      <c r="K76" s="88" t="str">
        <f t="shared" si="9"/>
        <v/>
      </c>
      <c r="L76" s="89"/>
      <c r="M76" s="6" t="str">
        <f>IF(J76="","",(K76/J76)/LOOKUP(RIGHT($D$2,3),定数!$A$6:$A$13,定数!$B$6:$B$13))</f>
        <v/>
      </c>
      <c r="N76" s="44"/>
      <c r="O76" s="8"/>
      <c r="P76" s="87"/>
      <c r="Q76" s="87"/>
      <c r="R76" s="90" t="str">
        <f>IF(P76="","",T76*M76*LOOKUP(RIGHT($D$2,3),定数!$A$6:$A$13,定数!$B$6:$B$13))</f>
        <v/>
      </c>
      <c r="S76" s="90"/>
      <c r="T76" s="91" t="str">
        <f t="shared" ref="T76:T108" si="11">IF(P76="","",IF(G76="買",(P76-H76),(H76-P76))*IF(RIGHT($D$2,3)="JPY",100,10000))</f>
        <v/>
      </c>
      <c r="U76" s="91"/>
      <c r="V76" t="str">
        <f t="shared" si="10"/>
        <v/>
      </c>
      <c r="W76" t="str">
        <f t="shared" si="10"/>
        <v/>
      </c>
      <c r="X76" s="35" t="str">
        <f t="shared" ref="X76:X108" si="12">IF(C76&lt;&gt;"",MAX(X75,C76),"")</f>
        <v/>
      </c>
      <c r="Y76" s="36" t="str">
        <f t="shared" ref="Y76:Y108" si="13">IF(X76&lt;&gt;"",1-(C76/X76),"")</f>
        <v/>
      </c>
    </row>
    <row r="77" spans="2:25">
      <c r="B77" s="43">
        <v>69</v>
      </c>
      <c r="C77" s="86" t="str">
        <f t="shared" si="8"/>
        <v/>
      </c>
      <c r="D77" s="86"/>
      <c r="E77" s="43"/>
      <c r="F77" s="8"/>
      <c r="G77" s="43"/>
      <c r="H77" s="87"/>
      <c r="I77" s="87"/>
      <c r="J77" s="43"/>
      <c r="K77" s="88" t="str">
        <f t="shared" si="9"/>
        <v/>
      </c>
      <c r="L77" s="89"/>
      <c r="M77" s="6" t="str">
        <f>IF(J77="","",(K77/J77)/LOOKUP(RIGHT($D$2,3),定数!$A$6:$A$13,定数!$B$6:$B$13))</f>
        <v/>
      </c>
      <c r="N77" s="44"/>
      <c r="O77" s="8"/>
      <c r="P77" s="87"/>
      <c r="Q77" s="87"/>
      <c r="R77" s="90" t="str">
        <f>IF(P77="","",T77*M77*LOOKUP(RIGHT($D$2,3),定数!$A$6:$A$13,定数!$B$6:$B$13))</f>
        <v/>
      </c>
      <c r="S77" s="90"/>
      <c r="T77" s="91" t="str">
        <f t="shared" si="11"/>
        <v/>
      </c>
      <c r="U77" s="91"/>
      <c r="V77" t="str">
        <f t="shared" si="10"/>
        <v/>
      </c>
      <c r="W77" t="str">
        <f t="shared" si="10"/>
        <v/>
      </c>
      <c r="X77" s="35" t="str">
        <f t="shared" si="12"/>
        <v/>
      </c>
      <c r="Y77" s="36" t="str">
        <f t="shared" si="13"/>
        <v/>
      </c>
    </row>
    <row r="78" spans="2:25">
      <c r="B78" s="43">
        <v>70</v>
      </c>
      <c r="C78" s="86" t="str">
        <f t="shared" si="8"/>
        <v/>
      </c>
      <c r="D78" s="86"/>
      <c r="E78" s="43"/>
      <c r="F78" s="8"/>
      <c r="G78" s="43"/>
      <c r="H78" s="87"/>
      <c r="I78" s="87"/>
      <c r="J78" s="43"/>
      <c r="K78" s="88" t="str">
        <f t="shared" si="9"/>
        <v/>
      </c>
      <c r="L78" s="89"/>
      <c r="M78" s="6" t="str">
        <f>IF(J78="","",(K78/J78)/LOOKUP(RIGHT($D$2,3),定数!$A$6:$A$13,定数!$B$6:$B$13))</f>
        <v/>
      </c>
      <c r="N78" s="44"/>
      <c r="O78" s="8"/>
      <c r="P78" s="87"/>
      <c r="Q78" s="87"/>
      <c r="R78" s="90" t="str">
        <f>IF(P78="","",T78*M78*LOOKUP(RIGHT($D$2,3),定数!$A$6:$A$13,定数!$B$6:$B$13))</f>
        <v/>
      </c>
      <c r="S78" s="90"/>
      <c r="T78" s="91" t="str">
        <f t="shared" si="11"/>
        <v/>
      </c>
      <c r="U78" s="91"/>
      <c r="V78" t="str">
        <f t="shared" si="10"/>
        <v/>
      </c>
      <c r="W78" t="str">
        <f t="shared" si="10"/>
        <v/>
      </c>
      <c r="X78" s="35" t="str">
        <f t="shared" si="12"/>
        <v/>
      </c>
      <c r="Y78" s="36" t="str">
        <f t="shared" si="13"/>
        <v/>
      </c>
    </row>
    <row r="79" spans="2:25">
      <c r="B79" s="43">
        <v>71</v>
      </c>
      <c r="C79" s="86" t="str">
        <f t="shared" si="8"/>
        <v/>
      </c>
      <c r="D79" s="86"/>
      <c r="E79" s="43"/>
      <c r="F79" s="8"/>
      <c r="G79" s="43"/>
      <c r="H79" s="87"/>
      <c r="I79" s="87"/>
      <c r="J79" s="43"/>
      <c r="K79" s="88" t="str">
        <f t="shared" si="9"/>
        <v/>
      </c>
      <c r="L79" s="89"/>
      <c r="M79" s="6" t="str">
        <f>IF(J79="","",(K79/J79)/LOOKUP(RIGHT($D$2,3),定数!$A$6:$A$13,定数!$B$6:$B$13))</f>
        <v/>
      </c>
      <c r="N79" s="44"/>
      <c r="O79" s="8"/>
      <c r="P79" s="87"/>
      <c r="Q79" s="87"/>
      <c r="R79" s="90" t="str">
        <f>IF(P79="","",T79*M79*LOOKUP(RIGHT($D$2,3),定数!$A$6:$A$13,定数!$B$6:$B$13))</f>
        <v/>
      </c>
      <c r="S79" s="90"/>
      <c r="T79" s="91" t="str">
        <f t="shared" si="11"/>
        <v/>
      </c>
      <c r="U79" s="91"/>
      <c r="V79" t="str">
        <f t="shared" si="10"/>
        <v/>
      </c>
      <c r="W79" t="str">
        <f t="shared" si="10"/>
        <v/>
      </c>
      <c r="X79" s="35" t="str">
        <f t="shared" si="12"/>
        <v/>
      </c>
      <c r="Y79" s="36" t="str">
        <f t="shared" si="13"/>
        <v/>
      </c>
    </row>
    <row r="80" spans="2:25">
      <c r="B80" s="43">
        <v>72</v>
      </c>
      <c r="C80" s="86" t="str">
        <f t="shared" si="8"/>
        <v/>
      </c>
      <c r="D80" s="86"/>
      <c r="E80" s="43"/>
      <c r="F80" s="8"/>
      <c r="G80" s="43"/>
      <c r="H80" s="87"/>
      <c r="I80" s="87"/>
      <c r="J80" s="43"/>
      <c r="K80" s="88" t="str">
        <f t="shared" si="9"/>
        <v/>
      </c>
      <c r="L80" s="89"/>
      <c r="M80" s="6" t="str">
        <f>IF(J80="","",(K80/J80)/LOOKUP(RIGHT($D$2,3),定数!$A$6:$A$13,定数!$B$6:$B$13))</f>
        <v/>
      </c>
      <c r="N80" s="44"/>
      <c r="O80" s="8"/>
      <c r="P80" s="87"/>
      <c r="Q80" s="87"/>
      <c r="R80" s="90" t="str">
        <f>IF(P80="","",T80*M80*LOOKUP(RIGHT($D$2,3),定数!$A$6:$A$13,定数!$B$6:$B$13))</f>
        <v/>
      </c>
      <c r="S80" s="90"/>
      <c r="T80" s="91" t="str">
        <f t="shared" si="11"/>
        <v/>
      </c>
      <c r="U80" s="91"/>
      <c r="V80" t="str">
        <f t="shared" si="10"/>
        <v/>
      </c>
      <c r="W80" t="str">
        <f t="shared" si="10"/>
        <v/>
      </c>
      <c r="X80" s="35" t="str">
        <f t="shared" si="12"/>
        <v/>
      </c>
      <c r="Y80" s="36" t="str">
        <f t="shared" si="13"/>
        <v/>
      </c>
    </row>
    <row r="81" spans="2:25">
      <c r="B81" s="43">
        <v>73</v>
      </c>
      <c r="C81" s="86" t="str">
        <f t="shared" si="8"/>
        <v/>
      </c>
      <c r="D81" s="86"/>
      <c r="E81" s="43"/>
      <c r="F81" s="8"/>
      <c r="G81" s="43"/>
      <c r="H81" s="87"/>
      <c r="I81" s="87"/>
      <c r="J81" s="43"/>
      <c r="K81" s="88" t="str">
        <f t="shared" si="9"/>
        <v/>
      </c>
      <c r="L81" s="89"/>
      <c r="M81" s="6" t="str">
        <f>IF(J81="","",(K81/J81)/LOOKUP(RIGHT($D$2,3),定数!$A$6:$A$13,定数!$B$6:$B$13))</f>
        <v/>
      </c>
      <c r="N81" s="44"/>
      <c r="O81" s="8"/>
      <c r="P81" s="87"/>
      <c r="Q81" s="87"/>
      <c r="R81" s="90" t="str">
        <f>IF(P81="","",T81*M81*LOOKUP(RIGHT($D$2,3),定数!$A$6:$A$13,定数!$B$6:$B$13))</f>
        <v/>
      </c>
      <c r="S81" s="90"/>
      <c r="T81" s="91" t="str">
        <f t="shared" si="11"/>
        <v/>
      </c>
      <c r="U81" s="91"/>
      <c r="V81" t="str">
        <f t="shared" si="10"/>
        <v/>
      </c>
      <c r="W81" t="str">
        <f t="shared" si="10"/>
        <v/>
      </c>
      <c r="X81" s="35" t="str">
        <f t="shared" si="12"/>
        <v/>
      </c>
      <c r="Y81" s="36" t="str">
        <f t="shared" si="13"/>
        <v/>
      </c>
    </row>
    <row r="82" spans="2:25">
      <c r="B82" s="43">
        <v>74</v>
      </c>
      <c r="C82" s="86" t="str">
        <f t="shared" si="8"/>
        <v/>
      </c>
      <c r="D82" s="86"/>
      <c r="E82" s="43"/>
      <c r="F82" s="8"/>
      <c r="G82" s="43"/>
      <c r="H82" s="87"/>
      <c r="I82" s="87"/>
      <c r="J82" s="43"/>
      <c r="K82" s="88" t="str">
        <f t="shared" si="9"/>
        <v/>
      </c>
      <c r="L82" s="89"/>
      <c r="M82" s="6" t="str">
        <f>IF(J82="","",(K82/J82)/LOOKUP(RIGHT($D$2,3),定数!$A$6:$A$13,定数!$B$6:$B$13))</f>
        <v/>
      </c>
      <c r="N82" s="44"/>
      <c r="O82" s="8"/>
      <c r="P82" s="87"/>
      <c r="Q82" s="87"/>
      <c r="R82" s="90" t="str">
        <f>IF(P82="","",T82*M82*LOOKUP(RIGHT($D$2,3),定数!$A$6:$A$13,定数!$B$6:$B$13))</f>
        <v/>
      </c>
      <c r="S82" s="90"/>
      <c r="T82" s="91" t="str">
        <f t="shared" si="11"/>
        <v/>
      </c>
      <c r="U82" s="91"/>
      <c r="V82" t="str">
        <f t="shared" si="10"/>
        <v/>
      </c>
      <c r="W82" t="str">
        <f t="shared" si="10"/>
        <v/>
      </c>
      <c r="X82" s="35" t="str">
        <f t="shared" si="12"/>
        <v/>
      </c>
      <c r="Y82" s="36" t="str">
        <f t="shared" si="13"/>
        <v/>
      </c>
    </row>
    <row r="83" spans="2:25">
      <c r="B83" s="43">
        <v>75</v>
      </c>
      <c r="C83" s="86" t="str">
        <f t="shared" si="8"/>
        <v/>
      </c>
      <c r="D83" s="86"/>
      <c r="E83" s="43"/>
      <c r="F83" s="8"/>
      <c r="G83" s="43"/>
      <c r="H83" s="87"/>
      <c r="I83" s="87"/>
      <c r="J83" s="43"/>
      <c r="K83" s="88" t="str">
        <f t="shared" si="9"/>
        <v/>
      </c>
      <c r="L83" s="89"/>
      <c r="M83" s="6" t="str">
        <f>IF(J83="","",(K83/J83)/LOOKUP(RIGHT($D$2,3),定数!$A$6:$A$13,定数!$B$6:$B$13))</f>
        <v/>
      </c>
      <c r="N83" s="44"/>
      <c r="O83" s="8"/>
      <c r="P83" s="87"/>
      <c r="Q83" s="87"/>
      <c r="R83" s="90" t="str">
        <f>IF(P83="","",T83*M83*LOOKUP(RIGHT($D$2,3),定数!$A$6:$A$13,定数!$B$6:$B$13))</f>
        <v/>
      </c>
      <c r="S83" s="90"/>
      <c r="T83" s="91" t="str">
        <f t="shared" si="11"/>
        <v/>
      </c>
      <c r="U83" s="91"/>
      <c r="V83" t="str">
        <f t="shared" si="10"/>
        <v/>
      </c>
      <c r="W83" t="str">
        <f t="shared" si="10"/>
        <v/>
      </c>
      <c r="X83" s="35" t="str">
        <f t="shared" si="12"/>
        <v/>
      </c>
      <c r="Y83" s="36" t="str">
        <f t="shared" si="13"/>
        <v/>
      </c>
    </row>
    <row r="84" spans="2:25">
      <c r="B84" s="43">
        <v>76</v>
      </c>
      <c r="C84" s="86" t="str">
        <f t="shared" si="8"/>
        <v/>
      </c>
      <c r="D84" s="86"/>
      <c r="E84" s="43"/>
      <c r="F84" s="8"/>
      <c r="G84" s="43"/>
      <c r="H84" s="87"/>
      <c r="I84" s="87"/>
      <c r="J84" s="43"/>
      <c r="K84" s="88" t="str">
        <f t="shared" si="9"/>
        <v/>
      </c>
      <c r="L84" s="89"/>
      <c r="M84" s="6" t="str">
        <f>IF(J84="","",(K84/J84)/LOOKUP(RIGHT($D$2,3),定数!$A$6:$A$13,定数!$B$6:$B$13))</f>
        <v/>
      </c>
      <c r="N84" s="44"/>
      <c r="O84" s="8"/>
      <c r="P84" s="87"/>
      <c r="Q84" s="87"/>
      <c r="R84" s="90" t="str">
        <f>IF(P84="","",T84*M84*LOOKUP(RIGHT($D$2,3),定数!$A$6:$A$13,定数!$B$6:$B$13))</f>
        <v/>
      </c>
      <c r="S84" s="90"/>
      <c r="T84" s="91" t="str">
        <f t="shared" si="11"/>
        <v/>
      </c>
      <c r="U84" s="91"/>
      <c r="V84" t="str">
        <f t="shared" si="10"/>
        <v/>
      </c>
      <c r="W84" t="str">
        <f t="shared" si="10"/>
        <v/>
      </c>
      <c r="X84" s="35" t="str">
        <f t="shared" si="12"/>
        <v/>
      </c>
      <c r="Y84" s="36" t="str">
        <f t="shared" si="13"/>
        <v/>
      </c>
    </row>
    <row r="85" spans="2:25">
      <c r="B85" s="43">
        <v>77</v>
      </c>
      <c r="C85" s="86" t="str">
        <f t="shared" si="8"/>
        <v/>
      </c>
      <c r="D85" s="86"/>
      <c r="E85" s="43"/>
      <c r="F85" s="8"/>
      <c r="G85" s="43"/>
      <c r="H85" s="87"/>
      <c r="I85" s="87"/>
      <c r="J85" s="43"/>
      <c r="K85" s="88" t="str">
        <f t="shared" si="9"/>
        <v/>
      </c>
      <c r="L85" s="89"/>
      <c r="M85" s="6" t="str">
        <f>IF(J85="","",(K85/J85)/LOOKUP(RIGHT($D$2,3),定数!$A$6:$A$13,定数!$B$6:$B$13))</f>
        <v/>
      </c>
      <c r="N85" s="44"/>
      <c r="O85" s="8"/>
      <c r="P85" s="87"/>
      <c r="Q85" s="87"/>
      <c r="R85" s="90" t="str">
        <f>IF(P85="","",T85*M85*LOOKUP(RIGHT($D$2,3),定数!$A$6:$A$13,定数!$B$6:$B$13))</f>
        <v/>
      </c>
      <c r="S85" s="90"/>
      <c r="T85" s="91" t="str">
        <f t="shared" si="11"/>
        <v/>
      </c>
      <c r="U85" s="91"/>
      <c r="V85" t="str">
        <f t="shared" si="10"/>
        <v/>
      </c>
      <c r="W85" t="str">
        <f t="shared" si="10"/>
        <v/>
      </c>
      <c r="X85" s="35" t="str">
        <f t="shared" si="12"/>
        <v/>
      </c>
      <c r="Y85" s="36" t="str">
        <f t="shared" si="13"/>
        <v/>
      </c>
    </row>
    <row r="86" spans="2:25">
      <c r="B86" s="43">
        <v>78</v>
      </c>
      <c r="C86" s="86" t="str">
        <f t="shared" si="8"/>
        <v/>
      </c>
      <c r="D86" s="86"/>
      <c r="E86" s="43"/>
      <c r="F86" s="8"/>
      <c r="G86" s="43"/>
      <c r="H86" s="87"/>
      <c r="I86" s="87"/>
      <c r="J86" s="43"/>
      <c r="K86" s="88" t="str">
        <f t="shared" si="9"/>
        <v/>
      </c>
      <c r="L86" s="89"/>
      <c r="M86" s="6" t="str">
        <f>IF(J86="","",(K86/J86)/LOOKUP(RIGHT($D$2,3),定数!$A$6:$A$13,定数!$B$6:$B$13))</f>
        <v/>
      </c>
      <c r="N86" s="43"/>
      <c r="O86" s="8"/>
      <c r="P86" s="87"/>
      <c r="Q86" s="87"/>
      <c r="R86" s="90" t="str">
        <f>IF(P86="","",T86*M86*LOOKUP(RIGHT($D$2,3),定数!$A$6:$A$13,定数!$B$6:$B$13))</f>
        <v/>
      </c>
      <c r="S86" s="90"/>
      <c r="T86" s="91" t="str">
        <f t="shared" si="11"/>
        <v/>
      </c>
      <c r="U86" s="91"/>
      <c r="V86" t="str">
        <f t="shared" si="10"/>
        <v/>
      </c>
      <c r="W86" t="str">
        <f t="shared" si="10"/>
        <v/>
      </c>
      <c r="X86" s="35" t="str">
        <f t="shared" si="12"/>
        <v/>
      </c>
      <c r="Y86" s="36" t="str">
        <f t="shared" si="13"/>
        <v/>
      </c>
    </row>
    <row r="87" spans="2:25">
      <c r="B87" s="43">
        <v>79</v>
      </c>
      <c r="C87" s="86" t="str">
        <f t="shared" si="8"/>
        <v/>
      </c>
      <c r="D87" s="86"/>
      <c r="E87" s="43"/>
      <c r="F87" s="8"/>
      <c r="G87" s="43"/>
      <c r="H87" s="87"/>
      <c r="I87" s="87"/>
      <c r="J87" s="43"/>
      <c r="K87" s="88" t="str">
        <f t="shared" si="9"/>
        <v/>
      </c>
      <c r="L87" s="89"/>
      <c r="M87" s="6" t="str">
        <f>IF(J87="","",(K87/J87)/LOOKUP(RIGHT($D$2,3),定数!$A$6:$A$13,定数!$B$6:$B$13))</f>
        <v/>
      </c>
      <c r="N87" s="43"/>
      <c r="O87" s="8"/>
      <c r="P87" s="87"/>
      <c r="Q87" s="87"/>
      <c r="R87" s="90" t="str">
        <f>IF(P87="","",T87*M87*LOOKUP(RIGHT($D$2,3),定数!$A$6:$A$13,定数!$B$6:$B$13))</f>
        <v/>
      </c>
      <c r="S87" s="90"/>
      <c r="T87" s="91" t="str">
        <f t="shared" si="11"/>
        <v/>
      </c>
      <c r="U87" s="91"/>
      <c r="V87" t="str">
        <f t="shared" si="10"/>
        <v/>
      </c>
      <c r="W87" t="str">
        <f t="shared" si="10"/>
        <v/>
      </c>
      <c r="X87" s="35" t="str">
        <f t="shared" si="12"/>
        <v/>
      </c>
      <c r="Y87" s="36" t="str">
        <f t="shared" si="13"/>
        <v/>
      </c>
    </row>
    <row r="88" spans="2:25">
      <c r="B88" s="43">
        <v>80</v>
      </c>
      <c r="C88" s="86" t="str">
        <f t="shared" si="8"/>
        <v/>
      </c>
      <c r="D88" s="86"/>
      <c r="E88" s="43"/>
      <c r="F88" s="8"/>
      <c r="G88" s="43"/>
      <c r="H88" s="87"/>
      <c r="I88" s="87"/>
      <c r="J88" s="43"/>
      <c r="K88" s="88" t="str">
        <f t="shared" si="9"/>
        <v/>
      </c>
      <c r="L88" s="89"/>
      <c r="M88" s="6" t="str">
        <f>IF(J88="","",(K88/J88)/LOOKUP(RIGHT($D$2,3),定数!$A$6:$A$13,定数!$B$6:$B$13))</f>
        <v/>
      </c>
      <c r="N88" s="43"/>
      <c r="O88" s="8"/>
      <c r="P88" s="87"/>
      <c r="Q88" s="87"/>
      <c r="R88" s="90" t="str">
        <f>IF(P88="","",T88*M88*LOOKUP(RIGHT($D$2,3),定数!$A$6:$A$13,定数!$B$6:$B$13))</f>
        <v/>
      </c>
      <c r="S88" s="90"/>
      <c r="T88" s="91" t="str">
        <f t="shared" si="11"/>
        <v/>
      </c>
      <c r="U88" s="91"/>
      <c r="V88" t="str">
        <f t="shared" si="10"/>
        <v/>
      </c>
      <c r="W88" t="str">
        <f t="shared" si="10"/>
        <v/>
      </c>
      <c r="X88" s="35" t="str">
        <f t="shared" si="12"/>
        <v/>
      </c>
      <c r="Y88" s="36" t="str">
        <f t="shared" si="13"/>
        <v/>
      </c>
    </row>
    <row r="89" spans="2:25">
      <c r="B89" s="43">
        <v>81</v>
      </c>
      <c r="C89" s="86" t="str">
        <f t="shared" si="8"/>
        <v/>
      </c>
      <c r="D89" s="86"/>
      <c r="E89" s="43"/>
      <c r="F89" s="8"/>
      <c r="G89" s="43"/>
      <c r="H89" s="87"/>
      <c r="I89" s="87"/>
      <c r="J89" s="43"/>
      <c r="K89" s="88" t="str">
        <f t="shared" si="9"/>
        <v/>
      </c>
      <c r="L89" s="89"/>
      <c r="M89" s="6" t="str">
        <f>IF(J89="","",(K89/J89)/LOOKUP(RIGHT($D$2,3),定数!$A$6:$A$13,定数!$B$6:$B$13))</f>
        <v/>
      </c>
      <c r="N89" s="43"/>
      <c r="O89" s="8"/>
      <c r="P89" s="87"/>
      <c r="Q89" s="87"/>
      <c r="R89" s="90" t="str">
        <f>IF(P89="","",T89*M89*LOOKUP(RIGHT($D$2,3),定数!$A$6:$A$13,定数!$B$6:$B$13))</f>
        <v/>
      </c>
      <c r="S89" s="90"/>
      <c r="T89" s="91" t="str">
        <f t="shared" si="11"/>
        <v/>
      </c>
      <c r="U89" s="91"/>
      <c r="V89" t="str">
        <f t="shared" si="10"/>
        <v/>
      </c>
      <c r="W89" t="str">
        <f t="shared" si="10"/>
        <v/>
      </c>
      <c r="X89" s="35" t="str">
        <f t="shared" si="12"/>
        <v/>
      </c>
      <c r="Y89" s="36" t="str">
        <f t="shared" si="13"/>
        <v/>
      </c>
    </row>
    <row r="90" spans="2:25">
      <c r="B90" s="43">
        <v>82</v>
      </c>
      <c r="C90" s="86" t="str">
        <f t="shared" si="8"/>
        <v/>
      </c>
      <c r="D90" s="86"/>
      <c r="E90" s="43"/>
      <c r="F90" s="8"/>
      <c r="G90" s="43"/>
      <c r="H90" s="87"/>
      <c r="I90" s="87"/>
      <c r="J90" s="43"/>
      <c r="K90" s="88" t="str">
        <f t="shared" si="9"/>
        <v/>
      </c>
      <c r="L90" s="89"/>
      <c r="M90" s="6" t="str">
        <f>IF(J90="","",(K90/J90)/LOOKUP(RIGHT($D$2,3),定数!$A$6:$A$13,定数!$B$6:$B$13))</f>
        <v/>
      </c>
      <c r="N90" s="43"/>
      <c r="O90" s="8"/>
      <c r="P90" s="87"/>
      <c r="Q90" s="87"/>
      <c r="R90" s="90" t="str">
        <f>IF(P90="","",T90*M90*LOOKUP(RIGHT($D$2,3),定数!$A$6:$A$13,定数!$B$6:$B$13))</f>
        <v/>
      </c>
      <c r="S90" s="90"/>
      <c r="T90" s="91" t="str">
        <f t="shared" si="11"/>
        <v/>
      </c>
      <c r="U90" s="91"/>
      <c r="V90" t="str">
        <f t="shared" si="10"/>
        <v/>
      </c>
      <c r="W90" t="str">
        <f t="shared" si="10"/>
        <v/>
      </c>
      <c r="X90" s="35" t="str">
        <f t="shared" si="12"/>
        <v/>
      </c>
      <c r="Y90" s="36" t="str">
        <f t="shared" si="13"/>
        <v/>
      </c>
    </row>
    <row r="91" spans="2:25">
      <c r="B91" s="43">
        <v>83</v>
      </c>
      <c r="C91" s="86" t="str">
        <f t="shared" si="8"/>
        <v/>
      </c>
      <c r="D91" s="86"/>
      <c r="E91" s="43"/>
      <c r="F91" s="8"/>
      <c r="G91" s="43"/>
      <c r="H91" s="87"/>
      <c r="I91" s="87"/>
      <c r="J91" s="43"/>
      <c r="K91" s="88" t="str">
        <f t="shared" si="9"/>
        <v/>
      </c>
      <c r="L91" s="89"/>
      <c r="M91" s="6" t="str">
        <f>IF(J91="","",(K91/J91)/LOOKUP(RIGHT($D$2,3),定数!$A$6:$A$13,定数!$B$6:$B$13))</f>
        <v/>
      </c>
      <c r="N91" s="43"/>
      <c r="O91" s="8"/>
      <c r="P91" s="87"/>
      <c r="Q91" s="87"/>
      <c r="R91" s="90" t="str">
        <f>IF(P91="","",T91*M91*LOOKUP(RIGHT($D$2,3),定数!$A$6:$A$13,定数!$B$6:$B$13))</f>
        <v/>
      </c>
      <c r="S91" s="90"/>
      <c r="T91" s="91" t="str">
        <f t="shared" si="11"/>
        <v/>
      </c>
      <c r="U91" s="91"/>
      <c r="V91" t="str">
        <f t="shared" ref="V91:W106" si="14">IF(S91&lt;&gt;"",IF(S91&lt;0,1+V90,0),"")</f>
        <v/>
      </c>
      <c r="W91" t="str">
        <f t="shared" si="14"/>
        <v/>
      </c>
      <c r="X91" s="35" t="str">
        <f t="shared" si="12"/>
        <v/>
      </c>
      <c r="Y91" s="36" t="str">
        <f t="shared" si="13"/>
        <v/>
      </c>
    </row>
    <row r="92" spans="2:25">
      <c r="B92" s="43">
        <v>84</v>
      </c>
      <c r="C92" s="86" t="str">
        <f t="shared" si="8"/>
        <v/>
      </c>
      <c r="D92" s="86"/>
      <c r="E92" s="43"/>
      <c r="F92" s="8"/>
      <c r="G92" s="43"/>
      <c r="H92" s="87"/>
      <c r="I92" s="87"/>
      <c r="J92" s="43"/>
      <c r="K92" s="88" t="str">
        <f t="shared" si="9"/>
        <v/>
      </c>
      <c r="L92" s="89"/>
      <c r="M92" s="6" t="str">
        <f>IF(J92="","",(K92/J92)/LOOKUP(RIGHT($D$2,3),定数!$A$6:$A$13,定数!$B$6:$B$13))</f>
        <v/>
      </c>
      <c r="N92" s="43"/>
      <c r="O92" s="8"/>
      <c r="P92" s="87"/>
      <c r="Q92" s="87"/>
      <c r="R92" s="90" t="str">
        <f>IF(P92="","",T92*M92*LOOKUP(RIGHT($D$2,3),定数!$A$6:$A$13,定数!$B$6:$B$13))</f>
        <v/>
      </c>
      <c r="S92" s="90"/>
      <c r="T92" s="91" t="str">
        <f t="shared" si="11"/>
        <v/>
      </c>
      <c r="U92" s="91"/>
      <c r="V92" t="str">
        <f t="shared" si="14"/>
        <v/>
      </c>
      <c r="W92" t="str">
        <f t="shared" si="14"/>
        <v/>
      </c>
      <c r="X92" s="35" t="str">
        <f t="shared" si="12"/>
        <v/>
      </c>
      <c r="Y92" s="36" t="str">
        <f t="shared" si="13"/>
        <v/>
      </c>
    </row>
    <row r="93" spans="2:25">
      <c r="B93" s="43">
        <v>85</v>
      </c>
      <c r="C93" s="86" t="str">
        <f t="shared" si="8"/>
        <v/>
      </c>
      <c r="D93" s="86"/>
      <c r="E93" s="43"/>
      <c r="F93" s="8"/>
      <c r="G93" s="43"/>
      <c r="H93" s="87"/>
      <c r="I93" s="87"/>
      <c r="J93" s="43"/>
      <c r="K93" s="88" t="str">
        <f t="shared" si="9"/>
        <v/>
      </c>
      <c r="L93" s="89"/>
      <c r="M93" s="6" t="str">
        <f>IF(J93="","",(K93/J93)/LOOKUP(RIGHT($D$2,3),定数!$A$6:$A$13,定数!$B$6:$B$13))</f>
        <v/>
      </c>
      <c r="N93" s="43"/>
      <c r="O93" s="8"/>
      <c r="P93" s="87"/>
      <c r="Q93" s="87"/>
      <c r="R93" s="90" t="str">
        <f>IF(P93="","",T93*M93*LOOKUP(RIGHT($D$2,3),定数!$A$6:$A$13,定数!$B$6:$B$13))</f>
        <v/>
      </c>
      <c r="S93" s="90"/>
      <c r="T93" s="91" t="str">
        <f t="shared" si="11"/>
        <v/>
      </c>
      <c r="U93" s="91"/>
      <c r="V93" t="str">
        <f t="shared" si="14"/>
        <v/>
      </c>
      <c r="W93" t="str">
        <f t="shared" si="14"/>
        <v/>
      </c>
      <c r="X93" s="35" t="str">
        <f t="shared" si="12"/>
        <v/>
      </c>
      <c r="Y93" s="36" t="str">
        <f t="shared" si="13"/>
        <v/>
      </c>
    </row>
    <row r="94" spans="2:25">
      <c r="B94" s="43">
        <v>86</v>
      </c>
      <c r="C94" s="86" t="str">
        <f t="shared" si="8"/>
        <v/>
      </c>
      <c r="D94" s="86"/>
      <c r="E94" s="43"/>
      <c r="F94" s="8"/>
      <c r="G94" s="43"/>
      <c r="H94" s="87"/>
      <c r="I94" s="87"/>
      <c r="J94" s="43"/>
      <c r="K94" s="88" t="str">
        <f t="shared" si="9"/>
        <v/>
      </c>
      <c r="L94" s="89"/>
      <c r="M94" s="6" t="str">
        <f>IF(J94="","",(K94/J94)/LOOKUP(RIGHT($D$2,3),定数!$A$6:$A$13,定数!$B$6:$B$13))</f>
        <v/>
      </c>
      <c r="N94" s="43"/>
      <c r="O94" s="8"/>
      <c r="P94" s="87"/>
      <c r="Q94" s="87"/>
      <c r="R94" s="90" t="str">
        <f>IF(P94="","",T94*M94*LOOKUP(RIGHT($D$2,3),定数!$A$6:$A$13,定数!$B$6:$B$13))</f>
        <v/>
      </c>
      <c r="S94" s="90"/>
      <c r="T94" s="91" t="str">
        <f t="shared" si="11"/>
        <v/>
      </c>
      <c r="U94" s="91"/>
      <c r="V94" t="str">
        <f t="shared" si="14"/>
        <v/>
      </c>
      <c r="W94" t="str">
        <f t="shared" si="14"/>
        <v/>
      </c>
      <c r="X94" s="35" t="str">
        <f t="shared" si="12"/>
        <v/>
      </c>
      <c r="Y94" s="36" t="str">
        <f t="shared" si="13"/>
        <v/>
      </c>
    </row>
    <row r="95" spans="2:25">
      <c r="B95" s="43">
        <v>87</v>
      </c>
      <c r="C95" s="86" t="str">
        <f t="shared" si="8"/>
        <v/>
      </c>
      <c r="D95" s="86"/>
      <c r="E95" s="43"/>
      <c r="F95" s="8"/>
      <c r="G95" s="43"/>
      <c r="H95" s="87"/>
      <c r="I95" s="87"/>
      <c r="J95" s="43"/>
      <c r="K95" s="88" t="str">
        <f t="shared" si="9"/>
        <v/>
      </c>
      <c r="L95" s="89"/>
      <c r="M95" s="6" t="str">
        <f>IF(J95="","",(K95/J95)/LOOKUP(RIGHT($D$2,3),定数!$A$6:$A$13,定数!$B$6:$B$13))</f>
        <v/>
      </c>
      <c r="N95" s="43"/>
      <c r="O95" s="8"/>
      <c r="P95" s="87"/>
      <c r="Q95" s="87"/>
      <c r="R95" s="90" t="str">
        <f>IF(P95="","",T95*M95*LOOKUP(RIGHT($D$2,3),定数!$A$6:$A$13,定数!$B$6:$B$13))</f>
        <v/>
      </c>
      <c r="S95" s="90"/>
      <c r="T95" s="91" t="str">
        <f t="shared" si="11"/>
        <v/>
      </c>
      <c r="U95" s="91"/>
      <c r="V95" t="str">
        <f t="shared" si="14"/>
        <v/>
      </c>
      <c r="W95" t="str">
        <f t="shared" si="14"/>
        <v/>
      </c>
      <c r="X95" s="35" t="str">
        <f t="shared" si="12"/>
        <v/>
      </c>
      <c r="Y95" s="36" t="str">
        <f t="shared" si="13"/>
        <v/>
      </c>
    </row>
    <row r="96" spans="2:25">
      <c r="B96" s="43">
        <v>88</v>
      </c>
      <c r="C96" s="86" t="str">
        <f t="shared" si="8"/>
        <v/>
      </c>
      <c r="D96" s="86"/>
      <c r="E96" s="43"/>
      <c r="F96" s="8"/>
      <c r="G96" s="43"/>
      <c r="H96" s="87"/>
      <c r="I96" s="87"/>
      <c r="J96" s="43"/>
      <c r="K96" s="88" t="str">
        <f t="shared" si="9"/>
        <v/>
      </c>
      <c r="L96" s="89"/>
      <c r="M96" s="6" t="str">
        <f>IF(J96="","",(K96/J96)/LOOKUP(RIGHT($D$2,3),定数!$A$6:$A$13,定数!$B$6:$B$13))</f>
        <v/>
      </c>
      <c r="N96" s="43"/>
      <c r="O96" s="8"/>
      <c r="P96" s="87"/>
      <c r="Q96" s="87"/>
      <c r="R96" s="90" t="str">
        <f>IF(P96="","",T96*M96*LOOKUP(RIGHT($D$2,3),定数!$A$6:$A$13,定数!$B$6:$B$13))</f>
        <v/>
      </c>
      <c r="S96" s="90"/>
      <c r="T96" s="91" t="str">
        <f t="shared" si="11"/>
        <v/>
      </c>
      <c r="U96" s="91"/>
      <c r="V96" t="str">
        <f t="shared" si="14"/>
        <v/>
      </c>
      <c r="W96" t="str">
        <f t="shared" si="14"/>
        <v/>
      </c>
      <c r="X96" s="35" t="str">
        <f t="shared" si="12"/>
        <v/>
      </c>
      <c r="Y96" s="36" t="str">
        <f t="shared" si="13"/>
        <v/>
      </c>
    </row>
    <row r="97" spans="2:25">
      <c r="B97" s="43">
        <v>89</v>
      </c>
      <c r="C97" s="86" t="str">
        <f t="shared" si="8"/>
        <v/>
      </c>
      <c r="D97" s="86"/>
      <c r="E97" s="43"/>
      <c r="F97" s="8"/>
      <c r="G97" s="43"/>
      <c r="H97" s="87"/>
      <c r="I97" s="87"/>
      <c r="J97" s="43"/>
      <c r="K97" s="88" t="str">
        <f t="shared" si="9"/>
        <v/>
      </c>
      <c r="L97" s="89"/>
      <c r="M97" s="6" t="str">
        <f>IF(J97="","",(K97/J97)/LOOKUP(RIGHT($D$2,3),定数!$A$6:$A$13,定数!$B$6:$B$13))</f>
        <v/>
      </c>
      <c r="N97" s="43"/>
      <c r="O97" s="8"/>
      <c r="P97" s="87"/>
      <c r="Q97" s="87"/>
      <c r="R97" s="90" t="str">
        <f>IF(P97="","",T97*M97*LOOKUP(RIGHT($D$2,3),定数!$A$6:$A$13,定数!$B$6:$B$13))</f>
        <v/>
      </c>
      <c r="S97" s="90"/>
      <c r="T97" s="91" t="str">
        <f t="shared" si="11"/>
        <v/>
      </c>
      <c r="U97" s="91"/>
      <c r="V97" t="str">
        <f t="shared" si="14"/>
        <v/>
      </c>
      <c r="W97" t="str">
        <f t="shared" si="14"/>
        <v/>
      </c>
      <c r="X97" s="35" t="str">
        <f t="shared" si="12"/>
        <v/>
      </c>
      <c r="Y97" s="36" t="str">
        <f t="shared" si="13"/>
        <v/>
      </c>
    </row>
    <row r="98" spans="2:25">
      <c r="B98" s="43">
        <v>90</v>
      </c>
      <c r="C98" s="86" t="str">
        <f t="shared" si="8"/>
        <v/>
      </c>
      <c r="D98" s="86"/>
      <c r="E98" s="43"/>
      <c r="F98" s="8"/>
      <c r="G98" s="43"/>
      <c r="H98" s="87"/>
      <c r="I98" s="87"/>
      <c r="J98" s="43"/>
      <c r="K98" s="88" t="str">
        <f t="shared" si="9"/>
        <v/>
      </c>
      <c r="L98" s="89"/>
      <c r="M98" s="6" t="str">
        <f>IF(J98="","",(K98/J98)/LOOKUP(RIGHT($D$2,3),定数!$A$6:$A$13,定数!$B$6:$B$13))</f>
        <v/>
      </c>
      <c r="N98" s="43"/>
      <c r="O98" s="8"/>
      <c r="P98" s="87"/>
      <c r="Q98" s="87"/>
      <c r="R98" s="90" t="str">
        <f>IF(P98="","",T98*M98*LOOKUP(RIGHT($D$2,3),定数!$A$6:$A$13,定数!$B$6:$B$13))</f>
        <v/>
      </c>
      <c r="S98" s="90"/>
      <c r="T98" s="91" t="str">
        <f t="shared" si="11"/>
        <v/>
      </c>
      <c r="U98" s="91"/>
      <c r="V98" t="str">
        <f t="shared" si="14"/>
        <v/>
      </c>
      <c r="W98" t="str">
        <f t="shared" si="14"/>
        <v/>
      </c>
      <c r="X98" s="35" t="str">
        <f t="shared" si="12"/>
        <v/>
      </c>
      <c r="Y98" s="36" t="str">
        <f t="shared" si="13"/>
        <v/>
      </c>
    </row>
    <row r="99" spans="2:25">
      <c r="B99" s="43">
        <v>91</v>
      </c>
      <c r="C99" s="86" t="str">
        <f t="shared" si="8"/>
        <v/>
      </c>
      <c r="D99" s="86"/>
      <c r="E99" s="43"/>
      <c r="F99" s="8"/>
      <c r="G99" s="43"/>
      <c r="H99" s="87"/>
      <c r="I99" s="87"/>
      <c r="J99" s="43"/>
      <c r="K99" s="88" t="str">
        <f t="shared" si="9"/>
        <v/>
      </c>
      <c r="L99" s="89"/>
      <c r="M99" s="6" t="str">
        <f>IF(J99="","",(K99/J99)/LOOKUP(RIGHT($D$2,3),定数!$A$6:$A$13,定数!$B$6:$B$13))</f>
        <v/>
      </c>
      <c r="N99" s="43"/>
      <c r="O99" s="8"/>
      <c r="P99" s="87"/>
      <c r="Q99" s="87"/>
      <c r="R99" s="90" t="str">
        <f>IF(P99="","",T99*M99*LOOKUP(RIGHT($D$2,3),定数!$A$6:$A$13,定数!$B$6:$B$13))</f>
        <v/>
      </c>
      <c r="S99" s="90"/>
      <c r="T99" s="91" t="str">
        <f t="shared" si="11"/>
        <v/>
      </c>
      <c r="U99" s="91"/>
      <c r="V99" t="str">
        <f t="shared" si="14"/>
        <v/>
      </c>
      <c r="W99" t="str">
        <f t="shared" si="14"/>
        <v/>
      </c>
      <c r="X99" s="35" t="str">
        <f t="shared" si="12"/>
        <v/>
      </c>
      <c r="Y99" s="36" t="str">
        <f t="shared" si="13"/>
        <v/>
      </c>
    </row>
    <row r="100" spans="2:25">
      <c r="B100" s="43">
        <v>92</v>
      </c>
      <c r="C100" s="86" t="str">
        <f t="shared" si="8"/>
        <v/>
      </c>
      <c r="D100" s="86"/>
      <c r="E100" s="43"/>
      <c r="F100" s="8"/>
      <c r="G100" s="43"/>
      <c r="H100" s="87"/>
      <c r="I100" s="87"/>
      <c r="J100" s="43"/>
      <c r="K100" s="88" t="str">
        <f t="shared" si="9"/>
        <v/>
      </c>
      <c r="L100" s="89"/>
      <c r="M100" s="6" t="str">
        <f>IF(J100="","",(K100/J100)/LOOKUP(RIGHT($D$2,3),定数!$A$6:$A$13,定数!$B$6:$B$13))</f>
        <v/>
      </c>
      <c r="N100" s="43"/>
      <c r="O100" s="8"/>
      <c r="P100" s="87"/>
      <c r="Q100" s="87"/>
      <c r="R100" s="90" t="str">
        <f>IF(P100="","",T100*M100*LOOKUP(RIGHT($D$2,3),定数!$A$6:$A$13,定数!$B$6:$B$13))</f>
        <v/>
      </c>
      <c r="S100" s="90"/>
      <c r="T100" s="91" t="str">
        <f t="shared" si="11"/>
        <v/>
      </c>
      <c r="U100" s="91"/>
      <c r="V100" t="str">
        <f t="shared" si="14"/>
        <v/>
      </c>
      <c r="W100" t="str">
        <f t="shared" si="14"/>
        <v/>
      </c>
      <c r="X100" s="35" t="str">
        <f t="shared" si="12"/>
        <v/>
      </c>
      <c r="Y100" s="36" t="str">
        <f t="shared" si="13"/>
        <v/>
      </c>
    </row>
    <row r="101" spans="2:25">
      <c r="B101" s="43">
        <v>93</v>
      </c>
      <c r="C101" s="86" t="str">
        <f t="shared" si="8"/>
        <v/>
      </c>
      <c r="D101" s="86"/>
      <c r="E101" s="43"/>
      <c r="F101" s="8"/>
      <c r="G101" s="43"/>
      <c r="H101" s="87"/>
      <c r="I101" s="87"/>
      <c r="J101" s="43"/>
      <c r="K101" s="88" t="str">
        <f t="shared" si="9"/>
        <v/>
      </c>
      <c r="L101" s="89"/>
      <c r="M101" s="6" t="str">
        <f>IF(J101="","",(K101/J101)/LOOKUP(RIGHT($D$2,3),定数!$A$6:$A$13,定数!$B$6:$B$13))</f>
        <v/>
      </c>
      <c r="N101" s="43"/>
      <c r="O101" s="8"/>
      <c r="P101" s="87"/>
      <c r="Q101" s="87"/>
      <c r="R101" s="90" t="str">
        <f>IF(P101="","",T101*M101*LOOKUP(RIGHT($D$2,3),定数!$A$6:$A$13,定数!$B$6:$B$13))</f>
        <v/>
      </c>
      <c r="S101" s="90"/>
      <c r="T101" s="91" t="str">
        <f t="shared" si="11"/>
        <v/>
      </c>
      <c r="U101" s="91"/>
      <c r="V101" t="str">
        <f t="shared" si="14"/>
        <v/>
      </c>
      <c r="W101" t="str">
        <f t="shared" si="14"/>
        <v/>
      </c>
      <c r="X101" s="35" t="str">
        <f t="shared" si="12"/>
        <v/>
      </c>
      <c r="Y101" s="36" t="str">
        <f t="shared" si="13"/>
        <v/>
      </c>
    </row>
    <row r="102" spans="2:25">
      <c r="B102" s="43">
        <v>94</v>
      </c>
      <c r="C102" s="86" t="str">
        <f t="shared" si="8"/>
        <v/>
      </c>
      <c r="D102" s="86"/>
      <c r="E102" s="43"/>
      <c r="F102" s="8"/>
      <c r="G102" s="43"/>
      <c r="H102" s="87"/>
      <c r="I102" s="87"/>
      <c r="J102" s="43"/>
      <c r="K102" s="88" t="str">
        <f t="shared" si="9"/>
        <v/>
      </c>
      <c r="L102" s="89"/>
      <c r="M102" s="6" t="str">
        <f>IF(J102="","",(K102/J102)/LOOKUP(RIGHT($D$2,3),定数!$A$6:$A$13,定数!$B$6:$B$13))</f>
        <v/>
      </c>
      <c r="N102" s="43"/>
      <c r="O102" s="8"/>
      <c r="P102" s="87"/>
      <c r="Q102" s="87"/>
      <c r="R102" s="90" t="str">
        <f>IF(P102="","",T102*M102*LOOKUP(RIGHT($D$2,3),定数!$A$6:$A$13,定数!$B$6:$B$13))</f>
        <v/>
      </c>
      <c r="S102" s="90"/>
      <c r="T102" s="91" t="str">
        <f t="shared" si="11"/>
        <v/>
      </c>
      <c r="U102" s="91"/>
      <c r="V102" t="str">
        <f t="shared" si="14"/>
        <v/>
      </c>
      <c r="W102" t="str">
        <f t="shared" si="14"/>
        <v/>
      </c>
      <c r="X102" s="35" t="str">
        <f t="shared" si="12"/>
        <v/>
      </c>
      <c r="Y102" s="36" t="str">
        <f t="shared" si="13"/>
        <v/>
      </c>
    </row>
    <row r="103" spans="2:25">
      <c r="B103" s="43">
        <v>95</v>
      </c>
      <c r="C103" s="86" t="str">
        <f t="shared" si="8"/>
        <v/>
      </c>
      <c r="D103" s="86"/>
      <c r="E103" s="43"/>
      <c r="F103" s="8"/>
      <c r="G103" s="43"/>
      <c r="H103" s="87"/>
      <c r="I103" s="87"/>
      <c r="J103" s="43"/>
      <c r="K103" s="88" t="str">
        <f t="shared" si="9"/>
        <v/>
      </c>
      <c r="L103" s="89"/>
      <c r="M103" s="6" t="str">
        <f>IF(J103="","",(K103/J103)/LOOKUP(RIGHT($D$2,3),定数!$A$6:$A$13,定数!$B$6:$B$13))</f>
        <v/>
      </c>
      <c r="N103" s="43"/>
      <c r="O103" s="8"/>
      <c r="P103" s="87"/>
      <c r="Q103" s="87"/>
      <c r="R103" s="90" t="str">
        <f>IF(P103="","",T103*M103*LOOKUP(RIGHT($D$2,3),定数!$A$6:$A$13,定数!$B$6:$B$13))</f>
        <v/>
      </c>
      <c r="S103" s="90"/>
      <c r="T103" s="91" t="str">
        <f t="shared" si="11"/>
        <v/>
      </c>
      <c r="U103" s="91"/>
      <c r="V103" t="str">
        <f t="shared" si="14"/>
        <v/>
      </c>
      <c r="W103" t="str">
        <f t="shared" si="14"/>
        <v/>
      </c>
      <c r="X103" s="35" t="str">
        <f t="shared" si="12"/>
        <v/>
      </c>
      <c r="Y103" s="36" t="str">
        <f t="shared" si="13"/>
        <v/>
      </c>
    </row>
    <row r="104" spans="2:25">
      <c r="B104" s="43">
        <v>96</v>
      </c>
      <c r="C104" s="86" t="str">
        <f t="shared" si="8"/>
        <v/>
      </c>
      <c r="D104" s="86"/>
      <c r="E104" s="43"/>
      <c r="F104" s="8"/>
      <c r="G104" s="43"/>
      <c r="H104" s="87"/>
      <c r="I104" s="87"/>
      <c r="J104" s="43"/>
      <c r="K104" s="88" t="str">
        <f t="shared" si="9"/>
        <v/>
      </c>
      <c r="L104" s="89"/>
      <c r="M104" s="6" t="str">
        <f>IF(J104="","",(K104/J104)/LOOKUP(RIGHT($D$2,3),定数!$A$6:$A$13,定数!$B$6:$B$13))</f>
        <v/>
      </c>
      <c r="N104" s="43"/>
      <c r="O104" s="8"/>
      <c r="P104" s="87"/>
      <c r="Q104" s="87"/>
      <c r="R104" s="90" t="str">
        <f>IF(P104="","",T104*M104*LOOKUP(RIGHT($D$2,3),定数!$A$6:$A$13,定数!$B$6:$B$13))</f>
        <v/>
      </c>
      <c r="S104" s="90"/>
      <c r="T104" s="91" t="str">
        <f t="shared" si="11"/>
        <v/>
      </c>
      <c r="U104" s="91"/>
      <c r="V104" t="str">
        <f t="shared" si="14"/>
        <v/>
      </c>
      <c r="W104" t="str">
        <f t="shared" si="14"/>
        <v/>
      </c>
      <c r="X104" s="35" t="str">
        <f t="shared" si="12"/>
        <v/>
      </c>
      <c r="Y104" s="36" t="str">
        <f t="shared" si="13"/>
        <v/>
      </c>
    </row>
    <row r="105" spans="2:25">
      <c r="B105" s="43">
        <v>97</v>
      </c>
      <c r="C105" s="86" t="str">
        <f t="shared" si="8"/>
        <v/>
      </c>
      <c r="D105" s="86"/>
      <c r="E105" s="43"/>
      <c r="F105" s="8"/>
      <c r="G105" s="43"/>
      <c r="H105" s="87"/>
      <c r="I105" s="87"/>
      <c r="J105" s="43"/>
      <c r="K105" s="88" t="str">
        <f t="shared" si="9"/>
        <v/>
      </c>
      <c r="L105" s="89"/>
      <c r="M105" s="6" t="str">
        <f>IF(J105="","",(K105/J105)/LOOKUP(RIGHT($D$2,3),定数!$A$6:$A$13,定数!$B$6:$B$13))</f>
        <v/>
      </c>
      <c r="N105" s="43"/>
      <c r="O105" s="8"/>
      <c r="P105" s="87"/>
      <c r="Q105" s="87"/>
      <c r="R105" s="90" t="str">
        <f>IF(P105="","",T105*M105*LOOKUP(RIGHT($D$2,3),定数!$A$6:$A$13,定数!$B$6:$B$13))</f>
        <v/>
      </c>
      <c r="S105" s="90"/>
      <c r="T105" s="91" t="str">
        <f t="shared" si="11"/>
        <v/>
      </c>
      <c r="U105" s="91"/>
      <c r="V105" t="str">
        <f t="shared" si="14"/>
        <v/>
      </c>
      <c r="W105" t="str">
        <f t="shared" si="14"/>
        <v/>
      </c>
      <c r="X105" s="35" t="str">
        <f t="shared" si="12"/>
        <v/>
      </c>
      <c r="Y105" s="36" t="str">
        <f t="shared" si="13"/>
        <v/>
      </c>
    </row>
    <row r="106" spans="2:25">
      <c r="B106" s="43">
        <v>98</v>
      </c>
      <c r="C106" s="86" t="str">
        <f t="shared" si="8"/>
        <v/>
      </c>
      <c r="D106" s="86"/>
      <c r="E106" s="43"/>
      <c r="F106" s="8"/>
      <c r="G106" s="43"/>
      <c r="H106" s="87"/>
      <c r="I106" s="87"/>
      <c r="J106" s="43"/>
      <c r="K106" s="88" t="str">
        <f t="shared" si="9"/>
        <v/>
      </c>
      <c r="L106" s="89"/>
      <c r="M106" s="6" t="str">
        <f>IF(J106="","",(K106/J106)/LOOKUP(RIGHT($D$2,3),定数!$A$6:$A$13,定数!$B$6:$B$13))</f>
        <v/>
      </c>
      <c r="N106" s="43"/>
      <c r="O106" s="8"/>
      <c r="P106" s="87"/>
      <c r="Q106" s="87"/>
      <c r="R106" s="90" t="str">
        <f>IF(P106="","",T106*M106*LOOKUP(RIGHT($D$2,3),定数!$A$6:$A$13,定数!$B$6:$B$13))</f>
        <v/>
      </c>
      <c r="S106" s="90"/>
      <c r="T106" s="91" t="str">
        <f t="shared" si="11"/>
        <v/>
      </c>
      <c r="U106" s="91"/>
      <c r="V106" t="str">
        <f t="shared" si="14"/>
        <v/>
      </c>
      <c r="W106" t="str">
        <f t="shared" si="14"/>
        <v/>
      </c>
      <c r="X106" s="35" t="str">
        <f t="shared" si="12"/>
        <v/>
      </c>
      <c r="Y106" s="36" t="str">
        <f t="shared" si="13"/>
        <v/>
      </c>
    </row>
    <row r="107" spans="2:25">
      <c r="B107" s="43">
        <v>99</v>
      </c>
      <c r="C107" s="86" t="str">
        <f t="shared" si="8"/>
        <v/>
      </c>
      <c r="D107" s="86"/>
      <c r="E107" s="43"/>
      <c r="F107" s="8"/>
      <c r="G107" s="43"/>
      <c r="H107" s="87"/>
      <c r="I107" s="87"/>
      <c r="J107" s="43"/>
      <c r="K107" s="88" t="str">
        <f t="shared" si="9"/>
        <v/>
      </c>
      <c r="L107" s="89"/>
      <c r="M107" s="6" t="str">
        <f>IF(J107="","",(K107/J107)/LOOKUP(RIGHT($D$2,3),定数!$A$6:$A$13,定数!$B$6:$B$13))</f>
        <v/>
      </c>
      <c r="N107" s="43"/>
      <c r="O107" s="8"/>
      <c r="P107" s="87"/>
      <c r="Q107" s="87"/>
      <c r="R107" s="90" t="str">
        <f>IF(P107="","",T107*M107*LOOKUP(RIGHT($D$2,3),定数!$A$6:$A$13,定数!$B$6:$B$13))</f>
        <v/>
      </c>
      <c r="S107" s="90"/>
      <c r="T107" s="91" t="str">
        <f t="shared" si="11"/>
        <v/>
      </c>
      <c r="U107" s="91"/>
      <c r="V107" t="str">
        <f>IF(S107&lt;&gt;"",IF(S107&lt;0,1+V106,0),"")</f>
        <v/>
      </c>
      <c r="W107" t="str">
        <f>IF(T107&lt;&gt;"",IF(T107&lt;0,1+W106,0),"")</f>
        <v/>
      </c>
      <c r="X107" s="35" t="str">
        <f t="shared" si="12"/>
        <v/>
      </c>
      <c r="Y107" s="36" t="str">
        <f t="shared" si="13"/>
        <v/>
      </c>
    </row>
    <row r="108" spans="2:25">
      <c r="B108" s="43">
        <v>100</v>
      </c>
      <c r="C108" s="86" t="str">
        <f t="shared" si="8"/>
        <v/>
      </c>
      <c r="D108" s="86"/>
      <c r="E108" s="43"/>
      <c r="F108" s="8"/>
      <c r="G108" s="43"/>
      <c r="H108" s="87"/>
      <c r="I108" s="87"/>
      <c r="J108" s="43"/>
      <c r="K108" s="88" t="str">
        <f t="shared" si="9"/>
        <v/>
      </c>
      <c r="L108" s="89"/>
      <c r="M108" s="6" t="str">
        <f>IF(J108="","",(K108/J108)/LOOKUP(RIGHT($D$2,3),定数!$A$6:$A$13,定数!$B$6:$B$13))</f>
        <v/>
      </c>
      <c r="N108" s="43"/>
      <c r="O108" s="8"/>
      <c r="P108" s="87"/>
      <c r="Q108" s="87"/>
      <c r="R108" s="90" t="str">
        <f>IF(P108="","",T108*M108*LOOKUP(RIGHT($D$2,3),定数!$A$6:$A$13,定数!$B$6:$B$13))</f>
        <v/>
      </c>
      <c r="S108" s="90"/>
      <c r="T108" s="91" t="str">
        <f t="shared" si="11"/>
        <v/>
      </c>
      <c r="U108" s="91"/>
      <c r="V108" t="str">
        <f>IF(S108&lt;&gt;"",IF(S108&lt;0,1+V107,0),"")</f>
        <v/>
      </c>
      <c r="W108" t="str">
        <f>IF(T108&lt;&gt;"",IF(T108&lt;0,1+W107,0),"")</f>
        <v/>
      </c>
      <c r="X108" s="35" t="str">
        <f t="shared" si="12"/>
        <v/>
      </c>
      <c r="Y108" s="36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topLeftCell="G1" zoomScaleNormal="100" workbookViewId="0">
      <pane ySplit="8" topLeftCell="A33" activePane="bottomLeft" state="frozen"/>
      <selection pane="bottomLeft" activeCell="P58" sqref="P58:Q58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52" t="s">
        <v>5</v>
      </c>
      <c r="C2" s="52"/>
      <c r="D2" s="57" t="s">
        <v>68</v>
      </c>
      <c r="E2" s="57"/>
      <c r="F2" s="52" t="s">
        <v>61</v>
      </c>
      <c r="G2" s="52"/>
      <c r="H2" s="54" t="s">
        <v>36</v>
      </c>
      <c r="I2" s="54"/>
      <c r="J2" s="52" t="s">
        <v>7</v>
      </c>
      <c r="K2" s="52"/>
      <c r="L2" s="58">
        <v>500000</v>
      </c>
      <c r="M2" s="57"/>
      <c r="N2" s="52" t="s">
        <v>8</v>
      </c>
      <c r="O2" s="52"/>
      <c r="P2" s="53">
        <f>SUM(L2,D4)</f>
        <v>1316578.8892820515</v>
      </c>
      <c r="Q2" s="54"/>
      <c r="R2" s="1"/>
      <c r="S2" s="1"/>
      <c r="T2" s="1"/>
    </row>
    <row r="3" spans="2:25" ht="57" customHeight="1">
      <c r="B3" s="52" t="s">
        <v>9</v>
      </c>
      <c r="C3" s="52"/>
      <c r="D3" s="55" t="s">
        <v>38</v>
      </c>
      <c r="E3" s="55"/>
      <c r="F3" s="55"/>
      <c r="G3" s="55"/>
      <c r="H3" s="55"/>
      <c r="I3" s="55"/>
      <c r="J3" s="52" t="s">
        <v>10</v>
      </c>
      <c r="K3" s="52"/>
      <c r="L3" s="55" t="s">
        <v>69</v>
      </c>
      <c r="M3" s="56"/>
      <c r="N3" s="56"/>
      <c r="O3" s="56"/>
      <c r="P3" s="56"/>
      <c r="Q3" s="56"/>
      <c r="R3" s="1"/>
      <c r="S3" s="1"/>
    </row>
    <row r="4" spans="2:25">
      <c r="B4" s="52" t="s">
        <v>11</v>
      </c>
      <c r="C4" s="52"/>
      <c r="D4" s="72">
        <f>SUM($R$9:$S$993)</f>
        <v>816578.88928205147</v>
      </c>
      <c r="E4" s="72"/>
      <c r="F4" s="52" t="s">
        <v>12</v>
      </c>
      <c r="G4" s="52"/>
      <c r="H4" s="73">
        <f>SUM($T$9:$U$108)</f>
        <v>4148.0000000000045</v>
      </c>
      <c r="I4" s="54"/>
      <c r="J4" s="74"/>
      <c r="K4" s="74"/>
      <c r="L4" s="53"/>
      <c r="M4" s="53"/>
      <c r="N4" s="74" t="s">
        <v>58</v>
      </c>
      <c r="O4" s="74"/>
      <c r="P4" s="82">
        <f>MAX(Y:Y)</f>
        <v>8.7326999999999821E-2</v>
      </c>
      <c r="Q4" s="82"/>
      <c r="R4" s="1"/>
      <c r="S4" s="1"/>
      <c r="T4" s="1"/>
    </row>
    <row r="5" spans="2:25">
      <c r="B5" s="49" t="s">
        <v>15</v>
      </c>
      <c r="C5" s="47">
        <f>COUNTIF($R$9:$R$990,"&gt;0")</f>
        <v>34</v>
      </c>
      <c r="D5" s="46" t="s">
        <v>16</v>
      </c>
      <c r="E5" s="15">
        <f>COUNTIF($R$9:$R$990,"&lt;0")</f>
        <v>16</v>
      </c>
      <c r="F5" s="46" t="s">
        <v>17</v>
      </c>
      <c r="G5" s="47">
        <f>COUNTIF($R$9:$R$990,"=0")</f>
        <v>0</v>
      </c>
      <c r="H5" s="46" t="s">
        <v>18</v>
      </c>
      <c r="I5" s="48">
        <f>C5/SUM(C5,E5,G5)</f>
        <v>0.68</v>
      </c>
      <c r="J5" s="83" t="s">
        <v>19</v>
      </c>
      <c r="K5" s="52"/>
      <c r="L5" s="84">
        <f>MAX(V9:V993)</f>
        <v>8</v>
      </c>
      <c r="M5" s="85"/>
      <c r="N5" s="17" t="s">
        <v>20</v>
      </c>
      <c r="O5" s="9"/>
      <c r="P5" s="84">
        <f>MAX(W9:W993)</f>
        <v>3</v>
      </c>
      <c r="Q5" s="85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37" t="s">
        <v>60</v>
      </c>
      <c r="N6" s="12"/>
      <c r="O6" s="12"/>
      <c r="P6" s="10"/>
      <c r="Q6" s="50"/>
      <c r="R6" s="1"/>
      <c r="S6" s="1"/>
      <c r="T6" s="1"/>
    </row>
    <row r="7" spans="2:25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 t="s">
        <v>24</v>
      </c>
      <c r="K7" s="69"/>
      <c r="L7" s="70"/>
      <c r="M7" s="71" t="s">
        <v>25</v>
      </c>
      <c r="N7" s="75" t="s">
        <v>26</v>
      </c>
      <c r="O7" s="76"/>
      <c r="P7" s="76"/>
      <c r="Q7" s="77"/>
      <c r="R7" s="78" t="s">
        <v>27</v>
      </c>
      <c r="S7" s="78"/>
      <c r="T7" s="78"/>
      <c r="U7" s="78"/>
    </row>
    <row r="8" spans="2:25">
      <c r="B8" s="60"/>
      <c r="C8" s="63"/>
      <c r="D8" s="64"/>
      <c r="E8" s="18" t="s">
        <v>28</v>
      </c>
      <c r="F8" s="18" t="s">
        <v>29</v>
      </c>
      <c r="G8" s="18" t="s">
        <v>30</v>
      </c>
      <c r="H8" s="79" t="s">
        <v>31</v>
      </c>
      <c r="I8" s="67"/>
      <c r="J8" s="4" t="s">
        <v>32</v>
      </c>
      <c r="K8" s="80" t="s">
        <v>33</v>
      </c>
      <c r="L8" s="70"/>
      <c r="M8" s="71"/>
      <c r="N8" s="5" t="s">
        <v>28</v>
      </c>
      <c r="O8" s="5" t="s">
        <v>29</v>
      </c>
      <c r="P8" s="81" t="s">
        <v>31</v>
      </c>
      <c r="Q8" s="77"/>
      <c r="R8" s="78" t="s">
        <v>34</v>
      </c>
      <c r="S8" s="78"/>
      <c r="T8" s="78" t="s">
        <v>32</v>
      </c>
      <c r="U8" s="78"/>
      <c r="Y8" t="s">
        <v>57</v>
      </c>
    </row>
    <row r="9" spans="2:25">
      <c r="B9" s="51">
        <v>1</v>
      </c>
      <c r="C9" s="86">
        <f>L2</f>
        <v>500000</v>
      </c>
      <c r="D9" s="86"/>
      <c r="E9" s="51">
        <v>2000</v>
      </c>
      <c r="F9" s="8">
        <v>43686</v>
      </c>
      <c r="G9" s="51" t="s">
        <v>3</v>
      </c>
      <c r="H9" s="87">
        <v>0.89739999999999998</v>
      </c>
      <c r="I9" s="87"/>
      <c r="J9" s="51">
        <v>97</v>
      </c>
      <c r="K9" s="86">
        <f>IF(J9="","",C9*0.03)</f>
        <v>15000</v>
      </c>
      <c r="L9" s="86"/>
      <c r="M9" s="6">
        <f>IF(J9="","",(K9/J9)/LOOKUP(RIGHT($D$2,3),定数!$A$6:$A$13,定数!$B$6:$B$13))</f>
        <v>1.2886597938144329</v>
      </c>
      <c r="N9" s="51">
        <v>2000</v>
      </c>
      <c r="O9" s="8">
        <v>43714</v>
      </c>
      <c r="P9" s="87">
        <v>0.88329999999999997</v>
      </c>
      <c r="Q9" s="87"/>
      <c r="R9" s="90">
        <f>IF(P9="","",T9*M9*LOOKUP(RIGHT($D$2,3),定数!$A$6:$A$13,定数!$B$6:$B$13))</f>
        <v>21804.123711340206</v>
      </c>
      <c r="S9" s="90"/>
      <c r="T9" s="91">
        <f>IF(P9="","",IF(G9="買",(P9-H9),(H9-P9))*IF(RIGHT($D$2,3)="JPY",100,10000))</f>
        <v>141</v>
      </c>
      <c r="U9" s="91"/>
      <c r="V9" s="1">
        <f>IF(T9&lt;&gt;"",IF(T9&gt;0,1+V8,0),"")</f>
        <v>1</v>
      </c>
      <c r="W9">
        <f>IF(T9&lt;&gt;"",IF(T9&lt;0,1+W8,0),"")</f>
        <v>0</v>
      </c>
    </row>
    <row r="10" spans="2:25">
      <c r="B10" s="51">
        <v>2</v>
      </c>
      <c r="C10" s="86">
        <f t="shared" ref="C10:C73" si="0">IF(R9="","",C9+R9)</f>
        <v>521804.12371134019</v>
      </c>
      <c r="D10" s="86"/>
      <c r="E10" s="51">
        <v>2000</v>
      </c>
      <c r="F10" s="8">
        <v>43819</v>
      </c>
      <c r="G10" s="51" t="s">
        <v>4</v>
      </c>
      <c r="H10" s="87">
        <v>0.89670000000000005</v>
      </c>
      <c r="I10" s="87"/>
      <c r="J10" s="51">
        <v>89</v>
      </c>
      <c r="K10" s="88">
        <f>IF(J10="","",C10*0.03)</f>
        <v>15654.123711340206</v>
      </c>
      <c r="L10" s="89"/>
      <c r="M10" s="6">
        <f>IF(J10="","",(K10/J10)/LOOKUP(RIGHT($D$2,3),定数!$A$6:$A$13,定数!$B$6:$B$13))</f>
        <v>1.4657419205374724</v>
      </c>
      <c r="N10" s="51">
        <v>2000</v>
      </c>
      <c r="O10" s="8">
        <v>43820</v>
      </c>
      <c r="P10" s="87">
        <v>0.90969999999999995</v>
      </c>
      <c r="Q10" s="87"/>
      <c r="R10" s="90">
        <f>IF(P10="","",T10*M10*LOOKUP(RIGHT($D$2,3),定数!$A$6:$A$13,定数!$B$6:$B$13))</f>
        <v>22865.573960384394</v>
      </c>
      <c r="S10" s="90"/>
      <c r="T10" s="91">
        <f>IF(P10="","",IF(G10="買",(P10-H10),(H10-P10))*IF(RIGHT($D$2,3)="JPY",100,10000))</f>
        <v>129.99999999999901</v>
      </c>
      <c r="U10" s="91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35">
        <f>IF(C10&lt;&gt;"",MAX(C10,C9),"")</f>
        <v>521804.12371134019</v>
      </c>
    </row>
    <row r="11" spans="2:25">
      <c r="B11" s="51">
        <v>3</v>
      </c>
      <c r="C11" s="86">
        <f t="shared" si="0"/>
        <v>544669.6976717246</v>
      </c>
      <c r="D11" s="86"/>
      <c r="E11" s="51">
        <v>2001</v>
      </c>
      <c r="F11" s="8">
        <v>43489</v>
      </c>
      <c r="G11" s="51" t="s">
        <v>3</v>
      </c>
      <c r="H11" s="87">
        <v>0.93520000000000003</v>
      </c>
      <c r="I11" s="87"/>
      <c r="J11" s="51">
        <v>97</v>
      </c>
      <c r="K11" s="88">
        <f t="shared" ref="K11:K74" si="3">IF(J11="","",C11*0.03)</f>
        <v>16340.090930151737</v>
      </c>
      <c r="L11" s="89"/>
      <c r="M11" s="6">
        <f>IF(J11="","",(K11/J11)/LOOKUP(RIGHT($D$2,3),定数!$A$6:$A$13,定数!$B$6:$B$13))</f>
        <v>1.4037878805972281</v>
      </c>
      <c r="N11" s="51">
        <v>2001</v>
      </c>
      <c r="O11" s="8">
        <v>43490</v>
      </c>
      <c r="P11" s="87">
        <v>0.92110000000000003</v>
      </c>
      <c r="Q11" s="87"/>
      <c r="R11" s="90">
        <f>IF(P11="","",T11*M11*LOOKUP(RIGHT($D$2,3),定数!$A$6:$A$13,定数!$B$6:$B$13))</f>
        <v>23752.0909397051</v>
      </c>
      <c r="S11" s="90"/>
      <c r="T11" s="91">
        <f>IF(P11="","",IF(G11="買",(P11-H11),(H11-P11))*IF(RIGHT($D$2,3)="JPY",100,10000))</f>
        <v>141</v>
      </c>
      <c r="U11" s="91"/>
      <c r="V11" s="22">
        <f t="shared" si="1"/>
        <v>3</v>
      </c>
      <c r="W11">
        <f t="shared" si="2"/>
        <v>0</v>
      </c>
      <c r="X11" s="35">
        <f>IF(C11&lt;&gt;"",MAX(X10,C11),"")</f>
        <v>544669.6976717246</v>
      </c>
      <c r="Y11" s="36">
        <f>IF(X11&lt;&gt;"",1-(C11/X11),"")</f>
        <v>0</v>
      </c>
    </row>
    <row r="12" spans="2:25">
      <c r="B12" s="51">
        <v>4</v>
      </c>
      <c r="C12" s="86">
        <f t="shared" si="0"/>
        <v>568421.78861142974</v>
      </c>
      <c r="D12" s="86"/>
      <c r="E12" s="51">
        <v>2001</v>
      </c>
      <c r="F12" s="8">
        <v>43777</v>
      </c>
      <c r="G12" s="51" t="s">
        <v>3</v>
      </c>
      <c r="H12" s="87">
        <v>0.89370000000000005</v>
      </c>
      <c r="I12" s="87"/>
      <c r="J12" s="51">
        <v>109</v>
      </c>
      <c r="K12" s="88">
        <f t="shared" si="3"/>
        <v>17052.653658342893</v>
      </c>
      <c r="L12" s="89"/>
      <c r="M12" s="6">
        <f>IF(J12="","",(K12/J12)/LOOKUP(RIGHT($D$2,3),定数!$A$6:$A$13,定数!$B$6:$B$13))</f>
        <v>1.3037196986500681</v>
      </c>
      <c r="N12" s="51">
        <v>2001</v>
      </c>
      <c r="O12" s="8">
        <v>43783</v>
      </c>
      <c r="P12" s="87">
        <v>0.87780000000000002</v>
      </c>
      <c r="Q12" s="87"/>
      <c r="R12" s="90">
        <f>IF(P12="","",T12*M12*LOOKUP(RIGHT($D$2,3),定数!$A$6:$A$13,定数!$B$6:$B$13))</f>
        <v>24874.971850243339</v>
      </c>
      <c r="S12" s="90"/>
      <c r="T12" s="91">
        <f t="shared" ref="T12:T75" si="4">IF(P12="","",IF(G12="買",(P12-H12),(H12-P12))*IF(RIGHT($D$2,3)="JPY",100,10000))</f>
        <v>159.00000000000026</v>
      </c>
      <c r="U12" s="91"/>
      <c r="V12" s="22">
        <f t="shared" si="1"/>
        <v>4</v>
      </c>
      <c r="W12">
        <f t="shared" si="2"/>
        <v>0</v>
      </c>
      <c r="X12" s="35">
        <f t="shared" ref="X12:X75" si="5">IF(C12&lt;&gt;"",MAX(X11,C12),"")</f>
        <v>568421.78861142974</v>
      </c>
      <c r="Y12" s="36">
        <f t="shared" ref="Y12:Y75" si="6">IF(X12&lt;&gt;"",1-(C12/X12),"")</f>
        <v>0</v>
      </c>
    </row>
    <row r="13" spans="2:25">
      <c r="B13" s="51">
        <v>5</v>
      </c>
      <c r="C13" s="86">
        <f t="shared" si="0"/>
        <v>593296.76046167314</v>
      </c>
      <c r="D13" s="86"/>
      <c r="E13" s="51">
        <v>2002</v>
      </c>
      <c r="F13" s="8">
        <v>43537</v>
      </c>
      <c r="G13" s="51" t="s">
        <v>4</v>
      </c>
      <c r="H13" s="87">
        <v>0.87670000000000003</v>
      </c>
      <c r="I13" s="87"/>
      <c r="J13" s="51">
        <v>64</v>
      </c>
      <c r="K13" s="88">
        <f t="shared" si="3"/>
        <v>17798.902813850193</v>
      </c>
      <c r="L13" s="89"/>
      <c r="M13" s="6">
        <f>IF(J13="","",(K13/J13)/LOOKUP(RIGHT($D$2,3),定数!$A$6:$A$13,定数!$B$6:$B$13))</f>
        <v>2.3175654705534106</v>
      </c>
      <c r="N13" s="51">
        <v>2002</v>
      </c>
      <c r="O13" s="8">
        <v>43539</v>
      </c>
      <c r="P13" s="87">
        <v>0.88600000000000001</v>
      </c>
      <c r="Q13" s="87"/>
      <c r="R13" s="90">
        <f>IF(P13="","",T13*M13*LOOKUP(RIGHT($D$2,3),定数!$A$6:$A$13,定数!$B$6:$B$13))</f>
        <v>25864.03065137599</v>
      </c>
      <c r="S13" s="90"/>
      <c r="T13" s="91">
        <f t="shared" si="4"/>
        <v>92.999999999999744</v>
      </c>
      <c r="U13" s="91"/>
      <c r="V13" s="22">
        <f t="shared" si="1"/>
        <v>5</v>
      </c>
      <c r="W13">
        <f t="shared" si="2"/>
        <v>0</v>
      </c>
      <c r="X13" s="35">
        <f t="shared" si="5"/>
        <v>593296.76046167314</v>
      </c>
      <c r="Y13" s="36">
        <f t="shared" si="6"/>
        <v>0</v>
      </c>
    </row>
    <row r="14" spans="2:25">
      <c r="B14" s="51">
        <v>6</v>
      </c>
      <c r="C14" s="86">
        <f t="shared" si="0"/>
        <v>619160.79111304914</v>
      </c>
      <c r="D14" s="86"/>
      <c r="E14" s="51">
        <v>2002</v>
      </c>
      <c r="F14" s="8">
        <v>43613</v>
      </c>
      <c r="G14" s="51" t="s">
        <v>4</v>
      </c>
      <c r="H14" s="87">
        <v>0.92310000000000003</v>
      </c>
      <c r="I14" s="87"/>
      <c r="J14" s="51">
        <v>68</v>
      </c>
      <c r="K14" s="88">
        <f t="shared" si="3"/>
        <v>18574.823733391473</v>
      </c>
      <c r="L14" s="89"/>
      <c r="M14" s="6">
        <f>IF(J14="","",(K14/J14)/LOOKUP(RIGHT($D$2,3),定数!$A$6:$A$13,定数!$B$6:$B$13))</f>
        <v>2.2763264379156216</v>
      </c>
      <c r="N14" s="51">
        <v>2002</v>
      </c>
      <c r="O14" s="8">
        <v>43614</v>
      </c>
      <c r="P14" s="87">
        <v>0.93300000000000005</v>
      </c>
      <c r="Q14" s="87"/>
      <c r="R14" s="90">
        <f>IF(P14="","",T14*M14*LOOKUP(RIGHT($D$2,3),定数!$A$6:$A$13,定数!$B$6:$B$13))</f>
        <v>27042.758082437642</v>
      </c>
      <c r="S14" s="90"/>
      <c r="T14" s="91">
        <f t="shared" si="4"/>
        <v>99.000000000000199</v>
      </c>
      <c r="U14" s="91"/>
      <c r="V14" s="22">
        <f t="shared" si="1"/>
        <v>6</v>
      </c>
      <c r="W14">
        <f t="shared" si="2"/>
        <v>0</v>
      </c>
      <c r="X14" s="35">
        <f t="shared" si="5"/>
        <v>619160.79111304914</v>
      </c>
      <c r="Y14" s="36">
        <f t="shared" si="6"/>
        <v>0</v>
      </c>
    </row>
    <row r="15" spans="2:25">
      <c r="B15" s="51">
        <v>7</v>
      </c>
      <c r="C15" s="86">
        <f t="shared" si="0"/>
        <v>646203.54919548682</v>
      </c>
      <c r="D15" s="86"/>
      <c r="E15" s="51">
        <v>2002</v>
      </c>
      <c r="F15" s="8">
        <v>43634</v>
      </c>
      <c r="G15" s="51" t="s">
        <v>4</v>
      </c>
      <c r="H15" s="87">
        <v>0.94669999999999999</v>
      </c>
      <c r="I15" s="87"/>
      <c r="J15" s="51">
        <v>56</v>
      </c>
      <c r="K15" s="88">
        <f t="shared" si="3"/>
        <v>19386.106475864603</v>
      </c>
      <c r="L15" s="89"/>
      <c r="M15" s="6">
        <f>IF(J15="","",(K15/J15)/LOOKUP(RIGHT($D$2,3),定数!$A$6:$A$13,定数!$B$6:$B$13))</f>
        <v>2.8848372731941372</v>
      </c>
      <c r="N15" s="51">
        <v>2002</v>
      </c>
      <c r="O15" s="8">
        <v>43635</v>
      </c>
      <c r="P15" s="87">
        <v>0.95469999999999999</v>
      </c>
      <c r="Q15" s="87"/>
      <c r="R15" s="90">
        <f>IF(P15="","",T15*M15*LOOKUP(RIGHT($D$2,3),定数!$A$6:$A$13,定数!$B$6:$B$13))</f>
        <v>27694.437822663742</v>
      </c>
      <c r="S15" s="90"/>
      <c r="T15" s="91">
        <f t="shared" si="4"/>
        <v>80.000000000000071</v>
      </c>
      <c r="U15" s="91"/>
      <c r="V15" s="22">
        <f t="shared" si="1"/>
        <v>7</v>
      </c>
      <c r="W15">
        <f t="shared" si="2"/>
        <v>0</v>
      </c>
      <c r="X15" s="35">
        <f t="shared" si="5"/>
        <v>646203.54919548682</v>
      </c>
      <c r="Y15" s="36">
        <f t="shared" si="6"/>
        <v>0</v>
      </c>
    </row>
    <row r="16" spans="2:25">
      <c r="B16" s="51">
        <v>8</v>
      </c>
      <c r="C16" s="86">
        <f t="shared" si="0"/>
        <v>673897.98701815051</v>
      </c>
      <c r="D16" s="86"/>
      <c r="E16" s="51">
        <v>2002</v>
      </c>
      <c r="F16" s="8">
        <v>43682</v>
      </c>
      <c r="G16" s="51" t="s">
        <v>3</v>
      </c>
      <c r="H16" s="87">
        <v>0.98340000000000005</v>
      </c>
      <c r="I16" s="87"/>
      <c r="J16" s="51">
        <v>82</v>
      </c>
      <c r="K16" s="88">
        <f t="shared" si="3"/>
        <v>20216.939610544516</v>
      </c>
      <c r="L16" s="89"/>
      <c r="M16" s="6">
        <f>IF(J16="","",(K16/J16)/LOOKUP(RIGHT($D$2,3),定数!$A$6:$A$13,定数!$B$6:$B$13))</f>
        <v>2.0545670335919222</v>
      </c>
      <c r="N16" s="51">
        <v>2002</v>
      </c>
      <c r="O16" s="8">
        <v>43683</v>
      </c>
      <c r="P16" s="87">
        <v>0.97150000000000003</v>
      </c>
      <c r="Q16" s="87"/>
      <c r="R16" s="90">
        <f>IF(P16="","",T16*M16*LOOKUP(RIGHT($D$2,3),定数!$A$6:$A$13,定数!$B$6:$B$13))</f>
        <v>29339.217239692702</v>
      </c>
      <c r="S16" s="90"/>
      <c r="T16" s="91">
        <f t="shared" si="4"/>
        <v>119.00000000000021</v>
      </c>
      <c r="U16" s="91"/>
      <c r="V16" s="22">
        <f t="shared" si="1"/>
        <v>8</v>
      </c>
      <c r="W16">
        <f t="shared" si="2"/>
        <v>0</v>
      </c>
      <c r="X16" s="35">
        <f t="shared" si="5"/>
        <v>673897.98701815051</v>
      </c>
      <c r="Y16" s="36">
        <f t="shared" si="6"/>
        <v>0</v>
      </c>
    </row>
    <row r="17" spans="2:25">
      <c r="B17" s="51">
        <v>9</v>
      </c>
      <c r="C17" s="86">
        <f t="shared" si="0"/>
        <v>703237.2042578432</v>
      </c>
      <c r="D17" s="86"/>
      <c r="E17" s="51">
        <v>2002</v>
      </c>
      <c r="F17" s="8">
        <v>43752</v>
      </c>
      <c r="G17" s="51" t="s">
        <v>4</v>
      </c>
      <c r="H17" s="87">
        <v>0.98770000000000002</v>
      </c>
      <c r="I17" s="87"/>
      <c r="J17" s="51">
        <v>43</v>
      </c>
      <c r="K17" s="88">
        <f t="shared" si="3"/>
        <v>21097.116127735295</v>
      </c>
      <c r="L17" s="89"/>
      <c r="M17" s="6">
        <f>IF(J17="","",(K17/J17)/LOOKUP(RIGHT($D$2,3),定数!$A$6:$A$13,定数!$B$6:$B$13))</f>
        <v>4.0885883968479257</v>
      </c>
      <c r="N17" s="51">
        <v>2002</v>
      </c>
      <c r="O17" s="8">
        <v>43753</v>
      </c>
      <c r="P17" s="87">
        <v>0.98340000000000005</v>
      </c>
      <c r="Q17" s="87"/>
      <c r="R17" s="90">
        <f>IF(P17="","",T17*M17*LOOKUP(RIGHT($D$2,3),定数!$A$6:$A$13,定数!$B$6:$B$13))</f>
        <v>-21097.116127735149</v>
      </c>
      <c r="S17" s="90"/>
      <c r="T17" s="91">
        <f t="shared" si="4"/>
        <v>-42.999999999999702</v>
      </c>
      <c r="U17" s="91"/>
      <c r="V17" s="22">
        <f t="shared" si="1"/>
        <v>0</v>
      </c>
      <c r="W17">
        <f t="shared" si="2"/>
        <v>1</v>
      </c>
      <c r="X17" s="35">
        <f t="shared" si="5"/>
        <v>703237.2042578432</v>
      </c>
      <c r="Y17" s="36">
        <f t="shared" si="6"/>
        <v>0</v>
      </c>
    </row>
    <row r="18" spans="2:25">
      <c r="B18" s="51">
        <v>10</v>
      </c>
      <c r="C18" s="86">
        <f t="shared" si="0"/>
        <v>682140.08813010808</v>
      </c>
      <c r="D18" s="86"/>
      <c r="E18" s="51">
        <v>2003</v>
      </c>
      <c r="F18" s="8">
        <v>43550</v>
      </c>
      <c r="G18" s="51" t="s">
        <v>3</v>
      </c>
      <c r="H18" s="87">
        <v>1.0629999999999999</v>
      </c>
      <c r="I18" s="87"/>
      <c r="J18" s="51">
        <v>91</v>
      </c>
      <c r="K18" s="88">
        <f>IF(J18="","",C18*0.03)</f>
        <v>20464.202643903242</v>
      </c>
      <c r="L18" s="89"/>
      <c r="M18" s="6">
        <f>IF(J18="","",(K18/J18)/LOOKUP(RIGHT($D$2,3),定数!$A$6:$A$13,定数!$B$6:$B$13))</f>
        <v>1.8740112311266703</v>
      </c>
      <c r="N18" s="51">
        <v>2003</v>
      </c>
      <c r="O18" s="8">
        <v>43551</v>
      </c>
      <c r="P18" s="87">
        <v>1.0721000000000001</v>
      </c>
      <c r="Q18" s="87"/>
      <c r="R18" s="90">
        <f>IF(P18="","",T18*M18*LOOKUP(RIGHT($D$2,3),定数!$A$6:$A$13,定数!$B$6:$B$13))</f>
        <v>-20464.202643903482</v>
      </c>
      <c r="S18" s="90"/>
      <c r="T18" s="91">
        <f t="shared" si="4"/>
        <v>-91.00000000000108</v>
      </c>
      <c r="U18" s="91"/>
      <c r="V18" s="22">
        <f t="shared" si="1"/>
        <v>0</v>
      </c>
      <c r="W18">
        <f t="shared" si="2"/>
        <v>2</v>
      </c>
      <c r="X18" s="35">
        <f t="shared" si="5"/>
        <v>703237.2042578432</v>
      </c>
      <c r="Y18" s="36">
        <f t="shared" si="6"/>
        <v>2.9999999999999805E-2</v>
      </c>
    </row>
    <row r="19" spans="2:25">
      <c r="B19" s="51">
        <v>11</v>
      </c>
      <c r="C19" s="86">
        <f t="shared" si="0"/>
        <v>661675.88548620464</v>
      </c>
      <c r="D19" s="86"/>
      <c r="E19" s="51">
        <v>2003</v>
      </c>
      <c r="F19" s="8">
        <v>43769</v>
      </c>
      <c r="G19" s="51" t="s">
        <v>3</v>
      </c>
      <c r="H19" s="87">
        <v>1.1617999999999999</v>
      </c>
      <c r="I19" s="87"/>
      <c r="J19" s="51">
        <v>139</v>
      </c>
      <c r="K19" s="88">
        <f t="shared" si="3"/>
        <v>19850.27656458614</v>
      </c>
      <c r="L19" s="89"/>
      <c r="M19" s="6">
        <f>IF(J19="","",(K19/J19)/LOOKUP(RIGHT($D$2,3),定数!$A$6:$A$13,定数!$B$6:$B$13))</f>
        <v>1.1900645422413754</v>
      </c>
      <c r="N19" s="51">
        <v>2003</v>
      </c>
      <c r="O19" s="8">
        <v>43774</v>
      </c>
      <c r="P19" s="87">
        <v>1.1415999999999999</v>
      </c>
      <c r="Q19" s="87"/>
      <c r="R19" s="90">
        <f>IF(P19="","",T19*M19*LOOKUP(RIGHT($D$2,3),定数!$A$6:$A$13,定数!$B$6:$B$13))</f>
        <v>28847.16450393093</v>
      </c>
      <c r="S19" s="90"/>
      <c r="T19" s="91">
        <f t="shared" si="4"/>
        <v>201.99999999999994</v>
      </c>
      <c r="U19" s="91"/>
      <c r="V19" s="22">
        <f t="shared" si="1"/>
        <v>1</v>
      </c>
      <c r="W19">
        <f t="shared" si="2"/>
        <v>0</v>
      </c>
      <c r="X19" s="35">
        <f t="shared" si="5"/>
        <v>703237.2042578432</v>
      </c>
      <c r="Y19" s="36">
        <f t="shared" si="6"/>
        <v>5.9100000000000041E-2</v>
      </c>
    </row>
    <row r="20" spans="2:25">
      <c r="B20" s="51">
        <v>12</v>
      </c>
      <c r="C20" s="86">
        <f t="shared" si="0"/>
        <v>690523.04999013559</v>
      </c>
      <c r="D20" s="86"/>
      <c r="E20" s="51">
        <v>2003</v>
      </c>
      <c r="F20" s="8">
        <v>43811</v>
      </c>
      <c r="G20" s="51" t="s">
        <v>4</v>
      </c>
      <c r="H20" s="87">
        <v>1.2236</v>
      </c>
      <c r="I20" s="87"/>
      <c r="J20" s="51">
        <v>124</v>
      </c>
      <c r="K20" s="88">
        <f t="shared" si="3"/>
        <v>20715.691499704066</v>
      </c>
      <c r="L20" s="89"/>
      <c r="M20" s="6">
        <f>IF(J20="","",(K20/J20)/LOOKUP(RIGHT($D$2,3),定数!$A$6:$A$13,定数!$B$6:$B$13))</f>
        <v>1.3921835685284989</v>
      </c>
      <c r="N20" s="51">
        <v>2003</v>
      </c>
      <c r="O20" s="8">
        <v>43817</v>
      </c>
      <c r="P20" s="87">
        <v>1.2418</v>
      </c>
      <c r="Q20" s="87"/>
      <c r="R20" s="90">
        <f>IF(P20="","",T20*M20*LOOKUP(RIGHT($D$2,3),定数!$A$6:$A$13,定数!$B$6:$B$13))</f>
        <v>30405.289136662406</v>
      </c>
      <c r="S20" s="90"/>
      <c r="T20" s="91">
        <f t="shared" si="4"/>
        <v>181.99999999999994</v>
      </c>
      <c r="U20" s="91"/>
      <c r="V20" s="22">
        <f t="shared" si="1"/>
        <v>2</v>
      </c>
      <c r="W20">
        <f t="shared" si="2"/>
        <v>0</v>
      </c>
      <c r="X20" s="35">
        <f t="shared" si="5"/>
        <v>703237.2042578432</v>
      </c>
      <c r="Y20" s="36">
        <f t="shared" si="6"/>
        <v>1.8079467625899293E-2</v>
      </c>
    </row>
    <row r="21" spans="2:25">
      <c r="B21" s="51">
        <v>13</v>
      </c>
      <c r="C21" s="86">
        <f t="shared" si="0"/>
        <v>720928.33912679798</v>
      </c>
      <c r="D21" s="86"/>
      <c r="E21" s="51">
        <v>2004</v>
      </c>
      <c r="F21" s="8">
        <v>43541</v>
      </c>
      <c r="G21" s="51" t="s">
        <v>3</v>
      </c>
      <c r="H21" s="87">
        <v>1.2231000000000001</v>
      </c>
      <c r="I21" s="87"/>
      <c r="J21" s="51">
        <v>142</v>
      </c>
      <c r="K21" s="88">
        <f t="shared" si="3"/>
        <v>21627.850173803938</v>
      </c>
      <c r="L21" s="89"/>
      <c r="M21" s="6">
        <f>IF(J21="","",(K21/J21)/LOOKUP(RIGHT($D$2,3),定数!$A$6:$A$13,定数!$B$6:$B$13))</f>
        <v>1.2692400336739398</v>
      </c>
      <c r="N21" s="51">
        <v>2004</v>
      </c>
      <c r="O21" s="8">
        <v>43542</v>
      </c>
      <c r="P21" s="87">
        <v>1.2373000000000001</v>
      </c>
      <c r="Q21" s="87"/>
      <c r="R21" s="90">
        <f>IF(P21="","",T21*M21*LOOKUP(RIGHT($D$2,3),定数!$A$6:$A$13,定数!$B$6:$B$13))</f>
        <v>-21627.850173803919</v>
      </c>
      <c r="S21" s="90"/>
      <c r="T21" s="91">
        <f t="shared" si="4"/>
        <v>-141.99999999999991</v>
      </c>
      <c r="U21" s="91"/>
      <c r="V21" s="22">
        <f t="shared" si="1"/>
        <v>0</v>
      </c>
      <c r="W21">
        <f t="shared" si="2"/>
        <v>1</v>
      </c>
      <c r="X21" s="35">
        <f t="shared" si="5"/>
        <v>720928.33912679798</v>
      </c>
      <c r="Y21" s="36">
        <f t="shared" si="6"/>
        <v>0</v>
      </c>
    </row>
    <row r="22" spans="2:25">
      <c r="B22" s="51">
        <v>14</v>
      </c>
      <c r="C22" s="86">
        <f t="shared" si="0"/>
        <v>699300.48895299411</v>
      </c>
      <c r="D22" s="86"/>
      <c r="E22" s="51">
        <v>2004</v>
      </c>
      <c r="F22" s="8">
        <v>43575</v>
      </c>
      <c r="G22" s="51" t="s">
        <v>3</v>
      </c>
      <c r="H22" s="87">
        <v>1.1999</v>
      </c>
      <c r="I22" s="87"/>
      <c r="J22" s="51">
        <v>82</v>
      </c>
      <c r="K22" s="88">
        <f t="shared" si="3"/>
        <v>20979.014668589822</v>
      </c>
      <c r="L22" s="89"/>
      <c r="M22" s="6">
        <f>IF(J22="","",(K22/J22)/LOOKUP(RIGHT($D$2,3),定数!$A$6:$A$13,定数!$B$6:$B$13))</f>
        <v>2.1320136858322991</v>
      </c>
      <c r="N22" s="51">
        <v>2004</v>
      </c>
      <c r="O22" s="8">
        <v>43576</v>
      </c>
      <c r="P22" s="87">
        <v>1.1881999999999999</v>
      </c>
      <c r="Q22" s="87"/>
      <c r="R22" s="90">
        <f>IF(P22="","",T22*M22*LOOKUP(RIGHT($D$2,3),定数!$A$6:$A$13,定数!$B$6:$B$13))</f>
        <v>29933.472149085592</v>
      </c>
      <c r="S22" s="90"/>
      <c r="T22" s="91">
        <f t="shared" si="4"/>
        <v>117.00000000000044</v>
      </c>
      <c r="U22" s="91"/>
      <c r="V22" s="22">
        <f t="shared" si="1"/>
        <v>1</v>
      </c>
      <c r="W22">
        <f t="shared" si="2"/>
        <v>0</v>
      </c>
      <c r="X22" s="35">
        <f t="shared" si="5"/>
        <v>720928.33912679798</v>
      </c>
      <c r="Y22" s="36">
        <f t="shared" si="6"/>
        <v>2.9999999999999916E-2</v>
      </c>
    </row>
    <row r="23" spans="2:25">
      <c r="B23" s="51">
        <v>15</v>
      </c>
      <c r="C23" s="86">
        <f t="shared" si="0"/>
        <v>729233.96110207972</v>
      </c>
      <c r="D23" s="86"/>
      <c r="E23" s="51">
        <v>2004</v>
      </c>
      <c r="F23" s="8">
        <v>43767</v>
      </c>
      <c r="G23" s="51" t="s">
        <v>4</v>
      </c>
      <c r="H23" s="87">
        <v>1.2766999999999999</v>
      </c>
      <c r="I23" s="87"/>
      <c r="J23" s="51">
        <v>137</v>
      </c>
      <c r="K23" s="88">
        <f t="shared" si="3"/>
        <v>21877.01883306239</v>
      </c>
      <c r="L23" s="89"/>
      <c r="M23" s="6">
        <f>IF(J23="","",(K23/J23)/LOOKUP(RIGHT($D$2,3),定数!$A$6:$A$13,定数!$B$6:$B$13))</f>
        <v>1.3307189071205834</v>
      </c>
      <c r="N23" s="51">
        <v>2004</v>
      </c>
      <c r="O23" s="8">
        <v>43774</v>
      </c>
      <c r="P23" s="87">
        <v>1.2968999999999999</v>
      </c>
      <c r="Q23" s="87"/>
      <c r="R23" s="90">
        <f>IF(P23="","",T23*M23*LOOKUP(RIGHT($D$2,3),定数!$A$6:$A$13,定数!$B$6:$B$13))</f>
        <v>32256.626308602932</v>
      </c>
      <c r="S23" s="90"/>
      <c r="T23" s="91">
        <f t="shared" si="4"/>
        <v>201.99999999999994</v>
      </c>
      <c r="U23" s="91"/>
      <c r="V23" t="str">
        <f t="shared" ref="V23:W74" si="7">IF(S23&lt;&gt;"",IF(S23&lt;0,1+V22,0),"")</f>
        <v/>
      </c>
      <c r="W23">
        <f t="shared" si="2"/>
        <v>0</v>
      </c>
      <c r="X23" s="35">
        <f t="shared" si="5"/>
        <v>729233.96110207972</v>
      </c>
      <c r="Y23" s="36">
        <f t="shared" si="6"/>
        <v>0</v>
      </c>
    </row>
    <row r="24" spans="2:25">
      <c r="B24" s="51">
        <v>16</v>
      </c>
      <c r="C24" s="86">
        <f t="shared" si="0"/>
        <v>761490.5874106827</v>
      </c>
      <c r="D24" s="86"/>
      <c r="E24" s="51">
        <v>2005</v>
      </c>
      <c r="F24" s="8">
        <v>43485</v>
      </c>
      <c r="G24" s="51" t="s">
        <v>3</v>
      </c>
      <c r="H24" s="87">
        <v>1.2962</v>
      </c>
      <c r="I24" s="87"/>
      <c r="J24" s="51">
        <v>157</v>
      </c>
      <c r="K24" s="88">
        <f t="shared" si="3"/>
        <v>22844.717622320481</v>
      </c>
      <c r="L24" s="89"/>
      <c r="M24" s="6">
        <f>IF(J24="","",(K24/J24)/LOOKUP(RIGHT($D$2,3),定数!$A$6:$A$13,定数!$B$6:$B$13))</f>
        <v>1.2125646296348449</v>
      </c>
      <c r="N24" s="51">
        <v>2005</v>
      </c>
      <c r="O24" s="8">
        <v>43492</v>
      </c>
      <c r="P24" s="87">
        <v>1.3119000000000001</v>
      </c>
      <c r="Q24" s="87"/>
      <c r="R24" s="90">
        <f>IF(P24="","",T24*M24*LOOKUP(RIGHT($D$2,3),定数!$A$6:$A$13,定数!$B$6:$B$13))</f>
        <v>-22844.71762232055</v>
      </c>
      <c r="S24" s="90"/>
      <c r="T24" s="91">
        <f t="shared" si="4"/>
        <v>-157.00000000000048</v>
      </c>
      <c r="U24" s="91"/>
      <c r="V24" t="str">
        <f t="shared" si="7"/>
        <v/>
      </c>
      <c r="W24">
        <f t="shared" si="2"/>
        <v>1</v>
      </c>
      <c r="X24" s="35">
        <f t="shared" si="5"/>
        <v>761490.5874106827</v>
      </c>
      <c r="Y24" s="36">
        <f t="shared" si="6"/>
        <v>0</v>
      </c>
    </row>
    <row r="25" spans="2:25">
      <c r="B25" s="51">
        <v>17</v>
      </c>
      <c r="C25" s="86">
        <f t="shared" si="0"/>
        <v>738645.86978836218</v>
      </c>
      <c r="D25" s="86"/>
      <c r="E25" s="51">
        <v>2005</v>
      </c>
      <c r="F25" s="8">
        <v>43563</v>
      </c>
      <c r="G25" s="51" t="s">
        <v>3</v>
      </c>
      <c r="H25" s="87">
        <v>1.2844</v>
      </c>
      <c r="I25" s="87"/>
      <c r="J25" s="51">
        <v>97</v>
      </c>
      <c r="K25" s="88">
        <f t="shared" si="3"/>
        <v>22159.376093650866</v>
      </c>
      <c r="L25" s="89"/>
      <c r="M25" s="6">
        <f>IF(J25="","",(K25/J25)/LOOKUP(RIGHT($D$2,3),定数!$A$6:$A$13,定数!$B$6:$B$13))</f>
        <v>1.9037264685267066</v>
      </c>
      <c r="N25" s="51">
        <v>2005</v>
      </c>
      <c r="O25" s="8">
        <v>43566</v>
      </c>
      <c r="P25" s="87">
        <v>1.2941</v>
      </c>
      <c r="Q25" s="87"/>
      <c r="R25" s="90">
        <f>IF(P25="","",T25*M25*LOOKUP(RIGHT($D$2,3),定数!$A$6:$A$13,定数!$B$6:$B$13))</f>
        <v>-22159.376093650964</v>
      </c>
      <c r="S25" s="90"/>
      <c r="T25" s="91">
        <f t="shared" si="4"/>
        <v>-97.000000000000426</v>
      </c>
      <c r="U25" s="91"/>
      <c r="V25" t="str">
        <f t="shared" si="7"/>
        <v/>
      </c>
      <c r="W25">
        <f t="shared" si="2"/>
        <v>2</v>
      </c>
      <c r="X25" s="35">
        <f t="shared" si="5"/>
        <v>761490.5874106827</v>
      </c>
      <c r="Y25" s="36">
        <f t="shared" si="6"/>
        <v>3.0000000000000027E-2</v>
      </c>
    </row>
    <row r="26" spans="2:25">
      <c r="B26" s="51">
        <v>18</v>
      </c>
      <c r="C26" s="86">
        <f t="shared" si="0"/>
        <v>716486.49369471124</v>
      </c>
      <c r="D26" s="86"/>
      <c r="E26" s="51">
        <v>2005</v>
      </c>
      <c r="F26" s="8">
        <v>43654</v>
      </c>
      <c r="G26" s="51" t="s">
        <v>3</v>
      </c>
      <c r="H26" s="87">
        <v>1.1907000000000001</v>
      </c>
      <c r="I26" s="87"/>
      <c r="J26" s="51">
        <v>135</v>
      </c>
      <c r="K26" s="88">
        <f t="shared" si="3"/>
        <v>21494.594810841336</v>
      </c>
      <c r="L26" s="89"/>
      <c r="M26" s="6">
        <f>IF(J26="","",(K26/J26)/LOOKUP(RIGHT($D$2,3),定数!$A$6:$A$13,定数!$B$6:$B$13))</f>
        <v>1.3268268401753913</v>
      </c>
      <c r="N26" s="51">
        <v>2005</v>
      </c>
      <c r="O26" s="8">
        <v>43657</v>
      </c>
      <c r="P26" s="87">
        <v>1.2041999999999999</v>
      </c>
      <c r="Q26" s="87"/>
      <c r="R26" s="90">
        <f>IF(P26="","",T26*M26*LOOKUP(RIGHT($D$2,3),定数!$A$6:$A$13,定数!$B$6:$B$13))</f>
        <v>-21494.594810841096</v>
      </c>
      <c r="S26" s="90"/>
      <c r="T26" s="91">
        <f t="shared" si="4"/>
        <v>-134.99999999999847</v>
      </c>
      <c r="U26" s="91"/>
      <c r="V26" t="str">
        <f t="shared" si="7"/>
        <v/>
      </c>
      <c r="W26">
        <f t="shared" si="2"/>
        <v>3</v>
      </c>
      <c r="X26" s="35">
        <f t="shared" si="5"/>
        <v>761490.5874106827</v>
      </c>
      <c r="Y26" s="36">
        <f t="shared" si="6"/>
        <v>5.9100000000000152E-2</v>
      </c>
    </row>
    <row r="27" spans="2:25">
      <c r="B27" s="51">
        <v>19</v>
      </c>
      <c r="C27" s="86">
        <f t="shared" si="0"/>
        <v>694991.8988838701</v>
      </c>
      <c r="D27" s="86"/>
      <c r="E27" s="51">
        <v>2005</v>
      </c>
      <c r="F27" s="8">
        <v>43678</v>
      </c>
      <c r="G27" s="51" t="s">
        <v>4</v>
      </c>
      <c r="H27" s="87">
        <v>1.216</v>
      </c>
      <c r="I27" s="87"/>
      <c r="J27" s="51">
        <v>86</v>
      </c>
      <c r="K27" s="88">
        <f t="shared" si="3"/>
        <v>20849.756966516103</v>
      </c>
      <c r="L27" s="89"/>
      <c r="M27" s="6">
        <f>IF(J27="","",(K27/J27)/LOOKUP(RIGHT($D$2,3),定数!$A$6:$A$13,定数!$B$6:$B$13))</f>
        <v>2.0203252874531108</v>
      </c>
      <c r="N27" s="51">
        <v>2005</v>
      </c>
      <c r="O27" s="8">
        <v>43680</v>
      </c>
      <c r="P27" s="87">
        <v>1.2284999999999999</v>
      </c>
      <c r="Q27" s="87"/>
      <c r="R27" s="90">
        <f>IF(P27="","",T27*M27*LOOKUP(RIGHT($D$2,3),定数!$A$6:$A$13,定数!$B$6:$B$13))</f>
        <v>30304.879311796558</v>
      </c>
      <c r="S27" s="90"/>
      <c r="T27" s="91">
        <f t="shared" si="4"/>
        <v>124.99999999999956</v>
      </c>
      <c r="U27" s="91"/>
      <c r="V27" t="str">
        <f t="shared" si="7"/>
        <v/>
      </c>
      <c r="W27">
        <f t="shared" si="2"/>
        <v>0</v>
      </c>
      <c r="X27" s="35">
        <f t="shared" si="5"/>
        <v>761490.5874106827</v>
      </c>
      <c r="Y27" s="36">
        <f t="shared" si="6"/>
        <v>8.7326999999999821E-2</v>
      </c>
    </row>
    <row r="28" spans="2:25">
      <c r="B28" s="51">
        <v>20</v>
      </c>
      <c r="C28" s="86">
        <f t="shared" si="0"/>
        <v>725296.77819566661</v>
      </c>
      <c r="D28" s="86"/>
      <c r="E28" s="51">
        <v>2005</v>
      </c>
      <c r="F28" s="8">
        <v>43741</v>
      </c>
      <c r="G28" s="51" t="s">
        <v>3</v>
      </c>
      <c r="H28" s="87">
        <v>1.1995</v>
      </c>
      <c r="I28" s="87"/>
      <c r="J28" s="51">
        <v>95</v>
      </c>
      <c r="K28" s="88">
        <f t="shared" si="3"/>
        <v>21758.903345869996</v>
      </c>
      <c r="L28" s="89"/>
      <c r="M28" s="6">
        <f>IF(J28="","",(K28/J28)/LOOKUP(RIGHT($D$2,3),定数!$A$6:$A$13,定数!$B$6:$B$13))</f>
        <v>1.9086757320938592</v>
      </c>
      <c r="N28" s="51">
        <v>2005</v>
      </c>
      <c r="O28" s="8">
        <v>43744</v>
      </c>
      <c r="P28" s="87">
        <v>1.2090000000000001</v>
      </c>
      <c r="Q28" s="87"/>
      <c r="R28" s="90">
        <f>IF(P28="","",T28*M28*LOOKUP(RIGHT($D$2,3),定数!$A$6:$A$13,定数!$B$6:$B$13))</f>
        <v>-21758.903345870141</v>
      </c>
      <c r="S28" s="90"/>
      <c r="T28" s="91">
        <f t="shared" si="4"/>
        <v>-95.000000000000639</v>
      </c>
      <c r="U28" s="91"/>
      <c r="V28" t="str">
        <f t="shared" si="7"/>
        <v/>
      </c>
      <c r="W28">
        <f t="shared" si="2"/>
        <v>1</v>
      </c>
      <c r="X28" s="35">
        <f t="shared" si="5"/>
        <v>761490.5874106827</v>
      </c>
      <c r="Y28" s="36">
        <f t="shared" si="6"/>
        <v>4.7530212209302425E-2</v>
      </c>
    </row>
    <row r="29" spans="2:25">
      <c r="B29" s="51">
        <v>21</v>
      </c>
      <c r="C29" s="86">
        <f t="shared" si="0"/>
        <v>703537.87484979653</v>
      </c>
      <c r="D29" s="86"/>
      <c r="E29" s="51">
        <v>2005</v>
      </c>
      <c r="F29" s="8">
        <v>43811</v>
      </c>
      <c r="G29" s="51" t="s">
        <v>4</v>
      </c>
      <c r="H29" s="87">
        <v>1.1838</v>
      </c>
      <c r="I29" s="87"/>
      <c r="J29" s="51">
        <v>73</v>
      </c>
      <c r="K29" s="88">
        <f t="shared" si="3"/>
        <v>21106.136245493894</v>
      </c>
      <c r="L29" s="89"/>
      <c r="M29" s="6">
        <f>IF(J29="","",(K29/J29)/LOOKUP(RIGHT($D$2,3),定数!$A$6:$A$13,定数!$B$6:$B$13))</f>
        <v>2.4093762837321795</v>
      </c>
      <c r="N29" s="51">
        <v>2005</v>
      </c>
      <c r="O29" s="8">
        <v>43812</v>
      </c>
      <c r="P29" s="87">
        <v>1.1943999999999999</v>
      </c>
      <c r="Q29" s="87"/>
      <c r="R29" s="90">
        <f>IF(P29="","",T29*M29*LOOKUP(RIGHT($D$2,3),定数!$A$6:$A$13,定数!$B$6:$B$13))</f>
        <v>30647.266329073158</v>
      </c>
      <c r="S29" s="90"/>
      <c r="T29" s="91">
        <f t="shared" si="4"/>
        <v>105.99999999999943</v>
      </c>
      <c r="U29" s="91"/>
      <c r="V29" t="str">
        <f t="shared" si="7"/>
        <v/>
      </c>
      <c r="W29">
        <f t="shared" si="2"/>
        <v>0</v>
      </c>
      <c r="X29" s="35">
        <f t="shared" si="5"/>
        <v>761490.5874106827</v>
      </c>
      <c r="Y29" s="36">
        <f t="shared" si="6"/>
        <v>7.6104305843023412E-2</v>
      </c>
    </row>
    <row r="30" spans="2:25">
      <c r="B30" s="51">
        <v>22</v>
      </c>
      <c r="C30" s="86">
        <f t="shared" si="0"/>
        <v>734185.14117886964</v>
      </c>
      <c r="D30" s="86"/>
      <c r="E30" s="51">
        <v>2006</v>
      </c>
      <c r="F30" s="8">
        <v>43559</v>
      </c>
      <c r="G30" s="51" t="s">
        <v>4</v>
      </c>
      <c r="H30" s="87">
        <v>1.2143999999999999</v>
      </c>
      <c r="I30" s="87"/>
      <c r="J30" s="51">
        <v>116</v>
      </c>
      <c r="K30" s="88">
        <f t="shared" si="3"/>
        <v>22025.554235366089</v>
      </c>
      <c r="L30" s="89"/>
      <c r="M30" s="6">
        <f>IF(J30="","",(K30/J30)/LOOKUP(RIGHT($D$2,3),定数!$A$6:$A$13,定数!$B$6:$B$13))</f>
        <v>1.5822955628854949</v>
      </c>
      <c r="N30" s="51">
        <v>2006</v>
      </c>
      <c r="O30" s="8">
        <v>43561</v>
      </c>
      <c r="P30" s="87">
        <v>1.2319</v>
      </c>
      <c r="Q30" s="87"/>
      <c r="R30" s="90">
        <f>IF(P30="","",T30*M30*LOOKUP(RIGHT($D$2,3),定数!$A$6:$A$13,定数!$B$6:$B$13))</f>
        <v>33228.206820595529</v>
      </c>
      <c r="S30" s="90"/>
      <c r="T30" s="91">
        <f t="shared" si="4"/>
        <v>175.00000000000071</v>
      </c>
      <c r="U30" s="91"/>
      <c r="V30" t="str">
        <f t="shared" si="7"/>
        <v/>
      </c>
      <c r="W30">
        <f t="shared" si="2"/>
        <v>0</v>
      </c>
      <c r="X30" s="35">
        <f t="shared" si="5"/>
        <v>761490.5874106827</v>
      </c>
      <c r="Y30" s="36">
        <f t="shared" si="6"/>
        <v>3.5857890672897907E-2</v>
      </c>
    </row>
    <row r="31" spans="2:25">
      <c r="B31" s="51">
        <v>23</v>
      </c>
      <c r="C31" s="86">
        <f t="shared" si="0"/>
        <v>767413.34799946519</v>
      </c>
      <c r="D31" s="86"/>
      <c r="E31" s="51">
        <v>2006</v>
      </c>
      <c r="F31" s="8">
        <v>43644</v>
      </c>
      <c r="G31" s="51" t="s">
        <v>3</v>
      </c>
      <c r="H31" s="87">
        <v>1.2561</v>
      </c>
      <c r="I31" s="87"/>
      <c r="J31" s="51">
        <v>58</v>
      </c>
      <c r="K31" s="88">
        <f t="shared" si="3"/>
        <v>23022.400439983954</v>
      </c>
      <c r="L31" s="89"/>
      <c r="M31" s="6">
        <f>IF(J31="","",(K31/J31)/LOOKUP(RIGHT($D$2,3),定数!$A$6:$A$13,定数!$B$6:$B$13))</f>
        <v>3.3078161551701082</v>
      </c>
      <c r="N31" s="51">
        <v>2006</v>
      </c>
      <c r="O31" s="8">
        <v>43645</v>
      </c>
      <c r="P31" s="87">
        <v>1.2619</v>
      </c>
      <c r="Q31" s="87"/>
      <c r="R31" s="90">
        <f>IF(P31="","",T31*M31*LOOKUP(RIGHT($D$2,3),定数!$A$6:$A$13,定数!$B$6:$B$13))</f>
        <v>-23022.40043998406</v>
      </c>
      <c r="S31" s="90"/>
      <c r="T31" s="91">
        <f t="shared" si="4"/>
        <v>-58.00000000000027</v>
      </c>
      <c r="U31" s="91"/>
      <c r="V31" t="str">
        <f t="shared" si="7"/>
        <v/>
      </c>
      <c r="W31">
        <f t="shared" si="2"/>
        <v>1</v>
      </c>
      <c r="X31" s="35">
        <f t="shared" si="5"/>
        <v>767413.34799946519</v>
      </c>
      <c r="Y31" s="36">
        <f t="shared" si="6"/>
        <v>0</v>
      </c>
    </row>
    <row r="32" spans="2:25">
      <c r="B32" s="51">
        <v>24</v>
      </c>
      <c r="C32" s="86">
        <f t="shared" si="0"/>
        <v>744390.94755948114</v>
      </c>
      <c r="D32" s="86"/>
      <c r="E32" s="51">
        <v>2006</v>
      </c>
      <c r="F32" s="8">
        <v>43698</v>
      </c>
      <c r="G32" s="51" t="s">
        <v>4</v>
      </c>
      <c r="H32" s="87">
        <v>1.2846</v>
      </c>
      <c r="I32" s="87"/>
      <c r="J32" s="51">
        <v>67</v>
      </c>
      <c r="K32" s="88">
        <f t="shared" si="3"/>
        <v>22331.728426784433</v>
      </c>
      <c r="L32" s="89"/>
      <c r="M32" s="6">
        <f>IF(J32="","",(K32/J32)/LOOKUP(RIGHT($D$2,3),定数!$A$6:$A$13,定数!$B$6:$B$13))</f>
        <v>2.7775781625353773</v>
      </c>
      <c r="N32" s="51">
        <v>2006</v>
      </c>
      <c r="O32" s="8">
        <v>43700</v>
      </c>
      <c r="P32" s="87">
        <v>1.2779</v>
      </c>
      <c r="Q32" s="87"/>
      <c r="R32" s="90">
        <f>IF(P32="","",T32*M32*LOOKUP(RIGHT($D$2,3),定数!$A$6:$A$13,定数!$B$6:$B$13))</f>
        <v>-22331.728426784197</v>
      </c>
      <c r="S32" s="90"/>
      <c r="T32" s="91">
        <f t="shared" si="4"/>
        <v>-66.999999999999289</v>
      </c>
      <c r="U32" s="91"/>
      <c r="V32" t="str">
        <f t="shared" si="7"/>
        <v/>
      </c>
      <c r="W32">
        <f t="shared" si="2"/>
        <v>2</v>
      </c>
      <c r="X32" s="35">
        <f t="shared" si="5"/>
        <v>767413.34799946519</v>
      </c>
      <c r="Y32" s="36">
        <f t="shared" si="6"/>
        <v>3.0000000000000138E-2</v>
      </c>
    </row>
    <row r="33" spans="2:25">
      <c r="B33" s="51">
        <v>25</v>
      </c>
      <c r="C33" s="86">
        <f t="shared" si="0"/>
        <v>722059.21913269698</v>
      </c>
      <c r="D33" s="86"/>
      <c r="E33" s="51">
        <v>2006</v>
      </c>
      <c r="F33" s="8">
        <v>43776</v>
      </c>
      <c r="G33" s="51" t="s">
        <v>4</v>
      </c>
      <c r="H33" s="87">
        <v>1.2726</v>
      </c>
      <c r="I33" s="87"/>
      <c r="J33" s="51">
        <v>37</v>
      </c>
      <c r="K33" s="88">
        <f t="shared" si="3"/>
        <v>21661.776573980907</v>
      </c>
      <c r="L33" s="89"/>
      <c r="M33" s="6">
        <f>IF(J33="","",(K33/J33)/LOOKUP(RIGHT($D$2,3),定数!$A$6:$A$13,定数!$B$6:$B$13))</f>
        <v>4.8787785076533572</v>
      </c>
      <c r="N33" s="51">
        <v>2006</v>
      </c>
      <c r="O33" s="8">
        <v>43776</v>
      </c>
      <c r="P33" s="87">
        <v>1.2777000000000001</v>
      </c>
      <c r="Q33" s="87"/>
      <c r="R33" s="90">
        <f>IF(P33="","",T33*M33*LOOKUP(RIGHT($D$2,3),定数!$A$6:$A$13,定数!$B$6:$B$13))</f>
        <v>29858.124466839156</v>
      </c>
      <c r="S33" s="90"/>
      <c r="T33" s="91">
        <f t="shared" si="4"/>
        <v>51.000000000001044</v>
      </c>
      <c r="U33" s="91"/>
      <c r="V33" t="str">
        <f t="shared" si="7"/>
        <v/>
      </c>
      <c r="W33">
        <f t="shared" si="2"/>
        <v>0</v>
      </c>
      <c r="X33" s="35">
        <f t="shared" si="5"/>
        <v>767413.34799946519</v>
      </c>
      <c r="Y33" s="36">
        <f t="shared" si="6"/>
        <v>5.9099999999999708E-2</v>
      </c>
    </row>
    <row r="34" spans="2:25">
      <c r="B34" s="51">
        <v>26</v>
      </c>
      <c r="C34" s="86">
        <f t="shared" si="0"/>
        <v>751917.34359953611</v>
      </c>
      <c r="D34" s="86"/>
      <c r="E34" s="51">
        <v>2006</v>
      </c>
      <c r="F34" s="8">
        <v>43825</v>
      </c>
      <c r="G34" s="51" t="s">
        <v>3</v>
      </c>
      <c r="H34" s="87">
        <v>1.3099000000000001</v>
      </c>
      <c r="I34" s="87"/>
      <c r="J34" s="51">
        <v>67</v>
      </c>
      <c r="K34" s="88">
        <f t="shared" si="3"/>
        <v>22557.520307986084</v>
      </c>
      <c r="L34" s="89"/>
      <c r="M34" s="6">
        <f>IF(J34="","",(K34/J34)/LOOKUP(RIGHT($D$2,3),定数!$A$6:$A$13,定数!$B$6:$B$13))</f>
        <v>2.8056617298490152</v>
      </c>
      <c r="N34" s="51">
        <v>2006</v>
      </c>
      <c r="O34" s="8">
        <v>43826</v>
      </c>
      <c r="P34" s="87">
        <v>1.3166</v>
      </c>
      <c r="Q34" s="87"/>
      <c r="R34" s="90">
        <f>IF(P34="","",T34*M34*LOOKUP(RIGHT($D$2,3),定数!$A$6:$A$13,定数!$B$6:$B$13))</f>
        <v>-22557.52030798584</v>
      </c>
      <c r="S34" s="90"/>
      <c r="T34" s="91">
        <f t="shared" si="4"/>
        <v>-66.999999999999289</v>
      </c>
      <c r="U34" s="91"/>
      <c r="V34" t="str">
        <f t="shared" si="7"/>
        <v/>
      </c>
      <c r="W34">
        <f t="shared" si="2"/>
        <v>1</v>
      </c>
      <c r="X34" s="35">
        <f t="shared" si="5"/>
        <v>767413.34799946519</v>
      </c>
      <c r="Y34" s="36">
        <f t="shared" si="6"/>
        <v>2.0192513513512478E-2</v>
      </c>
    </row>
    <row r="35" spans="2:25">
      <c r="B35" s="51">
        <v>27</v>
      </c>
      <c r="C35" s="86">
        <f t="shared" si="0"/>
        <v>729359.82329155027</v>
      </c>
      <c r="D35" s="86"/>
      <c r="E35" s="51">
        <v>2007</v>
      </c>
      <c r="F35" s="8">
        <v>43482</v>
      </c>
      <c r="G35" s="51" t="s">
        <v>3</v>
      </c>
      <c r="H35" s="87">
        <v>1.2907</v>
      </c>
      <c r="I35" s="87"/>
      <c r="J35" s="51">
        <v>82</v>
      </c>
      <c r="K35" s="88">
        <f t="shared" si="3"/>
        <v>21880.794698746507</v>
      </c>
      <c r="L35" s="89"/>
      <c r="M35" s="6">
        <f>IF(J35="","",(K35/J35)/LOOKUP(RIGHT($D$2,3),定数!$A$6:$A$13,定数!$B$6:$B$13))</f>
        <v>2.2236579978400921</v>
      </c>
      <c r="N35" s="51">
        <v>2007</v>
      </c>
      <c r="O35" s="8">
        <v>43484</v>
      </c>
      <c r="P35" s="87">
        <v>1.2988999999999999</v>
      </c>
      <c r="Q35" s="87"/>
      <c r="R35" s="90">
        <f>IF(P35="","",T35*M35*LOOKUP(RIGHT($D$2,3),定数!$A$6:$A$13,定数!$B$6:$B$13))</f>
        <v>-21880.794698746471</v>
      </c>
      <c r="S35" s="90"/>
      <c r="T35" s="91">
        <f t="shared" si="4"/>
        <v>-81.999999999999858</v>
      </c>
      <c r="U35" s="91"/>
      <c r="V35" t="str">
        <f t="shared" si="7"/>
        <v/>
      </c>
      <c r="W35">
        <f t="shared" si="2"/>
        <v>2</v>
      </c>
      <c r="X35" s="35">
        <f t="shared" si="5"/>
        <v>767413.34799946519</v>
      </c>
      <c r="Y35" s="36">
        <f t="shared" si="6"/>
        <v>4.9586738108106765E-2</v>
      </c>
    </row>
    <row r="36" spans="2:25">
      <c r="B36" s="51">
        <v>28</v>
      </c>
      <c r="C36" s="86">
        <f t="shared" si="0"/>
        <v>707479.02859280375</v>
      </c>
      <c r="D36" s="86"/>
      <c r="E36" s="51">
        <v>2007</v>
      </c>
      <c r="F36" s="8">
        <v>43519</v>
      </c>
      <c r="G36" s="51" t="s">
        <v>4</v>
      </c>
      <c r="H36" s="87">
        <v>1.3144</v>
      </c>
      <c r="I36" s="87"/>
      <c r="J36" s="51">
        <v>65</v>
      </c>
      <c r="K36" s="88">
        <f t="shared" si="3"/>
        <v>21224.370857784113</v>
      </c>
      <c r="L36" s="89"/>
      <c r="M36" s="6">
        <f>IF(J36="","",(K36/J36)/LOOKUP(RIGHT($D$2,3),定数!$A$6:$A$13,定数!$B$6:$B$13))</f>
        <v>2.7210731868953988</v>
      </c>
      <c r="N36" s="51">
        <v>2007</v>
      </c>
      <c r="O36" s="8">
        <v>43523</v>
      </c>
      <c r="P36" s="87">
        <v>1.3238000000000001</v>
      </c>
      <c r="Q36" s="87"/>
      <c r="R36" s="90">
        <f>IF(P36="","",T36*M36*LOOKUP(RIGHT($D$2,3),定数!$A$6:$A$13,定数!$B$6:$B$13))</f>
        <v>30693.705548180344</v>
      </c>
      <c r="S36" s="90"/>
      <c r="T36" s="91">
        <f t="shared" si="4"/>
        <v>94.000000000000753</v>
      </c>
      <c r="U36" s="91"/>
      <c r="V36" t="str">
        <f t="shared" si="7"/>
        <v/>
      </c>
      <c r="W36">
        <f t="shared" si="2"/>
        <v>0</v>
      </c>
      <c r="X36" s="35">
        <f t="shared" si="5"/>
        <v>767413.34799946519</v>
      </c>
      <c r="Y36" s="36">
        <f t="shared" si="6"/>
        <v>7.809913596486362E-2</v>
      </c>
    </row>
    <row r="37" spans="2:25">
      <c r="B37" s="51">
        <v>29</v>
      </c>
      <c r="C37" s="86">
        <f t="shared" si="0"/>
        <v>738172.73414098413</v>
      </c>
      <c r="D37" s="86"/>
      <c r="E37" s="51">
        <v>2007</v>
      </c>
      <c r="F37" s="8">
        <v>43538</v>
      </c>
      <c r="G37" s="51" t="s">
        <v>4</v>
      </c>
      <c r="H37" s="87">
        <v>1.3221000000000001</v>
      </c>
      <c r="I37" s="87"/>
      <c r="J37" s="51">
        <v>67</v>
      </c>
      <c r="K37" s="88">
        <f>IF(J37="","",C37*0.03)</f>
        <v>22145.182024229522</v>
      </c>
      <c r="L37" s="89"/>
      <c r="M37" s="6">
        <f>IF(J37="","",(K37/J37)/LOOKUP(RIGHT($D$2,3),定数!$A$6:$A$13,定数!$B$6:$B$13))</f>
        <v>2.7543758736603881</v>
      </c>
      <c r="N37" s="51">
        <v>2007</v>
      </c>
      <c r="O37" s="8">
        <v>43540</v>
      </c>
      <c r="P37" s="87">
        <v>1.3318000000000001</v>
      </c>
      <c r="Q37" s="87"/>
      <c r="R37" s="90">
        <f>IF(P37="","",T37*M37*LOOKUP(RIGHT($D$2,3),定数!$A$6:$A$13,定数!$B$6:$B$13))</f>
        <v>32060.935169407057</v>
      </c>
      <c r="S37" s="90"/>
      <c r="T37" s="91">
        <f t="shared" si="4"/>
        <v>97.000000000000426</v>
      </c>
      <c r="U37" s="91"/>
      <c r="V37" t="str">
        <f t="shared" si="7"/>
        <v/>
      </c>
      <c r="W37">
        <f t="shared" si="2"/>
        <v>0</v>
      </c>
      <c r="X37" s="35">
        <f t="shared" si="5"/>
        <v>767413.34799946519</v>
      </c>
      <c r="Y37" s="36">
        <f t="shared" si="6"/>
        <v>3.8102821555954236E-2</v>
      </c>
    </row>
    <row r="38" spans="2:25">
      <c r="B38" s="51">
        <v>30</v>
      </c>
      <c r="C38" s="86">
        <f t="shared" si="0"/>
        <v>770233.66931039118</v>
      </c>
      <c r="D38" s="86"/>
      <c r="E38" s="51">
        <v>2007</v>
      </c>
      <c r="F38" s="8">
        <v>43615</v>
      </c>
      <c r="G38" s="51" t="s">
        <v>3</v>
      </c>
      <c r="H38" s="87">
        <v>1.3418000000000001</v>
      </c>
      <c r="I38" s="87"/>
      <c r="J38" s="51">
        <v>102</v>
      </c>
      <c r="K38" s="88">
        <f t="shared" si="3"/>
        <v>23107.010079311734</v>
      </c>
      <c r="L38" s="89"/>
      <c r="M38" s="6">
        <f>IF(J38="","",(K38/J38)/LOOKUP(RIGHT($D$2,3),定数!$A$6:$A$13,定数!$B$6:$B$13))</f>
        <v>1.8878276208588018</v>
      </c>
      <c r="N38" s="51">
        <v>2007</v>
      </c>
      <c r="O38" s="8">
        <v>43621</v>
      </c>
      <c r="P38" s="87">
        <v>1.3520000000000001</v>
      </c>
      <c r="Q38" s="87"/>
      <c r="R38" s="90">
        <f>IF(P38="","",T38*M38*LOOKUP(RIGHT($D$2,3),定数!$A$6:$A$13,定数!$B$6:$B$13))</f>
        <v>-23107.010079311705</v>
      </c>
      <c r="S38" s="90"/>
      <c r="T38" s="91">
        <f t="shared" si="4"/>
        <v>-101.99999999999987</v>
      </c>
      <c r="U38" s="91"/>
      <c r="V38" t="str">
        <f t="shared" si="7"/>
        <v/>
      </c>
      <c r="W38">
        <f t="shared" si="2"/>
        <v>1</v>
      </c>
      <c r="X38" s="35">
        <f t="shared" si="5"/>
        <v>770233.66931039118</v>
      </c>
      <c r="Y38" s="36">
        <f t="shared" si="6"/>
        <v>0</v>
      </c>
    </row>
    <row r="39" spans="2:25">
      <c r="B39" s="51">
        <v>31</v>
      </c>
      <c r="C39" s="86">
        <f t="shared" si="0"/>
        <v>747126.65923107951</v>
      </c>
      <c r="D39" s="86"/>
      <c r="E39" s="51">
        <v>2007</v>
      </c>
      <c r="F39" s="8">
        <v>43644</v>
      </c>
      <c r="G39" s="51" t="s">
        <v>4</v>
      </c>
      <c r="H39" s="87">
        <v>1.3459000000000001</v>
      </c>
      <c r="I39" s="87"/>
      <c r="J39" s="51">
        <v>46</v>
      </c>
      <c r="K39" s="88">
        <f t="shared" si="3"/>
        <v>22413.799776932385</v>
      </c>
      <c r="L39" s="89"/>
      <c r="M39" s="6">
        <f>IF(J39="","",(K39/J39)/LOOKUP(RIGHT($D$2,3),定数!$A$6:$A$13,定数!$B$6:$B$13))</f>
        <v>4.0604709740819542</v>
      </c>
      <c r="N39" s="51">
        <v>2007</v>
      </c>
      <c r="O39" s="8">
        <v>43645</v>
      </c>
      <c r="P39" s="87">
        <v>1.3524</v>
      </c>
      <c r="Q39" s="87"/>
      <c r="R39" s="90">
        <f>IF(P39="","",T39*M39*LOOKUP(RIGHT($D$2,3),定数!$A$6:$A$13,定数!$B$6:$B$13))</f>
        <v>31671.673597838999</v>
      </c>
      <c r="S39" s="90"/>
      <c r="T39" s="91">
        <f t="shared" si="4"/>
        <v>64.999999999999503</v>
      </c>
      <c r="U39" s="91"/>
      <c r="V39" t="str">
        <f t="shared" si="7"/>
        <v/>
      </c>
      <c r="W39">
        <f t="shared" si="2"/>
        <v>0</v>
      </c>
      <c r="X39" s="35">
        <f t="shared" si="5"/>
        <v>770233.66931039118</v>
      </c>
      <c r="Y39" s="36">
        <f t="shared" si="6"/>
        <v>2.9999999999999916E-2</v>
      </c>
    </row>
    <row r="40" spans="2:25">
      <c r="B40" s="51">
        <v>32</v>
      </c>
      <c r="C40" s="86">
        <f t="shared" si="0"/>
        <v>778798.33282891847</v>
      </c>
      <c r="D40" s="86"/>
      <c r="E40" s="51">
        <v>2007</v>
      </c>
      <c r="F40" s="8">
        <v>43763</v>
      </c>
      <c r="G40" s="51" t="s">
        <v>4</v>
      </c>
      <c r="H40" s="87">
        <v>1.4269000000000001</v>
      </c>
      <c r="I40" s="87"/>
      <c r="J40" s="51">
        <v>82</v>
      </c>
      <c r="K40" s="88">
        <f t="shared" si="3"/>
        <v>23363.949984867555</v>
      </c>
      <c r="L40" s="89"/>
      <c r="M40" s="6">
        <f>IF(J40="","",(K40/J40)/LOOKUP(RIGHT($D$2,3),定数!$A$6:$A$13,定数!$B$6:$B$13))</f>
        <v>2.3743851610637758</v>
      </c>
      <c r="N40" s="51">
        <v>2007</v>
      </c>
      <c r="O40" s="8">
        <v>43764</v>
      </c>
      <c r="P40" s="87">
        <v>1.4388000000000001</v>
      </c>
      <c r="Q40" s="87"/>
      <c r="R40" s="90">
        <f>IF(P40="","",T40*M40*LOOKUP(RIGHT($D$2,3),定数!$A$6:$A$13,定数!$B$6:$B$13))</f>
        <v>33906.22009999078</v>
      </c>
      <c r="S40" s="90"/>
      <c r="T40" s="91">
        <f t="shared" si="4"/>
        <v>119.00000000000021</v>
      </c>
      <c r="U40" s="91"/>
      <c r="V40" t="str">
        <f t="shared" si="7"/>
        <v/>
      </c>
      <c r="W40">
        <f t="shared" si="2"/>
        <v>0</v>
      </c>
      <c r="X40" s="35">
        <f t="shared" si="5"/>
        <v>778798.33282891847</v>
      </c>
      <c r="Y40" s="36">
        <f t="shared" si="6"/>
        <v>0</v>
      </c>
    </row>
    <row r="41" spans="2:25">
      <c r="B41" s="51">
        <v>33</v>
      </c>
      <c r="C41" s="86">
        <f t="shared" si="0"/>
        <v>812704.55292890919</v>
      </c>
      <c r="D41" s="86"/>
      <c r="E41" s="51">
        <v>2007</v>
      </c>
      <c r="F41" s="8">
        <v>43788</v>
      </c>
      <c r="G41" s="51" t="s">
        <v>4</v>
      </c>
      <c r="H41" s="87">
        <v>1.4688000000000001</v>
      </c>
      <c r="I41" s="87"/>
      <c r="J41" s="51">
        <v>69</v>
      </c>
      <c r="K41" s="88">
        <f t="shared" si="3"/>
        <v>24381.136587867273</v>
      </c>
      <c r="L41" s="89"/>
      <c r="M41" s="6">
        <f>IF(J41="","",(K41/J41)/LOOKUP(RIGHT($D$2,3),定数!$A$6:$A$13,定数!$B$6:$B$13))</f>
        <v>2.9445817135105399</v>
      </c>
      <c r="N41" s="51">
        <v>2007</v>
      </c>
      <c r="O41" s="8">
        <v>43789</v>
      </c>
      <c r="P41" s="87">
        <v>1.4787999999999999</v>
      </c>
      <c r="Q41" s="87"/>
      <c r="R41" s="90">
        <f>IF(P41="","",T41*M41*LOOKUP(RIGHT($D$2,3),定数!$A$6:$A$13,定数!$B$6:$B$13))</f>
        <v>35334.980562125726</v>
      </c>
      <c r="S41" s="90"/>
      <c r="T41" s="91">
        <f t="shared" si="4"/>
        <v>99.999999999997868</v>
      </c>
      <c r="U41" s="91"/>
      <c r="V41" t="str">
        <f t="shared" si="7"/>
        <v/>
      </c>
      <c r="W41">
        <f t="shared" si="2"/>
        <v>0</v>
      </c>
      <c r="X41" s="35">
        <f t="shared" si="5"/>
        <v>812704.55292890919</v>
      </c>
      <c r="Y41" s="36">
        <f t="shared" si="6"/>
        <v>0</v>
      </c>
    </row>
    <row r="42" spans="2:25">
      <c r="B42" s="51">
        <v>34</v>
      </c>
      <c r="C42" s="86">
        <f t="shared" si="0"/>
        <v>848039.53349103488</v>
      </c>
      <c r="D42" s="86"/>
      <c r="E42" s="51">
        <v>2008</v>
      </c>
      <c r="F42" s="8">
        <v>43559</v>
      </c>
      <c r="G42" s="51" t="s">
        <v>4</v>
      </c>
      <c r="H42" s="87">
        <v>1.5698000000000001</v>
      </c>
      <c r="I42" s="87"/>
      <c r="J42" s="51">
        <v>189</v>
      </c>
      <c r="K42" s="88">
        <f t="shared" si="3"/>
        <v>25441.186004731044</v>
      </c>
      <c r="L42" s="89"/>
      <c r="M42" s="6">
        <f>IF(J42="","",(K42/J42)/LOOKUP(RIGHT($D$2,3),定数!$A$6:$A$13,定数!$B$6:$B$13))</f>
        <v>1.1217454146706809</v>
      </c>
      <c r="N42" s="51">
        <v>2008</v>
      </c>
      <c r="O42" s="8">
        <v>43571</v>
      </c>
      <c r="P42" s="87">
        <v>1.5978000000000001</v>
      </c>
      <c r="Q42" s="87"/>
      <c r="R42" s="90">
        <f>IF(P42="","",T42*M42*LOOKUP(RIGHT($D$2,3),定数!$A$6:$A$13,定数!$B$6:$B$13))</f>
        <v>37690.645932934909</v>
      </c>
      <c r="S42" s="90"/>
      <c r="T42" s="91">
        <f t="shared" si="4"/>
        <v>280.00000000000023</v>
      </c>
      <c r="U42" s="91"/>
      <c r="V42" t="str">
        <f t="shared" si="7"/>
        <v/>
      </c>
      <c r="W42">
        <f t="shared" si="2"/>
        <v>0</v>
      </c>
      <c r="X42" s="35">
        <f t="shared" si="5"/>
        <v>848039.53349103488</v>
      </c>
      <c r="Y42" s="36">
        <f t="shared" si="6"/>
        <v>0</v>
      </c>
    </row>
    <row r="43" spans="2:25">
      <c r="B43" s="51">
        <v>35</v>
      </c>
      <c r="C43" s="86">
        <f t="shared" si="0"/>
        <v>885730.17942396982</v>
      </c>
      <c r="D43" s="86"/>
      <c r="E43" s="51">
        <v>2008</v>
      </c>
      <c r="F43" s="8">
        <v>43706</v>
      </c>
      <c r="G43" s="51" t="s">
        <v>3</v>
      </c>
      <c r="H43" s="87">
        <v>1.4670000000000001</v>
      </c>
      <c r="I43" s="87"/>
      <c r="J43" s="51">
        <v>141</v>
      </c>
      <c r="K43" s="88">
        <f t="shared" si="3"/>
        <v>26571.905382719095</v>
      </c>
      <c r="L43" s="89"/>
      <c r="M43" s="6">
        <f>IF(J43="","",(K43/J43)/LOOKUP(RIGHT($D$2,3),定数!$A$6:$A$13,定数!$B$6:$B$13))</f>
        <v>1.5704435805389536</v>
      </c>
      <c r="N43" s="51">
        <v>2008</v>
      </c>
      <c r="O43" s="8">
        <v>43711</v>
      </c>
      <c r="P43" s="87">
        <v>1.4462999999999999</v>
      </c>
      <c r="Q43" s="87"/>
      <c r="R43" s="90">
        <f>IF(P43="","",T43*M43*LOOKUP(RIGHT($D$2,3),定数!$A$6:$A$13,定数!$B$6:$B$13))</f>
        <v>39009.818540587912</v>
      </c>
      <c r="S43" s="90"/>
      <c r="T43" s="91">
        <f t="shared" si="4"/>
        <v>207.00000000000162</v>
      </c>
      <c r="U43" s="91"/>
      <c r="V43" t="str">
        <f t="shared" si="7"/>
        <v/>
      </c>
      <c r="W43">
        <f t="shared" si="2"/>
        <v>0</v>
      </c>
      <c r="X43" s="35">
        <f t="shared" si="5"/>
        <v>885730.17942396982</v>
      </c>
      <c r="Y43" s="36">
        <f t="shared" si="6"/>
        <v>0</v>
      </c>
    </row>
    <row r="44" spans="2:25">
      <c r="B44" s="51">
        <v>36</v>
      </c>
      <c r="C44" s="86">
        <f t="shared" si="0"/>
        <v>924739.99796455773</v>
      </c>
      <c r="D44" s="86"/>
      <c r="E44" s="51">
        <v>2008</v>
      </c>
      <c r="F44" s="8">
        <v>43753</v>
      </c>
      <c r="G44" s="51" t="s">
        <v>3</v>
      </c>
      <c r="H44" s="87">
        <v>1.3573999999999999</v>
      </c>
      <c r="I44" s="87"/>
      <c r="J44" s="51">
        <v>195</v>
      </c>
      <c r="K44" s="88">
        <f t="shared" si="3"/>
        <v>27742.19993893673</v>
      </c>
      <c r="L44" s="89"/>
      <c r="M44" s="6">
        <f>IF(J44="","",(K44/J44)/LOOKUP(RIGHT($D$2,3),定数!$A$6:$A$13,定数!$B$6:$B$13))</f>
        <v>1.1855640999545611</v>
      </c>
      <c r="N44" s="51">
        <v>2008</v>
      </c>
      <c r="O44" s="8">
        <v>43758</v>
      </c>
      <c r="P44" s="87">
        <v>1.3286</v>
      </c>
      <c r="Q44" s="87"/>
      <c r="R44" s="90">
        <f>IF(P44="","",T44*M44*LOOKUP(RIGHT($D$2,3),定数!$A$6:$A$13,定数!$B$6:$B$13))</f>
        <v>40973.095294429542</v>
      </c>
      <c r="S44" s="90"/>
      <c r="T44" s="91">
        <f t="shared" si="4"/>
        <v>287.99999999999937</v>
      </c>
      <c r="U44" s="91"/>
      <c r="V44" t="str">
        <f t="shared" si="7"/>
        <v/>
      </c>
      <c r="W44">
        <f t="shared" si="2"/>
        <v>0</v>
      </c>
      <c r="X44" s="35">
        <f t="shared" si="5"/>
        <v>924739.99796455773</v>
      </c>
      <c r="Y44" s="36">
        <f t="shared" si="6"/>
        <v>0</v>
      </c>
    </row>
    <row r="45" spans="2:25">
      <c r="B45" s="51">
        <v>37</v>
      </c>
      <c r="C45" s="86">
        <f t="shared" si="0"/>
        <v>965713.0932589873</v>
      </c>
      <c r="D45" s="86"/>
      <c r="E45" s="51">
        <v>2009</v>
      </c>
      <c r="F45" s="8">
        <v>43512</v>
      </c>
      <c r="G45" s="51" t="s">
        <v>3</v>
      </c>
      <c r="H45" s="87">
        <v>1.2819</v>
      </c>
      <c r="I45" s="87"/>
      <c r="J45" s="51">
        <v>124</v>
      </c>
      <c r="K45" s="88">
        <f t="shared" si="3"/>
        <v>28971.392797769618</v>
      </c>
      <c r="L45" s="89"/>
      <c r="M45" s="6">
        <f>IF(J45="","",(K45/J45)/LOOKUP(RIGHT($D$2,3),定数!$A$6:$A$13,定数!$B$6:$B$13))</f>
        <v>1.9470022041511839</v>
      </c>
      <c r="N45" s="51">
        <v>2009</v>
      </c>
      <c r="O45" s="8">
        <v>43513</v>
      </c>
      <c r="P45" s="87">
        <v>1.2637</v>
      </c>
      <c r="Q45" s="87"/>
      <c r="R45" s="90">
        <f>IF(P45="","",T45*M45*LOOKUP(RIGHT($D$2,3),定数!$A$6:$A$13,定数!$B$6:$B$13))</f>
        <v>42522.528138661844</v>
      </c>
      <c r="S45" s="90"/>
      <c r="T45" s="91">
        <f t="shared" si="4"/>
        <v>181.99999999999994</v>
      </c>
      <c r="U45" s="91"/>
      <c r="V45" t="str">
        <f t="shared" si="7"/>
        <v/>
      </c>
      <c r="W45">
        <f t="shared" si="2"/>
        <v>0</v>
      </c>
      <c r="X45" s="35">
        <f t="shared" si="5"/>
        <v>965713.0932589873</v>
      </c>
      <c r="Y45" s="36">
        <f t="shared" si="6"/>
        <v>0</v>
      </c>
    </row>
    <row r="46" spans="2:25">
      <c r="B46" s="51">
        <v>38</v>
      </c>
      <c r="C46" s="86">
        <f t="shared" si="0"/>
        <v>1008235.6213976492</v>
      </c>
      <c r="D46" s="86"/>
      <c r="E46" s="51">
        <v>2009</v>
      </c>
      <c r="F46" s="8">
        <v>43730</v>
      </c>
      <c r="G46" s="51" t="s">
        <v>4</v>
      </c>
      <c r="H46" s="87">
        <v>1.4748000000000001</v>
      </c>
      <c r="I46" s="87"/>
      <c r="J46" s="51">
        <v>102</v>
      </c>
      <c r="K46" s="88">
        <f t="shared" si="3"/>
        <v>30247.068641929473</v>
      </c>
      <c r="L46" s="89"/>
      <c r="M46" s="6">
        <f>IF(J46="","",(K46/J46)/LOOKUP(RIGHT($D$2,3),定数!$A$6:$A$13,定数!$B$6:$B$13))</f>
        <v>2.4711657387197281</v>
      </c>
      <c r="N46" s="51">
        <v>2009</v>
      </c>
      <c r="O46" s="8">
        <v>43736</v>
      </c>
      <c r="P46" s="87">
        <v>1.4645999999999999</v>
      </c>
      <c r="Q46" s="87"/>
      <c r="R46" s="90">
        <f>IF(P46="","",T46*M46*LOOKUP(RIGHT($D$2,3),定数!$A$6:$A$13,定数!$B$6:$B$13))</f>
        <v>-30247.068641930095</v>
      </c>
      <c r="S46" s="90"/>
      <c r="T46" s="91">
        <f t="shared" si="4"/>
        <v>-102.00000000000209</v>
      </c>
      <c r="U46" s="91"/>
      <c r="V46" t="str">
        <f t="shared" si="7"/>
        <v/>
      </c>
      <c r="W46">
        <f t="shared" si="2"/>
        <v>1</v>
      </c>
      <c r="X46" s="35">
        <f t="shared" si="5"/>
        <v>1008235.6213976492</v>
      </c>
      <c r="Y46" s="36">
        <f t="shared" si="6"/>
        <v>0</v>
      </c>
    </row>
    <row r="47" spans="2:25">
      <c r="B47" s="51">
        <v>39</v>
      </c>
      <c r="C47" s="86">
        <f t="shared" si="0"/>
        <v>977988.55275571905</v>
      </c>
      <c r="D47" s="86"/>
      <c r="E47" s="51">
        <v>2009</v>
      </c>
      <c r="F47" s="8">
        <v>43794</v>
      </c>
      <c r="G47" s="51" t="s">
        <v>4</v>
      </c>
      <c r="H47" s="87">
        <v>1.4988999999999999</v>
      </c>
      <c r="I47" s="87"/>
      <c r="J47" s="51">
        <v>102</v>
      </c>
      <c r="K47" s="88">
        <f t="shared" si="3"/>
        <v>29339.656582671571</v>
      </c>
      <c r="L47" s="89"/>
      <c r="M47" s="6">
        <f>IF(J47="","",(K47/J47)/LOOKUP(RIGHT($D$2,3),定数!$A$6:$A$13,定数!$B$6:$B$13))</f>
        <v>2.3970307665581347</v>
      </c>
      <c r="N47" s="51">
        <v>2009</v>
      </c>
      <c r="O47" s="8">
        <v>43794</v>
      </c>
      <c r="P47" s="87">
        <v>1.5138</v>
      </c>
      <c r="Q47" s="87"/>
      <c r="R47" s="90">
        <f>IF(P47="","",T47*M47*LOOKUP(RIGHT($D$2,3),定数!$A$6:$A$13,定数!$B$6:$B$13))</f>
        <v>42858.91010605984</v>
      </c>
      <c r="S47" s="90"/>
      <c r="T47" s="91">
        <f t="shared" si="4"/>
        <v>149.00000000000136</v>
      </c>
      <c r="U47" s="91"/>
      <c r="V47" t="str">
        <f t="shared" si="7"/>
        <v/>
      </c>
      <c r="W47">
        <f t="shared" si="2"/>
        <v>0</v>
      </c>
      <c r="X47" s="35">
        <f t="shared" si="5"/>
        <v>1008235.6213976492</v>
      </c>
      <c r="Y47" s="36">
        <f t="shared" si="6"/>
        <v>3.0000000000000693E-2</v>
      </c>
    </row>
    <row r="48" spans="2:25">
      <c r="B48" s="51">
        <v>40</v>
      </c>
      <c r="C48" s="86">
        <f t="shared" si="0"/>
        <v>1020847.4628617789</v>
      </c>
      <c r="D48" s="86"/>
      <c r="E48" s="51">
        <v>2010</v>
      </c>
      <c r="F48" s="8">
        <v>43521</v>
      </c>
      <c r="G48" s="51" t="s">
        <v>3</v>
      </c>
      <c r="H48" s="87">
        <v>1.3501000000000001</v>
      </c>
      <c r="I48" s="87"/>
      <c r="J48" s="51">
        <v>126</v>
      </c>
      <c r="K48" s="88">
        <f t="shared" si="3"/>
        <v>30625.423885853364</v>
      </c>
      <c r="L48" s="89"/>
      <c r="M48" s="6">
        <f>IF(J48="","",(K48/J48)/LOOKUP(RIGHT($D$2,3),定数!$A$6:$A$13,定数!$B$6:$B$13))</f>
        <v>2.0254909977416249</v>
      </c>
      <c r="N48" s="51">
        <v>2010</v>
      </c>
      <c r="O48" s="8">
        <v>43522</v>
      </c>
      <c r="P48" s="87">
        <v>1.3627</v>
      </c>
      <c r="Q48" s="87"/>
      <c r="R48" s="90">
        <f>IF(P48="","",T48*M48*LOOKUP(RIGHT($D$2,3),定数!$A$6:$A$13,定数!$B$6:$B$13))</f>
        <v>-30625.423885853234</v>
      </c>
      <c r="S48" s="90"/>
      <c r="T48" s="91">
        <f t="shared" si="4"/>
        <v>-125.99999999999945</v>
      </c>
      <c r="U48" s="91"/>
      <c r="V48" t="str">
        <f t="shared" si="7"/>
        <v/>
      </c>
      <c r="W48">
        <f t="shared" si="2"/>
        <v>1</v>
      </c>
      <c r="X48" s="35">
        <f t="shared" si="5"/>
        <v>1020847.4628617789</v>
      </c>
      <c r="Y48" s="36">
        <f t="shared" si="6"/>
        <v>0</v>
      </c>
    </row>
    <row r="49" spans="2:25">
      <c r="B49" s="51">
        <v>41</v>
      </c>
      <c r="C49" s="86">
        <f t="shared" si="0"/>
        <v>990222.03897592565</v>
      </c>
      <c r="D49" s="86"/>
      <c r="E49" s="51">
        <v>2010</v>
      </c>
      <c r="F49" s="8">
        <v>43596</v>
      </c>
      <c r="G49" s="51" t="s">
        <v>3</v>
      </c>
      <c r="H49" s="87">
        <v>1.2757000000000001</v>
      </c>
      <c r="I49" s="87"/>
      <c r="J49" s="51">
        <v>337</v>
      </c>
      <c r="K49" s="88">
        <f t="shared" si="3"/>
        <v>29706.66116927777</v>
      </c>
      <c r="L49" s="89"/>
      <c r="M49" s="6">
        <f>IF(J49="","",(K49/J49)/LOOKUP(RIGHT($D$2,3),定数!$A$6:$A$13,定数!$B$6:$B$13))</f>
        <v>0.73458608232635436</v>
      </c>
      <c r="N49" s="51">
        <v>2010</v>
      </c>
      <c r="O49" s="8">
        <v>43602</v>
      </c>
      <c r="P49" s="87">
        <v>1.2256</v>
      </c>
      <c r="Q49" s="87"/>
      <c r="R49" s="90">
        <f>IF(P49="","",T49*M49*LOOKUP(RIGHT($D$2,3),定数!$A$6:$A$13,定数!$B$6:$B$13))</f>
        <v>44163.315269460451</v>
      </c>
      <c r="S49" s="90"/>
      <c r="T49" s="91">
        <f t="shared" si="4"/>
        <v>501.00000000000034</v>
      </c>
      <c r="U49" s="91"/>
      <c r="V49" t="str">
        <f t="shared" si="7"/>
        <v/>
      </c>
      <c r="W49">
        <f t="shared" si="2"/>
        <v>0</v>
      </c>
      <c r="X49" s="35">
        <f t="shared" si="5"/>
        <v>1020847.4628617789</v>
      </c>
      <c r="Y49" s="36">
        <f t="shared" si="6"/>
        <v>2.9999999999999916E-2</v>
      </c>
    </row>
    <row r="50" spans="2:25">
      <c r="B50" s="51">
        <v>42</v>
      </c>
      <c r="C50" s="86">
        <f t="shared" si="0"/>
        <v>1034385.3542453861</v>
      </c>
      <c r="D50" s="86"/>
      <c r="E50" s="51">
        <v>2010</v>
      </c>
      <c r="F50" s="8">
        <v>43672</v>
      </c>
      <c r="G50" s="51" t="s">
        <v>4</v>
      </c>
      <c r="H50" s="87">
        <v>1.2966</v>
      </c>
      <c r="I50" s="87"/>
      <c r="J50" s="51">
        <v>174</v>
      </c>
      <c r="K50" s="88">
        <f t="shared" si="3"/>
        <v>31031.560627361581</v>
      </c>
      <c r="L50" s="89"/>
      <c r="M50" s="6">
        <f>IF(J50="","",(K50/J50)/LOOKUP(RIGHT($D$2,3),定数!$A$6:$A$13,定数!$B$6:$B$13))</f>
        <v>1.4861858538008419</v>
      </c>
      <c r="N50" s="51">
        <v>2010</v>
      </c>
      <c r="O50" s="8">
        <v>43680</v>
      </c>
      <c r="P50" s="87">
        <v>1.3223</v>
      </c>
      <c r="Q50" s="87"/>
      <c r="R50" s="90">
        <f>IF(P50="","",T50*M50*LOOKUP(RIGHT($D$2,3),定数!$A$6:$A$13,定数!$B$6:$B$13))</f>
        <v>45833.971731218066</v>
      </c>
      <c r="S50" s="90"/>
      <c r="T50" s="91">
        <f t="shared" si="4"/>
        <v>257.00000000000057</v>
      </c>
      <c r="U50" s="91"/>
      <c r="V50" t="str">
        <f t="shared" si="7"/>
        <v/>
      </c>
      <c r="W50">
        <f t="shared" si="2"/>
        <v>0</v>
      </c>
      <c r="X50" s="35">
        <f t="shared" si="5"/>
        <v>1034385.3542453861</v>
      </c>
      <c r="Y50" s="36">
        <f t="shared" si="6"/>
        <v>0</v>
      </c>
    </row>
    <row r="51" spans="2:25">
      <c r="B51" s="51">
        <v>43</v>
      </c>
      <c r="C51" s="86">
        <f t="shared" si="0"/>
        <v>1080219.3259766041</v>
      </c>
      <c r="D51" s="86"/>
      <c r="E51" s="51">
        <v>2011</v>
      </c>
      <c r="F51" s="8">
        <v>43541</v>
      </c>
      <c r="G51" s="51" t="s">
        <v>4</v>
      </c>
      <c r="H51" s="87">
        <v>1.4013</v>
      </c>
      <c r="I51" s="87"/>
      <c r="J51" s="51">
        <v>160</v>
      </c>
      <c r="K51" s="88">
        <f t="shared" si="3"/>
        <v>32406.579779298121</v>
      </c>
      <c r="L51" s="89"/>
      <c r="M51" s="6">
        <f>IF(J51="","",(K51/J51)/LOOKUP(RIGHT($D$2,3),定数!$A$6:$A$13,定数!$B$6:$B$13))</f>
        <v>1.6878426968384439</v>
      </c>
      <c r="N51" s="51">
        <v>2011</v>
      </c>
      <c r="O51" s="8">
        <v>43559</v>
      </c>
      <c r="P51" s="87">
        <v>1.4249000000000001</v>
      </c>
      <c r="Q51" s="87"/>
      <c r="R51" s="90">
        <f>IF(P51="","",T51*M51*LOOKUP(RIGHT($D$2,3),定数!$A$6:$A$13,定数!$B$6:$B$13))</f>
        <v>47799.705174464863</v>
      </c>
      <c r="S51" s="90"/>
      <c r="T51" s="91">
        <f t="shared" si="4"/>
        <v>236.00000000000065</v>
      </c>
      <c r="U51" s="91"/>
      <c r="V51" t="str">
        <f t="shared" si="7"/>
        <v/>
      </c>
      <c r="W51">
        <f t="shared" si="2"/>
        <v>0</v>
      </c>
      <c r="X51" s="35">
        <f t="shared" si="5"/>
        <v>1080219.3259766041</v>
      </c>
      <c r="Y51" s="36">
        <f t="shared" si="6"/>
        <v>0</v>
      </c>
    </row>
    <row r="52" spans="2:25">
      <c r="B52" s="51">
        <v>44</v>
      </c>
      <c r="C52" s="86">
        <f t="shared" si="0"/>
        <v>1128019.0311510691</v>
      </c>
      <c r="D52" s="86"/>
      <c r="E52" s="51">
        <v>2011</v>
      </c>
      <c r="F52" s="8">
        <v>43561</v>
      </c>
      <c r="G52" s="51" t="s">
        <v>4</v>
      </c>
      <c r="H52" s="87">
        <v>1.4246000000000001</v>
      </c>
      <c r="I52" s="87"/>
      <c r="J52" s="51">
        <v>96</v>
      </c>
      <c r="K52" s="88">
        <f t="shared" si="3"/>
        <v>33840.570934532072</v>
      </c>
      <c r="L52" s="89"/>
      <c r="M52" s="6">
        <f>IF(J52="","",(K52/J52)/LOOKUP(RIGHT($D$2,3),定数!$A$6:$A$13,定数!$B$6:$B$13))</f>
        <v>2.9375495602892423</v>
      </c>
      <c r="N52" s="51">
        <v>2011</v>
      </c>
      <c r="O52" s="8">
        <v>43563</v>
      </c>
      <c r="P52" s="87">
        <v>1.4386000000000001</v>
      </c>
      <c r="Q52" s="87"/>
      <c r="R52" s="90">
        <f>IF(P52="","",T52*M52*LOOKUP(RIGHT($D$2,3),定数!$A$6:$A$13,定数!$B$6:$B$13))</f>
        <v>49350.832612859311</v>
      </c>
      <c r="S52" s="90"/>
      <c r="T52" s="91">
        <f t="shared" si="4"/>
        <v>140.00000000000011</v>
      </c>
      <c r="U52" s="91"/>
      <c r="V52" t="str">
        <f t="shared" si="7"/>
        <v/>
      </c>
      <c r="W52">
        <f t="shared" si="2"/>
        <v>0</v>
      </c>
      <c r="X52" s="35">
        <f t="shared" si="5"/>
        <v>1128019.0311510691</v>
      </c>
      <c r="Y52" s="36">
        <f t="shared" si="6"/>
        <v>0</v>
      </c>
    </row>
    <row r="53" spans="2:25">
      <c r="B53" s="51">
        <v>45</v>
      </c>
      <c r="C53" s="86">
        <f t="shared" si="0"/>
        <v>1177369.8637639284</v>
      </c>
      <c r="D53" s="86"/>
      <c r="E53" s="51">
        <v>2011</v>
      </c>
      <c r="F53" s="8">
        <v>43661</v>
      </c>
      <c r="G53" s="51" t="s">
        <v>3</v>
      </c>
      <c r="H53" s="87">
        <v>1.4114</v>
      </c>
      <c r="I53" s="87"/>
      <c r="J53" s="51">
        <v>168</v>
      </c>
      <c r="K53" s="88">
        <f t="shared" si="3"/>
        <v>35321.095912917852</v>
      </c>
      <c r="L53" s="89"/>
      <c r="M53" s="6">
        <f>IF(J53="","",(K53/J53)/LOOKUP(RIGHT($D$2,3),定数!$A$6:$A$13,定数!$B$6:$B$13))</f>
        <v>1.7520384877439412</v>
      </c>
      <c r="N53" s="51">
        <v>2011</v>
      </c>
      <c r="O53" s="8">
        <v>43667</v>
      </c>
      <c r="P53" s="87">
        <v>1.4281999999999999</v>
      </c>
      <c r="Q53" s="87"/>
      <c r="R53" s="90">
        <f>IF(P53="","",T53*M53*LOOKUP(RIGHT($D$2,3),定数!$A$6:$A$13,定数!$B$6:$B$13))</f>
        <v>-35321.095912917699</v>
      </c>
      <c r="S53" s="90"/>
      <c r="T53" s="91">
        <f t="shared" si="4"/>
        <v>-167.99999999999926</v>
      </c>
      <c r="U53" s="91"/>
      <c r="V53" t="str">
        <f t="shared" si="7"/>
        <v/>
      </c>
      <c r="W53">
        <f t="shared" si="2"/>
        <v>1</v>
      </c>
      <c r="X53" s="35">
        <f t="shared" si="5"/>
        <v>1177369.8637639284</v>
      </c>
      <c r="Y53" s="36">
        <f t="shared" si="6"/>
        <v>0</v>
      </c>
    </row>
    <row r="54" spans="2:25">
      <c r="B54" s="51">
        <v>46</v>
      </c>
      <c r="C54" s="86">
        <f t="shared" si="0"/>
        <v>1142048.7678510107</v>
      </c>
      <c r="D54" s="86"/>
      <c r="E54" s="51">
        <v>2011</v>
      </c>
      <c r="F54" s="8">
        <v>43737</v>
      </c>
      <c r="G54" s="51" t="s">
        <v>3</v>
      </c>
      <c r="H54" s="87">
        <v>1.3531</v>
      </c>
      <c r="I54" s="87"/>
      <c r="J54" s="51">
        <v>160</v>
      </c>
      <c r="K54" s="88">
        <f t="shared" si="3"/>
        <v>34261.463035530316</v>
      </c>
      <c r="L54" s="89"/>
      <c r="M54" s="6">
        <f>IF(J54="","",(K54/J54)/LOOKUP(RIGHT($D$2,3),定数!$A$6:$A$13,定数!$B$6:$B$13))</f>
        <v>1.7844511997672039</v>
      </c>
      <c r="N54" s="51">
        <v>2011</v>
      </c>
      <c r="O54" s="8">
        <v>43741</v>
      </c>
      <c r="P54" s="87">
        <v>1.3297000000000001</v>
      </c>
      <c r="Q54" s="87"/>
      <c r="R54" s="90">
        <f>IF(P54="","",T54*M54*LOOKUP(RIGHT($D$2,3),定数!$A$6:$A$13,定数!$B$6:$B$13))</f>
        <v>50107.389689462798</v>
      </c>
      <c r="S54" s="90"/>
      <c r="T54" s="91">
        <f t="shared" si="4"/>
        <v>233.99999999999866</v>
      </c>
      <c r="U54" s="91"/>
      <c r="V54" t="str">
        <f t="shared" si="7"/>
        <v/>
      </c>
      <c r="W54">
        <f t="shared" si="2"/>
        <v>0</v>
      </c>
      <c r="X54" s="35">
        <f t="shared" si="5"/>
        <v>1177369.8637639284</v>
      </c>
      <c r="Y54" s="36">
        <f t="shared" si="6"/>
        <v>2.9999999999999916E-2</v>
      </c>
    </row>
    <row r="55" spans="2:25">
      <c r="B55" s="51">
        <v>47</v>
      </c>
      <c r="C55" s="86">
        <f t="shared" si="0"/>
        <v>1192156.1575404734</v>
      </c>
      <c r="D55" s="86"/>
      <c r="E55" s="51">
        <v>2011</v>
      </c>
      <c r="F55" s="8">
        <v>43759</v>
      </c>
      <c r="G55" s="51" t="s">
        <v>4</v>
      </c>
      <c r="H55" s="87">
        <v>1.3843000000000001</v>
      </c>
      <c r="I55" s="87"/>
      <c r="J55" s="51">
        <v>189</v>
      </c>
      <c r="K55" s="88">
        <f t="shared" si="3"/>
        <v>35764.684726214204</v>
      </c>
      <c r="L55" s="89"/>
      <c r="M55" s="6">
        <f>IF(J55="","",(K55/J55)/LOOKUP(RIGHT($D$2,3),定数!$A$6:$A$13,定数!$B$6:$B$13))</f>
        <v>1.5769261343127956</v>
      </c>
      <c r="N55" s="51">
        <v>2011</v>
      </c>
      <c r="O55" s="8">
        <v>43765</v>
      </c>
      <c r="P55" s="87">
        <v>1.4123000000000001</v>
      </c>
      <c r="Q55" s="87"/>
      <c r="R55" s="90">
        <f>IF(P55="","",T55*M55*LOOKUP(RIGHT($D$2,3),定数!$A$6:$A$13,定数!$B$6:$B$13))</f>
        <v>52984.718112909977</v>
      </c>
      <c r="S55" s="90"/>
      <c r="T55" s="91">
        <f t="shared" si="4"/>
        <v>280.00000000000023</v>
      </c>
      <c r="U55" s="91"/>
      <c r="V55" t="str">
        <f t="shared" si="7"/>
        <v/>
      </c>
      <c r="W55">
        <f t="shared" si="2"/>
        <v>0</v>
      </c>
      <c r="X55" s="35">
        <f t="shared" si="5"/>
        <v>1192156.1575404734</v>
      </c>
      <c r="Y55" s="36">
        <f t="shared" si="6"/>
        <v>0</v>
      </c>
    </row>
    <row r="56" spans="2:25">
      <c r="B56" s="51">
        <v>48</v>
      </c>
      <c r="C56" s="86">
        <f t="shared" si="0"/>
        <v>1245140.8756533833</v>
      </c>
      <c r="D56" s="86"/>
      <c r="E56" s="51">
        <v>2011</v>
      </c>
      <c r="F56" s="8">
        <v>43792</v>
      </c>
      <c r="G56" s="51" t="s">
        <v>3</v>
      </c>
      <c r="H56" s="87">
        <v>1.3467</v>
      </c>
      <c r="I56" s="87"/>
      <c r="J56" s="51">
        <v>102</v>
      </c>
      <c r="K56" s="88">
        <f t="shared" si="3"/>
        <v>37354.226269601495</v>
      </c>
      <c r="L56" s="89"/>
      <c r="M56" s="6">
        <f>IF(J56="","",(K56/J56)/LOOKUP(RIGHT($D$2,3),定数!$A$6:$A$13,定数!$B$6:$B$13))</f>
        <v>3.0518158716994686</v>
      </c>
      <c r="N56" s="51">
        <v>2011</v>
      </c>
      <c r="O56" s="8">
        <v>43792</v>
      </c>
      <c r="P56" s="87">
        <v>1.3318000000000001</v>
      </c>
      <c r="Q56" s="87"/>
      <c r="R56" s="90">
        <f>IF(P56="","",T56*M56*LOOKUP(RIGHT($D$2,3),定数!$A$6:$A$13,定数!$B$6:$B$13))</f>
        <v>54566.467785986184</v>
      </c>
      <c r="S56" s="90"/>
      <c r="T56" s="91">
        <f t="shared" si="4"/>
        <v>148.99999999999915</v>
      </c>
      <c r="U56" s="91"/>
      <c r="V56" t="str">
        <f t="shared" si="7"/>
        <v/>
      </c>
      <c r="W56">
        <f t="shared" si="2"/>
        <v>0</v>
      </c>
      <c r="X56" s="35">
        <f t="shared" si="5"/>
        <v>1245140.8756533833</v>
      </c>
      <c r="Y56" s="36">
        <f t="shared" si="6"/>
        <v>0</v>
      </c>
    </row>
    <row r="57" spans="2:25">
      <c r="B57" s="51">
        <v>49</v>
      </c>
      <c r="C57" s="86">
        <f t="shared" si="0"/>
        <v>1299707.3434393695</v>
      </c>
      <c r="D57" s="86"/>
      <c r="E57" s="51">
        <v>2011</v>
      </c>
      <c r="F57" s="8">
        <v>43791</v>
      </c>
      <c r="G57" s="51" t="s">
        <v>3</v>
      </c>
      <c r="H57" s="87">
        <v>1.3023</v>
      </c>
      <c r="I57" s="87"/>
      <c r="J57" s="51">
        <v>174</v>
      </c>
      <c r="K57" s="88">
        <f t="shared" si="3"/>
        <v>38991.220303181086</v>
      </c>
      <c r="L57" s="89"/>
      <c r="M57" s="6">
        <f>IF(J57="","",(K57/J57)/LOOKUP(RIGHT($D$2,3),定数!$A$6:$A$13,定数!$B$6:$B$13))</f>
        <v>1.8673956083898988</v>
      </c>
      <c r="N57" s="51">
        <v>2012</v>
      </c>
      <c r="O57" s="8">
        <v>43471</v>
      </c>
      <c r="P57" s="87">
        <v>1.2766</v>
      </c>
      <c r="Q57" s="87"/>
      <c r="R57" s="90">
        <f>IF(P57="","",T57*M57*LOOKUP(RIGHT($D$2,3),定数!$A$6:$A$13,定数!$B$6:$B$13))</f>
        <v>57590.480562744604</v>
      </c>
      <c r="S57" s="90"/>
      <c r="T57" s="91">
        <f t="shared" si="4"/>
        <v>257.00000000000057</v>
      </c>
      <c r="U57" s="91"/>
      <c r="V57" t="str">
        <f t="shared" si="7"/>
        <v/>
      </c>
      <c r="W57">
        <f t="shared" si="2"/>
        <v>0</v>
      </c>
      <c r="X57" s="35">
        <f t="shared" si="5"/>
        <v>1299707.3434393695</v>
      </c>
      <c r="Y57" s="36">
        <f t="shared" si="6"/>
        <v>0</v>
      </c>
    </row>
    <row r="58" spans="2:25">
      <c r="B58" s="51">
        <v>50</v>
      </c>
      <c r="C58" s="86">
        <f t="shared" si="0"/>
        <v>1357297.8240021141</v>
      </c>
      <c r="D58" s="86"/>
      <c r="E58" s="51">
        <v>2013</v>
      </c>
      <c r="F58" s="8">
        <v>43700</v>
      </c>
      <c r="G58" s="51" t="s">
        <v>4</v>
      </c>
      <c r="H58" s="87">
        <v>1.3373999999999999</v>
      </c>
      <c r="I58" s="87"/>
      <c r="J58" s="51">
        <v>77</v>
      </c>
      <c r="K58" s="88">
        <f t="shared" si="3"/>
        <v>40718.934720063422</v>
      </c>
      <c r="L58" s="89"/>
      <c r="M58" s="6">
        <f>IF(J58="","",(K58/J58)/LOOKUP(RIGHT($D$2,3),定数!$A$6:$A$13,定数!$B$6:$B$13))</f>
        <v>4.4068111168899806</v>
      </c>
      <c r="N58" s="51">
        <v>2013</v>
      </c>
      <c r="O58" s="8">
        <v>43706</v>
      </c>
      <c r="P58" s="87">
        <v>1.3297000000000001</v>
      </c>
      <c r="Q58" s="87"/>
      <c r="R58" s="90">
        <f>IF(P58="","",T58*M58*LOOKUP(RIGHT($D$2,3),定数!$A$6:$A$13,定数!$B$6:$B$13))</f>
        <v>-40718.934720062462</v>
      </c>
      <c r="S58" s="90"/>
      <c r="T58" s="91">
        <f t="shared" si="4"/>
        <v>-76.999999999998181</v>
      </c>
      <c r="U58" s="91"/>
      <c r="V58" t="str">
        <f t="shared" si="7"/>
        <v/>
      </c>
      <c r="W58">
        <f t="shared" si="2"/>
        <v>1</v>
      </c>
      <c r="X58" s="35">
        <f t="shared" si="5"/>
        <v>1357297.8240021141</v>
      </c>
      <c r="Y58" s="36">
        <f t="shared" si="6"/>
        <v>0</v>
      </c>
    </row>
    <row r="59" spans="2:25">
      <c r="B59" s="51">
        <v>51</v>
      </c>
      <c r="C59" s="86">
        <f t="shared" si="0"/>
        <v>1316578.8892820517</v>
      </c>
      <c r="D59" s="86"/>
      <c r="E59" s="51"/>
      <c r="F59" s="8"/>
      <c r="G59" s="51"/>
      <c r="H59" s="87"/>
      <c r="I59" s="87"/>
      <c r="J59" s="51"/>
      <c r="K59" s="88" t="str">
        <f t="shared" si="3"/>
        <v/>
      </c>
      <c r="L59" s="89"/>
      <c r="M59" s="6" t="str">
        <f>IF(J59="","",(K59/J59)/LOOKUP(RIGHT($D$2,3),定数!$A$6:$A$13,定数!$B$6:$B$13))</f>
        <v/>
      </c>
      <c r="N59" s="51"/>
      <c r="O59" s="8"/>
      <c r="P59" s="87"/>
      <c r="Q59" s="87"/>
      <c r="R59" s="90" t="str">
        <f>IF(P59="","",T59*M59*LOOKUP(RIGHT($D$2,3),定数!$A$6:$A$13,定数!$B$6:$B$13))</f>
        <v/>
      </c>
      <c r="S59" s="90"/>
      <c r="T59" s="91" t="str">
        <f t="shared" si="4"/>
        <v/>
      </c>
      <c r="U59" s="91"/>
      <c r="V59" t="str">
        <f t="shared" si="7"/>
        <v/>
      </c>
      <c r="W59" t="str">
        <f t="shared" si="2"/>
        <v/>
      </c>
      <c r="X59" s="35">
        <f t="shared" si="5"/>
        <v>1357297.8240021141</v>
      </c>
      <c r="Y59" s="36">
        <f t="shared" si="6"/>
        <v>2.9999999999999249E-2</v>
      </c>
    </row>
    <row r="60" spans="2:25">
      <c r="B60" s="51">
        <v>52</v>
      </c>
      <c r="C60" s="86" t="str">
        <f t="shared" si="0"/>
        <v/>
      </c>
      <c r="D60" s="86"/>
      <c r="E60" s="51"/>
      <c r="F60" s="8"/>
      <c r="G60" s="51"/>
      <c r="H60" s="87"/>
      <c r="I60" s="87"/>
      <c r="J60" s="51"/>
      <c r="K60" s="88" t="str">
        <f t="shared" si="3"/>
        <v/>
      </c>
      <c r="L60" s="89"/>
      <c r="M60" s="6" t="str">
        <f>IF(J60="","",(K60/J60)/LOOKUP(RIGHT($D$2,3),定数!$A$6:$A$13,定数!$B$6:$B$13))</f>
        <v/>
      </c>
      <c r="N60" s="51"/>
      <c r="O60" s="8"/>
      <c r="P60" s="87"/>
      <c r="Q60" s="87"/>
      <c r="R60" s="90" t="str">
        <f>IF(P60="","",T60*M60*LOOKUP(RIGHT($D$2,3),定数!$A$6:$A$13,定数!$B$6:$B$13))</f>
        <v/>
      </c>
      <c r="S60" s="90"/>
      <c r="T60" s="91" t="str">
        <f t="shared" si="4"/>
        <v/>
      </c>
      <c r="U60" s="91"/>
      <c r="V60" t="str">
        <f t="shared" si="7"/>
        <v/>
      </c>
      <c r="W60" t="str">
        <f t="shared" si="2"/>
        <v/>
      </c>
      <c r="X60" s="35" t="str">
        <f t="shared" si="5"/>
        <v/>
      </c>
      <c r="Y60" s="36" t="str">
        <f t="shared" si="6"/>
        <v/>
      </c>
    </row>
    <row r="61" spans="2:25">
      <c r="B61" s="51">
        <v>53</v>
      </c>
      <c r="C61" s="86" t="str">
        <f t="shared" si="0"/>
        <v/>
      </c>
      <c r="D61" s="86"/>
      <c r="E61" s="51"/>
      <c r="F61" s="8"/>
      <c r="G61" s="51"/>
      <c r="H61" s="87"/>
      <c r="I61" s="87"/>
      <c r="J61" s="51"/>
      <c r="K61" s="88" t="str">
        <f t="shared" si="3"/>
        <v/>
      </c>
      <c r="L61" s="89"/>
      <c r="M61" s="6" t="str">
        <f>IF(J61="","",(K61/J61)/LOOKUP(RIGHT($D$2,3),定数!$A$6:$A$13,定数!$B$6:$B$13))</f>
        <v/>
      </c>
      <c r="N61" s="51"/>
      <c r="O61" s="8"/>
      <c r="P61" s="87"/>
      <c r="Q61" s="87"/>
      <c r="R61" s="90" t="str">
        <f>IF(P61="","",T61*M61*LOOKUP(RIGHT($D$2,3),定数!$A$6:$A$13,定数!$B$6:$B$13))</f>
        <v/>
      </c>
      <c r="S61" s="90"/>
      <c r="T61" s="91" t="str">
        <f t="shared" si="4"/>
        <v/>
      </c>
      <c r="U61" s="91"/>
      <c r="V61" t="str">
        <f t="shared" si="7"/>
        <v/>
      </c>
      <c r="W61" t="str">
        <f t="shared" si="2"/>
        <v/>
      </c>
      <c r="X61" s="35" t="str">
        <f t="shared" si="5"/>
        <v/>
      </c>
      <c r="Y61" s="36" t="str">
        <f t="shared" si="6"/>
        <v/>
      </c>
    </row>
    <row r="62" spans="2:25">
      <c r="B62" s="51">
        <v>54</v>
      </c>
      <c r="C62" s="86" t="str">
        <f t="shared" si="0"/>
        <v/>
      </c>
      <c r="D62" s="86"/>
      <c r="E62" s="51"/>
      <c r="F62" s="8"/>
      <c r="G62" s="51"/>
      <c r="H62" s="87"/>
      <c r="I62" s="87"/>
      <c r="J62" s="51"/>
      <c r="K62" s="88" t="str">
        <f t="shared" si="3"/>
        <v/>
      </c>
      <c r="L62" s="89"/>
      <c r="M62" s="6" t="str">
        <f>IF(J62="","",(K62/J62)/LOOKUP(RIGHT($D$2,3),定数!$A$6:$A$13,定数!$B$6:$B$13))</f>
        <v/>
      </c>
      <c r="N62" s="51"/>
      <c r="O62" s="8"/>
      <c r="P62" s="87"/>
      <c r="Q62" s="87"/>
      <c r="R62" s="90" t="str">
        <f>IF(P62="","",T62*M62*LOOKUP(RIGHT($D$2,3),定数!$A$6:$A$13,定数!$B$6:$B$13))</f>
        <v/>
      </c>
      <c r="S62" s="90"/>
      <c r="T62" s="91" t="str">
        <f t="shared" si="4"/>
        <v/>
      </c>
      <c r="U62" s="91"/>
      <c r="V62" t="str">
        <f t="shared" si="7"/>
        <v/>
      </c>
      <c r="W62" t="str">
        <f t="shared" si="2"/>
        <v/>
      </c>
      <c r="X62" s="35" t="str">
        <f t="shared" si="5"/>
        <v/>
      </c>
      <c r="Y62" s="36" t="str">
        <f t="shared" si="6"/>
        <v/>
      </c>
    </row>
    <row r="63" spans="2:25">
      <c r="B63" s="51">
        <v>55</v>
      </c>
      <c r="C63" s="86" t="str">
        <f t="shared" si="0"/>
        <v/>
      </c>
      <c r="D63" s="86"/>
      <c r="E63" s="51"/>
      <c r="F63" s="8"/>
      <c r="G63" s="51"/>
      <c r="H63" s="87"/>
      <c r="I63" s="87"/>
      <c r="J63" s="51"/>
      <c r="K63" s="88" t="str">
        <f t="shared" si="3"/>
        <v/>
      </c>
      <c r="L63" s="89"/>
      <c r="M63" s="6" t="str">
        <f>IF(J63="","",(K63/J63)/LOOKUP(RIGHT($D$2,3),定数!$A$6:$A$13,定数!$B$6:$B$13))</f>
        <v/>
      </c>
      <c r="N63" s="51"/>
      <c r="O63" s="8"/>
      <c r="P63" s="87"/>
      <c r="Q63" s="87"/>
      <c r="R63" s="90" t="str">
        <f>IF(P63="","",T63*M63*LOOKUP(RIGHT($D$2,3),定数!$A$6:$A$13,定数!$B$6:$B$13))</f>
        <v/>
      </c>
      <c r="S63" s="90"/>
      <c r="T63" s="91" t="str">
        <f t="shared" si="4"/>
        <v/>
      </c>
      <c r="U63" s="91"/>
      <c r="V63" t="str">
        <f t="shared" si="7"/>
        <v/>
      </c>
      <c r="W63" t="str">
        <f t="shared" si="2"/>
        <v/>
      </c>
      <c r="X63" s="35" t="str">
        <f t="shared" si="5"/>
        <v/>
      </c>
      <c r="Y63" s="36" t="str">
        <f t="shared" si="6"/>
        <v/>
      </c>
    </row>
    <row r="64" spans="2:25">
      <c r="B64" s="51">
        <v>56</v>
      </c>
      <c r="C64" s="86" t="str">
        <f t="shared" si="0"/>
        <v/>
      </c>
      <c r="D64" s="86"/>
      <c r="E64" s="51"/>
      <c r="F64" s="8"/>
      <c r="G64" s="51"/>
      <c r="H64" s="87"/>
      <c r="I64" s="87"/>
      <c r="J64" s="51"/>
      <c r="K64" s="88" t="str">
        <f t="shared" si="3"/>
        <v/>
      </c>
      <c r="L64" s="89"/>
      <c r="M64" s="6" t="str">
        <f>IF(J64="","",(K64/J64)/LOOKUP(RIGHT($D$2,3),定数!$A$6:$A$13,定数!$B$6:$B$13))</f>
        <v/>
      </c>
      <c r="N64" s="51"/>
      <c r="O64" s="8"/>
      <c r="P64" s="87"/>
      <c r="Q64" s="87"/>
      <c r="R64" s="90" t="str">
        <f>IF(P64="","",T64*M64*LOOKUP(RIGHT($D$2,3),定数!$A$6:$A$13,定数!$B$6:$B$13))</f>
        <v/>
      </c>
      <c r="S64" s="90"/>
      <c r="T64" s="91" t="str">
        <f t="shared" si="4"/>
        <v/>
      </c>
      <c r="U64" s="91"/>
      <c r="V64" t="str">
        <f t="shared" si="7"/>
        <v/>
      </c>
      <c r="W64" t="str">
        <f t="shared" si="2"/>
        <v/>
      </c>
      <c r="X64" s="35" t="str">
        <f t="shared" si="5"/>
        <v/>
      </c>
      <c r="Y64" s="36" t="str">
        <f t="shared" si="6"/>
        <v/>
      </c>
    </row>
    <row r="65" spans="2:25">
      <c r="B65" s="51">
        <v>57</v>
      </c>
      <c r="C65" s="86" t="str">
        <f t="shared" si="0"/>
        <v/>
      </c>
      <c r="D65" s="86"/>
      <c r="E65" s="51"/>
      <c r="F65" s="8"/>
      <c r="G65" s="51"/>
      <c r="H65" s="87"/>
      <c r="I65" s="87"/>
      <c r="J65" s="51"/>
      <c r="K65" s="88" t="str">
        <f t="shared" si="3"/>
        <v/>
      </c>
      <c r="L65" s="89"/>
      <c r="M65" s="6" t="str">
        <f>IF(J65="","",(K65/J65)/LOOKUP(RIGHT($D$2,3),定数!$A$6:$A$13,定数!$B$6:$B$13))</f>
        <v/>
      </c>
      <c r="N65" s="51"/>
      <c r="O65" s="8"/>
      <c r="P65" s="87"/>
      <c r="Q65" s="87"/>
      <c r="R65" s="90" t="str">
        <f>IF(P65="","",T65*M65*LOOKUP(RIGHT($D$2,3),定数!$A$6:$A$13,定数!$B$6:$B$13))</f>
        <v/>
      </c>
      <c r="S65" s="90"/>
      <c r="T65" s="91" t="str">
        <f t="shared" si="4"/>
        <v/>
      </c>
      <c r="U65" s="91"/>
      <c r="V65" t="str">
        <f t="shared" si="7"/>
        <v/>
      </c>
      <c r="W65" t="str">
        <f t="shared" si="2"/>
        <v/>
      </c>
      <c r="X65" s="35" t="str">
        <f t="shared" si="5"/>
        <v/>
      </c>
      <c r="Y65" s="36" t="str">
        <f t="shared" si="6"/>
        <v/>
      </c>
    </row>
    <row r="66" spans="2:25">
      <c r="B66" s="51">
        <v>58</v>
      </c>
      <c r="C66" s="86" t="str">
        <f t="shared" si="0"/>
        <v/>
      </c>
      <c r="D66" s="86"/>
      <c r="E66" s="51"/>
      <c r="F66" s="8"/>
      <c r="G66" s="51"/>
      <c r="H66" s="87"/>
      <c r="I66" s="87"/>
      <c r="J66" s="51"/>
      <c r="K66" s="88" t="str">
        <f t="shared" si="3"/>
        <v/>
      </c>
      <c r="L66" s="89"/>
      <c r="M66" s="6" t="str">
        <f>IF(J66="","",(K66/J66)/LOOKUP(RIGHT($D$2,3),定数!$A$6:$A$13,定数!$B$6:$B$13))</f>
        <v/>
      </c>
      <c r="N66" s="51"/>
      <c r="O66" s="8"/>
      <c r="P66" s="87"/>
      <c r="Q66" s="87"/>
      <c r="R66" s="90" t="str">
        <f>IF(P66="","",T66*M66*LOOKUP(RIGHT($D$2,3),定数!$A$6:$A$13,定数!$B$6:$B$13))</f>
        <v/>
      </c>
      <c r="S66" s="90"/>
      <c r="T66" s="91" t="str">
        <f t="shared" si="4"/>
        <v/>
      </c>
      <c r="U66" s="91"/>
      <c r="V66" t="str">
        <f t="shared" si="7"/>
        <v/>
      </c>
      <c r="W66" t="str">
        <f t="shared" si="2"/>
        <v/>
      </c>
      <c r="X66" s="35" t="str">
        <f t="shared" si="5"/>
        <v/>
      </c>
      <c r="Y66" s="36" t="str">
        <f t="shared" si="6"/>
        <v/>
      </c>
    </row>
    <row r="67" spans="2:25">
      <c r="B67" s="51">
        <v>59</v>
      </c>
      <c r="C67" s="86" t="str">
        <f t="shared" si="0"/>
        <v/>
      </c>
      <c r="D67" s="86"/>
      <c r="E67" s="51"/>
      <c r="F67" s="8"/>
      <c r="G67" s="51"/>
      <c r="H67" s="87"/>
      <c r="I67" s="87"/>
      <c r="J67" s="51"/>
      <c r="K67" s="88" t="str">
        <f t="shared" si="3"/>
        <v/>
      </c>
      <c r="L67" s="89"/>
      <c r="M67" s="6" t="str">
        <f>IF(J67="","",(K67/J67)/LOOKUP(RIGHT($D$2,3),定数!$A$6:$A$13,定数!$B$6:$B$13))</f>
        <v/>
      </c>
      <c r="N67" s="51"/>
      <c r="O67" s="8"/>
      <c r="P67" s="87"/>
      <c r="Q67" s="87"/>
      <c r="R67" s="90" t="str">
        <f>IF(P67="","",T67*M67*LOOKUP(RIGHT($D$2,3),定数!$A$6:$A$13,定数!$B$6:$B$13))</f>
        <v/>
      </c>
      <c r="S67" s="90"/>
      <c r="T67" s="91" t="str">
        <f t="shared" si="4"/>
        <v/>
      </c>
      <c r="U67" s="91"/>
      <c r="V67" t="str">
        <f t="shared" si="7"/>
        <v/>
      </c>
      <c r="W67" t="str">
        <f t="shared" si="2"/>
        <v/>
      </c>
      <c r="X67" s="35" t="str">
        <f t="shared" si="5"/>
        <v/>
      </c>
      <c r="Y67" s="36" t="str">
        <f t="shared" si="6"/>
        <v/>
      </c>
    </row>
    <row r="68" spans="2:25">
      <c r="B68" s="51">
        <v>60</v>
      </c>
      <c r="C68" s="86" t="str">
        <f t="shared" si="0"/>
        <v/>
      </c>
      <c r="D68" s="86"/>
      <c r="E68" s="51"/>
      <c r="F68" s="8"/>
      <c r="G68" s="51"/>
      <c r="H68" s="87"/>
      <c r="I68" s="87"/>
      <c r="J68" s="51"/>
      <c r="K68" s="88" t="str">
        <f t="shared" si="3"/>
        <v/>
      </c>
      <c r="L68" s="89"/>
      <c r="M68" s="6" t="str">
        <f>IF(J68="","",(K68/J68)/LOOKUP(RIGHT($D$2,3),定数!$A$6:$A$13,定数!$B$6:$B$13))</f>
        <v/>
      </c>
      <c r="N68" s="51"/>
      <c r="O68" s="8"/>
      <c r="P68" s="87"/>
      <c r="Q68" s="87"/>
      <c r="R68" s="90" t="str">
        <f>IF(P68="","",T68*M68*LOOKUP(RIGHT($D$2,3),定数!$A$6:$A$13,定数!$B$6:$B$13))</f>
        <v/>
      </c>
      <c r="S68" s="90"/>
      <c r="T68" s="91" t="str">
        <f t="shared" si="4"/>
        <v/>
      </c>
      <c r="U68" s="91"/>
      <c r="V68" t="str">
        <f t="shared" si="7"/>
        <v/>
      </c>
      <c r="W68" t="str">
        <f t="shared" si="2"/>
        <v/>
      </c>
      <c r="X68" s="35" t="str">
        <f t="shared" si="5"/>
        <v/>
      </c>
      <c r="Y68" s="36" t="str">
        <f t="shared" si="6"/>
        <v/>
      </c>
    </row>
    <row r="69" spans="2:25">
      <c r="B69" s="51">
        <v>61</v>
      </c>
      <c r="C69" s="86" t="str">
        <f t="shared" si="0"/>
        <v/>
      </c>
      <c r="D69" s="86"/>
      <c r="E69" s="51"/>
      <c r="F69" s="8"/>
      <c r="G69" s="51"/>
      <c r="H69" s="87"/>
      <c r="I69" s="87"/>
      <c r="J69" s="51"/>
      <c r="K69" s="88" t="str">
        <f t="shared" si="3"/>
        <v/>
      </c>
      <c r="L69" s="89"/>
      <c r="M69" s="6" t="str">
        <f>IF(J69="","",(K69/J69)/LOOKUP(RIGHT($D$2,3),定数!$A$6:$A$13,定数!$B$6:$B$13))</f>
        <v/>
      </c>
      <c r="N69" s="51"/>
      <c r="O69" s="8"/>
      <c r="P69" s="87"/>
      <c r="Q69" s="87"/>
      <c r="R69" s="90" t="str">
        <f>IF(P69="","",T69*M69*LOOKUP(RIGHT($D$2,3),定数!$A$6:$A$13,定数!$B$6:$B$13))</f>
        <v/>
      </c>
      <c r="S69" s="90"/>
      <c r="T69" s="91" t="str">
        <f t="shared" si="4"/>
        <v/>
      </c>
      <c r="U69" s="91"/>
      <c r="V69" t="str">
        <f t="shared" si="7"/>
        <v/>
      </c>
      <c r="W69" t="str">
        <f t="shared" si="2"/>
        <v/>
      </c>
      <c r="X69" s="35" t="str">
        <f t="shared" si="5"/>
        <v/>
      </c>
      <c r="Y69" s="36" t="str">
        <f t="shared" si="6"/>
        <v/>
      </c>
    </row>
    <row r="70" spans="2:25">
      <c r="B70" s="51">
        <v>62</v>
      </c>
      <c r="C70" s="86" t="str">
        <f t="shared" si="0"/>
        <v/>
      </c>
      <c r="D70" s="86"/>
      <c r="E70" s="51"/>
      <c r="F70" s="8"/>
      <c r="G70" s="51"/>
      <c r="H70" s="87"/>
      <c r="I70" s="87"/>
      <c r="J70" s="51"/>
      <c r="K70" s="88" t="str">
        <f t="shared" si="3"/>
        <v/>
      </c>
      <c r="L70" s="89"/>
      <c r="M70" s="6" t="str">
        <f>IF(J70="","",(K70/J70)/LOOKUP(RIGHT($D$2,3),定数!$A$6:$A$13,定数!$B$6:$B$13))</f>
        <v/>
      </c>
      <c r="N70" s="51"/>
      <c r="O70" s="8"/>
      <c r="P70" s="87"/>
      <c r="Q70" s="87"/>
      <c r="R70" s="90" t="str">
        <f>IF(P70="","",T70*M70*LOOKUP(RIGHT($D$2,3),定数!$A$6:$A$13,定数!$B$6:$B$13))</f>
        <v/>
      </c>
      <c r="S70" s="90"/>
      <c r="T70" s="91" t="str">
        <f t="shared" si="4"/>
        <v/>
      </c>
      <c r="U70" s="91"/>
      <c r="V70" t="str">
        <f t="shared" si="7"/>
        <v/>
      </c>
      <c r="W70" t="str">
        <f t="shared" si="2"/>
        <v/>
      </c>
      <c r="X70" s="35" t="str">
        <f t="shared" si="5"/>
        <v/>
      </c>
      <c r="Y70" s="36" t="str">
        <f t="shared" si="6"/>
        <v/>
      </c>
    </row>
    <row r="71" spans="2:25">
      <c r="B71" s="51">
        <v>63</v>
      </c>
      <c r="C71" s="86" t="str">
        <f t="shared" si="0"/>
        <v/>
      </c>
      <c r="D71" s="86"/>
      <c r="E71" s="51"/>
      <c r="F71" s="8"/>
      <c r="G71" s="51"/>
      <c r="H71" s="87"/>
      <c r="I71" s="87"/>
      <c r="J71" s="51"/>
      <c r="K71" s="88" t="str">
        <f t="shared" si="3"/>
        <v/>
      </c>
      <c r="L71" s="89"/>
      <c r="M71" s="6" t="str">
        <f>IF(J71="","",(K71/J71)/LOOKUP(RIGHT($D$2,3),定数!$A$6:$A$13,定数!$B$6:$B$13))</f>
        <v/>
      </c>
      <c r="N71" s="51"/>
      <c r="O71" s="8"/>
      <c r="P71" s="87"/>
      <c r="Q71" s="87"/>
      <c r="R71" s="90" t="str">
        <f>IF(P71="","",T71*M71*LOOKUP(RIGHT($D$2,3),定数!$A$6:$A$13,定数!$B$6:$B$13))</f>
        <v/>
      </c>
      <c r="S71" s="90"/>
      <c r="T71" s="91" t="str">
        <f t="shared" si="4"/>
        <v/>
      </c>
      <c r="U71" s="91"/>
      <c r="V71" t="str">
        <f t="shared" si="7"/>
        <v/>
      </c>
      <c r="W71" t="str">
        <f t="shared" si="2"/>
        <v/>
      </c>
      <c r="X71" s="35" t="str">
        <f t="shared" si="5"/>
        <v/>
      </c>
      <c r="Y71" s="36" t="str">
        <f t="shared" si="6"/>
        <v/>
      </c>
    </row>
    <row r="72" spans="2:25">
      <c r="B72" s="51">
        <v>64</v>
      </c>
      <c r="C72" s="86" t="str">
        <f t="shared" si="0"/>
        <v/>
      </c>
      <c r="D72" s="86"/>
      <c r="E72" s="51"/>
      <c r="F72" s="8"/>
      <c r="G72" s="51"/>
      <c r="H72" s="87"/>
      <c r="I72" s="87"/>
      <c r="J72" s="51"/>
      <c r="K72" s="88" t="str">
        <f t="shared" si="3"/>
        <v/>
      </c>
      <c r="L72" s="89"/>
      <c r="M72" s="6" t="str">
        <f>IF(J72="","",(K72/J72)/LOOKUP(RIGHT($D$2,3),定数!$A$6:$A$13,定数!$B$6:$B$13))</f>
        <v/>
      </c>
      <c r="N72" s="51"/>
      <c r="O72" s="8"/>
      <c r="P72" s="87"/>
      <c r="Q72" s="87"/>
      <c r="R72" s="90" t="str">
        <f>IF(P72="","",T72*M72*LOOKUP(RIGHT($D$2,3),定数!$A$6:$A$13,定数!$B$6:$B$13))</f>
        <v/>
      </c>
      <c r="S72" s="90"/>
      <c r="T72" s="91" t="str">
        <f t="shared" si="4"/>
        <v/>
      </c>
      <c r="U72" s="91"/>
      <c r="V72" t="str">
        <f t="shared" si="7"/>
        <v/>
      </c>
      <c r="W72" t="str">
        <f t="shared" si="2"/>
        <v/>
      </c>
      <c r="X72" s="35" t="str">
        <f t="shared" si="5"/>
        <v/>
      </c>
      <c r="Y72" s="36" t="str">
        <f t="shared" si="6"/>
        <v/>
      </c>
    </row>
    <row r="73" spans="2:25">
      <c r="B73" s="51">
        <v>65</v>
      </c>
      <c r="C73" s="86" t="str">
        <f t="shared" si="0"/>
        <v/>
      </c>
      <c r="D73" s="86"/>
      <c r="E73" s="51"/>
      <c r="F73" s="8"/>
      <c r="G73" s="51"/>
      <c r="H73" s="87"/>
      <c r="I73" s="87"/>
      <c r="J73" s="51"/>
      <c r="K73" s="88" t="str">
        <f t="shared" si="3"/>
        <v/>
      </c>
      <c r="L73" s="89"/>
      <c r="M73" s="6" t="str">
        <f>IF(J73="","",(K73/J73)/LOOKUP(RIGHT($D$2,3),定数!$A$6:$A$13,定数!$B$6:$B$13))</f>
        <v/>
      </c>
      <c r="N73" s="51"/>
      <c r="O73" s="8"/>
      <c r="P73" s="87"/>
      <c r="Q73" s="87"/>
      <c r="R73" s="90" t="str">
        <f>IF(P73="","",T73*M73*LOOKUP(RIGHT($D$2,3),定数!$A$6:$A$13,定数!$B$6:$B$13))</f>
        <v/>
      </c>
      <c r="S73" s="90"/>
      <c r="T73" s="91" t="str">
        <f t="shared" si="4"/>
        <v/>
      </c>
      <c r="U73" s="91"/>
      <c r="V73" t="str">
        <f t="shared" si="7"/>
        <v/>
      </c>
      <c r="W73" t="str">
        <f t="shared" si="2"/>
        <v/>
      </c>
      <c r="X73" s="35" t="str">
        <f t="shared" si="5"/>
        <v/>
      </c>
      <c r="Y73" s="36" t="str">
        <f t="shared" si="6"/>
        <v/>
      </c>
    </row>
    <row r="74" spans="2:25">
      <c r="B74" s="51">
        <v>66</v>
      </c>
      <c r="C74" s="86" t="str">
        <f t="shared" ref="C74:C108" si="8">IF(R73="","",C73+R73)</f>
        <v/>
      </c>
      <c r="D74" s="86"/>
      <c r="E74" s="51"/>
      <c r="F74" s="8"/>
      <c r="G74" s="51"/>
      <c r="H74" s="87"/>
      <c r="I74" s="87"/>
      <c r="J74" s="51"/>
      <c r="K74" s="88" t="str">
        <f t="shared" si="3"/>
        <v/>
      </c>
      <c r="L74" s="89"/>
      <c r="M74" s="6" t="str">
        <f>IF(J74="","",(K74/J74)/LOOKUP(RIGHT($D$2,3),定数!$A$6:$A$13,定数!$B$6:$B$13))</f>
        <v/>
      </c>
      <c r="N74" s="51"/>
      <c r="O74" s="8"/>
      <c r="P74" s="87"/>
      <c r="Q74" s="87"/>
      <c r="R74" s="90" t="str">
        <f>IF(P74="","",T74*M74*LOOKUP(RIGHT($D$2,3),定数!$A$6:$A$13,定数!$B$6:$B$13))</f>
        <v/>
      </c>
      <c r="S74" s="90"/>
      <c r="T74" s="91" t="str">
        <f t="shared" si="4"/>
        <v/>
      </c>
      <c r="U74" s="91"/>
      <c r="V74" t="str">
        <f t="shared" si="7"/>
        <v/>
      </c>
      <c r="W74" t="str">
        <f t="shared" si="7"/>
        <v/>
      </c>
      <c r="X74" s="35" t="str">
        <f t="shared" si="5"/>
        <v/>
      </c>
      <c r="Y74" s="36" t="str">
        <f t="shared" si="6"/>
        <v/>
      </c>
    </row>
    <row r="75" spans="2:25">
      <c r="B75" s="51">
        <v>67</v>
      </c>
      <c r="C75" s="86" t="str">
        <f t="shared" si="8"/>
        <v/>
      </c>
      <c r="D75" s="86"/>
      <c r="E75" s="51"/>
      <c r="F75" s="8"/>
      <c r="G75" s="51"/>
      <c r="H75" s="87"/>
      <c r="I75" s="87"/>
      <c r="J75" s="51"/>
      <c r="K75" s="88" t="str">
        <f t="shared" ref="K75:K108" si="9">IF(J75="","",C75*0.03)</f>
        <v/>
      </c>
      <c r="L75" s="89"/>
      <c r="M75" s="6" t="str">
        <f>IF(J75="","",(K75/J75)/LOOKUP(RIGHT($D$2,3),定数!$A$6:$A$13,定数!$B$6:$B$13))</f>
        <v/>
      </c>
      <c r="N75" s="51"/>
      <c r="O75" s="8"/>
      <c r="P75" s="87"/>
      <c r="Q75" s="87"/>
      <c r="R75" s="90" t="str">
        <f>IF(P75="","",T75*M75*LOOKUP(RIGHT($D$2,3),定数!$A$6:$A$13,定数!$B$6:$B$13))</f>
        <v/>
      </c>
      <c r="S75" s="90"/>
      <c r="T75" s="91" t="str">
        <f t="shared" si="4"/>
        <v/>
      </c>
      <c r="U75" s="91"/>
      <c r="V75" t="str">
        <f t="shared" ref="V75:W90" si="10">IF(S75&lt;&gt;"",IF(S75&lt;0,1+V74,0),"")</f>
        <v/>
      </c>
      <c r="W75" t="str">
        <f t="shared" si="10"/>
        <v/>
      </c>
      <c r="X75" s="35" t="str">
        <f t="shared" si="5"/>
        <v/>
      </c>
      <c r="Y75" s="36" t="str">
        <f t="shared" si="6"/>
        <v/>
      </c>
    </row>
    <row r="76" spans="2:25">
      <c r="B76" s="51">
        <v>68</v>
      </c>
      <c r="C76" s="86" t="str">
        <f t="shared" si="8"/>
        <v/>
      </c>
      <c r="D76" s="86"/>
      <c r="E76" s="51"/>
      <c r="F76" s="8"/>
      <c r="G76" s="51"/>
      <c r="H76" s="87"/>
      <c r="I76" s="87"/>
      <c r="J76" s="51"/>
      <c r="K76" s="88" t="str">
        <f t="shared" si="9"/>
        <v/>
      </c>
      <c r="L76" s="89"/>
      <c r="M76" s="6" t="str">
        <f>IF(J76="","",(K76/J76)/LOOKUP(RIGHT($D$2,3),定数!$A$6:$A$13,定数!$B$6:$B$13))</f>
        <v/>
      </c>
      <c r="N76" s="51"/>
      <c r="O76" s="8"/>
      <c r="P76" s="87"/>
      <c r="Q76" s="87"/>
      <c r="R76" s="90" t="str">
        <f>IF(P76="","",T76*M76*LOOKUP(RIGHT($D$2,3),定数!$A$6:$A$13,定数!$B$6:$B$13))</f>
        <v/>
      </c>
      <c r="S76" s="90"/>
      <c r="T76" s="91" t="str">
        <f t="shared" ref="T76:T108" si="11">IF(P76="","",IF(G76="買",(P76-H76),(H76-P76))*IF(RIGHT($D$2,3)="JPY",100,10000))</f>
        <v/>
      </c>
      <c r="U76" s="91"/>
      <c r="V76" t="str">
        <f t="shared" si="10"/>
        <v/>
      </c>
      <c r="W76" t="str">
        <f t="shared" si="10"/>
        <v/>
      </c>
      <c r="X76" s="35" t="str">
        <f t="shared" ref="X76:X108" si="12">IF(C76&lt;&gt;"",MAX(X75,C76),"")</f>
        <v/>
      </c>
      <c r="Y76" s="36" t="str">
        <f t="shared" ref="Y76:Y108" si="13">IF(X76&lt;&gt;"",1-(C76/X76),"")</f>
        <v/>
      </c>
    </row>
    <row r="77" spans="2:25">
      <c r="B77" s="51">
        <v>69</v>
      </c>
      <c r="C77" s="86" t="str">
        <f t="shared" si="8"/>
        <v/>
      </c>
      <c r="D77" s="86"/>
      <c r="E77" s="51"/>
      <c r="F77" s="8"/>
      <c r="G77" s="51"/>
      <c r="H77" s="87"/>
      <c r="I77" s="87"/>
      <c r="J77" s="51"/>
      <c r="K77" s="88" t="str">
        <f t="shared" si="9"/>
        <v/>
      </c>
      <c r="L77" s="89"/>
      <c r="M77" s="6" t="str">
        <f>IF(J77="","",(K77/J77)/LOOKUP(RIGHT($D$2,3),定数!$A$6:$A$13,定数!$B$6:$B$13))</f>
        <v/>
      </c>
      <c r="N77" s="51"/>
      <c r="O77" s="8"/>
      <c r="P77" s="87"/>
      <c r="Q77" s="87"/>
      <c r="R77" s="90" t="str">
        <f>IF(P77="","",T77*M77*LOOKUP(RIGHT($D$2,3),定数!$A$6:$A$13,定数!$B$6:$B$13))</f>
        <v/>
      </c>
      <c r="S77" s="90"/>
      <c r="T77" s="91" t="str">
        <f t="shared" si="11"/>
        <v/>
      </c>
      <c r="U77" s="91"/>
      <c r="V77" t="str">
        <f t="shared" si="10"/>
        <v/>
      </c>
      <c r="W77" t="str">
        <f t="shared" si="10"/>
        <v/>
      </c>
      <c r="X77" s="35" t="str">
        <f t="shared" si="12"/>
        <v/>
      </c>
      <c r="Y77" s="36" t="str">
        <f t="shared" si="13"/>
        <v/>
      </c>
    </row>
    <row r="78" spans="2:25">
      <c r="B78" s="51">
        <v>70</v>
      </c>
      <c r="C78" s="86" t="str">
        <f t="shared" si="8"/>
        <v/>
      </c>
      <c r="D78" s="86"/>
      <c r="E78" s="51"/>
      <c r="F78" s="8"/>
      <c r="G78" s="51"/>
      <c r="H78" s="87"/>
      <c r="I78" s="87"/>
      <c r="J78" s="51"/>
      <c r="K78" s="88" t="str">
        <f t="shared" si="9"/>
        <v/>
      </c>
      <c r="L78" s="89"/>
      <c r="M78" s="6" t="str">
        <f>IF(J78="","",(K78/J78)/LOOKUP(RIGHT($D$2,3),定数!$A$6:$A$13,定数!$B$6:$B$13))</f>
        <v/>
      </c>
      <c r="N78" s="51"/>
      <c r="O78" s="8"/>
      <c r="P78" s="87"/>
      <c r="Q78" s="87"/>
      <c r="R78" s="90" t="str">
        <f>IF(P78="","",T78*M78*LOOKUP(RIGHT($D$2,3),定数!$A$6:$A$13,定数!$B$6:$B$13))</f>
        <v/>
      </c>
      <c r="S78" s="90"/>
      <c r="T78" s="91" t="str">
        <f t="shared" si="11"/>
        <v/>
      </c>
      <c r="U78" s="91"/>
      <c r="V78" t="str">
        <f t="shared" si="10"/>
        <v/>
      </c>
      <c r="W78" t="str">
        <f t="shared" si="10"/>
        <v/>
      </c>
      <c r="X78" s="35" t="str">
        <f t="shared" si="12"/>
        <v/>
      </c>
      <c r="Y78" s="36" t="str">
        <f t="shared" si="13"/>
        <v/>
      </c>
    </row>
    <row r="79" spans="2:25">
      <c r="B79" s="51">
        <v>71</v>
      </c>
      <c r="C79" s="86" t="str">
        <f t="shared" si="8"/>
        <v/>
      </c>
      <c r="D79" s="86"/>
      <c r="E79" s="51"/>
      <c r="F79" s="8"/>
      <c r="G79" s="51"/>
      <c r="H79" s="87"/>
      <c r="I79" s="87"/>
      <c r="J79" s="51"/>
      <c r="K79" s="88" t="str">
        <f t="shared" si="9"/>
        <v/>
      </c>
      <c r="L79" s="89"/>
      <c r="M79" s="6" t="str">
        <f>IF(J79="","",(K79/J79)/LOOKUP(RIGHT($D$2,3),定数!$A$6:$A$13,定数!$B$6:$B$13))</f>
        <v/>
      </c>
      <c r="N79" s="51"/>
      <c r="O79" s="8"/>
      <c r="P79" s="87"/>
      <c r="Q79" s="87"/>
      <c r="R79" s="90" t="str">
        <f>IF(P79="","",T79*M79*LOOKUP(RIGHT($D$2,3),定数!$A$6:$A$13,定数!$B$6:$B$13))</f>
        <v/>
      </c>
      <c r="S79" s="90"/>
      <c r="T79" s="91" t="str">
        <f t="shared" si="11"/>
        <v/>
      </c>
      <c r="U79" s="91"/>
      <c r="V79" t="str">
        <f t="shared" si="10"/>
        <v/>
      </c>
      <c r="W79" t="str">
        <f t="shared" si="10"/>
        <v/>
      </c>
      <c r="X79" s="35" t="str">
        <f t="shared" si="12"/>
        <v/>
      </c>
      <c r="Y79" s="36" t="str">
        <f t="shared" si="13"/>
        <v/>
      </c>
    </row>
    <row r="80" spans="2:25">
      <c r="B80" s="51">
        <v>72</v>
      </c>
      <c r="C80" s="86" t="str">
        <f t="shared" si="8"/>
        <v/>
      </c>
      <c r="D80" s="86"/>
      <c r="E80" s="51"/>
      <c r="F80" s="8"/>
      <c r="G80" s="51"/>
      <c r="H80" s="87"/>
      <c r="I80" s="87"/>
      <c r="J80" s="51"/>
      <c r="K80" s="88" t="str">
        <f t="shared" si="9"/>
        <v/>
      </c>
      <c r="L80" s="89"/>
      <c r="M80" s="6" t="str">
        <f>IF(J80="","",(K80/J80)/LOOKUP(RIGHT($D$2,3),定数!$A$6:$A$13,定数!$B$6:$B$13))</f>
        <v/>
      </c>
      <c r="N80" s="51"/>
      <c r="O80" s="8"/>
      <c r="P80" s="87"/>
      <c r="Q80" s="87"/>
      <c r="R80" s="90" t="str">
        <f>IF(P80="","",T80*M80*LOOKUP(RIGHT($D$2,3),定数!$A$6:$A$13,定数!$B$6:$B$13))</f>
        <v/>
      </c>
      <c r="S80" s="90"/>
      <c r="T80" s="91" t="str">
        <f t="shared" si="11"/>
        <v/>
      </c>
      <c r="U80" s="91"/>
      <c r="V80" t="str">
        <f t="shared" si="10"/>
        <v/>
      </c>
      <c r="W80" t="str">
        <f t="shared" si="10"/>
        <v/>
      </c>
      <c r="X80" s="35" t="str">
        <f t="shared" si="12"/>
        <v/>
      </c>
      <c r="Y80" s="36" t="str">
        <f t="shared" si="13"/>
        <v/>
      </c>
    </row>
    <row r="81" spans="2:25">
      <c r="B81" s="51">
        <v>73</v>
      </c>
      <c r="C81" s="86" t="str">
        <f t="shared" si="8"/>
        <v/>
      </c>
      <c r="D81" s="86"/>
      <c r="E81" s="51"/>
      <c r="F81" s="8"/>
      <c r="G81" s="51"/>
      <c r="H81" s="87"/>
      <c r="I81" s="87"/>
      <c r="J81" s="51"/>
      <c r="K81" s="88" t="str">
        <f t="shared" si="9"/>
        <v/>
      </c>
      <c r="L81" s="89"/>
      <c r="M81" s="6" t="str">
        <f>IF(J81="","",(K81/J81)/LOOKUP(RIGHT($D$2,3),定数!$A$6:$A$13,定数!$B$6:$B$13))</f>
        <v/>
      </c>
      <c r="N81" s="51"/>
      <c r="O81" s="8"/>
      <c r="P81" s="87"/>
      <c r="Q81" s="87"/>
      <c r="R81" s="90" t="str">
        <f>IF(P81="","",T81*M81*LOOKUP(RIGHT($D$2,3),定数!$A$6:$A$13,定数!$B$6:$B$13))</f>
        <v/>
      </c>
      <c r="S81" s="90"/>
      <c r="T81" s="91" t="str">
        <f t="shared" si="11"/>
        <v/>
      </c>
      <c r="U81" s="91"/>
      <c r="V81" t="str">
        <f t="shared" si="10"/>
        <v/>
      </c>
      <c r="W81" t="str">
        <f t="shared" si="10"/>
        <v/>
      </c>
      <c r="X81" s="35" t="str">
        <f t="shared" si="12"/>
        <v/>
      </c>
      <c r="Y81" s="36" t="str">
        <f t="shared" si="13"/>
        <v/>
      </c>
    </row>
    <row r="82" spans="2:25">
      <c r="B82" s="51">
        <v>74</v>
      </c>
      <c r="C82" s="86" t="str">
        <f t="shared" si="8"/>
        <v/>
      </c>
      <c r="D82" s="86"/>
      <c r="E82" s="51"/>
      <c r="F82" s="8"/>
      <c r="G82" s="51"/>
      <c r="H82" s="87"/>
      <c r="I82" s="87"/>
      <c r="J82" s="51"/>
      <c r="K82" s="88" t="str">
        <f t="shared" si="9"/>
        <v/>
      </c>
      <c r="L82" s="89"/>
      <c r="M82" s="6" t="str">
        <f>IF(J82="","",(K82/J82)/LOOKUP(RIGHT($D$2,3),定数!$A$6:$A$13,定数!$B$6:$B$13))</f>
        <v/>
      </c>
      <c r="N82" s="51"/>
      <c r="O82" s="8"/>
      <c r="P82" s="87"/>
      <c r="Q82" s="87"/>
      <c r="R82" s="90" t="str">
        <f>IF(P82="","",T82*M82*LOOKUP(RIGHT($D$2,3),定数!$A$6:$A$13,定数!$B$6:$B$13))</f>
        <v/>
      </c>
      <c r="S82" s="90"/>
      <c r="T82" s="91" t="str">
        <f t="shared" si="11"/>
        <v/>
      </c>
      <c r="U82" s="91"/>
      <c r="V82" t="str">
        <f t="shared" si="10"/>
        <v/>
      </c>
      <c r="W82" t="str">
        <f t="shared" si="10"/>
        <v/>
      </c>
      <c r="X82" s="35" t="str">
        <f t="shared" si="12"/>
        <v/>
      </c>
      <c r="Y82" s="36" t="str">
        <f t="shared" si="13"/>
        <v/>
      </c>
    </row>
    <row r="83" spans="2:25">
      <c r="B83" s="51">
        <v>75</v>
      </c>
      <c r="C83" s="86" t="str">
        <f t="shared" si="8"/>
        <v/>
      </c>
      <c r="D83" s="86"/>
      <c r="E83" s="51"/>
      <c r="F83" s="8"/>
      <c r="G83" s="51"/>
      <c r="H83" s="87"/>
      <c r="I83" s="87"/>
      <c r="J83" s="51"/>
      <c r="K83" s="88" t="str">
        <f t="shared" si="9"/>
        <v/>
      </c>
      <c r="L83" s="89"/>
      <c r="M83" s="6" t="str">
        <f>IF(J83="","",(K83/J83)/LOOKUP(RIGHT($D$2,3),定数!$A$6:$A$13,定数!$B$6:$B$13))</f>
        <v/>
      </c>
      <c r="N83" s="51"/>
      <c r="O83" s="8"/>
      <c r="P83" s="87"/>
      <c r="Q83" s="87"/>
      <c r="R83" s="90" t="str">
        <f>IF(P83="","",T83*M83*LOOKUP(RIGHT($D$2,3),定数!$A$6:$A$13,定数!$B$6:$B$13))</f>
        <v/>
      </c>
      <c r="S83" s="90"/>
      <c r="T83" s="91" t="str">
        <f t="shared" si="11"/>
        <v/>
      </c>
      <c r="U83" s="91"/>
      <c r="V83" t="str">
        <f t="shared" si="10"/>
        <v/>
      </c>
      <c r="W83" t="str">
        <f t="shared" si="10"/>
        <v/>
      </c>
      <c r="X83" s="35" t="str">
        <f t="shared" si="12"/>
        <v/>
      </c>
      <c r="Y83" s="36" t="str">
        <f t="shared" si="13"/>
        <v/>
      </c>
    </row>
    <row r="84" spans="2:25">
      <c r="B84" s="51">
        <v>76</v>
      </c>
      <c r="C84" s="86" t="str">
        <f t="shared" si="8"/>
        <v/>
      </c>
      <c r="D84" s="86"/>
      <c r="E84" s="51"/>
      <c r="F84" s="8"/>
      <c r="G84" s="51"/>
      <c r="H84" s="87"/>
      <c r="I84" s="87"/>
      <c r="J84" s="51"/>
      <c r="K84" s="88" t="str">
        <f t="shared" si="9"/>
        <v/>
      </c>
      <c r="L84" s="89"/>
      <c r="M84" s="6" t="str">
        <f>IF(J84="","",(K84/J84)/LOOKUP(RIGHT($D$2,3),定数!$A$6:$A$13,定数!$B$6:$B$13))</f>
        <v/>
      </c>
      <c r="N84" s="51"/>
      <c r="O84" s="8"/>
      <c r="P84" s="87"/>
      <c r="Q84" s="87"/>
      <c r="R84" s="90" t="str">
        <f>IF(P84="","",T84*M84*LOOKUP(RIGHT($D$2,3),定数!$A$6:$A$13,定数!$B$6:$B$13))</f>
        <v/>
      </c>
      <c r="S84" s="90"/>
      <c r="T84" s="91" t="str">
        <f t="shared" si="11"/>
        <v/>
      </c>
      <c r="U84" s="91"/>
      <c r="V84" t="str">
        <f t="shared" si="10"/>
        <v/>
      </c>
      <c r="W84" t="str">
        <f t="shared" si="10"/>
        <v/>
      </c>
      <c r="X84" s="35" t="str">
        <f t="shared" si="12"/>
        <v/>
      </c>
      <c r="Y84" s="36" t="str">
        <f t="shared" si="13"/>
        <v/>
      </c>
    </row>
    <row r="85" spans="2:25">
      <c r="B85" s="51">
        <v>77</v>
      </c>
      <c r="C85" s="86" t="str">
        <f t="shared" si="8"/>
        <v/>
      </c>
      <c r="D85" s="86"/>
      <c r="E85" s="51"/>
      <c r="F85" s="8"/>
      <c r="G85" s="51"/>
      <c r="H85" s="87"/>
      <c r="I85" s="87"/>
      <c r="J85" s="51"/>
      <c r="K85" s="88" t="str">
        <f t="shared" si="9"/>
        <v/>
      </c>
      <c r="L85" s="89"/>
      <c r="M85" s="6" t="str">
        <f>IF(J85="","",(K85/J85)/LOOKUP(RIGHT($D$2,3),定数!$A$6:$A$13,定数!$B$6:$B$13))</f>
        <v/>
      </c>
      <c r="N85" s="51"/>
      <c r="O85" s="8"/>
      <c r="P85" s="87"/>
      <c r="Q85" s="87"/>
      <c r="R85" s="90" t="str">
        <f>IF(P85="","",T85*M85*LOOKUP(RIGHT($D$2,3),定数!$A$6:$A$13,定数!$B$6:$B$13))</f>
        <v/>
      </c>
      <c r="S85" s="90"/>
      <c r="T85" s="91" t="str">
        <f t="shared" si="11"/>
        <v/>
      </c>
      <c r="U85" s="91"/>
      <c r="V85" t="str">
        <f t="shared" si="10"/>
        <v/>
      </c>
      <c r="W85" t="str">
        <f t="shared" si="10"/>
        <v/>
      </c>
      <c r="X85" s="35" t="str">
        <f t="shared" si="12"/>
        <v/>
      </c>
      <c r="Y85" s="36" t="str">
        <f t="shared" si="13"/>
        <v/>
      </c>
    </row>
    <row r="86" spans="2:25">
      <c r="B86" s="51">
        <v>78</v>
      </c>
      <c r="C86" s="86" t="str">
        <f t="shared" si="8"/>
        <v/>
      </c>
      <c r="D86" s="86"/>
      <c r="E86" s="51"/>
      <c r="F86" s="8"/>
      <c r="G86" s="51"/>
      <c r="H86" s="87"/>
      <c r="I86" s="87"/>
      <c r="J86" s="51"/>
      <c r="K86" s="88" t="str">
        <f t="shared" si="9"/>
        <v/>
      </c>
      <c r="L86" s="89"/>
      <c r="M86" s="6" t="str">
        <f>IF(J86="","",(K86/J86)/LOOKUP(RIGHT($D$2,3),定数!$A$6:$A$13,定数!$B$6:$B$13))</f>
        <v/>
      </c>
      <c r="N86" s="51"/>
      <c r="O86" s="8"/>
      <c r="P86" s="87"/>
      <c r="Q86" s="87"/>
      <c r="R86" s="90" t="str">
        <f>IF(P86="","",T86*M86*LOOKUP(RIGHT($D$2,3),定数!$A$6:$A$13,定数!$B$6:$B$13))</f>
        <v/>
      </c>
      <c r="S86" s="90"/>
      <c r="T86" s="91" t="str">
        <f t="shared" si="11"/>
        <v/>
      </c>
      <c r="U86" s="91"/>
      <c r="V86" t="str">
        <f t="shared" si="10"/>
        <v/>
      </c>
      <c r="W86" t="str">
        <f t="shared" si="10"/>
        <v/>
      </c>
      <c r="X86" s="35" t="str">
        <f t="shared" si="12"/>
        <v/>
      </c>
      <c r="Y86" s="36" t="str">
        <f t="shared" si="13"/>
        <v/>
      </c>
    </row>
    <row r="87" spans="2:25">
      <c r="B87" s="51">
        <v>79</v>
      </c>
      <c r="C87" s="86" t="str">
        <f t="shared" si="8"/>
        <v/>
      </c>
      <c r="D87" s="86"/>
      <c r="E87" s="51"/>
      <c r="F87" s="8"/>
      <c r="G87" s="51"/>
      <c r="H87" s="87"/>
      <c r="I87" s="87"/>
      <c r="J87" s="51"/>
      <c r="K87" s="88" t="str">
        <f t="shared" si="9"/>
        <v/>
      </c>
      <c r="L87" s="89"/>
      <c r="M87" s="6" t="str">
        <f>IF(J87="","",(K87/J87)/LOOKUP(RIGHT($D$2,3),定数!$A$6:$A$13,定数!$B$6:$B$13))</f>
        <v/>
      </c>
      <c r="N87" s="51"/>
      <c r="O87" s="8"/>
      <c r="P87" s="87"/>
      <c r="Q87" s="87"/>
      <c r="R87" s="90" t="str">
        <f>IF(P87="","",T87*M87*LOOKUP(RIGHT($D$2,3),定数!$A$6:$A$13,定数!$B$6:$B$13))</f>
        <v/>
      </c>
      <c r="S87" s="90"/>
      <c r="T87" s="91" t="str">
        <f t="shared" si="11"/>
        <v/>
      </c>
      <c r="U87" s="91"/>
      <c r="V87" t="str">
        <f t="shared" si="10"/>
        <v/>
      </c>
      <c r="W87" t="str">
        <f t="shared" si="10"/>
        <v/>
      </c>
      <c r="X87" s="35" t="str">
        <f t="shared" si="12"/>
        <v/>
      </c>
      <c r="Y87" s="36" t="str">
        <f t="shared" si="13"/>
        <v/>
      </c>
    </row>
    <row r="88" spans="2:25">
      <c r="B88" s="51">
        <v>80</v>
      </c>
      <c r="C88" s="86" t="str">
        <f t="shared" si="8"/>
        <v/>
      </c>
      <c r="D88" s="86"/>
      <c r="E88" s="51"/>
      <c r="F88" s="8"/>
      <c r="G88" s="51"/>
      <c r="H88" s="87"/>
      <c r="I88" s="87"/>
      <c r="J88" s="51"/>
      <c r="K88" s="88" t="str">
        <f t="shared" si="9"/>
        <v/>
      </c>
      <c r="L88" s="89"/>
      <c r="M88" s="6" t="str">
        <f>IF(J88="","",(K88/J88)/LOOKUP(RIGHT($D$2,3),定数!$A$6:$A$13,定数!$B$6:$B$13))</f>
        <v/>
      </c>
      <c r="N88" s="51"/>
      <c r="O88" s="8"/>
      <c r="P88" s="87"/>
      <c r="Q88" s="87"/>
      <c r="R88" s="90" t="str">
        <f>IF(P88="","",T88*M88*LOOKUP(RIGHT($D$2,3),定数!$A$6:$A$13,定数!$B$6:$B$13))</f>
        <v/>
      </c>
      <c r="S88" s="90"/>
      <c r="T88" s="91" t="str">
        <f t="shared" si="11"/>
        <v/>
      </c>
      <c r="U88" s="91"/>
      <c r="V88" t="str">
        <f t="shared" si="10"/>
        <v/>
      </c>
      <c r="W88" t="str">
        <f t="shared" si="10"/>
        <v/>
      </c>
      <c r="X88" s="35" t="str">
        <f t="shared" si="12"/>
        <v/>
      </c>
      <c r="Y88" s="36" t="str">
        <f t="shared" si="13"/>
        <v/>
      </c>
    </row>
    <row r="89" spans="2:25">
      <c r="B89" s="51">
        <v>81</v>
      </c>
      <c r="C89" s="86" t="str">
        <f t="shared" si="8"/>
        <v/>
      </c>
      <c r="D89" s="86"/>
      <c r="E89" s="51"/>
      <c r="F89" s="8"/>
      <c r="G89" s="51"/>
      <c r="H89" s="87"/>
      <c r="I89" s="87"/>
      <c r="J89" s="51"/>
      <c r="K89" s="88" t="str">
        <f t="shared" si="9"/>
        <v/>
      </c>
      <c r="L89" s="89"/>
      <c r="M89" s="6" t="str">
        <f>IF(J89="","",(K89/J89)/LOOKUP(RIGHT($D$2,3),定数!$A$6:$A$13,定数!$B$6:$B$13))</f>
        <v/>
      </c>
      <c r="N89" s="51"/>
      <c r="O89" s="8"/>
      <c r="P89" s="87"/>
      <c r="Q89" s="87"/>
      <c r="R89" s="90" t="str">
        <f>IF(P89="","",T89*M89*LOOKUP(RIGHT($D$2,3),定数!$A$6:$A$13,定数!$B$6:$B$13))</f>
        <v/>
      </c>
      <c r="S89" s="90"/>
      <c r="T89" s="91" t="str">
        <f t="shared" si="11"/>
        <v/>
      </c>
      <c r="U89" s="91"/>
      <c r="V89" t="str">
        <f t="shared" si="10"/>
        <v/>
      </c>
      <c r="W89" t="str">
        <f t="shared" si="10"/>
        <v/>
      </c>
      <c r="X89" s="35" t="str">
        <f t="shared" si="12"/>
        <v/>
      </c>
      <c r="Y89" s="36" t="str">
        <f t="shared" si="13"/>
        <v/>
      </c>
    </row>
    <row r="90" spans="2:25">
      <c r="B90" s="51">
        <v>82</v>
      </c>
      <c r="C90" s="86" t="str">
        <f t="shared" si="8"/>
        <v/>
      </c>
      <c r="D90" s="86"/>
      <c r="E90" s="51"/>
      <c r="F90" s="8"/>
      <c r="G90" s="51"/>
      <c r="H90" s="87"/>
      <c r="I90" s="87"/>
      <c r="J90" s="51"/>
      <c r="K90" s="88" t="str">
        <f t="shared" si="9"/>
        <v/>
      </c>
      <c r="L90" s="89"/>
      <c r="M90" s="6" t="str">
        <f>IF(J90="","",(K90/J90)/LOOKUP(RIGHT($D$2,3),定数!$A$6:$A$13,定数!$B$6:$B$13))</f>
        <v/>
      </c>
      <c r="N90" s="51"/>
      <c r="O90" s="8"/>
      <c r="P90" s="87"/>
      <c r="Q90" s="87"/>
      <c r="R90" s="90" t="str">
        <f>IF(P90="","",T90*M90*LOOKUP(RIGHT($D$2,3),定数!$A$6:$A$13,定数!$B$6:$B$13))</f>
        <v/>
      </c>
      <c r="S90" s="90"/>
      <c r="T90" s="91" t="str">
        <f t="shared" si="11"/>
        <v/>
      </c>
      <c r="U90" s="91"/>
      <c r="V90" t="str">
        <f t="shared" si="10"/>
        <v/>
      </c>
      <c r="W90" t="str">
        <f t="shared" si="10"/>
        <v/>
      </c>
      <c r="X90" s="35" t="str">
        <f t="shared" si="12"/>
        <v/>
      </c>
      <c r="Y90" s="36" t="str">
        <f t="shared" si="13"/>
        <v/>
      </c>
    </row>
    <row r="91" spans="2:25">
      <c r="B91" s="51">
        <v>83</v>
      </c>
      <c r="C91" s="86" t="str">
        <f t="shared" si="8"/>
        <v/>
      </c>
      <c r="D91" s="86"/>
      <c r="E91" s="51"/>
      <c r="F91" s="8"/>
      <c r="G91" s="51"/>
      <c r="H91" s="87"/>
      <c r="I91" s="87"/>
      <c r="J91" s="51"/>
      <c r="K91" s="88" t="str">
        <f t="shared" si="9"/>
        <v/>
      </c>
      <c r="L91" s="89"/>
      <c r="M91" s="6" t="str">
        <f>IF(J91="","",(K91/J91)/LOOKUP(RIGHT($D$2,3),定数!$A$6:$A$13,定数!$B$6:$B$13))</f>
        <v/>
      </c>
      <c r="N91" s="51"/>
      <c r="O91" s="8"/>
      <c r="P91" s="87"/>
      <c r="Q91" s="87"/>
      <c r="R91" s="90" t="str">
        <f>IF(P91="","",T91*M91*LOOKUP(RIGHT($D$2,3),定数!$A$6:$A$13,定数!$B$6:$B$13))</f>
        <v/>
      </c>
      <c r="S91" s="90"/>
      <c r="T91" s="91" t="str">
        <f t="shared" si="11"/>
        <v/>
      </c>
      <c r="U91" s="91"/>
      <c r="V91" t="str">
        <f t="shared" ref="V91:W106" si="14">IF(S91&lt;&gt;"",IF(S91&lt;0,1+V90,0),"")</f>
        <v/>
      </c>
      <c r="W91" t="str">
        <f t="shared" si="14"/>
        <v/>
      </c>
      <c r="X91" s="35" t="str">
        <f t="shared" si="12"/>
        <v/>
      </c>
      <c r="Y91" s="36" t="str">
        <f t="shared" si="13"/>
        <v/>
      </c>
    </row>
    <row r="92" spans="2:25">
      <c r="B92" s="51">
        <v>84</v>
      </c>
      <c r="C92" s="86" t="str">
        <f t="shared" si="8"/>
        <v/>
      </c>
      <c r="D92" s="86"/>
      <c r="E92" s="51"/>
      <c r="F92" s="8"/>
      <c r="G92" s="51"/>
      <c r="H92" s="87"/>
      <c r="I92" s="87"/>
      <c r="J92" s="51"/>
      <c r="K92" s="88" t="str">
        <f t="shared" si="9"/>
        <v/>
      </c>
      <c r="L92" s="89"/>
      <c r="M92" s="6" t="str">
        <f>IF(J92="","",(K92/J92)/LOOKUP(RIGHT($D$2,3),定数!$A$6:$A$13,定数!$B$6:$B$13))</f>
        <v/>
      </c>
      <c r="N92" s="51"/>
      <c r="O92" s="8"/>
      <c r="P92" s="87"/>
      <c r="Q92" s="87"/>
      <c r="R92" s="90" t="str">
        <f>IF(P92="","",T92*M92*LOOKUP(RIGHT($D$2,3),定数!$A$6:$A$13,定数!$B$6:$B$13))</f>
        <v/>
      </c>
      <c r="S92" s="90"/>
      <c r="T92" s="91" t="str">
        <f t="shared" si="11"/>
        <v/>
      </c>
      <c r="U92" s="91"/>
      <c r="V92" t="str">
        <f t="shared" si="14"/>
        <v/>
      </c>
      <c r="W92" t="str">
        <f t="shared" si="14"/>
        <v/>
      </c>
      <c r="X92" s="35" t="str">
        <f t="shared" si="12"/>
        <v/>
      </c>
      <c r="Y92" s="36" t="str">
        <f t="shared" si="13"/>
        <v/>
      </c>
    </row>
    <row r="93" spans="2:25">
      <c r="B93" s="51">
        <v>85</v>
      </c>
      <c r="C93" s="86" t="str">
        <f t="shared" si="8"/>
        <v/>
      </c>
      <c r="D93" s="86"/>
      <c r="E93" s="51"/>
      <c r="F93" s="8"/>
      <c r="G93" s="51"/>
      <c r="H93" s="87"/>
      <c r="I93" s="87"/>
      <c r="J93" s="51"/>
      <c r="K93" s="88" t="str">
        <f t="shared" si="9"/>
        <v/>
      </c>
      <c r="L93" s="89"/>
      <c r="M93" s="6" t="str">
        <f>IF(J93="","",(K93/J93)/LOOKUP(RIGHT($D$2,3),定数!$A$6:$A$13,定数!$B$6:$B$13))</f>
        <v/>
      </c>
      <c r="N93" s="51"/>
      <c r="O93" s="8"/>
      <c r="P93" s="87"/>
      <c r="Q93" s="87"/>
      <c r="R93" s="90" t="str">
        <f>IF(P93="","",T93*M93*LOOKUP(RIGHT($D$2,3),定数!$A$6:$A$13,定数!$B$6:$B$13))</f>
        <v/>
      </c>
      <c r="S93" s="90"/>
      <c r="T93" s="91" t="str">
        <f t="shared" si="11"/>
        <v/>
      </c>
      <c r="U93" s="91"/>
      <c r="V93" t="str">
        <f t="shared" si="14"/>
        <v/>
      </c>
      <c r="W93" t="str">
        <f t="shared" si="14"/>
        <v/>
      </c>
      <c r="X93" s="35" t="str">
        <f t="shared" si="12"/>
        <v/>
      </c>
      <c r="Y93" s="36" t="str">
        <f t="shared" si="13"/>
        <v/>
      </c>
    </row>
    <row r="94" spans="2:25">
      <c r="B94" s="51">
        <v>86</v>
      </c>
      <c r="C94" s="86" t="str">
        <f t="shared" si="8"/>
        <v/>
      </c>
      <c r="D94" s="86"/>
      <c r="E94" s="51"/>
      <c r="F94" s="8"/>
      <c r="G94" s="51"/>
      <c r="H94" s="87"/>
      <c r="I94" s="87"/>
      <c r="J94" s="51"/>
      <c r="K94" s="88" t="str">
        <f t="shared" si="9"/>
        <v/>
      </c>
      <c r="L94" s="89"/>
      <c r="M94" s="6" t="str">
        <f>IF(J94="","",(K94/J94)/LOOKUP(RIGHT($D$2,3),定数!$A$6:$A$13,定数!$B$6:$B$13))</f>
        <v/>
      </c>
      <c r="N94" s="51"/>
      <c r="O94" s="8"/>
      <c r="P94" s="87"/>
      <c r="Q94" s="87"/>
      <c r="R94" s="90" t="str">
        <f>IF(P94="","",T94*M94*LOOKUP(RIGHT($D$2,3),定数!$A$6:$A$13,定数!$B$6:$B$13))</f>
        <v/>
      </c>
      <c r="S94" s="90"/>
      <c r="T94" s="91" t="str">
        <f t="shared" si="11"/>
        <v/>
      </c>
      <c r="U94" s="91"/>
      <c r="V94" t="str">
        <f t="shared" si="14"/>
        <v/>
      </c>
      <c r="W94" t="str">
        <f t="shared" si="14"/>
        <v/>
      </c>
      <c r="X94" s="35" t="str">
        <f t="shared" si="12"/>
        <v/>
      </c>
      <c r="Y94" s="36" t="str">
        <f t="shared" si="13"/>
        <v/>
      </c>
    </row>
    <row r="95" spans="2:25">
      <c r="B95" s="51">
        <v>87</v>
      </c>
      <c r="C95" s="86" t="str">
        <f t="shared" si="8"/>
        <v/>
      </c>
      <c r="D95" s="86"/>
      <c r="E95" s="51"/>
      <c r="F95" s="8"/>
      <c r="G95" s="51"/>
      <c r="H95" s="87"/>
      <c r="I95" s="87"/>
      <c r="J95" s="51"/>
      <c r="K95" s="88" t="str">
        <f t="shared" si="9"/>
        <v/>
      </c>
      <c r="L95" s="89"/>
      <c r="M95" s="6" t="str">
        <f>IF(J95="","",(K95/J95)/LOOKUP(RIGHT($D$2,3),定数!$A$6:$A$13,定数!$B$6:$B$13))</f>
        <v/>
      </c>
      <c r="N95" s="51"/>
      <c r="O95" s="8"/>
      <c r="P95" s="87"/>
      <c r="Q95" s="87"/>
      <c r="R95" s="90" t="str">
        <f>IF(P95="","",T95*M95*LOOKUP(RIGHT($D$2,3),定数!$A$6:$A$13,定数!$B$6:$B$13))</f>
        <v/>
      </c>
      <c r="S95" s="90"/>
      <c r="T95" s="91" t="str">
        <f t="shared" si="11"/>
        <v/>
      </c>
      <c r="U95" s="91"/>
      <c r="V95" t="str">
        <f t="shared" si="14"/>
        <v/>
      </c>
      <c r="W95" t="str">
        <f t="shared" si="14"/>
        <v/>
      </c>
      <c r="X95" s="35" t="str">
        <f t="shared" si="12"/>
        <v/>
      </c>
      <c r="Y95" s="36" t="str">
        <f t="shared" si="13"/>
        <v/>
      </c>
    </row>
    <row r="96" spans="2:25">
      <c r="B96" s="51">
        <v>88</v>
      </c>
      <c r="C96" s="86" t="str">
        <f t="shared" si="8"/>
        <v/>
      </c>
      <c r="D96" s="86"/>
      <c r="E96" s="51"/>
      <c r="F96" s="8"/>
      <c r="G96" s="51"/>
      <c r="H96" s="87"/>
      <c r="I96" s="87"/>
      <c r="J96" s="51"/>
      <c r="K96" s="88" t="str">
        <f t="shared" si="9"/>
        <v/>
      </c>
      <c r="L96" s="89"/>
      <c r="M96" s="6" t="str">
        <f>IF(J96="","",(K96/J96)/LOOKUP(RIGHT($D$2,3),定数!$A$6:$A$13,定数!$B$6:$B$13))</f>
        <v/>
      </c>
      <c r="N96" s="51"/>
      <c r="O96" s="8"/>
      <c r="P96" s="87"/>
      <c r="Q96" s="87"/>
      <c r="R96" s="90" t="str">
        <f>IF(P96="","",T96*M96*LOOKUP(RIGHT($D$2,3),定数!$A$6:$A$13,定数!$B$6:$B$13))</f>
        <v/>
      </c>
      <c r="S96" s="90"/>
      <c r="T96" s="91" t="str">
        <f t="shared" si="11"/>
        <v/>
      </c>
      <c r="U96" s="91"/>
      <c r="V96" t="str">
        <f t="shared" si="14"/>
        <v/>
      </c>
      <c r="W96" t="str">
        <f t="shared" si="14"/>
        <v/>
      </c>
      <c r="X96" s="35" t="str">
        <f t="shared" si="12"/>
        <v/>
      </c>
      <c r="Y96" s="36" t="str">
        <f t="shared" si="13"/>
        <v/>
      </c>
    </row>
    <row r="97" spans="2:25">
      <c r="B97" s="51">
        <v>89</v>
      </c>
      <c r="C97" s="86" t="str">
        <f t="shared" si="8"/>
        <v/>
      </c>
      <c r="D97" s="86"/>
      <c r="E97" s="51"/>
      <c r="F97" s="8"/>
      <c r="G97" s="51"/>
      <c r="H97" s="87"/>
      <c r="I97" s="87"/>
      <c r="J97" s="51"/>
      <c r="K97" s="88" t="str">
        <f t="shared" si="9"/>
        <v/>
      </c>
      <c r="L97" s="89"/>
      <c r="M97" s="6" t="str">
        <f>IF(J97="","",(K97/J97)/LOOKUP(RIGHT($D$2,3),定数!$A$6:$A$13,定数!$B$6:$B$13))</f>
        <v/>
      </c>
      <c r="N97" s="51"/>
      <c r="O97" s="8"/>
      <c r="P97" s="87"/>
      <c r="Q97" s="87"/>
      <c r="R97" s="90" t="str">
        <f>IF(P97="","",T97*M97*LOOKUP(RIGHT($D$2,3),定数!$A$6:$A$13,定数!$B$6:$B$13))</f>
        <v/>
      </c>
      <c r="S97" s="90"/>
      <c r="T97" s="91" t="str">
        <f t="shared" si="11"/>
        <v/>
      </c>
      <c r="U97" s="91"/>
      <c r="V97" t="str">
        <f t="shared" si="14"/>
        <v/>
      </c>
      <c r="W97" t="str">
        <f t="shared" si="14"/>
        <v/>
      </c>
      <c r="X97" s="35" t="str">
        <f t="shared" si="12"/>
        <v/>
      </c>
      <c r="Y97" s="36" t="str">
        <f t="shared" si="13"/>
        <v/>
      </c>
    </row>
    <row r="98" spans="2:25">
      <c r="B98" s="51">
        <v>90</v>
      </c>
      <c r="C98" s="86" t="str">
        <f t="shared" si="8"/>
        <v/>
      </c>
      <c r="D98" s="86"/>
      <c r="E98" s="51"/>
      <c r="F98" s="8"/>
      <c r="G98" s="51"/>
      <c r="H98" s="87"/>
      <c r="I98" s="87"/>
      <c r="J98" s="51"/>
      <c r="K98" s="88" t="str">
        <f t="shared" si="9"/>
        <v/>
      </c>
      <c r="L98" s="89"/>
      <c r="M98" s="6" t="str">
        <f>IF(J98="","",(K98/J98)/LOOKUP(RIGHT($D$2,3),定数!$A$6:$A$13,定数!$B$6:$B$13))</f>
        <v/>
      </c>
      <c r="N98" s="51"/>
      <c r="O98" s="8"/>
      <c r="P98" s="87"/>
      <c r="Q98" s="87"/>
      <c r="R98" s="90" t="str">
        <f>IF(P98="","",T98*M98*LOOKUP(RIGHT($D$2,3),定数!$A$6:$A$13,定数!$B$6:$B$13))</f>
        <v/>
      </c>
      <c r="S98" s="90"/>
      <c r="T98" s="91" t="str">
        <f t="shared" si="11"/>
        <v/>
      </c>
      <c r="U98" s="91"/>
      <c r="V98" t="str">
        <f t="shared" si="14"/>
        <v/>
      </c>
      <c r="W98" t="str">
        <f t="shared" si="14"/>
        <v/>
      </c>
      <c r="X98" s="35" t="str">
        <f t="shared" si="12"/>
        <v/>
      </c>
      <c r="Y98" s="36" t="str">
        <f t="shared" si="13"/>
        <v/>
      </c>
    </row>
    <row r="99" spans="2:25">
      <c r="B99" s="51">
        <v>91</v>
      </c>
      <c r="C99" s="86" t="str">
        <f t="shared" si="8"/>
        <v/>
      </c>
      <c r="D99" s="86"/>
      <c r="E99" s="51"/>
      <c r="F99" s="8"/>
      <c r="G99" s="51"/>
      <c r="H99" s="87"/>
      <c r="I99" s="87"/>
      <c r="J99" s="51"/>
      <c r="K99" s="88" t="str">
        <f t="shared" si="9"/>
        <v/>
      </c>
      <c r="L99" s="89"/>
      <c r="M99" s="6" t="str">
        <f>IF(J99="","",(K99/J99)/LOOKUP(RIGHT($D$2,3),定数!$A$6:$A$13,定数!$B$6:$B$13))</f>
        <v/>
      </c>
      <c r="N99" s="51"/>
      <c r="O99" s="8"/>
      <c r="P99" s="87"/>
      <c r="Q99" s="87"/>
      <c r="R99" s="90" t="str">
        <f>IF(P99="","",T99*M99*LOOKUP(RIGHT($D$2,3),定数!$A$6:$A$13,定数!$B$6:$B$13))</f>
        <v/>
      </c>
      <c r="S99" s="90"/>
      <c r="T99" s="91" t="str">
        <f t="shared" si="11"/>
        <v/>
      </c>
      <c r="U99" s="91"/>
      <c r="V99" t="str">
        <f t="shared" si="14"/>
        <v/>
      </c>
      <c r="W99" t="str">
        <f t="shared" si="14"/>
        <v/>
      </c>
      <c r="X99" s="35" t="str">
        <f t="shared" si="12"/>
        <v/>
      </c>
      <c r="Y99" s="36" t="str">
        <f t="shared" si="13"/>
        <v/>
      </c>
    </row>
    <row r="100" spans="2:25">
      <c r="B100" s="51">
        <v>92</v>
      </c>
      <c r="C100" s="86" t="str">
        <f t="shared" si="8"/>
        <v/>
      </c>
      <c r="D100" s="86"/>
      <c r="E100" s="51"/>
      <c r="F100" s="8"/>
      <c r="G100" s="51"/>
      <c r="H100" s="87"/>
      <c r="I100" s="87"/>
      <c r="J100" s="51"/>
      <c r="K100" s="88" t="str">
        <f t="shared" si="9"/>
        <v/>
      </c>
      <c r="L100" s="89"/>
      <c r="M100" s="6" t="str">
        <f>IF(J100="","",(K100/J100)/LOOKUP(RIGHT($D$2,3),定数!$A$6:$A$13,定数!$B$6:$B$13))</f>
        <v/>
      </c>
      <c r="N100" s="51"/>
      <c r="O100" s="8"/>
      <c r="P100" s="87"/>
      <c r="Q100" s="87"/>
      <c r="R100" s="90" t="str">
        <f>IF(P100="","",T100*M100*LOOKUP(RIGHT($D$2,3),定数!$A$6:$A$13,定数!$B$6:$B$13))</f>
        <v/>
      </c>
      <c r="S100" s="90"/>
      <c r="T100" s="91" t="str">
        <f t="shared" si="11"/>
        <v/>
      </c>
      <c r="U100" s="91"/>
      <c r="V100" t="str">
        <f t="shared" si="14"/>
        <v/>
      </c>
      <c r="W100" t="str">
        <f t="shared" si="14"/>
        <v/>
      </c>
      <c r="X100" s="35" t="str">
        <f t="shared" si="12"/>
        <v/>
      </c>
      <c r="Y100" s="36" t="str">
        <f t="shared" si="13"/>
        <v/>
      </c>
    </row>
    <row r="101" spans="2:25">
      <c r="B101" s="51">
        <v>93</v>
      </c>
      <c r="C101" s="86" t="str">
        <f t="shared" si="8"/>
        <v/>
      </c>
      <c r="D101" s="86"/>
      <c r="E101" s="51"/>
      <c r="F101" s="8"/>
      <c r="G101" s="51"/>
      <c r="H101" s="87"/>
      <c r="I101" s="87"/>
      <c r="J101" s="51"/>
      <c r="K101" s="88" t="str">
        <f t="shared" si="9"/>
        <v/>
      </c>
      <c r="L101" s="89"/>
      <c r="M101" s="6" t="str">
        <f>IF(J101="","",(K101/J101)/LOOKUP(RIGHT($D$2,3),定数!$A$6:$A$13,定数!$B$6:$B$13))</f>
        <v/>
      </c>
      <c r="N101" s="51"/>
      <c r="O101" s="8"/>
      <c r="P101" s="87"/>
      <c r="Q101" s="87"/>
      <c r="R101" s="90" t="str">
        <f>IF(P101="","",T101*M101*LOOKUP(RIGHT($D$2,3),定数!$A$6:$A$13,定数!$B$6:$B$13))</f>
        <v/>
      </c>
      <c r="S101" s="90"/>
      <c r="T101" s="91" t="str">
        <f t="shared" si="11"/>
        <v/>
      </c>
      <c r="U101" s="91"/>
      <c r="V101" t="str">
        <f t="shared" si="14"/>
        <v/>
      </c>
      <c r="W101" t="str">
        <f t="shared" si="14"/>
        <v/>
      </c>
      <c r="X101" s="35" t="str">
        <f t="shared" si="12"/>
        <v/>
      </c>
      <c r="Y101" s="36" t="str">
        <f t="shared" si="13"/>
        <v/>
      </c>
    </row>
    <row r="102" spans="2:25">
      <c r="B102" s="51">
        <v>94</v>
      </c>
      <c r="C102" s="86" t="str">
        <f t="shared" si="8"/>
        <v/>
      </c>
      <c r="D102" s="86"/>
      <c r="E102" s="51"/>
      <c r="F102" s="8"/>
      <c r="G102" s="51"/>
      <c r="H102" s="87"/>
      <c r="I102" s="87"/>
      <c r="J102" s="51"/>
      <c r="K102" s="88" t="str">
        <f t="shared" si="9"/>
        <v/>
      </c>
      <c r="L102" s="89"/>
      <c r="M102" s="6" t="str">
        <f>IF(J102="","",(K102/J102)/LOOKUP(RIGHT($D$2,3),定数!$A$6:$A$13,定数!$B$6:$B$13))</f>
        <v/>
      </c>
      <c r="N102" s="51"/>
      <c r="O102" s="8"/>
      <c r="P102" s="87"/>
      <c r="Q102" s="87"/>
      <c r="R102" s="90" t="str">
        <f>IF(P102="","",T102*M102*LOOKUP(RIGHT($D$2,3),定数!$A$6:$A$13,定数!$B$6:$B$13))</f>
        <v/>
      </c>
      <c r="S102" s="90"/>
      <c r="T102" s="91" t="str">
        <f t="shared" si="11"/>
        <v/>
      </c>
      <c r="U102" s="91"/>
      <c r="V102" t="str">
        <f t="shared" si="14"/>
        <v/>
      </c>
      <c r="W102" t="str">
        <f t="shared" si="14"/>
        <v/>
      </c>
      <c r="X102" s="35" t="str">
        <f t="shared" si="12"/>
        <v/>
      </c>
      <c r="Y102" s="36" t="str">
        <f t="shared" si="13"/>
        <v/>
      </c>
    </row>
    <row r="103" spans="2:25">
      <c r="B103" s="51">
        <v>95</v>
      </c>
      <c r="C103" s="86" t="str">
        <f t="shared" si="8"/>
        <v/>
      </c>
      <c r="D103" s="86"/>
      <c r="E103" s="51"/>
      <c r="F103" s="8"/>
      <c r="G103" s="51"/>
      <c r="H103" s="87"/>
      <c r="I103" s="87"/>
      <c r="J103" s="51"/>
      <c r="K103" s="88" t="str">
        <f t="shared" si="9"/>
        <v/>
      </c>
      <c r="L103" s="89"/>
      <c r="M103" s="6" t="str">
        <f>IF(J103="","",(K103/J103)/LOOKUP(RIGHT($D$2,3),定数!$A$6:$A$13,定数!$B$6:$B$13))</f>
        <v/>
      </c>
      <c r="N103" s="51"/>
      <c r="O103" s="8"/>
      <c r="P103" s="87"/>
      <c r="Q103" s="87"/>
      <c r="R103" s="90" t="str">
        <f>IF(P103="","",T103*M103*LOOKUP(RIGHT($D$2,3),定数!$A$6:$A$13,定数!$B$6:$B$13))</f>
        <v/>
      </c>
      <c r="S103" s="90"/>
      <c r="T103" s="91" t="str">
        <f t="shared" si="11"/>
        <v/>
      </c>
      <c r="U103" s="91"/>
      <c r="V103" t="str">
        <f t="shared" si="14"/>
        <v/>
      </c>
      <c r="W103" t="str">
        <f t="shared" si="14"/>
        <v/>
      </c>
      <c r="X103" s="35" t="str">
        <f t="shared" si="12"/>
        <v/>
      </c>
      <c r="Y103" s="36" t="str">
        <f t="shared" si="13"/>
        <v/>
      </c>
    </row>
    <row r="104" spans="2:25">
      <c r="B104" s="51">
        <v>96</v>
      </c>
      <c r="C104" s="86" t="str">
        <f t="shared" si="8"/>
        <v/>
      </c>
      <c r="D104" s="86"/>
      <c r="E104" s="51"/>
      <c r="F104" s="8"/>
      <c r="G104" s="51"/>
      <c r="H104" s="87"/>
      <c r="I104" s="87"/>
      <c r="J104" s="51"/>
      <c r="K104" s="88" t="str">
        <f t="shared" si="9"/>
        <v/>
      </c>
      <c r="L104" s="89"/>
      <c r="M104" s="6" t="str">
        <f>IF(J104="","",(K104/J104)/LOOKUP(RIGHT($D$2,3),定数!$A$6:$A$13,定数!$B$6:$B$13))</f>
        <v/>
      </c>
      <c r="N104" s="51"/>
      <c r="O104" s="8"/>
      <c r="P104" s="87"/>
      <c r="Q104" s="87"/>
      <c r="R104" s="90" t="str">
        <f>IF(P104="","",T104*M104*LOOKUP(RIGHT($D$2,3),定数!$A$6:$A$13,定数!$B$6:$B$13))</f>
        <v/>
      </c>
      <c r="S104" s="90"/>
      <c r="T104" s="91" t="str">
        <f t="shared" si="11"/>
        <v/>
      </c>
      <c r="U104" s="91"/>
      <c r="V104" t="str">
        <f t="shared" si="14"/>
        <v/>
      </c>
      <c r="W104" t="str">
        <f t="shared" si="14"/>
        <v/>
      </c>
      <c r="X104" s="35" t="str">
        <f t="shared" si="12"/>
        <v/>
      </c>
      <c r="Y104" s="36" t="str">
        <f t="shared" si="13"/>
        <v/>
      </c>
    </row>
    <row r="105" spans="2:25">
      <c r="B105" s="51">
        <v>97</v>
      </c>
      <c r="C105" s="86" t="str">
        <f t="shared" si="8"/>
        <v/>
      </c>
      <c r="D105" s="86"/>
      <c r="E105" s="51"/>
      <c r="F105" s="8"/>
      <c r="G105" s="51"/>
      <c r="H105" s="87"/>
      <c r="I105" s="87"/>
      <c r="J105" s="51"/>
      <c r="K105" s="88" t="str">
        <f t="shared" si="9"/>
        <v/>
      </c>
      <c r="L105" s="89"/>
      <c r="M105" s="6" t="str">
        <f>IF(J105="","",(K105/J105)/LOOKUP(RIGHT($D$2,3),定数!$A$6:$A$13,定数!$B$6:$B$13))</f>
        <v/>
      </c>
      <c r="N105" s="51"/>
      <c r="O105" s="8"/>
      <c r="P105" s="87"/>
      <c r="Q105" s="87"/>
      <c r="R105" s="90" t="str">
        <f>IF(P105="","",T105*M105*LOOKUP(RIGHT($D$2,3),定数!$A$6:$A$13,定数!$B$6:$B$13))</f>
        <v/>
      </c>
      <c r="S105" s="90"/>
      <c r="T105" s="91" t="str">
        <f t="shared" si="11"/>
        <v/>
      </c>
      <c r="U105" s="91"/>
      <c r="V105" t="str">
        <f t="shared" si="14"/>
        <v/>
      </c>
      <c r="W105" t="str">
        <f t="shared" si="14"/>
        <v/>
      </c>
      <c r="X105" s="35" t="str">
        <f t="shared" si="12"/>
        <v/>
      </c>
      <c r="Y105" s="36" t="str">
        <f t="shared" si="13"/>
        <v/>
      </c>
    </row>
    <row r="106" spans="2:25">
      <c r="B106" s="51">
        <v>98</v>
      </c>
      <c r="C106" s="86" t="str">
        <f t="shared" si="8"/>
        <v/>
      </c>
      <c r="D106" s="86"/>
      <c r="E106" s="51"/>
      <c r="F106" s="8"/>
      <c r="G106" s="51"/>
      <c r="H106" s="87"/>
      <c r="I106" s="87"/>
      <c r="J106" s="51"/>
      <c r="K106" s="88" t="str">
        <f t="shared" si="9"/>
        <v/>
      </c>
      <c r="L106" s="89"/>
      <c r="M106" s="6" t="str">
        <f>IF(J106="","",(K106/J106)/LOOKUP(RIGHT($D$2,3),定数!$A$6:$A$13,定数!$B$6:$B$13))</f>
        <v/>
      </c>
      <c r="N106" s="51"/>
      <c r="O106" s="8"/>
      <c r="P106" s="87"/>
      <c r="Q106" s="87"/>
      <c r="R106" s="90" t="str">
        <f>IF(P106="","",T106*M106*LOOKUP(RIGHT($D$2,3),定数!$A$6:$A$13,定数!$B$6:$B$13))</f>
        <v/>
      </c>
      <c r="S106" s="90"/>
      <c r="T106" s="91" t="str">
        <f t="shared" si="11"/>
        <v/>
      </c>
      <c r="U106" s="91"/>
      <c r="V106" t="str">
        <f t="shared" si="14"/>
        <v/>
      </c>
      <c r="W106" t="str">
        <f t="shared" si="14"/>
        <v/>
      </c>
      <c r="X106" s="35" t="str">
        <f t="shared" si="12"/>
        <v/>
      </c>
      <c r="Y106" s="36" t="str">
        <f t="shared" si="13"/>
        <v/>
      </c>
    </row>
    <row r="107" spans="2:25">
      <c r="B107" s="51">
        <v>99</v>
      </c>
      <c r="C107" s="86" t="str">
        <f t="shared" si="8"/>
        <v/>
      </c>
      <c r="D107" s="86"/>
      <c r="E107" s="51"/>
      <c r="F107" s="8"/>
      <c r="G107" s="51"/>
      <c r="H107" s="87"/>
      <c r="I107" s="87"/>
      <c r="J107" s="51"/>
      <c r="K107" s="88" t="str">
        <f t="shared" si="9"/>
        <v/>
      </c>
      <c r="L107" s="89"/>
      <c r="M107" s="6" t="str">
        <f>IF(J107="","",(K107/J107)/LOOKUP(RIGHT($D$2,3),定数!$A$6:$A$13,定数!$B$6:$B$13))</f>
        <v/>
      </c>
      <c r="N107" s="51"/>
      <c r="O107" s="8"/>
      <c r="P107" s="87"/>
      <c r="Q107" s="87"/>
      <c r="R107" s="90" t="str">
        <f>IF(P107="","",T107*M107*LOOKUP(RIGHT($D$2,3),定数!$A$6:$A$13,定数!$B$6:$B$13))</f>
        <v/>
      </c>
      <c r="S107" s="90"/>
      <c r="T107" s="91" t="str">
        <f t="shared" si="11"/>
        <v/>
      </c>
      <c r="U107" s="91"/>
      <c r="V107" t="str">
        <f>IF(S107&lt;&gt;"",IF(S107&lt;0,1+V106,0),"")</f>
        <v/>
      </c>
      <c r="W107" t="str">
        <f>IF(T107&lt;&gt;"",IF(T107&lt;0,1+W106,0),"")</f>
        <v/>
      </c>
      <c r="X107" s="35" t="str">
        <f t="shared" si="12"/>
        <v/>
      </c>
      <c r="Y107" s="36" t="str">
        <f t="shared" si="13"/>
        <v/>
      </c>
    </row>
    <row r="108" spans="2:25">
      <c r="B108" s="51">
        <v>100</v>
      </c>
      <c r="C108" s="86" t="str">
        <f t="shared" si="8"/>
        <v/>
      </c>
      <c r="D108" s="86"/>
      <c r="E108" s="51"/>
      <c r="F108" s="8"/>
      <c r="G108" s="51"/>
      <c r="H108" s="87"/>
      <c r="I108" s="87"/>
      <c r="J108" s="51"/>
      <c r="K108" s="88" t="str">
        <f t="shared" si="9"/>
        <v/>
      </c>
      <c r="L108" s="89"/>
      <c r="M108" s="6" t="str">
        <f>IF(J108="","",(K108/J108)/LOOKUP(RIGHT($D$2,3),定数!$A$6:$A$13,定数!$B$6:$B$13))</f>
        <v/>
      </c>
      <c r="N108" s="51"/>
      <c r="O108" s="8"/>
      <c r="P108" s="87"/>
      <c r="Q108" s="87"/>
      <c r="R108" s="90" t="str">
        <f>IF(P108="","",T108*M108*LOOKUP(RIGHT($D$2,3),定数!$A$6:$A$13,定数!$B$6:$B$13))</f>
        <v/>
      </c>
      <c r="S108" s="90"/>
      <c r="T108" s="91" t="str">
        <f t="shared" si="11"/>
        <v/>
      </c>
      <c r="U108" s="91"/>
      <c r="V108" t="str">
        <f>IF(S108&lt;&gt;"",IF(S108&lt;0,1+V107,0),"")</f>
        <v/>
      </c>
      <c r="W108" t="str">
        <f>IF(T108&lt;&gt;"",IF(T108&lt;0,1+W107,0),"")</f>
        <v/>
      </c>
      <c r="X108" s="35" t="str">
        <f t="shared" si="12"/>
        <v/>
      </c>
      <c r="Y108" s="36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topLeftCell="C1" zoomScaleNormal="100" workbookViewId="0">
      <pane ySplit="8" topLeftCell="A36" activePane="bottomLeft" state="frozen"/>
      <selection pane="bottomLeft" activeCell="P58" sqref="P58:Q58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52" t="s">
        <v>5</v>
      </c>
      <c r="C2" s="52"/>
      <c r="D2" s="57" t="s">
        <v>68</v>
      </c>
      <c r="E2" s="57"/>
      <c r="F2" s="52" t="s">
        <v>61</v>
      </c>
      <c r="G2" s="52"/>
      <c r="H2" s="54" t="s">
        <v>36</v>
      </c>
      <c r="I2" s="54"/>
      <c r="J2" s="52" t="s">
        <v>7</v>
      </c>
      <c r="K2" s="52"/>
      <c r="L2" s="58">
        <v>500000</v>
      </c>
      <c r="M2" s="57"/>
      <c r="N2" s="52" t="s">
        <v>8</v>
      </c>
      <c r="O2" s="52"/>
      <c r="P2" s="53">
        <f>SUM(L2,D4)</f>
        <v>1366608.9172555921</v>
      </c>
      <c r="Q2" s="54"/>
      <c r="R2" s="1"/>
      <c r="S2" s="1"/>
      <c r="T2" s="1"/>
    </row>
    <row r="3" spans="2:25" ht="57" customHeight="1">
      <c r="B3" s="52" t="s">
        <v>9</v>
      </c>
      <c r="C3" s="52"/>
      <c r="D3" s="55" t="s">
        <v>38</v>
      </c>
      <c r="E3" s="55"/>
      <c r="F3" s="55"/>
      <c r="G3" s="55"/>
      <c r="H3" s="55"/>
      <c r="I3" s="55"/>
      <c r="J3" s="52" t="s">
        <v>10</v>
      </c>
      <c r="K3" s="52"/>
      <c r="L3" s="55" t="s">
        <v>70</v>
      </c>
      <c r="M3" s="56"/>
      <c r="N3" s="56"/>
      <c r="O3" s="56"/>
      <c r="P3" s="56"/>
      <c r="Q3" s="56"/>
      <c r="R3" s="1"/>
      <c r="S3" s="1"/>
    </row>
    <row r="4" spans="2:25">
      <c r="B4" s="52" t="s">
        <v>11</v>
      </c>
      <c r="C4" s="52"/>
      <c r="D4" s="72">
        <f>SUM($R$9:$S$993)</f>
        <v>866608.91725559195</v>
      </c>
      <c r="E4" s="72"/>
      <c r="F4" s="52" t="s">
        <v>12</v>
      </c>
      <c r="G4" s="52"/>
      <c r="H4" s="73">
        <f>SUM($T$9:$U$108)</f>
        <v>4294.0000000000018</v>
      </c>
      <c r="I4" s="54"/>
      <c r="J4" s="74"/>
      <c r="K4" s="74"/>
      <c r="L4" s="53"/>
      <c r="M4" s="53"/>
      <c r="N4" s="74" t="s">
        <v>58</v>
      </c>
      <c r="O4" s="74"/>
      <c r="P4" s="82">
        <f>MAX(Y:Y)</f>
        <v>8.7327000000000488E-2</v>
      </c>
      <c r="Q4" s="82"/>
      <c r="R4" s="1"/>
      <c r="S4" s="1"/>
      <c r="T4" s="1"/>
    </row>
    <row r="5" spans="2:25">
      <c r="B5" s="49" t="s">
        <v>15</v>
      </c>
      <c r="C5" s="47">
        <f>COUNTIF($R$9:$R$990,"&gt;0")</f>
        <v>29</v>
      </c>
      <c r="D5" s="46" t="s">
        <v>16</v>
      </c>
      <c r="E5" s="15">
        <f>COUNTIF($R$9:$R$990,"&lt;0")</f>
        <v>21</v>
      </c>
      <c r="F5" s="46" t="s">
        <v>17</v>
      </c>
      <c r="G5" s="47">
        <f>COUNTIF($R$9:$R$990,"=0")</f>
        <v>0</v>
      </c>
      <c r="H5" s="46" t="s">
        <v>18</v>
      </c>
      <c r="I5" s="48">
        <f>C5/SUM(C5,E5,G5)</f>
        <v>0.57999999999999996</v>
      </c>
      <c r="J5" s="83" t="s">
        <v>19</v>
      </c>
      <c r="K5" s="52"/>
      <c r="L5" s="84">
        <f>MAX(V9:V993)</f>
        <v>3</v>
      </c>
      <c r="M5" s="85"/>
      <c r="N5" s="17" t="s">
        <v>20</v>
      </c>
      <c r="O5" s="9"/>
      <c r="P5" s="84">
        <f>MAX(W9:W993)</f>
        <v>3</v>
      </c>
      <c r="Q5" s="85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37" t="s">
        <v>60</v>
      </c>
      <c r="N6" s="12"/>
      <c r="O6" s="12"/>
      <c r="P6" s="10"/>
      <c r="Q6" s="50"/>
      <c r="R6" s="1"/>
      <c r="S6" s="1"/>
      <c r="T6" s="1"/>
    </row>
    <row r="7" spans="2:25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 t="s">
        <v>24</v>
      </c>
      <c r="K7" s="69"/>
      <c r="L7" s="70"/>
      <c r="M7" s="71" t="s">
        <v>25</v>
      </c>
      <c r="N7" s="75" t="s">
        <v>26</v>
      </c>
      <c r="O7" s="76"/>
      <c r="P7" s="76"/>
      <c r="Q7" s="77"/>
      <c r="R7" s="78" t="s">
        <v>27</v>
      </c>
      <c r="S7" s="78"/>
      <c r="T7" s="78"/>
      <c r="U7" s="78"/>
    </row>
    <row r="8" spans="2:25">
      <c r="B8" s="60"/>
      <c r="C8" s="63"/>
      <c r="D8" s="64"/>
      <c r="E8" s="18" t="s">
        <v>28</v>
      </c>
      <c r="F8" s="18" t="s">
        <v>29</v>
      </c>
      <c r="G8" s="18" t="s">
        <v>30</v>
      </c>
      <c r="H8" s="79" t="s">
        <v>31</v>
      </c>
      <c r="I8" s="67"/>
      <c r="J8" s="4" t="s">
        <v>32</v>
      </c>
      <c r="K8" s="80" t="s">
        <v>33</v>
      </c>
      <c r="L8" s="70"/>
      <c r="M8" s="71"/>
      <c r="N8" s="5" t="s">
        <v>28</v>
      </c>
      <c r="O8" s="5" t="s">
        <v>29</v>
      </c>
      <c r="P8" s="81" t="s">
        <v>31</v>
      </c>
      <c r="Q8" s="77"/>
      <c r="R8" s="78" t="s">
        <v>34</v>
      </c>
      <c r="S8" s="78"/>
      <c r="T8" s="78" t="s">
        <v>32</v>
      </c>
      <c r="U8" s="78"/>
      <c r="Y8" t="s">
        <v>57</v>
      </c>
    </row>
    <row r="9" spans="2:25">
      <c r="B9" s="51">
        <v>1</v>
      </c>
      <c r="C9" s="86">
        <f>L2</f>
        <v>500000</v>
      </c>
      <c r="D9" s="86"/>
      <c r="E9" s="51">
        <v>2000</v>
      </c>
      <c r="F9" s="8">
        <v>43686</v>
      </c>
      <c r="G9" s="51" t="s">
        <v>3</v>
      </c>
      <c r="H9" s="87">
        <v>0.89739999999999998</v>
      </c>
      <c r="I9" s="87"/>
      <c r="J9" s="51">
        <v>97</v>
      </c>
      <c r="K9" s="86">
        <f>IF(J9="","",C9*0.03)</f>
        <v>15000</v>
      </c>
      <c r="L9" s="86"/>
      <c r="M9" s="6">
        <f>IF(J9="","",(K9/J9)/LOOKUP(RIGHT($D$2,3),定数!$A$6:$A$13,定数!$B$6:$B$13))</f>
        <v>1.2886597938144329</v>
      </c>
      <c r="N9" s="51">
        <v>2000</v>
      </c>
      <c r="O9" s="8">
        <v>43714</v>
      </c>
      <c r="P9" s="87">
        <v>0.87849999999999995</v>
      </c>
      <c r="Q9" s="87"/>
      <c r="R9" s="90">
        <f>IF(P9="","",T9*M9*LOOKUP(RIGHT($D$2,3),定数!$A$6:$A$13,定数!$B$6:$B$13))</f>
        <v>29226.804123711379</v>
      </c>
      <c r="S9" s="90"/>
      <c r="T9" s="91">
        <f>IF(P9="","",IF(G9="買",(P9-H9),(H9-P9))*IF(RIGHT($D$2,3)="JPY",100,10000))</f>
        <v>189.00000000000028</v>
      </c>
      <c r="U9" s="91"/>
      <c r="V9" s="1">
        <f>IF(T9&lt;&gt;"",IF(T9&gt;0,1+V8,0),"")</f>
        <v>1</v>
      </c>
      <c r="W9">
        <f>IF(T9&lt;&gt;"",IF(T9&lt;0,1+W8,0),"")</f>
        <v>0</v>
      </c>
    </row>
    <row r="10" spans="2:25">
      <c r="B10" s="51">
        <v>2</v>
      </c>
      <c r="C10" s="86">
        <f t="shared" ref="C10:C73" si="0">IF(R9="","",C9+R9)</f>
        <v>529226.80412371142</v>
      </c>
      <c r="D10" s="86"/>
      <c r="E10" s="51">
        <v>2000</v>
      </c>
      <c r="F10" s="8">
        <v>43819</v>
      </c>
      <c r="G10" s="51" t="s">
        <v>4</v>
      </c>
      <c r="H10" s="87">
        <v>0.89670000000000005</v>
      </c>
      <c r="I10" s="87"/>
      <c r="J10" s="51">
        <v>89</v>
      </c>
      <c r="K10" s="88">
        <f>IF(J10="","",C10*0.03)</f>
        <v>15876.804123711343</v>
      </c>
      <c r="L10" s="89"/>
      <c r="M10" s="6">
        <f>IF(J10="","",(K10/J10)/LOOKUP(RIGHT($D$2,3),定数!$A$6:$A$13,定数!$B$6:$B$13))</f>
        <v>1.4865921464149199</v>
      </c>
      <c r="N10" s="51">
        <v>2000</v>
      </c>
      <c r="O10" s="8">
        <v>43820</v>
      </c>
      <c r="P10" s="87">
        <v>0.91400000000000003</v>
      </c>
      <c r="Q10" s="87"/>
      <c r="R10" s="90">
        <f>IF(P10="","",T10*M10*LOOKUP(RIGHT($D$2,3),定数!$A$6:$A$13,定数!$B$6:$B$13))</f>
        <v>30861.652959573705</v>
      </c>
      <c r="S10" s="90"/>
      <c r="T10" s="91">
        <f>IF(P10="","",IF(G10="買",(P10-H10),(H10-P10))*IF(RIGHT($D$2,3)="JPY",100,10000))</f>
        <v>172.99999999999983</v>
      </c>
      <c r="U10" s="91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35">
        <f>IF(C10&lt;&gt;"",MAX(C10,C9),"")</f>
        <v>529226.80412371142</v>
      </c>
    </row>
    <row r="11" spans="2:25">
      <c r="B11" s="51">
        <v>3</v>
      </c>
      <c r="C11" s="86">
        <f t="shared" si="0"/>
        <v>560088.45708328509</v>
      </c>
      <c r="D11" s="86"/>
      <c r="E11" s="51">
        <v>2001</v>
      </c>
      <c r="F11" s="8">
        <v>43489</v>
      </c>
      <c r="G11" s="51" t="s">
        <v>3</v>
      </c>
      <c r="H11" s="87">
        <v>0.93520000000000003</v>
      </c>
      <c r="I11" s="87"/>
      <c r="J11" s="51">
        <v>97</v>
      </c>
      <c r="K11" s="88">
        <f t="shared" ref="K11:K74" si="3">IF(J11="","",C11*0.03)</f>
        <v>16802.653712498552</v>
      </c>
      <c r="L11" s="89"/>
      <c r="M11" s="6">
        <f>IF(J11="","",(K11/J11)/LOOKUP(RIGHT($D$2,3),定数!$A$6:$A$13,定数!$B$6:$B$13))</f>
        <v>1.4435269512455799</v>
      </c>
      <c r="N11" s="51">
        <v>2001</v>
      </c>
      <c r="O11" s="8">
        <v>43490</v>
      </c>
      <c r="P11" s="87">
        <v>0.9163</v>
      </c>
      <c r="Q11" s="87"/>
      <c r="R11" s="90">
        <f>IF(P11="","",T11*M11*LOOKUP(RIGHT($D$2,3),定数!$A$6:$A$13,定数!$B$6:$B$13))</f>
        <v>32739.191254249803</v>
      </c>
      <c r="S11" s="90"/>
      <c r="T11" s="91">
        <f>IF(P11="","",IF(G11="買",(P11-H11),(H11-P11))*IF(RIGHT($D$2,3)="JPY",100,10000))</f>
        <v>189.00000000000028</v>
      </c>
      <c r="U11" s="91"/>
      <c r="V11" s="22">
        <f t="shared" si="1"/>
        <v>3</v>
      </c>
      <c r="W11">
        <f t="shared" si="2"/>
        <v>0</v>
      </c>
      <c r="X11" s="35">
        <f>IF(C11&lt;&gt;"",MAX(X10,C11),"")</f>
        <v>560088.45708328509</v>
      </c>
      <c r="Y11" s="36">
        <f>IF(X11&lt;&gt;"",1-(C11/X11),"")</f>
        <v>0</v>
      </c>
    </row>
    <row r="12" spans="2:25">
      <c r="B12" s="51">
        <v>4</v>
      </c>
      <c r="C12" s="86">
        <f t="shared" si="0"/>
        <v>592827.64833753486</v>
      </c>
      <c r="D12" s="86"/>
      <c r="E12" s="51">
        <v>2001</v>
      </c>
      <c r="F12" s="8">
        <v>43777</v>
      </c>
      <c r="G12" s="51" t="s">
        <v>3</v>
      </c>
      <c r="H12" s="87">
        <v>0.89370000000000005</v>
      </c>
      <c r="I12" s="87"/>
      <c r="J12" s="51">
        <v>109</v>
      </c>
      <c r="K12" s="88">
        <f t="shared" si="3"/>
        <v>17784.829450126046</v>
      </c>
      <c r="L12" s="89"/>
      <c r="M12" s="6">
        <f>IF(J12="","",(K12/J12)/LOOKUP(RIGHT($D$2,3),定数!$A$6:$A$13,定数!$B$6:$B$13))</f>
        <v>1.359696441141135</v>
      </c>
      <c r="N12" s="51">
        <v>2001</v>
      </c>
      <c r="O12" s="8">
        <v>43813</v>
      </c>
      <c r="P12" s="87">
        <v>0.90459999999999996</v>
      </c>
      <c r="Q12" s="87"/>
      <c r="R12" s="90">
        <f>IF(P12="","",T12*M12*LOOKUP(RIGHT($D$2,3),定数!$A$6:$A$13,定数!$B$6:$B$13))</f>
        <v>-17784.829450125897</v>
      </c>
      <c r="S12" s="90"/>
      <c r="T12" s="91">
        <f t="shared" ref="T12:T75" si="4">IF(P12="","",IF(G12="買",(P12-H12),(H12-P12))*IF(RIGHT($D$2,3)="JPY",100,10000))</f>
        <v>-108.99999999999909</v>
      </c>
      <c r="U12" s="91"/>
      <c r="V12" s="22">
        <f t="shared" si="1"/>
        <v>0</v>
      </c>
      <c r="W12">
        <f t="shared" si="2"/>
        <v>1</v>
      </c>
      <c r="X12" s="35">
        <f t="shared" ref="X12:X75" si="5">IF(C12&lt;&gt;"",MAX(X11,C12),"")</f>
        <v>592827.64833753486</v>
      </c>
      <c r="Y12" s="36">
        <f t="shared" ref="Y12:Y75" si="6">IF(X12&lt;&gt;"",1-(C12/X12),"")</f>
        <v>0</v>
      </c>
    </row>
    <row r="13" spans="2:25">
      <c r="B13" s="51">
        <v>5</v>
      </c>
      <c r="C13" s="86">
        <f t="shared" si="0"/>
        <v>575042.81888740894</v>
      </c>
      <c r="D13" s="86"/>
      <c r="E13" s="51">
        <v>2002</v>
      </c>
      <c r="F13" s="8">
        <v>43537</v>
      </c>
      <c r="G13" s="51" t="s">
        <v>4</v>
      </c>
      <c r="H13" s="87">
        <v>0.87670000000000003</v>
      </c>
      <c r="I13" s="87"/>
      <c r="J13" s="51">
        <v>64</v>
      </c>
      <c r="K13" s="88">
        <f t="shared" si="3"/>
        <v>17251.284566622267</v>
      </c>
      <c r="L13" s="89"/>
      <c r="M13" s="6">
        <f>IF(J13="","",(K13/J13)/LOOKUP(RIGHT($D$2,3),定数!$A$6:$A$13,定数!$B$6:$B$13))</f>
        <v>2.246261011278941</v>
      </c>
      <c r="N13" s="51">
        <v>2002</v>
      </c>
      <c r="O13" s="8">
        <v>43552</v>
      </c>
      <c r="P13" s="87">
        <v>0.87029999999999996</v>
      </c>
      <c r="Q13" s="87"/>
      <c r="R13" s="90">
        <f>IF(P13="","",T13*M13*LOOKUP(RIGHT($D$2,3),定数!$A$6:$A$13,定数!$B$6:$B$13))</f>
        <v>-17251.28456662246</v>
      </c>
      <c r="S13" s="90"/>
      <c r="T13" s="91">
        <f t="shared" si="4"/>
        <v>-64.000000000000725</v>
      </c>
      <c r="U13" s="91"/>
      <c r="V13" s="22">
        <f t="shared" si="1"/>
        <v>0</v>
      </c>
      <c r="W13">
        <f t="shared" si="2"/>
        <v>2</v>
      </c>
      <c r="X13" s="35">
        <f t="shared" si="5"/>
        <v>592827.64833753486</v>
      </c>
      <c r="Y13" s="36">
        <f t="shared" si="6"/>
        <v>2.9999999999999805E-2</v>
      </c>
    </row>
    <row r="14" spans="2:25">
      <c r="B14" s="51">
        <v>6</v>
      </c>
      <c r="C14" s="86">
        <f t="shared" si="0"/>
        <v>557791.53432078648</v>
      </c>
      <c r="D14" s="86"/>
      <c r="E14" s="51">
        <v>2002</v>
      </c>
      <c r="F14" s="8">
        <v>43613</v>
      </c>
      <c r="G14" s="51" t="s">
        <v>4</v>
      </c>
      <c r="H14" s="87">
        <v>0.92310000000000003</v>
      </c>
      <c r="I14" s="87"/>
      <c r="J14" s="51">
        <v>68</v>
      </c>
      <c r="K14" s="88">
        <f t="shared" si="3"/>
        <v>16733.746029623595</v>
      </c>
      <c r="L14" s="89"/>
      <c r="M14" s="6">
        <f>IF(J14="","",(K14/J14)/LOOKUP(RIGHT($D$2,3),定数!$A$6:$A$13,定数!$B$6:$B$13))</f>
        <v>2.050704170297009</v>
      </c>
      <c r="N14" s="51">
        <v>2002</v>
      </c>
      <c r="O14" s="8">
        <v>43614</v>
      </c>
      <c r="P14" s="87">
        <v>0.93620000000000003</v>
      </c>
      <c r="Q14" s="87"/>
      <c r="R14" s="90">
        <f>IF(P14="","",T14*M14*LOOKUP(RIGHT($D$2,3),定数!$A$6:$A$13,定数!$B$6:$B$13))</f>
        <v>32237.069557068979</v>
      </c>
      <c r="S14" s="90"/>
      <c r="T14" s="91">
        <f t="shared" si="4"/>
        <v>131</v>
      </c>
      <c r="U14" s="91"/>
      <c r="V14" s="22">
        <f t="shared" si="1"/>
        <v>1</v>
      </c>
      <c r="W14">
        <f t="shared" si="2"/>
        <v>0</v>
      </c>
      <c r="X14" s="35">
        <f t="shared" si="5"/>
        <v>592827.64833753486</v>
      </c>
      <c r="Y14" s="36">
        <f t="shared" si="6"/>
        <v>5.9100000000000152E-2</v>
      </c>
    </row>
    <row r="15" spans="2:25">
      <c r="B15" s="51">
        <v>7</v>
      </c>
      <c r="C15" s="86">
        <f t="shared" si="0"/>
        <v>590028.60387785546</v>
      </c>
      <c r="D15" s="86"/>
      <c r="E15" s="51">
        <v>2002</v>
      </c>
      <c r="F15" s="8">
        <v>43634</v>
      </c>
      <c r="G15" s="51" t="s">
        <v>4</v>
      </c>
      <c r="H15" s="87">
        <v>0.94669999999999999</v>
      </c>
      <c r="I15" s="87"/>
      <c r="J15" s="51">
        <v>56</v>
      </c>
      <c r="K15" s="88">
        <f t="shared" si="3"/>
        <v>17700.858116335665</v>
      </c>
      <c r="L15" s="89"/>
      <c r="M15" s="6">
        <f>IF(J15="","",(K15/J15)/LOOKUP(RIGHT($D$2,3),定数!$A$6:$A$13,定数!$B$6:$B$13))</f>
        <v>2.634056267311855</v>
      </c>
      <c r="N15" s="51">
        <v>2002</v>
      </c>
      <c r="O15" s="8">
        <v>43635</v>
      </c>
      <c r="P15" s="87">
        <v>0.95740000000000003</v>
      </c>
      <c r="Q15" s="87"/>
      <c r="R15" s="90">
        <f>IF(P15="","",T15*M15*LOOKUP(RIGHT($D$2,3),定数!$A$6:$A$13,定数!$B$6:$B$13))</f>
        <v>33821.282472284351</v>
      </c>
      <c r="S15" s="90"/>
      <c r="T15" s="91">
        <f t="shared" si="4"/>
        <v>107.00000000000043</v>
      </c>
      <c r="U15" s="91"/>
      <c r="V15" s="22">
        <f t="shared" si="1"/>
        <v>2</v>
      </c>
      <c r="W15">
        <f t="shared" si="2"/>
        <v>0</v>
      </c>
      <c r="X15" s="35">
        <f t="shared" si="5"/>
        <v>592827.64833753486</v>
      </c>
      <c r="Y15" s="36">
        <f t="shared" si="6"/>
        <v>4.7215147058824458E-3</v>
      </c>
    </row>
    <row r="16" spans="2:25">
      <c r="B16" s="51">
        <v>8</v>
      </c>
      <c r="C16" s="86">
        <f t="shared" si="0"/>
        <v>623849.88635013986</v>
      </c>
      <c r="D16" s="86"/>
      <c r="E16" s="51">
        <v>2002</v>
      </c>
      <c r="F16" s="8">
        <v>43682</v>
      </c>
      <c r="G16" s="51" t="s">
        <v>3</v>
      </c>
      <c r="H16" s="87">
        <v>0.98340000000000005</v>
      </c>
      <c r="I16" s="87"/>
      <c r="J16" s="51">
        <v>82</v>
      </c>
      <c r="K16" s="88">
        <f t="shared" si="3"/>
        <v>18715.496590504194</v>
      </c>
      <c r="L16" s="89"/>
      <c r="M16" s="6">
        <f>IF(J16="","",(K16/J16)/LOOKUP(RIGHT($D$2,3),定数!$A$6:$A$13,定数!$B$6:$B$13))</f>
        <v>1.9019813608235969</v>
      </c>
      <c r="N16" s="51">
        <v>2002</v>
      </c>
      <c r="O16" s="8">
        <v>43683</v>
      </c>
      <c r="P16" s="87">
        <v>0.96750000000000003</v>
      </c>
      <c r="Q16" s="87"/>
      <c r="R16" s="90">
        <f>IF(P16="","",T16*M16*LOOKUP(RIGHT($D$2,3),定数!$A$6:$A$13,定数!$B$6:$B$13))</f>
        <v>36289.80436451429</v>
      </c>
      <c r="S16" s="90"/>
      <c r="T16" s="91">
        <f t="shared" si="4"/>
        <v>159.00000000000026</v>
      </c>
      <c r="U16" s="91"/>
      <c r="V16" s="22">
        <f t="shared" si="1"/>
        <v>3</v>
      </c>
      <c r="W16">
        <f t="shared" si="2"/>
        <v>0</v>
      </c>
      <c r="X16" s="35">
        <f t="shared" si="5"/>
        <v>623849.88635013986</v>
      </c>
      <c r="Y16" s="36">
        <f t="shared" si="6"/>
        <v>0</v>
      </c>
    </row>
    <row r="17" spans="2:25">
      <c r="B17" s="51">
        <v>9</v>
      </c>
      <c r="C17" s="86">
        <f t="shared" si="0"/>
        <v>660139.69071465416</v>
      </c>
      <c r="D17" s="86"/>
      <c r="E17" s="51">
        <v>2002</v>
      </c>
      <c r="F17" s="8">
        <v>43752</v>
      </c>
      <c r="G17" s="51" t="s">
        <v>4</v>
      </c>
      <c r="H17" s="87">
        <v>0.98770000000000002</v>
      </c>
      <c r="I17" s="87"/>
      <c r="J17" s="51">
        <v>43</v>
      </c>
      <c r="K17" s="88">
        <f t="shared" si="3"/>
        <v>19804.190721439623</v>
      </c>
      <c r="L17" s="89"/>
      <c r="M17" s="6">
        <f>IF(J17="","",(K17/J17)/LOOKUP(RIGHT($D$2,3),定数!$A$6:$A$13,定数!$B$6:$B$13))</f>
        <v>3.8380214576433378</v>
      </c>
      <c r="N17" s="51">
        <v>2002</v>
      </c>
      <c r="O17" s="8">
        <v>43753</v>
      </c>
      <c r="P17" s="87">
        <v>0.98340000000000005</v>
      </c>
      <c r="Q17" s="87"/>
      <c r="R17" s="90">
        <f>IF(P17="","",T17*M17*LOOKUP(RIGHT($D$2,3),定数!$A$6:$A$13,定数!$B$6:$B$13))</f>
        <v>-19804.190721439485</v>
      </c>
      <c r="S17" s="90"/>
      <c r="T17" s="91">
        <f t="shared" si="4"/>
        <v>-42.999999999999702</v>
      </c>
      <c r="U17" s="91"/>
      <c r="V17" s="22">
        <f t="shared" si="1"/>
        <v>0</v>
      </c>
      <c r="W17">
        <f t="shared" si="2"/>
        <v>1</v>
      </c>
      <c r="X17" s="35">
        <f t="shared" si="5"/>
        <v>660139.69071465416</v>
      </c>
      <c r="Y17" s="36">
        <f t="shared" si="6"/>
        <v>0</v>
      </c>
    </row>
    <row r="18" spans="2:25">
      <c r="B18" s="51">
        <v>10</v>
      </c>
      <c r="C18" s="86">
        <f t="shared" si="0"/>
        <v>640335.49999321473</v>
      </c>
      <c r="D18" s="86"/>
      <c r="E18" s="51">
        <v>2003</v>
      </c>
      <c r="F18" s="8">
        <v>43550</v>
      </c>
      <c r="G18" s="51" t="s">
        <v>3</v>
      </c>
      <c r="H18" s="87">
        <v>1.0629999999999999</v>
      </c>
      <c r="I18" s="87"/>
      <c r="J18" s="51">
        <v>91</v>
      </c>
      <c r="K18" s="88">
        <f>IF(J18="","",C18*0.03)</f>
        <v>19210.064999796443</v>
      </c>
      <c r="L18" s="89"/>
      <c r="M18" s="6">
        <f>IF(J18="","",(K18/J18)/LOOKUP(RIGHT($D$2,3),定数!$A$6:$A$13,定数!$B$6:$B$13))</f>
        <v>1.7591634615198208</v>
      </c>
      <c r="N18" s="51">
        <v>2003</v>
      </c>
      <c r="O18" s="8">
        <v>43551</v>
      </c>
      <c r="P18" s="87">
        <v>1.0721000000000001</v>
      </c>
      <c r="Q18" s="87"/>
      <c r="R18" s="90">
        <f>IF(P18="","",T18*M18*LOOKUP(RIGHT($D$2,3),定数!$A$6:$A$13,定数!$B$6:$B$13))</f>
        <v>-19210.064999796672</v>
      </c>
      <c r="S18" s="90"/>
      <c r="T18" s="91">
        <f t="shared" si="4"/>
        <v>-91.00000000000108</v>
      </c>
      <c r="U18" s="91"/>
      <c r="V18" s="22">
        <f t="shared" si="1"/>
        <v>0</v>
      </c>
      <c r="W18">
        <f t="shared" si="2"/>
        <v>2</v>
      </c>
      <c r="X18" s="35">
        <f t="shared" si="5"/>
        <v>660139.69071465416</v>
      </c>
      <c r="Y18" s="36">
        <f t="shared" si="6"/>
        <v>2.9999999999999694E-2</v>
      </c>
    </row>
    <row r="19" spans="2:25">
      <c r="B19" s="51">
        <v>11</v>
      </c>
      <c r="C19" s="86">
        <f t="shared" si="0"/>
        <v>621125.43499341805</v>
      </c>
      <c r="D19" s="86"/>
      <c r="E19" s="51">
        <v>2003</v>
      </c>
      <c r="F19" s="8">
        <v>43769</v>
      </c>
      <c r="G19" s="51" t="s">
        <v>3</v>
      </c>
      <c r="H19" s="87">
        <v>1.1617999999999999</v>
      </c>
      <c r="I19" s="87"/>
      <c r="J19" s="51">
        <v>139</v>
      </c>
      <c r="K19" s="88">
        <f t="shared" si="3"/>
        <v>18633.763049802539</v>
      </c>
      <c r="L19" s="89"/>
      <c r="M19" s="6">
        <f>IF(J19="","",(K19/J19)/LOOKUP(RIGHT($D$2,3),定数!$A$6:$A$13,定数!$B$6:$B$13))</f>
        <v>1.1171320773262914</v>
      </c>
      <c r="N19" s="51">
        <v>2003</v>
      </c>
      <c r="O19" s="8">
        <v>43783</v>
      </c>
      <c r="P19" s="87">
        <v>1.1757</v>
      </c>
      <c r="Q19" s="87"/>
      <c r="R19" s="90">
        <f>IF(P19="","",T19*M19*LOOKUP(RIGHT($D$2,3),定数!$A$6:$A$13,定数!$B$6:$B$13))</f>
        <v>-18633.763049802572</v>
      </c>
      <c r="S19" s="90"/>
      <c r="T19" s="91">
        <f t="shared" si="4"/>
        <v>-139.00000000000023</v>
      </c>
      <c r="U19" s="91"/>
      <c r="V19" s="22">
        <f t="shared" si="1"/>
        <v>0</v>
      </c>
      <c r="W19">
        <f t="shared" si="2"/>
        <v>3</v>
      </c>
      <c r="X19" s="35">
        <f t="shared" si="5"/>
        <v>660139.69071465416</v>
      </c>
      <c r="Y19" s="36">
        <f t="shared" si="6"/>
        <v>5.9100000000000041E-2</v>
      </c>
    </row>
    <row r="20" spans="2:25">
      <c r="B20" s="51">
        <v>12</v>
      </c>
      <c r="C20" s="86">
        <f t="shared" si="0"/>
        <v>602491.67194361542</v>
      </c>
      <c r="D20" s="86"/>
      <c r="E20" s="51">
        <v>2003</v>
      </c>
      <c r="F20" s="8">
        <v>43811</v>
      </c>
      <c r="G20" s="51" t="s">
        <v>4</v>
      </c>
      <c r="H20" s="87">
        <v>1.2236</v>
      </c>
      <c r="I20" s="87"/>
      <c r="J20" s="51">
        <v>124</v>
      </c>
      <c r="K20" s="88">
        <f t="shared" si="3"/>
        <v>18074.750158308463</v>
      </c>
      <c r="L20" s="89"/>
      <c r="M20" s="6">
        <f>IF(J20="","",(K20/J20)/LOOKUP(RIGHT($D$2,3),定数!$A$6:$A$13,定数!$B$6:$B$13))</f>
        <v>1.2147009514992246</v>
      </c>
      <c r="N20" s="51">
        <v>2003</v>
      </c>
      <c r="O20" s="8">
        <v>43828</v>
      </c>
      <c r="P20" s="87">
        <v>1.2479</v>
      </c>
      <c r="Q20" s="87"/>
      <c r="R20" s="90">
        <f>IF(P20="","",T20*M20*LOOKUP(RIGHT($D$2,3),定数!$A$6:$A$13,定数!$B$6:$B$13))</f>
        <v>35420.679745717374</v>
      </c>
      <c r="S20" s="90"/>
      <c r="T20" s="91">
        <f t="shared" si="4"/>
        <v>242.99999999999989</v>
      </c>
      <c r="U20" s="91"/>
      <c r="V20" s="22">
        <f t="shared" si="1"/>
        <v>1</v>
      </c>
      <c r="W20">
        <f t="shared" si="2"/>
        <v>0</v>
      </c>
      <c r="X20" s="35">
        <f t="shared" si="5"/>
        <v>660139.69071465416</v>
      </c>
      <c r="Y20" s="36">
        <f t="shared" si="6"/>
        <v>8.7327000000000155E-2</v>
      </c>
    </row>
    <row r="21" spans="2:25">
      <c r="B21" s="51">
        <v>13</v>
      </c>
      <c r="C21" s="86">
        <f t="shared" si="0"/>
        <v>637912.35168933275</v>
      </c>
      <c r="D21" s="86"/>
      <c r="E21" s="51">
        <v>2004</v>
      </c>
      <c r="F21" s="8">
        <v>43541</v>
      </c>
      <c r="G21" s="51" t="s">
        <v>3</v>
      </c>
      <c r="H21" s="87">
        <v>1.2231000000000001</v>
      </c>
      <c r="I21" s="87"/>
      <c r="J21" s="51">
        <v>142</v>
      </c>
      <c r="K21" s="88">
        <f t="shared" si="3"/>
        <v>19137.370550679982</v>
      </c>
      <c r="L21" s="89"/>
      <c r="M21" s="6">
        <f>IF(J21="","",(K21/J21)/LOOKUP(RIGHT($D$2,3),定数!$A$6:$A$13,定数!$B$6:$B$13))</f>
        <v>1.1230851262136139</v>
      </c>
      <c r="N21" s="51">
        <v>2004</v>
      </c>
      <c r="O21" s="8">
        <v>43542</v>
      </c>
      <c r="P21" s="87">
        <v>1.2373000000000001</v>
      </c>
      <c r="Q21" s="87"/>
      <c r="R21" s="90">
        <f>IF(P21="","",T21*M21*LOOKUP(RIGHT($D$2,3),定数!$A$6:$A$13,定数!$B$6:$B$13))</f>
        <v>-19137.370550679971</v>
      </c>
      <c r="S21" s="90"/>
      <c r="T21" s="91">
        <f t="shared" si="4"/>
        <v>-141.99999999999991</v>
      </c>
      <c r="U21" s="91"/>
      <c r="V21" s="22">
        <f t="shared" si="1"/>
        <v>0</v>
      </c>
      <c r="W21">
        <f t="shared" si="2"/>
        <v>1</v>
      </c>
      <c r="X21" s="35">
        <f t="shared" si="5"/>
        <v>660139.69071465416</v>
      </c>
      <c r="Y21" s="36">
        <f t="shared" si="6"/>
        <v>3.3670659919355139E-2</v>
      </c>
    </row>
    <row r="22" spans="2:25">
      <c r="B22" s="51">
        <v>14</v>
      </c>
      <c r="C22" s="86">
        <f t="shared" si="0"/>
        <v>618774.98113865277</v>
      </c>
      <c r="D22" s="86"/>
      <c r="E22" s="51">
        <v>2004</v>
      </c>
      <c r="F22" s="8">
        <v>43575</v>
      </c>
      <c r="G22" s="51" t="s">
        <v>3</v>
      </c>
      <c r="H22" s="87">
        <v>1.1999</v>
      </c>
      <c r="I22" s="87"/>
      <c r="J22" s="51">
        <v>82</v>
      </c>
      <c r="K22" s="88">
        <f t="shared" si="3"/>
        <v>18563.249434159581</v>
      </c>
      <c r="L22" s="89"/>
      <c r="M22" s="6">
        <f>IF(J22="","",(K22/J22)/LOOKUP(RIGHT($D$2,3),定数!$A$6:$A$13,定数!$B$6:$B$13))</f>
        <v>1.8865090888373559</v>
      </c>
      <c r="N22" s="51">
        <v>2004</v>
      </c>
      <c r="O22" s="8">
        <v>43577</v>
      </c>
      <c r="P22" s="87">
        <v>1.1841999999999999</v>
      </c>
      <c r="Q22" s="87"/>
      <c r="R22" s="90">
        <f>IF(P22="","",T22*M22*LOOKUP(RIGHT($D$2,3),定数!$A$6:$A$13,定数!$B$6:$B$13))</f>
        <v>35541.831233695899</v>
      </c>
      <c r="S22" s="90"/>
      <c r="T22" s="91">
        <f t="shared" si="4"/>
        <v>157.00000000000048</v>
      </c>
      <c r="U22" s="91"/>
      <c r="V22" s="22">
        <f t="shared" si="1"/>
        <v>1</v>
      </c>
      <c r="W22">
        <f t="shared" si="2"/>
        <v>0</v>
      </c>
      <c r="X22" s="35">
        <f t="shared" si="5"/>
        <v>660139.69071465416</v>
      </c>
      <c r="Y22" s="36">
        <f t="shared" si="6"/>
        <v>6.2660540121774466E-2</v>
      </c>
    </row>
    <row r="23" spans="2:25">
      <c r="B23" s="51">
        <v>15</v>
      </c>
      <c r="C23" s="86">
        <f t="shared" si="0"/>
        <v>654316.81237234862</v>
      </c>
      <c r="D23" s="86"/>
      <c r="E23" s="51">
        <v>2004</v>
      </c>
      <c r="F23" s="8">
        <v>43767</v>
      </c>
      <c r="G23" s="51" t="s">
        <v>4</v>
      </c>
      <c r="H23" s="87">
        <v>1.2766999999999999</v>
      </c>
      <c r="I23" s="87"/>
      <c r="J23" s="51">
        <v>137</v>
      </c>
      <c r="K23" s="88">
        <f t="shared" si="3"/>
        <v>19629.504371170457</v>
      </c>
      <c r="L23" s="89"/>
      <c r="M23" s="6">
        <f>IF(J23="","",(K23/J23)/LOOKUP(RIGHT($D$2,3),定数!$A$6:$A$13,定数!$B$6:$B$13))</f>
        <v>1.194008781701366</v>
      </c>
      <c r="N23" s="51">
        <v>2004</v>
      </c>
      <c r="O23" s="8">
        <v>43787</v>
      </c>
      <c r="P23" s="87">
        <v>1.3036000000000001</v>
      </c>
      <c r="Q23" s="87"/>
      <c r="R23" s="90">
        <f>IF(P23="","",T23*M23*LOOKUP(RIGHT($D$2,3),定数!$A$6:$A$13,定数!$B$6:$B$13))</f>
        <v>38542.603473320305</v>
      </c>
      <c r="S23" s="90"/>
      <c r="T23" s="91">
        <f t="shared" si="4"/>
        <v>269.00000000000148</v>
      </c>
      <c r="U23" s="91"/>
      <c r="V23" t="str">
        <f t="shared" ref="V23:W74" si="7">IF(S23&lt;&gt;"",IF(S23&lt;0,1+V22,0),"")</f>
        <v/>
      </c>
      <c r="W23">
        <f t="shared" si="2"/>
        <v>0</v>
      </c>
      <c r="X23" s="35">
        <f t="shared" si="5"/>
        <v>660139.69071465416</v>
      </c>
      <c r="Y23" s="36">
        <f t="shared" si="6"/>
        <v>8.8206760238909165E-3</v>
      </c>
    </row>
    <row r="24" spans="2:25">
      <c r="B24" s="51">
        <v>16</v>
      </c>
      <c r="C24" s="86">
        <f t="shared" si="0"/>
        <v>692859.41584566887</v>
      </c>
      <c r="D24" s="86"/>
      <c r="E24" s="51">
        <v>2005</v>
      </c>
      <c r="F24" s="8">
        <v>43485</v>
      </c>
      <c r="G24" s="51" t="s">
        <v>3</v>
      </c>
      <c r="H24" s="87">
        <v>1.2962</v>
      </c>
      <c r="I24" s="87"/>
      <c r="J24" s="51">
        <v>157</v>
      </c>
      <c r="K24" s="88">
        <f t="shared" si="3"/>
        <v>20785.782475370066</v>
      </c>
      <c r="L24" s="89"/>
      <c r="M24" s="6">
        <f>IF(J24="","",(K24/J24)/LOOKUP(RIGHT($D$2,3),定数!$A$6:$A$13,定数!$B$6:$B$13))</f>
        <v>1.1032793245950141</v>
      </c>
      <c r="N24" s="51">
        <v>2005</v>
      </c>
      <c r="O24" s="8">
        <v>43492</v>
      </c>
      <c r="P24" s="87">
        <v>1.3119000000000001</v>
      </c>
      <c r="Q24" s="87"/>
      <c r="R24" s="90">
        <f>IF(P24="","",T24*M24*LOOKUP(RIGHT($D$2,3),定数!$A$6:$A$13,定数!$B$6:$B$13))</f>
        <v>-20785.782475370132</v>
      </c>
      <c r="S24" s="90"/>
      <c r="T24" s="91">
        <f t="shared" si="4"/>
        <v>-157.00000000000048</v>
      </c>
      <c r="U24" s="91"/>
      <c r="V24" t="str">
        <f t="shared" si="7"/>
        <v/>
      </c>
      <c r="W24">
        <f t="shared" si="2"/>
        <v>1</v>
      </c>
      <c r="X24" s="35">
        <f t="shared" si="5"/>
        <v>692859.41584566887</v>
      </c>
      <c r="Y24" s="36">
        <f t="shared" si="6"/>
        <v>0</v>
      </c>
    </row>
    <row r="25" spans="2:25">
      <c r="B25" s="51">
        <v>17</v>
      </c>
      <c r="C25" s="86">
        <f t="shared" si="0"/>
        <v>672073.63337029878</v>
      </c>
      <c r="D25" s="86"/>
      <c r="E25" s="51">
        <v>2005</v>
      </c>
      <c r="F25" s="8">
        <v>43563</v>
      </c>
      <c r="G25" s="51" t="s">
        <v>3</v>
      </c>
      <c r="H25" s="87">
        <v>1.2844</v>
      </c>
      <c r="I25" s="87"/>
      <c r="J25" s="51">
        <v>97</v>
      </c>
      <c r="K25" s="88">
        <f t="shared" si="3"/>
        <v>20162.209001108964</v>
      </c>
      <c r="L25" s="89"/>
      <c r="M25" s="6">
        <f>IF(J25="","",(K25/J25)/LOOKUP(RIGHT($D$2,3),定数!$A$6:$A$13,定数!$B$6:$B$13))</f>
        <v>1.7321485396141723</v>
      </c>
      <c r="N25" s="51">
        <v>2005</v>
      </c>
      <c r="O25" s="8">
        <v>43566</v>
      </c>
      <c r="P25" s="87">
        <v>1.2941</v>
      </c>
      <c r="Q25" s="87"/>
      <c r="R25" s="90">
        <f>IF(P25="","",T25*M25*LOOKUP(RIGHT($D$2,3),定数!$A$6:$A$13,定数!$B$6:$B$13))</f>
        <v>-20162.209001109051</v>
      </c>
      <c r="S25" s="90"/>
      <c r="T25" s="91">
        <f t="shared" si="4"/>
        <v>-97.000000000000426</v>
      </c>
      <c r="U25" s="91"/>
      <c r="V25" t="str">
        <f t="shared" si="7"/>
        <v/>
      </c>
      <c r="W25">
        <f t="shared" si="2"/>
        <v>2</v>
      </c>
      <c r="X25" s="35">
        <f t="shared" si="5"/>
        <v>692859.41584566887</v>
      </c>
      <c r="Y25" s="36">
        <f t="shared" si="6"/>
        <v>3.0000000000000027E-2</v>
      </c>
    </row>
    <row r="26" spans="2:25">
      <c r="B26" s="51">
        <v>18</v>
      </c>
      <c r="C26" s="86">
        <f t="shared" si="0"/>
        <v>651911.42436918977</v>
      </c>
      <c r="D26" s="86"/>
      <c r="E26" s="51">
        <v>2005</v>
      </c>
      <c r="F26" s="8">
        <v>43654</v>
      </c>
      <c r="G26" s="51" t="s">
        <v>3</v>
      </c>
      <c r="H26" s="87">
        <v>1.1907000000000001</v>
      </c>
      <c r="I26" s="87"/>
      <c r="J26" s="51">
        <v>135</v>
      </c>
      <c r="K26" s="88">
        <f t="shared" si="3"/>
        <v>19557.342731075692</v>
      </c>
      <c r="L26" s="89"/>
      <c r="M26" s="6">
        <f>IF(J26="","",(K26/J26)/LOOKUP(RIGHT($D$2,3),定数!$A$6:$A$13,定数!$B$6:$B$13))</f>
        <v>1.2072433784614625</v>
      </c>
      <c r="N26" s="51">
        <v>2005</v>
      </c>
      <c r="O26" s="8">
        <v>43657</v>
      </c>
      <c r="P26" s="87">
        <v>1.2041999999999999</v>
      </c>
      <c r="Q26" s="87"/>
      <c r="R26" s="90">
        <f>IF(P26="","",T26*M26*LOOKUP(RIGHT($D$2,3),定数!$A$6:$A$13,定数!$B$6:$B$13))</f>
        <v>-19557.342731075471</v>
      </c>
      <c r="S26" s="90"/>
      <c r="T26" s="91">
        <f t="shared" si="4"/>
        <v>-134.99999999999847</v>
      </c>
      <c r="U26" s="91"/>
      <c r="V26" t="str">
        <f t="shared" si="7"/>
        <v/>
      </c>
      <c r="W26">
        <f t="shared" si="2"/>
        <v>3</v>
      </c>
      <c r="X26" s="35">
        <f t="shared" si="5"/>
        <v>692859.41584566887</v>
      </c>
      <c r="Y26" s="36">
        <f t="shared" si="6"/>
        <v>5.9100000000000152E-2</v>
      </c>
    </row>
    <row r="27" spans="2:25">
      <c r="B27" s="51">
        <v>19</v>
      </c>
      <c r="C27" s="86">
        <f t="shared" si="0"/>
        <v>632354.08163811429</v>
      </c>
      <c r="D27" s="86"/>
      <c r="E27" s="51">
        <v>2005</v>
      </c>
      <c r="F27" s="8">
        <v>43678</v>
      </c>
      <c r="G27" s="51" t="s">
        <v>4</v>
      </c>
      <c r="H27" s="87">
        <v>1.216</v>
      </c>
      <c r="I27" s="87"/>
      <c r="J27" s="51">
        <v>86</v>
      </c>
      <c r="K27" s="88">
        <f t="shared" si="3"/>
        <v>18970.62244914343</v>
      </c>
      <c r="L27" s="89"/>
      <c r="M27" s="6">
        <f>IF(J27="","",(K27/J27)/LOOKUP(RIGHT($D$2,3),定数!$A$6:$A$13,定数!$B$6:$B$13))</f>
        <v>1.8382386094131229</v>
      </c>
      <c r="N27" s="51">
        <v>2005</v>
      </c>
      <c r="O27" s="8">
        <v>43680</v>
      </c>
      <c r="P27" s="87">
        <v>1.2326999999999999</v>
      </c>
      <c r="Q27" s="87"/>
      <c r="R27" s="90">
        <f>IF(P27="","",T27*M27*LOOKUP(RIGHT($D$2,3),定数!$A$6:$A$13,定数!$B$6:$B$13))</f>
        <v>36838.301732638851</v>
      </c>
      <c r="S27" s="90"/>
      <c r="T27" s="91">
        <f t="shared" si="4"/>
        <v>166.99999999999937</v>
      </c>
      <c r="U27" s="91"/>
      <c r="V27" t="str">
        <f t="shared" si="7"/>
        <v/>
      </c>
      <c r="W27">
        <f t="shared" si="2"/>
        <v>0</v>
      </c>
      <c r="X27" s="35">
        <f t="shared" si="5"/>
        <v>692859.41584566887</v>
      </c>
      <c r="Y27" s="36">
        <f t="shared" si="6"/>
        <v>8.7326999999999821E-2</v>
      </c>
    </row>
    <row r="28" spans="2:25">
      <c r="B28" s="51">
        <v>20</v>
      </c>
      <c r="C28" s="86">
        <f t="shared" si="0"/>
        <v>669192.38337075314</v>
      </c>
      <c r="D28" s="86"/>
      <c r="E28" s="51">
        <v>2005</v>
      </c>
      <c r="F28" s="8">
        <v>43741</v>
      </c>
      <c r="G28" s="51" t="s">
        <v>3</v>
      </c>
      <c r="H28" s="87">
        <v>1.1995</v>
      </c>
      <c r="I28" s="87"/>
      <c r="J28" s="51">
        <v>95</v>
      </c>
      <c r="K28" s="88">
        <f t="shared" si="3"/>
        <v>20075.771501122592</v>
      </c>
      <c r="L28" s="89"/>
      <c r="M28" s="6">
        <f>IF(J28="","",(K28/J28)/LOOKUP(RIGHT($D$2,3),定数!$A$6:$A$13,定数!$B$6:$B$13))</f>
        <v>1.7610325878177711</v>
      </c>
      <c r="N28" s="51">
        <v>2005</v>
      </c>
      <c r="O28" s="8">
        <v>43744</v>
      </c>
      <c r="P28" s="87">
        <v>1.2090000000000001</v>
      </c>
      <c r="Q28" s="87"/>
      <c r="R28" s="90">
        <f>IF(P28="","",T28*M28*LOOKUP(RIGHT($D$2,3),定数!$A$6:$A$13,定数!$B$6:$B$13))</f>
        <v>-20075.771501122726</v>
      </c>
      <c r="S28" s="90"/>
      <c r="T28" s="91">
        <f t="shared" si="4"/>
        <v>-95.000000000000639</v>
      </c>
      <c r="U28" s="91"/>
      <c r="V28" t="str">
        <f t="shared" si="7"/>
        <v/>
      </c>
      <c r="W28">
        <f t="shared" si="2"/>
        <v>1</v>
      </c>
      <c r="X28" s="35">
        <f t="shared" si="5"/>
        <v>692859.41584566887</v>
      </c>
      <c r="Y28" s="36">
        <f t="shared" si="6"/>
        <v>3.4158491511627864E-2</v>
      </c>
    </row>
    <row r="29" spans="2:25">
      <c r="B29" s="51">
        <v>21</v>
      </c>
      <c r="C29" s="86">
        <f t="shared" si="0"/>
        <v>649116.6118696304</v>
      </c>
      <c r="D29" s="86"/>
      <c r="E29" s="51">
        <v>2005</v>
      </c>
      <c r="F29" s="8">
        <v>43811</v>
      </c>
      <c r="G29" s="51" t="s">
        <v>4</v>
      </c>
      <c r="H29" s="87">
        <v>1.1838</v>
      </c>
      <c r="I29" s="87"/>
      <c r="J29" s="51">
        <v>73</v>
      </c>
      <c r="K29" s="88">
        <f t="shared" si="3"/>
        <v>19473.498356088912</v>
      </c>
      <c r="L29" s="89"/>
      <c r="M29" s="6">
        <f>IF(J29="","",(K29/J29)/LOOKUP(RIGHT($D$2,3),定数!$A$6:$A$13,定数!$B$6:$B$13))</f>
        <v>2.2230020954439396</v>
      </c>
      <c r="N29" s="51">
        <v>2005</v>
      </c>
      <c r="O29" s="8">
        <v>43812</v>
      </c>
      <c r="P29" s="87">
        <v>1.1979</v>
      </c>
      <c r="Q29" s="87"/>
      <c r="R29" s="90">
        <f>IF(P29="","",T29*M29*LOOKUP(RIGHT($D$2,3),定数!$A$6:$A$13,定数!$B$6:$B$13))</f>
        <v>37613.19545491146</v>
      </c>
      <c r="S29" s="90"/>
      <c r="T29" s="91">
        <f t="shared" si="4"/>
        <v>141</v>
      </c>
      <c r="U29" s="91"/>
      <c r="V29" t="str">
        <f t="shared" si="7"/>
        <v/>
      </c>
      <c r="W29">
        <f t="shared" si="2"/>
        <v>0</v>
      </c>
      <c r="X29" s="35">
        <f t="shared" si="5"/>
        <v>692859.41584566887</v>
      </c>
      <c r="Y29" s="36">
        <f t="shared" si="6"/>
        <v>6.3133736766279203E-2</v>
      </c>
    </row>
    <row r="30" spans="2:25">
      <c r="B30" s="51">
        <v>22</v>
      </c>
      <c r="C30" s="86">
        <f t="shared" si="0"/>
        <v>686729.80732454185</v>
      </c>
      <c r="D30" s="86"/>
      <c r="E30" s="51">
        <v>2006</v>
      </c>
      <c r="F30" s="8">
        <v>43559</v>
      </c>
      <c r="G30" s="51" t="s">
        <v>4</v>
      </c>
      <c r="H30" s="87">
        <v>1.2143999999999999</v>
      </c>
      <c r="I30" s="87"/>
      <c r="J30" s="51">
        <v>116</v>
      </c>
      <c r="K30" s="88">
        <f t="shared" si="3"/>
        <v>20601.894219736256</v>
      </c>
      <c r="L30" s="89"/>
      <c r="M30" s="6">
        <f>IF(J30="","",(K30/J30)/LOOKUP(RIGHT($D$2,3),定数!$A$6:$A$13,定数!$B$6:$B$13))</f>
        <v>1.4800211364753058</v>
      </c>
      <c r="N30" s="51">
        <v>2006</v>
      </c>
      <c r="O30" s="8">
        <v>43574</v>
      </c>
      <c r="P30" s="87">
        <v>1.2376</v>
      </c>
      <c r="Q30" s="87"/>
      <c r="R30" s="90">
        <f>IF(P30="","",T30*M30*LOOKUP(RIGHT($D$2,3),定数!$A$6:$A$13,定数!$B$6:$B$13))</f>
        <v>41203.788439472701</v>
      </c>
      <c r="S30" s="90"/>
      <c r="T30" s="91">
        <f t="shared" si="4"/>
        <v>232.00000000000108</v>
      </c>
      <c r="U30" s="91"/>
      <c r="V30" t="str">
        <f t="shared" si="7"/>
        <v/>
      </c>
      <c r="W30">
        <f t="shared" si="2"/>
        <v>0</v>
      </c>
      <c r="X30" s="35">
        <f t="shared" si="5"/>
        <v>692859.41584566887</v>
      </c>
      <c r="Y30" s="36">
        <f t="shared" si="6"/>
        <v>8.8468286364349336E-3</v>
      </c>
    </row>
    <row r="31" spans="2:25">
      <c r="B31" s="51">
        <v>23</v>
      </c>
      <c r="C31" s="86">
        <f t="shared" si="0"/>
        <v>727933.59576401452</v>
      </c>
      <c r="D31" s="86"/>
      <c r="E31" s="51">
        <v>2006</v>
      </c>
      <c r="F31" s="8">
        <v>43644</v>
      </c>
      <c r="G31" s="51" t="s">
        <v>3</v>
      </c>
      <c r="H31" s="87">
        <v>1.2561</v>
      </c>
      <c r="I31" s="87"/>
      <c r="J31" s="51">
        <v>58</v>
      </c>
      <c r="K31" s="88">
        <f t="shared" si="3"/>
        <v>21838.007872920436</v>
      </c>
      <c r="L31" s="89"/>
      <c r="M31" s="6">
        <f>IF(J31="","",(K31/J31)/LOOKUP(RIGHT($D$2,3),定数!$A$6:$A$13,定数!$B$6:$B$13))</f>
        <v>3.1376448093276488</v>
      </c>
      <c r="N31" s="51">
        <v>2006</v>
      </c>
      <c r="O31" s="8">
        <v>43645</v>
      </c>
      <c r="P31" s="87">
        <v>1.2619</v>
      </c>
      <c r="Q31" s="87"/>
      <c r="R31" s="90">
        <f>IF(P31="","",T31*M31*LOOKUP(RIGHT($D$2,3),定数!$A$6:$A$13,定数!$B$6:$B$13))</f>
        <v>-21838.007872920538</v>
      </c>
      <c r="S31" s="90"/>
      <c r="T31" s="91">
        <f t="shared" si="4"/>
        <v>-58.00000000000027</v>
      </c>
      <c r="U31" s="91"/>
      <c r="V31" t="str">
        <f t="shared" si="7"/>
        <v/>
      </c>
      <c r="W31">
        <f t="shared" si="2"/>
        <v>1</v>
      </c>
      <c r="X31" s="35">
        <f t="shared" si="5"/>
        <v>727933.59576401452</v>
      </c>
      <c r="Y31" s="36">
        <f t="shared" si="6"/>
        <v>0</v>
      </c>
    </row>
    <row r="32" spans="2:25">
      <c r="B32" s="51">
        <v>24</v>
      </c>
      <c r="C32" s="86">
        <f t="shared" si="0"/>
        <v>706095.58789109404</v>
      </c>
      <c r="D32" s="86"/>
      <c r="E32" s="51">
        <v>2006</v>
      </c>
      <c r="F32" s="8">
        <v>43698</v>
      </c>
      <c r="G32" s="51" t="s">
        <v>4</v>
      </c>
      <c r="H32" s="87">
        <v>1.2846</v>
      </c>
      <c r="I32" s="87"/>
      <c r="J32" s="51">
        <v>67</v>
      </c>
      <c r="K32" s="88">
        <f t="shared" si="3"/>
        <v>21182.867636732819</v>
      </c>
      <c r="L32" s="89"/>
      <c r="M32" s="6">
        <f>IF(J32="","",(K32/J32)/LOOKUP(RIGHT($D$2,3),定数!$A$6:$A$13,定数!$B$6:$B$13))</f>
        <v>2.6346850294443809</v>
      </c>
      <c r="N32" s="51">
        <v>2006</v>
      </c>
      <c r="O32" s="8">
        <v>43700</v>
      </c>
      <c r="P32" s="87">
        <v>1.2779</v>
      </c>
      <c r="Q32" s="87"/>
      <c r="R32" s="90">
        <f>IF(P32="","",T32*M32*LOOKUP(RIGHT($D$2,3),定数!$A$6:$A$13,定数!$B$6:$B$13))</f>
        <v>-21182.867636732597</v>
      </c>
      <c r="S32" s="90"/>
      <c r="T32" s="91">
        <f t="shared" si="4"/>
        <v>-66.999999999999289</v>
      </c>
      <c r="U32" s="91"/>
      <c r="V32" t="str">
        <f t="shared" si="7"/>
        <v/>
      </c>
      <c r="W32">
        <f t="shared" si="2"/>
        <v>2</v>
      </c>
      <c r="X32" s="35">
        <f t="shared" si="5"/>
        <v>727933.59576401452</v>
      </c>
      <c r="Y32" s="36">
        <f t="shared" si="6"/>
        <v>3.0000000000000027E-2</v>
      </c>
    </row>
    <row r="33" spans="2:25">
      <c r="B33" s="51">
        <v>25</v>
      </c>
      <c r="C33" s="86">
        <f t="shared" si="0"/>
        <v>684912.7202543614</v>
      </c>
      <c r="D33" s="86"/>
      <c r="E33" s="51">
        <v>2006</v>
      </c>
      <c r="F33" s="8">
        <v>43776</v>
      </c>
      <c r="G33" s="51" t="s">
        <v>4</v>
      </c>
      <c r="H33" s="87">
        <v>1.2726</v>
      </c>
      <c r="I33" s="87"/>
      <c r="J33" s="51">
        <v>37</v>
      </c>
      <c r="K33" s="88">
        <f t="shared" si="3"/>
        <v>20547.381607630839</v>
      </c>
      <c r="L33" s="89"/>
      <c r="M33" s="6">
        <f>IF(J33="","",(K33/J33)/LOOKUP(RIGHT($D$2,3),定数!$A$6:$A$13,定数!$B$6:$B$13))</f>
        <v>4.6277886503673065</v>
      </c>
      <c r="N33" s="51">
        <v>2006</v>
      </c>
      <c r="O33" s="8">
        <v>43776</v>
      </c>
      <c r="P33" s="87">
        <v>1.2795000000000001</v>
      </c>
      <c r="Q33" s="87"/>
      <c r="R33" s="90">
        <f>IF(P33="","",T33*M33*LOOKUP(RIGHT($D$2,3),定数!$A$6:$A$13,定数!$B$6:$B$13))</f>
        <v>38318.090025042009</v>
      </c>
      <c r="S33" s="90"/>
      <c r="T33" s="91">
        <f t="shared" si="4"/>
        <v>69.000000000001279</v>
      </c>
      <c r="U33" s="91"/>
      <c r="V33" t="str">
        <f t="shared" si="7"/>
        <v/>
      </c>
      <c r="W33">
        <f t="shared" si="2"/>
        <v>0</v>
      </c>
      <c r="X33" s="35">
        <f t="shared" si="5"/>
        <v>727933.59576401452</v>
      </c>
      <c r="Y33" s="36">
        <f t="shared" si="6"/>
        <v>5.9099999999999819E-2</v>
      </c>
    </row>
    <row r="34" spans="2:25">
      <c r="B34" s="51">
        <v>26</v>
      </c>
      <c r="C34" s="86">
        <f t="shared" si="0"/>
        <v>723230.81027940335</v>
      </c>
      <c r="D34" s="86"/>
      <c r="E34" s="51">
        <v>2006</v>
      </c>
      <c r="F34" s="8">
        <v>43825</v>
      </c>
      <c r="G34" s="51" t="s">
        <v>3</v>
      </c>
      <c r="H34" s="87">
        <v>1.3099000000000001</v>
      </c>
      <c r="I34" s="87"/>
      <c r="J34" s="51">
        <v>67</v>
      </c>
      <c r="K34" s="88">
        <f t="shared" si="3"/>
        <v>21696.924308382098</v>
      </c>
      <c r="L34" s="89"/>
      <c r="M34" s="6">
        <f>IF(J34="","",(K34/J34)/LOOKUP(RIGHT($D$2,3),定数!$A$6:$A$13,定数!$B$6:$B$13))</f>
        <v>2.698622426415684</v>
      </c>
      <c r="N34" s="51">
        <v>2006</v>
      </c>
      <c r="O34" s="8">
        <v>43826</v>
      </c>
      <c r="P34" s="87">
        <v>1.3166</v>
      </c>
      <c r="Q34" s="87"/>
      <c r="R34" s="90">
        <f>IF(P34="","",T34*M34*LOOKUP(RIGHT($D$2,3),定数!$A$6:$A$13,定数!$B$6:$B$13))</f>
        <v>-21696.924308381869</v>
      </c>
      <c r="S34" s="90"/>
      <c r="T34" s="91">
        <f t="shared" si="4"/>
        <v>-66.999999999999289</v>
      </c>
      <c r="U34" s="91"/>
      <c r="V34" t="str">
        <f t="shared" si="7"/>
        <v/>
      </c>
      <c r="W34">
        <f t="shared" si="2"/>
        <v>1</v>
      </c>
      <c r="X34" s="35">
        <f t="shared" si="5"/>
        <v>727933.59576401452</v>
      </c>
      <c r="Y34" s="36">
        <f t="shared" si="6"/>
        <v>6.4604594594583897E-3</v>
      </c>
    </row>
    <row r="35" spans="2:25">
      <c r="B35" s="51">
        <v>27</v>
      </c>
      <c r="C35" s="86">
        <f t="shared" si="0"/>
        <v>701533.88597102149</v>
      </c>
      <c r="D35" s="86"/>
      <c r="E35" s="51">
        <v>2007</v>
      </c>
      <c r="F35" s="8">
        <v>43482</v>
      </c>
      <c r="G35" s="51" t="s">
        <v>3</v>
      </c>
      <c r="H35" s="87">
        <v>1.2907</v>
      </c>
      <c r="I35" s="87"/>
      <c r="J35" s="51">
        <v>82</v>
      </c>
      <c r="K35" s="88">
        <f t="shared" si="3"/>
        <v>21046.016579130643</v>
      </c>
      <c r="L35" s="89"/>
      <c r="M35" s="6">
        <f>IF(J35="","",(K35/J35)/LOOKUP(RIGHT($D$2,3),定数!$A$6:$A$13,定数!$B$6:$B$13))</f>
        <v>2.1388228230823825</v>
      </c>
      <c r="N35" s="51">
        <v>2007</v>
      </c>
      <c r="O35" s="8">
        <v>43484</v>
      </c>
      <c r="P35" s="87">
        <v>1.2988999999999999</v>
      </c>
      <c r="Q35" s="87"/>
      <c r="R35" s="90">
        <f>IF(P35="","",T35*M35*LOOKUP(RIGHT($D$2,3),定数!$A$6:$A$13,定数!$B$6:$B$13))</f>
        <v>-21046.016579130606</v>
      </c>
      <c r="S35" s="90"/>
      <c r="T35" s="91">
        <f t="shared" si="4"/>
        <v>-81.999999999999858</v>
      </c>
      <c r="U35" s="91"/>
      <c r="V35" t="str">
        <f t="shared" si="7"/>
        <v/>
      </c>
      <c r="W35">
        <f t="shared" si="2"/>
        <v>2</v>
      </c>
      <c r="X35" s="35">
        <f t="shared" si="5"/>
        <v>727933.59576401452</v>
      </c>
      <c r="Y35" s="36">
        <f t="shared" si="6"/>
        <v>3.6266645675674281E-2</v>
      </c>
    </row>
    <row r="36" spans="2:25">
      <c r="B36" s="51">
        <v>28</v>
      </c>
      <c r="C36" s="86">
        <f t="shared" si="0"/>
        <v>680487.86939189094</v>
      </c>
      <c r="D36" s="86"/>
      <c r="E36" s="51">
        <v>2007</v>
      </c>
      <c r="F36" s="8">
        <v>43519</v>
      </c>
      <c r="G36" s="51" t="s">
        <v>4</v>
      </c>
      <c r="H36" s="87">
        <v>1.3144</v>
      </c>
      <c r="I36" s="87"/>
      <c r="J36" s="51">
        <v>65</v>
      </c>
      <c r="K36" s="88">
        <f t="shared" si="3"/>
        <v>20414.636081756729</v>
      </c>
      <c r="L36" s="89"/>
      <c r="M36" s="6">
        <f>IF(J36="","",(K36/J36)/LOOKUP(RIGHT($D$2,3),定数!$A$6:$A$13,定数!$B$6:$B$13))</f>
        <v>2.6172610361226574</v>
      </c>
      <c r="N36" s="51">
        <v>2007</v>
      </c>
      <c r="O36" s="8">
        <v>43540</v>
      </c>
      <c r="P36" s="87">
        <v>1.3269</v>
      </c>
      <c r="Q36" s="87"/>
      <c r="R36" s="90">
        <f>IF(P36="","",T36*M36*LOOKUP(RIGHT($D$2,3),定数!$A$6:$A$13,定数!$B$6:$B$13))</f>
        <v>39258.91554183972</v>
      </c>
      <c r="S36" s="90"/>
      <c r="T36" s="91">
        <f t="shared" si="4"/>
        <v>124.99999999999956</v>
      </c>
      <c r="U36" s="91"/>
      <c r="V36" t="str">
        <f t="shared" si="7"/>
        <v/>
      </c>
      <c r="W36">
        <f t="shared" si="2"/>
        <v>0</v>
      </c>
      <c r="X36" s="35">
        <f t="shared" si="5"/>
        <v>727933.59576401452</v>
      </c>
      <c r="Y36" s="36">
        <f t="shared" si="6"/>
        <v>6.5178646305403931E-2</v>
      </c>
    </row>
    <row r="37" spans="2:25">
      <c r="B37" s="51">
        <v>29</v>
      </c>
      <c r="C37" s="86">
        <f t="shared" si="0"/>
        <v>719746.78493373061</v>
      </c>
      <c r="D37" s="86"/>
      <c r="E37" s="51">
        <v>2007</v>
      </c>
      <c r="F37" s="8">
        <v>43538</v>
      </c>
      <c r="G37" s="51" t="s">
        <v>4</v>
      </c>
      <c r="H37" s="87">
        <v>1.3221000000000001</v>
      </c>
      <c r="I37" s="87"/>
      <c r="J37" s="51">
        <v>67</v>
      </c>
      <c r="K37" s="88">
        <f>IF(J37="","",C37*0.03)</f>
        <v>21592.403548011916</v>
      </c>
      <c r="L37" s="89"/>
      <c r="M37" s="6">
        <f>IF(J37="","",(K37/J37)/LOOKUP(RIGHT($D$2,3),定数!$A$6:$A$13,定数!$B$6:$B$13))</f>
        <v>2.6856223318422781</v>
      </c>
      <c r="N37" s="51">
        <v>2007</v>
      </c>
      <c r="O37" s="8">
        <v>43545</v>
      </c>
      <c r="P37" s="87">
        <v>1.335</v>
      </c>
      <c r="Q37" s="87"/>
      <c r="R37" s="90">
        <f>IF(P37="","",T37*M37*LOOKUP(RIGHT($D$2,3),定数!$A$6:$A$13,定数!$B$6:$B$13))</f>
        <v>41573.433696918182</v>
      </c>
      <c r="S37" s="90"/>
      <c r="T37" s="91">
        <f t="shared" si="4"/>
        <v>128.99999999999912</v>
      </c>
      <c r="U37" s="91"/>
      <c r="V37" t="str">
        <f t="shared" si="7"/>
        <v/>
      </c>
      <c r="W37">
        <f t="shared" si="2"/>
        <v>0</v>
      </c>
      <c r="X37" s="35">
        <f t="shared" si="5"/>
        <v>727933.59576401452</v>
      </c>
      <c r="Y37" s="36">
        <f t="shared" si="6"/>
        <v>1.1246645130715938E-2</v>
      </c>
    </row>
    <row r="38" spans="2:25">
      <c r="B38" s="51">
        <v>30</v>
      </c>
      <c r="C38" s="86">
        <f t="shared" si="0"/>
        <v>761320.2186306488</v>
      </c>
      <c r="D38" s="86"/>
      <c r="E38" s="51">
        <v>2007</v>
      </c>
      <c r="F38" s="8">
        <v>43615</v>
      </c>
      <c r="G38" s="51" t="s">
        <v>3</v>
      </c>
      <c r="H38" s="87">
        <v>1.3418000000000001</v>
      </c>
      <c r="I38" s="87"/>
      <c r="J38" s="51">
        <v>102</v>
      </c>
      <c r="K38" s="88">
        <f t="shared" si="3"/>
        <v>22839.606558919462</v>
      </c>
      <c r="L38" s="89"/>
      <c r="M38" s="6">
        <f>IF(J38="","",(K38/J38)/LOOKUP(RIGHT($D$2,3),定数!$A$6:$A$13,定数!$B$6:$B$13))</f>
        <v>1.865980928016296</v>
      </c>
      <c r="N38" s="51">
        <v>2007</v>
      </c>
      <c r="O38" s="8">
        <v>43621</v>
      </c>
      <c r="P38" s="87">
        <v>1.3520000000000001</v>
      </c>
      <c r="Q38" s="87"/>
      <c r="R38" s="90">
        <f>IF(P38="","",T38*M38*LOOKUP(RIGHT($D$2,3),定数!$A$6:$A$13,定数!$B$6:$B$13))</f>
        <v>-22839.606558919433</v>
      </c>
      <c r="S38" s="90"/>
      <c r="T38" s="91">
        <f t="shared" si="4"/>
        <v>-101.99999999999987</v>
      </c>
      <c r="U38" s="91"/>
      <c r="V38" t="str">
        <f t="shared" si="7"/>
        <v/>
      </c>
      <c r="W38">
        <f t="shared" si="2"/>
        <v>1</v>
      </c>
      <c r="X38" s="35">
        <f t="shared" si="5"/>
        <v>761320.2186306488</v>
      </c>
      <c r="Y38" s="36">
        <f t="shared" si="6"/>
        <v>0</v>
      </c>
    </row>
    <row r="39" spans="2:25">
      <c r="B39" s="51">
        <v>31</v>
      </c>
      <c r="C39" s="86">
        <f t="shared" si="0"/>
        <v>738480.61207172938</v>
      </c>
      <c r="D39" s="86"/>
      <c r="E39" s="51">
        <v>2007</v>
      </c>
      <c r="F39" s="8">
        <v>43644</v>
      </c>
      <c r="G39" s="51" t="s">
        <v>4</v>
      </c>
      <c r="H39" s="87">
        <v>1.3459000000000001</v>
      </c>
      <c r="I39" s="87"/>
      <c r="J39" s="51">
        <v>46</v>
      </c>
      <c r="K39" s="88">
        <f t="shared" si="3"/>
        <v>22154.418362151882</v>
      </c>
      <c r="L39" s="89"/>
      <c r="M39" s="6">
        <f>IF(J39="","",(K39/J39)/LOOKUP(RIGHT($D$2,3),定数!$A$6:$A$13,定数!$B$6:$B$13))</f>
        <v>4.0134815873463561</v>
      </c>
      <c r="N39" s="51">
        <v>2007</v>
      </c>
      <c r="O39" s="8">
        <v>43648</v>
      </c>
      <c r="P39" s="87">
        <v>1.3546</v>
      </c>
      <c r="Q39" s="87"/>
      <c r="R39" s="90">
        <f>IF(P39="","",T39*M39*LOOKUP(RIGHT($D$2,3),定数!$A$6:$A$13,定数!$B$6:$B$13))</f>
        <v>41900.747771895622</v>
      </c>
      <c r="S39" s="90"/>
      <c r="T39" s="91">
        <f t="shared" si="4"/>
        <v>86.999999999999304</v>
      </c>
      <c r="U39" s="91"/>
      <c r="V39" t="str">
        <f t="shared" si="7"/>
        <v/>
      </c>
      <c r="W39">
        <f t="shared" si="2"/>
        <v>0</v>
      </c>
      <c r="X39" s="35">
        <f t="shared" si="5"/>
        <v>761320.2186306488</v>
      </c>
      <c r="Y39" s="36">
        <f t="shared" si="6"/>
        <v>2.9999999999999916E-2</v>
      </c>
    </row>
    <row r="40" spans="2:25">
      <c r="B40" s="51">
        <v>32</v>
      </c>
      <c r="C40" s="86">
        <f t="shared" si="0"/>
        <v>780381.35984362499</v>
      </c>
      <c r="D40" s="86"/>
      <c r="E40" s="51">
        <v>2007</v>
      </c>
      <c r="F40" s="8">
        <v>43763</v>
      </c>
      <c r="G40" s="51" t="s">
        <v>4</v>
      </c>
      <c r="H40" s="87">
        <v>1.4269000000000001</v>
      </c>
      <c r="I40" s="87"/>
      <c r="J40" s="51">
        <v>82</v>
      </c>
      <c r="K40" s="88">
        <f t="shared" si="3"/>
        <v>23411.44079530875</v>
      </c>
      <c r="L40" s="89"/>
      <c r="M40" s="6">
        <f>IF(J40="","",(K40/J40)/LOOKUP(RIGHT($D$2,3),定数!$A$6:$A$13,定数!$B$6:$B$13))</f>
        <v>2.3792114629378811</v>
      </c>
      <c r="N40" s="51">
        <v>2007</v>
      </c>
      <c r="O40" s="8">
        <v>43767</v>
      </c>
      <c r="P40" s="87">
        <v>1.4428000000000001</v>
      </c>
      <c r="Q40" s="87"/>
      <c r="R40" s="90">
        <f>IF(P40="","",T40*M40*LOOKUP(RIGHT($D$2,3),定数!$A$6:$A$13,定数!$B$6:$B$13))</f>
        <v>45395.354712854845</v>
      </c>
      <c r="S40" s="90"/>
      <c r="T40" s="91">
        <f t="shared" si="4"/>
        <v>159.00000000000026</v>
      </c>
      <c r="U40" s="91"/>
      <c r="V40" t="str">
        <f t="shared" si="7"/>
        <v/>
      </c>
      <c r="W40">
        <f t="shared" si="2"/>
        <v>0</v>
      </c>
      <c r="X40" s="35">
        <f t="shared" si="5"/>
        <v>780381.35984362499</v>
      </c>
      <c r="Y40" s="36">
        <f t="shared" si="6"/>
        <v>0</v>
      </c>
    </row>
    <row r="41" spans="2:25">
      <c r="B41" s="51">
        <v>33</v>
      </c>
      <c r="C41" s="86">
        <f t="shared" si="0"/>
        <v>825776.71455647983</v>
      </c>
      <c r="D41" s="86"/>
      <c r="E41" s="51">
        <v>2007</v>
      </c>
      <c r="F41" s="8">
        <v>43788</v>
      </c>
      <c r="G41" s="51" t="s">
        <v>4</v>
      </c>
      <c r="H41" s="87">
        <v>1.4688000000000001</v>
      </c>
      <c r="I41" s="87"/>
      <c r="J41" s="51">
        <v>69</v>
      </c>
      <c r="K41" s="88">
        <f t="shared" si="3"/>
        <v>24773.301436694393</v>
      </c>
      <c r="L41" s="89"/>
      <c r="M41" s="6">
        <f>IF(J41="","",(K41/J41)/LOOKUP(RIGHT($D$2,3),定数!$A$6:$A$13,定数!$B$6:$B$13))</f>
        <v>2.9919446179582603</v>
      </c>
      <c r="N41" s="51">
        <v>2007</v>
      </c>
      <c r="O41" s="8">
        <v>43789</v>
      </c>
      <c r="P41" s="87">
        <v>1.4821</v>
      </c>
      <c r="Q41" s="87"/>
      <c r="R41" s="90">
        <f>IF(P41="","",T41*M41*LOOKUP(RIGHT($D$2,3),定数!$A$6:$A$13,定数!$B$6:$B$13))</f>
        <v>47751.436102613356</v>
      </c>
      <c r="S41" s="90"/>
      <c r="T41" s="91">
        <f t="shared" si="4"/>
        <v>132.99999999999866</v>
      </c>
      <c r="U41" s="91"/>
      <c r="V41" t="str">
        <f t="shared" si="7"/>
        <v/>
      </c>
      <c r="W41">
        <f t="shared" si="2"/>
        <v>0</v>
      </c>
      <c r="X41" s="35">
        <f t="shared" si="5"/>
        <v>825776.71455647983</v>
      </c>
      <c r="Y41" s="36">
        <f t="shared" si="6"/>
        <v>0</v>
      </c>
    </row>
    <row r="42" spans="2:25">
      <c r="B42" s="51">
        <v>34</v>
      </c>
      <c r="C42" s="86">
        <f t="shared" si="0"/>
        <v>873528.15065909317</v>
      </c>
      <c r="D42" s="86"/>
      <c r="E42" s="51">
        <v>2008</v>
      </c>
      <c r="F42" s="8">
        <v>43559</v>
      </c>
      <c r="G42" s="51" t="s">
        <v>4</v>
      </c>
      <c r="H42" s="87">
        <v>1.5698000000000001</v>
      </c>
      <c r="I42" s="87"/>
      <c r="J42" s="51">
        <v>189</v>
      </c>
      <c r="K42" s="88">
        <f t="shared" si="3"/>
        <v>26205.844519772792</v>
      </c>
      <c r="L42" s="89"/>
      <c r="M42" s="6">
        <f>IF(J42="","",(K42/J42)/LOOKUP(RIGHT($D$2,3),定数!$A$6:$A$13,定数!$B$6:$B$13))</f>
        <v>1.1554605167448322</v>
      </c>
      <c r="N42" s="51">
        <v>2008</v>
      </c>
      <c r="O42" s="8">
        <v>43585</v>
      </c>
      <c r="P42" s="87">
        <v>1.5508999999999999</v>
      </c>
      <c r="Q42" s="87"/>
      <c r="R42" s="90">
        <f>IF(P42="","",T42*M42*LOOKUP(RIGHT($D$2,3),定数!$A$6:$A$13,定数!$B$6:$B$13))</f>
        <v>-26205.844519772985</v>
      </c>
      <c r="S42" s="90"/>
      <c r="T42" s="91">
        <f t="shared" si="4"/>
        <v>-189.00000000000139</v>
      </c>
      <c r="U42" s="91"/>
      <c r="V42" t="str">
        <f t="shared" si="7"/>
        <v/>
      </c>
      <c r="W42">
        <f t="shared" si="2"/>
        <v>1</v>
      </c>
      <c r="X42" s="35">
        <f t="shared" si="5"/>
        <v>873528.15065909317</v>
      </c>
      <c r="Y42" s="36">
        <f t="shared" si="6"/>
        <v>0</v>
      </c>
    </row>
    <row r="43" spans="2:25">
      <c r="B43" s="51">
        <v>35</v>
      </c>
      <c r="C43" s="86">
        <f t="shared" si="0"/>
        <v>847322.30613932014</v>
      </c>
      <c r="D43" s="86"/>
      <c r="E43" s="51">
        <v>2008</v>
      </c>
      <c r="F43" s="8">
        <v>43706</v>
      </c>
      <c r="G43" s="51" t="s">
        <v>3</v>
      </c>
      <c r="H43" s="87">
        <v>1.4670000000000001</v>
      </c>
      <c r="I43" s="87"/>
      <c r="J43" s="51">
        <v>141</v>
      </c>
      <c r="K43" s="88">
        <f t="shared" si="3"/>
        <v>25419.669184179602</v>
      </c>
      <c r="L43" s="89"/>
      <c r="M43" s="6">
        <f>IF(J43="","",(K43/J43)/LOOKUP(RIGHT($D$2,3),定数!$A$6:$A$13,定数!$B$6:$B$13))</f>
        <v>1.5023445144314185</v>
      </c>
      <c r="N43" s="51">
        <v>2008</v>
      </c>
      <c r="O43" s="8">
        <v>43711</v>
      </c>
      <c r="P43" s="87">
        <v>1.4393</v>
      </c>
      <c r="Q43" s="87"/>
      <c r="R43" s="90">
        <f>IF(P43="","",T43*M43*LOOKUP(RIGHT($D$2,3),定数!$A$6:$A$13,定数!$B$6:$B$13))</f>
        <v>49937.931659700451</v>
      </c>
      <c r="S43" s="90"/>
      <c r="T43" s="91">
        <f t="shared" si="4"/>
        <v>277.00000000000057</v>
      </c>
      <c r="U43" s="91"/>
      <c r="V43" t="str">
        <f t="shared" si="7"/>
        <v/>
      </c>
      <c r="W43">
        <f t="shared" si="2"/>
        <v>0</v>
      </c>
      <c r="X43" s="35">
        <f t="shared" si="5"/>
        <v>873528.15065909317</v>
      </c>
      <c r="Y43" s="36">
        <f t="shared" si="6"/>
        <v>3.0000000000000249E-2</v>
      </c>
    </row>
    <row r="44" spans="2:25">
      <c r="B44" s="51">
        <v>36</v>
      </c>
      <c r="C44" s="86">
        <f t="shared" si="0"/>
        <v>897260.2377990206</v>
      </c>
      <c r="D44" s="86"/>
      <c r="E44" s="51">
        <v>2008</v>
      </c>
      <c r="F44" s="8">
        <v>43753</v>
      </c>
      <c r="G44" s="51" t="s">
        <v>3</v>
      </c>
      <c r="H44" s="87">
        <v>1.3573999999999999</v>
      </c>
      <c r="I44" s="87"/>
      <c r="J44" s="51">
        <v>195</v>
      </c>
      <c r="K44" s="88">
        <f t="shared" si="3"/>
        <v>26917.807133970618</v>
      </c>
      <c r="L44" s="89"/>
      <c r="M44" s="6">
        <f>IF(J44="","",(K44/J44)/LOOKUP(RIGHT($D$2,3),定数!$A$6:$A$13,定数!$B$6:$B$13))</f>
        <v>1.1503336382038725</v>
      </c>
      <c r="N44" s="51">
        <v>2008</v>
      </c>
      <c r="O44" s="8">
        <v>43759</v>
      </c>
      <c r="P44" s="87">
        <v>1.3189</v>
      </c>
      <c r="Q44" s="87"/>
      <c r="R44" s="90">
        <f>IF(P44="","",T44*M44*LOOKUP(RIGHT($D$2,3),定数!$A$6:$A$13,定数!$B$6:$B$13))</f>
        <v>53145.414085018871</v>
      </c>
      <c r="S44" s="90"/>
      <c r="T44" s="91">
        <f t="shared" si="4"/>
        <v>384.99999999999977</v>
      </c>
      <c r="U44" s="91"/>
      <c r="V44" t="str">
        <f t="shared" si="7"/>
        <v/>
      </c>
      <c r="W44">
        <f t="shared" si="2"/>
        <v>0</v>
      </c>
      <c r="X44" s="35">
        <f t="shared" si="5"/>
        <v>897260.2377990206</v>
      </c>
      <c r="Y44" s="36">
        <f t="shared" si="6"/>
        <v>0</v>
      </c>
    </row>
    <row r="45" spans="2:25">
      <c r="B45" s="51">
        <v>37</v>
      </c>
      <c r="C45" s="86">
        <f t="shared" si="0"/>
        <v>950405.65188403951</v>
      </c>
      <c r="D45" s="86"/>
      <c r="E45" s="51">
        <v>2009</v>
      </c>
      <c r="F45" s="8">
        <v>43512</v>
      </c>
      <c r="G45" s="51" t="s">
        <v>3</v>
      </c>
      <c r="H45" s="87">
        <v>1.2819</v>
      </c>
      <c r="I45" s="87"/>
      <c r="J45" s="51">
        <v>124</v>
      </c>
      <c r="K45" s="88">
        <f t="shared" si="3"/>
        <v>28512.169556521185</v>
      </c>
      <c r="L45" s="89"/>
      <c r="M45" s="6">
        <f>IF(J45="","",(K45/J45)/LOOKUP(RIGHT($D$2,3),定数!$A$6:$A$13,定数!$B$6:$B$13))</f>
        <v>1.9161404271855635</v>
      </c>
      <c r="N45" s="51">
        <v>2009</v>
      </c>
      <c r="O45" s="8">
        <v>43513</v>
      </c>
      <c r="P45" s="87">
        <v>1.2576000000000001</v>
      </c>
      <c r="Q45" s="87"/>
      <c r="R45" s="90">
        <f>IF(P45="","",T45*M45*LOOKUP(RIGHT($D$2,3),定数!$A$6:$A$13,定数!$B$6:$B$13))</f>
        <v>55874.654856731009</v>
      </c>
      <c r="S45" s="90"/>
      <c r="T45" s="91">
        <f t="shared" si="4"/>
        <v>242.99999999999989</v>
      </c>
      <c r="U45" s="91"/>
      <c r="V45" t="str">
        <f t="shared" si="7"/>
        <v/>
      </c>
      <c r="W45">
        <f t="shared" si="2"/>
        <v>0</v>
      </c>
      <c r="X45" s="35">
        <f t="shared" si="5"/>
        <v>950405.65188403951</v>
      </c>
      <c r="Y45" s="36">
        <f t="shared" si="6"/>
        <v>0</v>
      </c>
    </row>
    <row r="46" spans="2:25">
      <c r="B46" s="51">
        <v>38</v>
      </c>
      <c r="C46" s="86">
        <f t="shared" si="0"/>
        <v>1006280.3067407706</v>
      </c>
      <c r="D46" s="86"/>
      <c r="E46" s="51">
        <v>2009</v>
      </c>
      <c r="F46" s="8">
        <v>43730</v>
      </c>
      <c r="G46" s="51" t="s">
        <v>4</v>
      </c>
      <c r="H46" s="87">
        <v>1.4748000000000001</v>
      </c>
      <c r="I46" s="87"/>
      <c r="J46" s="51">
        <v>102</v>
      </c>
      <c r="K46" s="88">
        <f t="shared" si="3"/>
        <v>30188.409202223116</v>
      </c>
      <c r="L46" s="89"/>
      <c r="M46" s="6">
        <f>IF(J46="","",(K46/J46)/LOOKUP(RIGHT($D$2,3),定数!$A$6:$A$13,定数!$B$6:$B$13))</f>
        <v>2.466373300835222</v>
      </c>
      <c r="N46" s="51">
        <v>2009</v>
      </c>
      <c r="O46" s="8">
        <v>43736</v>
      </c>
      <c r="P46" s="87">
        <v>1.4645999999999999</v>
      </c>
      <c r="Q46" s="87"/>
      <c r="R46" s="90">
        <f>IF(P46="","",T46*M46*LOOKUP(RIGHT($D$2,3),定数!$A$6:$A$13,定数!$B$6:$B$13))</f>
        <v>-30188.409202223735</v>
      </c>
      <c r="S46" s="90"/>
      <c r="T46" s="91">
        <f t="shared" si="4"/>
        <v>-102.00000000000209</v>
      </c>
      <c r="U46" s="91"/>
      <c r="V46" t="str">
        <f t="shared" si="7"/>
        <v/>
      </c>
      <c r="W46">
        <f t="shared" si="2"/>
        <v>1</v>
      </c>
      <c r="X46" s="35">
        <f t="shared" si="5"/>
        <v>1006280.3067407706</v>
      </c>
      <c r="Y46" s="36">
        <f t="shared" si="6"/>
        <v>0</v>
      </c>
    </row>
    <row r="47" spans="2:25">
      <c r="B47" s="51">
        <v>39</v>
      </c>
      <c r="C47" s="86">
        <f t="shared" si="0"/>
        <v>976091.89753854682</v>
      </c>
      <c r="D47" s="86"/>
      <c r="E47" s="51">
        <v>2009</v>
      </c>
      <c r="F47" s="8">
        <v>43794</v>
      </c>
      <c r="G47" s="51" t="s">
        <v>4</v>
      </c>
      <c r="H47" s="87">
        <v>1.4988999999999999</v>
      </c>
      <c r="I47" s="87"/>
      <c r="J47" s="51">
        <v>102</v>
      </c>
      <c r="K47" s="88">
        <f t="shared" si="3"/>
        <v>29282.756926156402</v>
      </c>
      <c r="L47" s="89"/>
      <c r="M47" s="6">
        <f>IF(J47="","",(K47/J47)/LOOKUP(RIGHT($D$2,3),定数!$A$6:$A$13,定数!$B$6:$B$13))</f>
        <v>2.3923821018101634</v>
      </c>
      <c r="N47" s="51">
        <v>2009</v>
      </c>
      <c r="O47" s="8">
        <v>43796</v>
      </c>
      <c r="P47" s="87">
        <v>1.4886999999999999</v>
      </c>
      <c r="Q47" s="87"/>
      <c r="R47" s="90">
        <f>IF(P47="","",T47*M47*LOOKUP(RIGHT($D$2,3),定数!$A$6:$A$13,定数!$B$6:$B$13))</f>
        <v>-29282.756926156366</v>
      </c>
      <c r="S47" s="90"/>
      <c r="T47" s="91">
        <f t="shared" si="4"/>
        <v>-101.99999999999987</v>
      </c>
      <c r="U47" s="91"/>
      <c r="V47" t="str">
        <f t="shared" si="7"/>
        <v/>
      </c>
      <c r="W47">
        <f t="shared" si="2"/>
        <v>2</v>
      </c>
      <c r="X47" s="35">
        <f t="shared" si="5"/>
        <v>1006280.3067407706</v>
      </c>
      <c r="Y47" s="36">
        <f t="shared" si="6"/>
        <v>3.0000000000000693E-2</v>
      </c>
    </row>
    <row r="48" spans="2:25">
      <c r="B48" s="51">
        <v>40</v>
      </c>
      <c r="C48" s="86">
        <f t="shared" si="0"/>
        <v>946809.14061239047</v>
      </c>
      <c r="D48" s="86"/>
      <c r="E48" s="51">
        <v>2010</v>
      </c>
      <c r="F48" s="8">
        <v>43521</v>
      </c>
      <c r="G48" s="51" t="s">
        <v>3</v>
      </c>
      <c r="H48" s="87">
        <v>1.3501000000000001</v>
      </c>
      <c r="I48" s="87"/>
      <c r="J48" s="51">
        <v>126</v>
      </c>
      <c r="K48" s="88">
        <f t="shared" si="3"/>
        <v>28404.274218371713</v>
      </c>
      <c r="L48" s="89"/>
      <c r="M48" s="6">
        <f>IF(J48="","",(K48/J48)/LOOKUP(RIGHT($D$2,3),定数!$A$6:$A$13,定数!$B$6:$B$13))</f>
        <v>1.8785895647071238</v>
      </c>
      <c r="N48" s="51">
        <v>2010</v>
      </c>
      <c r="O48" s="8">
        <v>43522</v>
      </c>
      <c r="P48" s="87">
        <v>1.3627</v>
      </c>
      <c r="Q48" s="87"/>
      <c r="R48" s="90">
        <f>IF(P48="","",T48*M48*LOOKUP(RIGHT($D$2,3),定数!$A$6:$A$13,定数!$B$6:$B$13))</f>
        <v>-28404.274218371589</v>
      </c>
      <c r="S48" s="90"/>
      <c r="T48" s="91">
        <f t="shared" si="4"/>
        <v>-125.99999999999945</v>
      </c>
      <c r="U48" s="91"/>
      <c r="V48" t="str">
        <f t="shared" si="7"/>
        <v/>
      </c>
      <c r="W48">
        <f t="shared" si="2"/>
        <v>3</v>
      </c>
      <c r="X48" s="35">
        <f t="shared" si="5"/>
        <v>1006280.3067407706</v>
      </c>
      <c r="Y48" s="36">
        <f t="shared" si="6"/>
        <v>5.9100000000000597E-2</v>
      </c>
    </row>
    <row r="49" spans="2:25">
      <c r="B49" s="51">
        <v>41</v>
      </c>
      <c r="C49" s="86">
        <f t="shared" si="0"/>
        <v>918404.86639401887</v>
      </c>
      <c r="D49" s="86"/>
      <c r="E49" s="51">
        <v>2010</v>
      </c>
      <c r="F49" s="8">
        <v>43596</v>
      </c>
      <c r="G49" s="51" t="s">
        <v>3</v>
      </c>
      <c r="H49" s="87">
        <v>1.2757000000000001</v>
      </c>
      <c r="I49" s="87"/>
      <c r="J49" s="51">
        <v>337</v>
      </c>
      <c r="K49" s="88">
        <f t="shared" si="3"/>
        <v>27552.145991820566</v>
      </c>
      <c r="L49" s="89"/>
      <c r="M49" s="6">
        <f>IF(J49="","",(K49/J49)/LOOKUP(RIGHT($D$2,3),定数!$A$6:$A$13,定数!$B$6:$B$13))</f>
        <v>0.68130924806677962</v>
      </c>
      <c r="N49" s="51">
        <v>2010</v>
      </c>
      <c r="O49" s="8">
        <v>43620</v>
      </c>
      <c r="P49" s="87">
        <v>1.2088000000000001</v>
      </c>
      <c r="Q49" s="87"/>
      <c r="R49" s="90">
        <f>IF(P49="","",T49*M49*LOOKUP(RIGHT($D$2,3),定数!$A$6:$A$13,定数!$B$6:$B$13))</f>
        <v>54695.506434801027</v>
      </c>
      <c r="S49" s="90"/>
      <c r="T49" s="91">
        <f t="shared" si="4"/>
        <v>668.99999999999955</v>
      </c>
      <c r="U49" s="91"/>
      <c r="V49" t="str">
        <f t="shared" si="7"/>
        <v/>
      </c>
      <c r="W49">
        <f t="shared" si="2"/>
        <v>0</v>
      </c>
      <c r="X49" s="35">
        <f t="shared" si="5"/>
        <v>1006280.3067407706</v>
      </c>
      <c r="Y49" s="36">
        <f t="shared" si="6"/>
        <v>8.7327000000000488E-2</v>
      </c>
    </row>
    <row r="50" spans="2:25">
      <c r="B50" s="51">
        <v>42</v>
      </c>
      <c r="C50" s="86">
        <f t="shared" si="0"/>
        <v>973100.37282881991</v>
      </c>
      <c r="D50" s="86"/>
      <c r="E50" s="51">
        <v>2010</v>
      </c>
      <c r="F50" s="8">
        <v>43672</v>
      </c>
      <c r="G50" s="51" t="s">
        <v>4</v>
      </c>
      <c r="H50" s="87">
        <v>1.2966</v>
      </c>
      <c r="I50" s="87"/>
      <c r="J50" s="51">
        <v>174</v>
      </c>
      <c r="K50" s="88">
        <f t="shared" si="3"/>
        <v>29193.011184864597</v>
      </c>
      <c r="L50" s="89"/>
      <c r="M50" s="6">
        <f>IF(J50="","",(K50/J50)/LOOKUP(RIGHT($D$2,3),定数!$A$6:$A$13,定数!$B$6:$B$13))</f>
        <v>1.398132719581638</v>
      </c>
      <c r="N50" s="51">
        <v>2010</v>
      </c>
      <c r="O50" s="8">
        <v>43683</v>
      </c>
      <c r="P50" s="87">
        <v>1.3309</v>
      </c>
      <c r="Q50" s="87"/>
      <c r="R50" s="90">
        <f>IF(P50="","",T50*M50*LOOKUP(RIGHT($D$2,3),定数!$A$6:$A$13,定数!$B$6:$B$13))</f>
        <v>57547.142737980219</v>
      </c>
      <c r="S50" s="90"/>
      <c r="T50" s="91">
        <f t="shared" si="4"/>
        <v>343</v>
      </c>
      <c r="U50" s="91"/>
      <c r="V50" t="str">
        <f t="shared" si="7"/>
        <v/>
      </c>
      <c r="W50">
        <f t="shared" si="2"/>
        <v>0</v>
      </c>
      <c r="X50" s="35">
        <f t="shared" si="5"/>
        <v>1006280.3067407706</v>
      </c>
      <c r="Y50" s="36">
        <f t="shared" si="6"/>
        <v>3.2972854272997565E-2</v>
      </c>
    </row>
    <row r="51" spans="2:25">
      <c r="B51" s="51">
        <v>43</v>
      </c>
      <c r="C51" s="86">
        <f t="shared" si="0"/>
        <v>1030647.5155668001</v>
      </c>
      <c r="D51" s="86"/>
      <c r="E51" s="51">
        <v>2011</v>
      </c>
      <c r="F51" s="8">
        <v>43541</v>
      </c>
      <c r="G51" s="51" t="s">
        <v>4</v>
      </c>
      <c r="H51" s="87">
        <v>1.4013</v>
      </c>
      <c r="I51" s="87"/>
      <c r="J51" s="51">
        <v>160</v>
      </c>
      <c r="K51" s="88">
        <f t="shared" si="3"/>
        <v>30919.425467004003</v>
      </c>
      <c r="L51" s="89"/>
      <c r="M51" s="6">
        <f>IF(J51="","",(K51/J51)/LOOKUP(RIGHT($D$2,3),定数!$A$6:$A$13,定数!$B$6:$B$13))</f>
        <v>1.6103867430731251</v>
      </c>
      <c r="N51" s="51">
        <v>2011</v>
      </c>
      <c r="O51" s="8">
        <v>43561</v>
      </c>
      <c r="P51" s="87">
        <v>1.4328000000000001</v>
      </c>
      <c r="Q51" s="87"/>
      <c r="R51" s="90">
        <f>IF(P51="","",T51*M51*LOOKUP(RIGHT($D$2,3),定数!$A$6:$A$13,定数!$B$6:$B$13))</f>
        <v>60872.618888164296</v>
      </c>
      <c r="S51" s="90"/>
      <c r="T51" s="91">
        <f t="shared" si="4"/>
        <v>315.00000000000085</v>
      </c>
      <c r="U51" s="91"/>
      <c r="V51" t="str">
        <f t="shared" si="7"/>
        <v/>
      </c>
      <c r="W51">
        <f t="shared" si="2"/>
        <v>0</v>
      </c>
      <c r="X51" s="35">
        <f t="shared" si="5"/>
        <v>1030647.5155668001</v>
      </c>
      <c r="Y51" s="36">
        <f t="shared" si="6"/>
        <v>0</v>
      </c>
    </row>
    <row r="52" spans="2:25">
      <c r="B52" s="51">
        <v>44</v>
      </c>
      <c r="C52" s="86">
        <f t="shared" si="0"/>
        <v>1091520.1344549644</v>
      </c>
      <c r="D52" s="86"/>
      <c r="E52" s="51">
        <v>2011</v>
      </c>
      <c r="F52" s="8">
        <v>43561</v>
      </c>
      <c r="G52" s="51" t="s">
        <v>4</v>
      </c>
      <c r="H52" s="87">
        <v>1.4246000000000001</v>
      </c>
      <c r="I52" s="87"/>
      <c r="J52" s="51">
        <v>96</v>
      </c>
      <c r="K52" s="88">
        <f t="shared" si="3"/>
        <v>32745.604033648931</v>
      </c>
      <c r="L52" s="89"/>
      <c r="M52" s="6">
        <f>IF(J52="","",(K52/J52)/LOOKUP(RIGHT($D$2,3),定数!$A$6:$A$13,定数!$B$6:$B$13))</f>
        <v>2.8425003501431361</v>
      </c>
      <c r="N52" s="51">
        <v>2011</v>
      </c>
      <c r="O52" s="8">
        <v>43563</v>
      </c>
      <c r="P52" s="87">
        <v>1.4433</v>
      </c>
      <c r="Q52" s="87"/>
      <c r="R52" s="90">
        <f>IF(P52="","",T52*M52*LOOKUP(RIGHT($D$2,3),定数!$A$6:$A$13,定数!$B$6:$B$13))</f>
        <v>63785.707857211761</v>
      </c>
      <c r="S52" s="90"/>
      <c r="T52" s="91">
        <f t="shared" si="4"/>
        <v>186.99999999999937</v>
      </c>
      <c r="U52" s="91"/>
      <c r="V52" t="str">
        <f t="shared" si="7"/>
        <v/>
      </c>
      <c r="W52">
        <f t="shared" si="2"/>
        <v>0</v>
      </c>
      <c r="X52" s="35">
        <f t="shared" si="5"/>
        <v>1091520.1344549644</v>
      </c>
      <c r="Y52" s="36">
        <f t="shared" si="6"/>
        <v>0</v>
      </c>
    </row>
    <row r="53" spans="2:25">
      <c r="B53" s="51">
        <v>45</v>
      </c>
      <c r="C53" s="86">
        <f t="shared" si="0"/>
        <v>1155305.8423121762</v>
      </c>
      <c r="D53" s="86"/>
      <c r="E53" s="51">
        <v>2011</v>
      </c>
      <c r="F53" s="8">
        <v>43661</v>
      </c>
      <c r="G53" s="51" t="s">
        <v>3</v>
      </c>
      <c r="H53" s="87">
        <v>1.4114</v>
      </c>
      <c r="I53" s="87"/>
      <c r="J53" s="51">
        <v>168</v>
      </c>
      <c r="K53" s="88">
        <f t="shared" si="3"/>
        <v>34659.175269365289</v>
      </c>
      <c r="L53" s="89"/>
      <c r="M53" s="6">
        <f>IF(J53="","",(K53/J53)/LOOKUP(RIGHT($D$2,3),定数!$A$6:$A$13,定数!$B$6:$B$13))</f>
        <v>1.7192051224883576</v>
      </c>
      <c r="N53" s="51">
        <v>2011</v>
      </c>
      <c r="O53" s="8">
        <v>43667</v>
      </c>
      <c r="P53" s="87">
        <v>1.4281999999999999</v>
      </c>
      <c r="Q53" s="87"/>
      <c r="R53" s="90">
        <f>IF(P53="","",T53*M53*LOOKUP(RIGHT($D$2,3),定数!$A$6:$A$13,定数!$B$6:$B$13))</f>
        <v>-34659.175269365136</v>
      </c>
      <c r="S53" s="90"/>
      <c r="T53" s="91">
        <f t="shared" si="4"/>
        <v>-167.99999999999926</v>
      </c>
      <c r="U53" s="91"/>
      <c r="V53" t="str">
        <f t="shared" si="7"/>
        <v/>
      </c>
      <c r="W53">
        <f t="shared" si="2"/>
        <v>1</v>
      </c>
      <c r="X53" s="35">
        <f t="shared" si="5"/>
        <v>1155305.8423121762</v>
      </c>
      <c r="Y53" s="36">
        <f t="shared" si="6"/>
        <v>0</v>
      </c>
    </row>
    <row r="54" spans="2:25">
      <c r="B54" s="51">
        <v>46</v>
      </c>
      <c r="C54" s="86">
        <f t="shared" si="0"/>
        <v>1120646.6670428112</v>
      </c>
      <c r="D54" s="86"/>
      <c r="E54" s="51">
        <v>2011</v>
      </c>
      <c r="F54" s="8">
        <v>43737</v>
      </c>
      <c r="G54" s="51" t="s">
        <v>3</v>
      </c>
      <c r="H54" s="87">
        <v>1.3531</v>
      </c>
      <c r="I54" s="87"/>
      <c r="J54" s="51">
        <v>160</v>
      </c>
      <c r="K54" s="88">
        <f t="shared" si="3"/>
        <v>33619.400011284335</v>
      </c>
      <c r="L54" s="89"/>
      <c r="M54" s="6">
        <f>IF(J54="","",(K54/J54)/LOOKUP(RIGHT($D$2,3),定数!$A$6:$A$13,定数!$B$6:$B$13))</f>
        <v>1.7510104172543923</v>
      </c>
      <c r="N54" s="51">
        <v>2011</v>
      </c>
      <c r="O54" s="8">
        <v>43741</v>
      </c>
      <c r="P54" s="87">
        <v>1.3218000000000001</v>
      </c>
      <c r="Q54" s="87"/>
      <c r="R54" s="90">
        <f>IF(P54="","",T54*M54*LOOKUP(RIGHT($D$2,3),定数!$A$6:$A$13,定数!$B$6:$B$13))</f>
        <v>65767.951272074744</v>
      </c>
      <c r="S54" s="90"/>
      <c r="T54" s="91">
        <f t="shared" si="4"/>
        <v>312.99999999999886</v>
      </c>
      <c r="U54" s="91"/>
      <c r="V54" t="str">
        <f t="shared" si="7"/>
        <v/>
      </c>
      <c r="W54">
        <f t="shared" si="2"/>
        <v>0</v>
      </c>
      <c r="X54" s="35">
        <f t="shared" si="5"/>
        <v>1155305.8423121762</v>
      </c>
      <c r="Y54" s="36">
        <f t="shared" si="6"/>
        <v>2.9999999999999805E-2</v>
      </c>
    </row>
    <row r="55" spans="2:25">
      <c r="B55" s="51">
        <v>47</v>
      </c>
      <c r="C55" s="86">
        <f t="shared" si="0"/>
        <v>1186414.618314886</v>
      </c>
      <c r="D55" s="86"/>
      <c r="E55" s="51">
        <v>2011</v>
      </c>
      <c r="F55" s="8">
        <v>43759</v>
      </c>
      <c r="G55" s="51" t="s">
        <v>4</v>
      </c>
      <c r="H55" s="87">
        <v>1.3843000000000001</v>
      </c>
      <c r="I55" s="87"/>
      <c r="J55" s="51">
        <v>189</v>
      </c>
      <c r="K55" s="88">
        <f t="shared" si="3"/>
        <v>35592.438549446575</v>
      </c>
      <c r="L55" s="89"/>
      <c r="M55" s="6">
        <f>IF(J55="","",(K55/J55)/LOOKUP(RIGHT($D$2,3),定数!$A$6:$A$13,定数!$B$6:$B$13))</f>
        <v>1.569331505707521</v>
      </c>
      <c r="N55" s="51">
        <v>2011</v>
      </c>
      <c r="O55" s="8">
        <v>43765</v>
      </c>
      <c r="P55" s="87">
        <v>1.4216</v>
      </c>
      <c r="Q55" s="87"/>
      <c r="R55" s="90">
        <f>IF(P55="","",T55*M55*LOOKUP(RIGHT($D$2,3),定数!$A$6:$A$13,定数!$B$6:$B$13))</f>
        <v>70243.278195468418</v>
      </c>
      <c r="S55" s="90"/>
      <c r="T55" s="91">
        <f t="shared" si="4"/>
        <v>372.99999999999886</v>
      </c>
      <c r="U55" s="91"/>
      <c r="V55" t="str">
        <f t="shared" si="7"/>
        <v/>
      </c>
      <c r="W55">
        <f t="shared" si="2"/>
        <v>0</v>
      </c>
      <c r="X55" s="35">
        <f t="shared" si="5"/>
        <v>1186414.618314886</v>
      </c>
      <c r="Y55" s="36">
        <f t="shared" si="6"/>
        <v>0</v>
      </c>
    </row>
    <row r="56" spans="2:25">
      <c r="B56" s="51">
        <v>48</v>
      </c>
      <c r="C56" s="86">
        <f t="shared" si="0"/>
        <v>1256657.8965103545</v>
      </c>
      <c r="D56" s="86"/>
      <c r="E56" s="51">
        <v>2011</v>
      </c>
      <c r="F56" s="8">
        <v>43792</v>
      </c>
      <c r="G56" s="51" t="s">
        <v>3</v>
      </c>
      <c r="H56" s="87">
        <v>1.3467</v>
      </c>
      <c r="I56" s="87"/>
      <c r="J56" s="51">
        <v>102</v>
      </c>
      <c r="K56" s="88">
        <f t="shared" si="3"/>
        <v>37699.736895310634</v>
      </c>
      <c r="L56" s="89"/>
      <c r="M56" s="6">
        <f>IF(J56="","",(K56/J56)/LOOKUP(RIGHT($D$2,3),定数!$A$6:$A$13,定数!$B$6:$B$13))</f>
        <v>3.0800438639959671</v>
      </c>
      <c r="N56" s="51">
        <v>2011</v>
      </c>
      <c r="O56" s="8">
        <v>43794</v>
      </c>
      <c r="P56" s="87">
        <v>1.3268</v>
      </c>
      <c r="Q56" s="87"/>
      <c r="R56" s="90">
        <f>IF(P56="","",T56*M56*LOOKUP(RIGHT($D$2,3),定数!$A$6:$A$13,定数!$B$6:$B$13))</f>
        <v>73551.447472223808</v>
      </c>
      <c r="S56" s="90"/>
      <c r="T56" s="91">
        <f t="shared" si="4"/>
        <v>199.00000000000028</v>
      </c>
      <c r="U56" s="91"/>
      <c r="V56" t="str">
        <f t="shared" si="7"/>
        <v/>
      </c>
      <c r="W56">
        <f t="shared" si="2"/>
        <v>0</v>
      </c>
      <c r="X56" s="35">
        <f t="shared" si="5"/>
        <v>1256657.8965103545</v>
      </c>
      <c r="Y56" s="36">
        <f t="shared" si="6"/>
        <v>0</v>
      </c>
    </row>
    <row r="57" spans="2:25">
      <c r="B57" s="51">
        <v>49</v>
      </c>
      <c r="C57" s="86">
        <f t="shared" si="0"/>
        <v>1330209.3439825783</v>
      </c>
      <c r="D57" s="86"/>
      <c r="E57" s="51">
        <v>2011</v>
      </c>
      <c r="F57" s="8">
        <v>43791</v>
      </c>
      <c r="G57" s="51" t="s">
        <v>3</v>
      </c>
      <c r="H57" s="87">
        <v>1.3023</v>
      </c>
      <c r="I57" s="87"/>
      <c r="J57" s="51">
        <v>174</v>
      </c>
      <c r="K57" s="88">
        <f t="shared" si="3"/>
        <v>39906.280319477344</v>
      </c>
      <c r="L57" s="89"/>
      <c r="M57" s="6">
        <f>IF(J57="","",(K57/J57)/LOOKUP(RIGHT($D$2,3),定数!$A$6:$A$13,定数!$B$6:$B$13))</f>
        <v>1.9112203218140491</v>
      </c>
      <c r="N57" s="51">
        <v>2012</v>
      </c>
      <c r="O57" s="8">
        <v>43474</v>
      </c>
      <c r="P57" s="87">
        <v>1.268</v>
      </c>
      <c r="Q57" s="87"/>
      <c r="R57" s="90">
        <f>IF(P57="","",T57*M57*LOOKUP(RIGHT($D$2,3),定数!$A$6:$A$13,定数!$B$6:$B$13))</f>
        <v>78665.828445866253</v>
      </c>
      <c r="S57" s="90"/>
      <c r="T57" s="91">
        <f t="shared" si="4"/>
        <v>343</v>
      </c>
      <c r="U57" s="91"/>
      <c r="V57" t="str">
        <f t="shared" si="7"/>
        <v/>
      </c>
      <c r="W57">
        <f t="shared" si="2"/>
        <v>0</v>
      </c>
      <c r="X57" s="35">
        <f t="shared" si="5"/>
        <v>1330209.3439825783</v>
      </c>
      <c r="Y57" s="36">
        <f t="shared" si="6"/>
        <v>0</v>
      </c>
    </row>
    <row r="58" spans="2:25">
      <c r="B58" s="51">
        <v>50</v>
      </c>
      <c r="C58" s="86">
        <f t="shared" si="0"/>
        <v>1408875.1724284445</v>
      </c>
      <c r="D58" s="86"/>
      <c r="E58" s="51">
        <v>2013</v>
      </c>
      <c r="F58" s="8">
        <v>43700</v>
      </c>
      <c r="G58" s="51" t="s">
        <v>4</v>
      </c>
      <c r="H58" s="87">
        <v>1.3373999999999999</v>
      </c>
      <c r="I58" s="87"/>
      <c r="J58" s="51">
        <v>77</v>
      </c>
      <c r="K58" s="88">
        <f t="shared" si="3"/>
        <v>42266.255172853336</v>
      </c>
      <c r="L58" s="89"/>
      <c r="M58" s="6">
        <f>IF(J58="","",(K58/J58)/LOOKUP(RIGHT($D$2,3),定数!$A$6:$A$13,定数!$B$6:$B$13))</f>
        <v>4.5742700403520926</v>
      </c>
      <c r="N58" s="51">
        <v>2013</v>
      </c>
      <c r="O58" s="8">
        <v>43706</v>
      </c>
      <c r="P58" s="87">
        <v>1.3297000000000001</v>
      </c>
      <c r="Q58" s="87"/>
      <c r="R58" s="90">
        <f>IF(P58="","",T58*M58*LOOKUP(RIGHT($D$2,3),定数!$A$6:$A$13,定数!$B$6:$B$13))</f>
        <v>-42266.255172852332</v>
      </c>
      <c r="S58" s="90"/>
      <c r="T58" s="91">
        <f t="shared" si="4"/>
        <v>-76.999999999998181</v>
      </c>
      <c r="U58" s="91"/>
      <c r="V58" t="str">
        <f t="shared" si="7"/>
        <v/>
      </c>
      <c r="W58">
        <f t="shared" si="2"/>
        <v>1</v>
      </c>
      <c r="X58" s="35">
        <f t="shared" si="5"/>
        <v>1408875.1724284445</v>
      </c>
      <c r="Y58" s="36">
        <f t="shared" si="6"/>
        <v>0</v>
      </c>
    </row>
    <row r="59" spans="2:25">
      <c r="B59" s="51">
        <v>51</v>
      </c>
      <c r="C59" s="86">
        <f t="shared" si="0"/>
        <v>1366608.9172555921</v>
      </c>
      <c r="D59" s="86"/>
      <c r="E59" s="51"/>
      <c r="F59" s="8"/>
      <c r="G59" s="51"/>
      <c r="H59" s="87"/>
      <c r="I59" s="87"/>
      <c r="J59" s="51"/>
      <c r="K59" s="88" t="str">
        <f t="shared" si="3"/>
        <v/>
      </c>
      <c r="L59" s="89"/>
      <c r="M59" s="6" t="str">
        <f>IF(J59="","",(K59/J59)/LOOKUP(RIGHT($D$2,3),定数!$A$6:$A$13,定数!$B$6:$B$13))</f>
        <v/>
      </c>
      <c r="N59" s="51"/>
      <c r="O59" s="8"/>
      <c r="P59" s="87"/>
      <c r="Q59" s="87"/>
      <c r="R59" s="90" t="str">
        <f>IF(P59="","",T59*M59*LOOKUP(RIGHT($D$2,3),定数!$A$6:$A$13,定数!$B$6:$B$13))</f>
        <v/>
      </c>
      <c r="S59" s="90"/>
      <c r="T59" s="91" t="str">
        <f t="shared" si="4"/>
        <v/>
      </c>
      <c r="U59" s="91"/>
      <c r="V59" t="str">
        <f t="shared" si="7"/>
        <v/>
      </c>
      <c r="W59" t="str">
        <f t="shared" si="2"/>
        <v/>
      </c>
      <c r="X59" s="35">
        <f t="shared" si="5"/>
        <v>1408875.1724284445</v>
      </c>
      <c r="Y59" s="36">
        <f t="shared" si="6"/>
        <v>2.9999999999999361E-2</v>
      </c>
    </row>
    <row r="60" spans="2:25">
      <c r="B60" s="51">
        <v>52</v>
      </c>
      <c r="C60" s="86" t="str">
        <f t="shared" si="0"/>
        <v/>
      </c>
      <c r="D60" s="86"/>
      <c r="E60" s="51"/>
      <c r="F60" s="8"/>
      <c r="G60" s="51"/>
      <c r="H60" s="87"/>
      <c r="I60" s="87"/>
      <c r="J60" s="51"/>
      <c r="K60" s="88" t="str">
        <f t="shared" si="3"/>
        <v/>
      </c>
      <c r="L60" s="89"/>
      <c r="M60" s="6" t="str">
        <f>IF(J60="","",(K60/J60)/LOOKUP(RIGHT($D$2,3),定数!$A$6:$A$13,定数!$B$6:$B$13))</f>
        <v/>
      </c>
      <c r="N60" s="51"/>
      <c r="O60" s="8"/>
      <c r="P60" s="87"/>
      <c r="Q60" s="87"/>
      <c r="R60" s="90" t="str">
        <f>IF(P60="","",T60*M60*LOOKUP(RIGHT($D$2,3),定数!$A$6:$A$13,定数!$B$6:$B$13))</f>
        <v/>
      </c>
      <c r="S60" s="90"/>
      <c r="T60" s="91" t="str">
        <f t="shared" si="4"/>
        <v/>
      </c>
      <c r="U60" s="91"/>
      <c r="V60" t="str">
        <f t="shared" si="7"/>
        <v/>
      </c>
      <c r="W60" t="str">
        <f t="shared" si="2"/>
        <v/>
      </c>
      <c r="X60" s="35" t="str">
        <f t="shared" si="5"/>
        <v/>
      </c>
      <c r="Y60" s="36" t="str">
        <f t="shared" si="6"/>
        <v/>
      </c>
    </row>
    <row r="61" spans="2:25">
      <c r="B61" s="51">
        <v>53</v>
      </c>
      <c r="C61" s="86" t="str">
        <f t="shared" si="0"/>
        <v/>
      </c>
      <c r="D61" s="86"/>
      <c r="E61" s="51"/>
      <c r="F61" s="8"/>
      <c r="G61" s="51"/>
      <c r="H61" s="87"/>
      <c r="I61" s="87"/>
      <c r="J61" s="51"/>
      <c r="K61" s="88" t="str">
        <f t="shared" si="3"/>
        <v/>
      </c>
      <c r="L61" s="89"/>
      <c r="M61" s="6" t="str">
        <f>IF(J61="","",(K61/J61)/LOOKUP(RIGHT($D$2,3),定数!$A$6:$A$13,定数!$B$6:$B$13))</f>
        <v/>
      </c>
      <c r="N61" s="51"/>
      <c r="O61" s="8"/>
      <c r="P61" s="87"/>
      <c r="Q61" s="87"/>
      <c r="R61" s="90" t="str">
        <f>IF(P61="","",T61*M61*LOOKUP(RIGHT($D$2,3),定数!$A$6:$A$13,定数!$B$6:$B$13))</f>
        <v/>
      </c>
      <c r="S61" s="90"/>
      <c r="T61" s="91" t="str">
        <f t="shared" si="4"/>
        <v/>
      </c>
      <c r="U61" s="91"/>
      <c r="V61" t="str">
        <f t="shared" si="7"/>
        <v/>
      </c>
      <c r="W61" t="str">
        <f t="shared" si="2"/>
        <v/>
      </c>
      <c r="X61" s="35" t="str">
        <f t="shared" si="5"/>
        <v/>
      </c>
      <c r="Y61" s="36" t="str">
        <f t="shared" si="6"/>
        <v/>
      </c>
    </row>
    <row r="62" spans="2:25">
      <c r="B62" s="51">
        <v>54</v>
      </c>
      <c r="C62" s="86" t="str">
        <f t="shared" si="0"/>
        <v/>
      </c>
      <c r="D62" s="86"/>
      <c r="E62" s="51"/>
      <c r="F62" s="8"/>
      <c r="G62" s="51"/>
      <c r="H62" s="87"/>
      <c r="I62" s="87"/>
      <c r="J62" s="51"/>
      <c r="K62" s="88" t="str">
        <f t="shared" si="3"/>
        <v/>
      </c>
      <c r="L62" s="89"/>
      <c r="M62" s="6" t="str">
        <f>IF(J62="","",(K62/J62)/LOOKUP(RIGHT($D$2,3),定数!$A$6:$A$13,定数!$B$6:$B$13))</f>
        <v/>
      </c>
      <c r="N62" s="51"/>
      <c r="O62" s="8"/>
      <c r="P62" s="87"/>
      <c r="Q62" s="87"/>
      <c r="R62" s="90" t="str">
        <f>IF(P62="","",T62*M62*LOOKUP(RIGHT($D$2,3),定数!$A$6:$A$13,定数!$B$6:$B$13))</f>
        <v/>
      </c>
      <c r="S62" s="90"/>
      <c r="T62" s="91" t="str">
        <f t="shared" si="4"/>
        <v/>
      </c>
      <c r="U62" s="91"/>
      <c r="V62" t="str">
        <f t="shared" si="7"/>
        <v/>
      </c>
      <c r="W62" t="str">
        <f t="shared" si="2"/>
        <v/>
      </c>
      <c r="X62" s="35" t="str">
        <f t="shared" si="5"/>
        <v/>
      </c>
      <c r="Y62" s="36" t="str">
        <f t="shared" si="6"/>
        <v/>
      </c>
    </row>
    <row r="63" spans="2:25">
      <c r="B63" s="51">
        <v>55</v>
      </c>
      <c r="C63" s="86" t="str">
        <f t="shared" si="0"/>
        <v/>
      </c>
      <c r="D63" s="86"/>
      <c r="E63" s="51"/>
      <c r="F63" s="8"/>
      <c r="G63" s="51"/>
      <c r="H63" s="87"/>
      <c r="I63" s="87"/>
      <c r="J63" s="51"/>
      <c r="K63" s="88" t="str">
        <f t="shared" si="3"/>
        <v/>
      </c>
      <c r="L63" s="89"/>
      <c r="M63" s="6" t="str">
        <f>IF(J63="","",(K63/J63)/LOOKUP(RIGHT($D$2,3),定数!$A$6:$A$13,定数!$B$6:$B$13))</f>
        <v/>
      </c>
      <c r="N63" s="51"/>
      <c r="O63" s="8"/>
      <c r="P63" s="87"/>
      <c r="Q63" s="87"/>
      <c r="R63" s="90" t="str">
        <f>IF(P63="","",T63*M63*LOOKUP(RIGHT($D$2,3),定数!$A$6:$A$13,定数!$B$6:$B$13))</f>
        <v/>
      </c>
      <c r="S63" s="90"/>
      <c r="T63" s="91" t="str">
        <f t="shared" si="4"/>
        <v/>
      </c>
      <c r="U63" s="91"/>
      <c r="V63" t="str">
        <f t="shared" si="7"/>
        <v/>
      </c>
      <c r="W63" t="str">
        <f t="shared" si="2"/>
        <v/>
      </c>
      <c r="X63" s="35" t="str">
        <f t="shared" si="5"/>
        <v/>
      </c>
      <c r="Y63" s="36" t="str">
        <f t="shared" si="6"/>
        <v/>
      </c>
    </row>
    <row r="64" spans="2:25">
      <c r="B64" s="51">
        <v>56</v>
      </c>
      <c r="C64" s="86" t="str">
        <f t="shared" si="0"/>
        <v/>
      </c>
      <c r="D64" s="86"/>
      <c r="E64" s="51"/>
      <c r="F64" s="8"/>
      <c r="G64" s="51"/>
      <c r="H64" s="87"/>
      <c r="I64" s="87"/>
      <c r="J64" s="51"/>
      <c r="K64" s="88" t="str">
        <f t="shared" si="3"/>
        <v/>
      </c>
      <c r="L64" s="89"/>
      <c r="M64" s="6" t="str">
        <f>IF(J64="","",(K64/J64)/LOOKUP(RIGHT($D$2,3),定数!$A$6:$A$13,定数!$B$6:$B$13))</f>
        <v/>
      </c>
      <c r="N64" s="51"/>
      <c r="O64" s="8"/>
      <c r="P64" s="87"/>
      <c r="Q64" s="87"/>
      <c r="R64" s="90" t="str">
        <f>IF(P64="","",T64*M64*LOOKUP(RIGHT($D$2,3),定数!$A$6:$A$13,定数!$B$6:$B$13))</f>
        <v/>
      </c>
      <c r="S64" s="90"/>
      <c r="T64" s="91" t="str">
        <f t="shared" si="4"/>
        <v/>
      </c>
      <c r="U64" s="91"/>
      <c r="V64" t="str">
        <f t="shared" si="7"/>
        <v/>
      </c>
      <c r="W64" t="str">
        <f t="shared" si="2"/>
        <v/>
      </c>
      <c r="X64" s="35" t="str">
        <f t="shared" si="5"/>
        <v/>
      </c>
      <c r="Y64" s="36" t="str">
        <f t="shared" si="6"/>
        <v/>
      </c>
    </row>
    <row r="65" spans="2:25">
      <c r="B65" s="51">
        <v>57</v>
      </c>
      <c r="C65" s="86" t="str">
        <f t="shared" si="0"/>
        <v/>
      </c>
      <c r="D65" s="86"/>
      <c r="E65" s="51"/>
      <c r="F65" s="8"/>
      <c r="G65" s="51"/>
      <c r="H65" s="87"/>
      <c r="I65" s="87"/>
      <c r="J65" s="51"/>
      <c r="K65" s="88" t="str">
        <f t="shared" si="3"/>
        <v/>
      </c>
      <c r="L65" s="89"/>
      <c r="M65" s="6" t="str">
        <f>IF(J65="","",(K65/J65)/LOOKUP(RIGHT($D$2,3),定数!$A$6:$A$13,定数!$B$6:$B$13))</f>
        <v/>
      </c>
      <c r="N65" s="51"/>
      <c r="O65" s="8"/>
      <c r="P65" s="87"/>
      <c r="Q65" s="87"/>
      <c r="R65" s="90" t="str">
        <f>IF(P65="","",T65*M65*LOOKUP(RIGHT($D$2,3),定数!$A$6:$A$13,定数!$B$6:$B$13))</f>
        <v/>
      </c>
      <c r="S65" s="90"/>
      <c r="T65" s="91" t="str">
        <f t="shared" si="4"/>
        <v/>
      </c>
      <c r="U65" s="91"/>
      <c r="V65" t="str">
        <f t="shared" si="7"/>
        <v/>
      </c>
      <c r="W65" t="str">
        <f t="shared" si="2"/>
        <v/>
      </c>
      <c r="X65" s="35" t="str">
        <f t="shared" si="5"/>
        <v/>
      </c>
      <c r="Y65" s="36" t="str">
        <f t="shared" si="6"/>
        <v/>
      </c>
    </row>
    <row r="66" spans="2:25">
      <c r="B66" s="51">
        <v>58</v>
      </c>
      <c r="C66" s="86" t="str">
        <f t="shared" si="0"/>
        <v/>
      </c>
      <c r="D66" s="86"/>
      <c r="E66" s="51"/>
      <c r="F66" s="8"/>
      <c r="G66" s="51"/>
      <c r="H66" s="87"/>
      <c r="I66" s="87"/>
      <c r="J66" s="51"/>
      <c r="K66" s="88" t="str">
        <f t="shared" si="3"/>
        <v/>
      </c>
      <c r="L66" s="89"/>
      <c r="M66" s="6" t="str">
        <f>IF(J66="","",(K66/J66)/LOOKUP(RIGHT($D$2,3),定数!$A$6:$A$13,定数!$B$6:$B$13))</f>
        <v/>
      </c>
      <c r="N66" s="51"/>
      <c r="O66" s="8"/>
      <c r="P66" s="87"/>
      <c r="Q66" s="87"/>
      <c r="R66" s="90" t="str">
        <f>IF(P66="","",T66*M66*LOOKUP(RIGHT($D$2,3),定数!$A$6:$A$13,定数!$B$6:$B$13))</f>
        <v/>
      </c>
      <c r="S66" s="90"/>
      <c r="T66" s="91" t="str">
        <f t="shared" si="4"/>
        <v/>
      </c>
      <c r="U66" s="91"/>
      <c r="V66" t="str">
        <f t="shared" si="7"/>
        <v/>
      </c>
      <c r="W66" t="str">
        <f t="shared" si="2"/>
        <v/>
      </c>
      <c r="X66" s="35" t="str">
        <f t="shared" si="5"/>
        <v/>
      </c>
      <c r="Y66" s="36" t="str">
        <f t="shared" si="6"/>
        <v/>
      </c>
    </row>
    <row r="67" spans="2:25">
      <c r="B67" s="51">
        <v>59</v>
      </c>
      <c r="C67" s="86" t="str">
        <f t="shared" si="0"/>
        <v/>
      </c>
      <c r="D67" s="86"/>
      <c r="E67" s="51"/>
      <c r="F67" s="8"/>
      <c r="G67" s="51"/>
      <c r="H67" s="87"/>
      <c r="I67" s="87"/>
      <c r="J67" s="51"/>
      <c r="K67" s="88" t="str">
        <f t="shared" si="3"/>
        <v/>
      </c>
      <c r="L67" s="89"/>
      <c r="M67" s="6" t="str">
        <f>IF(J67="","",(K67/J67)/LOOKUP(RIGHT($D$2,3),定数!$A$6:$A$13,定数!$B$6:$B$13))</f>
        <v/>
      </c>
      <c r="N67" s="51"/>
      <c r="O67" s="8"/>
      <c r="P67" s="87"/>
      <c r="Q67" s="87"/>
      <c r="R67" s="90" t="str">
        <f>IF(P67="","",T67*M67*LOOKUP(RIGHT($D$2,3),定数!$A$6:$A$13,定数!$B$6:$B$13))</f>
        <v/>
      </c>
      <c r="S67" s="90"/>
      <c r="T67" s="91" t="str">
        <f t="shared" si="4"/>
        <v/>
      </c>
      <c r="U67" s="91"/>
      <c r="V67" t="str">
        <f t="shared" si="7"/>
        <v/>
      </c>
      <c r="W67" t="str">
        <f t="shared" si="2"/>
        <v/>
      </c>
      <c r="X67" s="35" t="str">
        <f t="shared" si="5"/>
        <v/>
      </c>
      <c r="Y67" s="36" t="str">
        <f t="shared" si="6"/>
        <v/>
      </c>
    </row>
    <row r="68" spans="2:25">
      <c r="B68" s="51">
        <v>60</v>
      </c>
      <c r="C68" s="86" t="str">
        <f t="shared" si="0"/>
        <v/>
      </c>
      <c r="D68" s="86"/>
      <c r="E68" s="51"/>
      <c r="F68" s="8"/>
      <c r="G68" s="51"/>
      <c r="H68" s="87"/>
      <c r="I68" s="87"/>
      <c r="J68" s="51"/>
      <c r="K68" s="88" t="str">
        <f t="shared" si="3"/>
        <v/>
      </c>
      <c r="L68" s="89"/>
      <c r="M68" s="6" t="str">
        <f>IF(J68="","",(K68/J68)/LOOKUP(RIGHT($D$2,3),定数!$A$6:$A$13,定数!$B$6:$B$13))</f>
        <v/>
      </c>
      <c r="N68" s="51"/>
      <c r="O68" s="8"/>
      <c r="P68" s="87"/>
      <c r="Q68" s="87"/>
      <c r="R68" s="90" t="str">
        <f>IF(P68="","",T68*M68*LOOKUP(RIGHT($D$2,3),定数!$A$6:$A$13,定数!$B$6:$B$13))</f>
        <v/>
      </c>
      <c r="S68" s="90"/>
      <c r="T68" s="91" t="str">
        <f t="shared" si="4"/>
        <v/>
      </c>
      <c r="U68" s="91"/>
      <c r="V68" t="str">
        <f t="shared" si="7"/>
        <v/>
      </c>
      <c r="W68" t="str">
        <f t="shared" si="2"/>
        <v/>
      </c>
      <c r="X68" s="35" t="str">
        <f t="shared" si="5"/>
        <v/>
      </c>
      <c r="Y68" s="36" t="str">
        <f t="shared" si="6"/>
        <v/>
      </c>
    </row>
    <row r="69" spans="2:25">
      <c r="B69" s="51">
        <v>61</v>
      </c>
      <c r="C69" s="86" t="str">
        <f t="shared" si="0"/>
        <v/>
      </c>
      <c r="D69" s="86"/>
      <c r="E69" s="51"/>
      <c r="F69" s="8"/>
      <c r="G69" s="51"/>
      <c r="H69" s="87"/>
      <c r="I69" s="87"/>
      <c r="J69" s="51"/>
      <c r="K69" s="88" t="str">
        <f t="shared" si="3"/>
        <v/>
      </c>
      <c r="L69" s="89"/>
      <c r="M69" s="6" t="str">
        <f>IF(J69="","",(K69/J69)/LOOKUP(RIGHT($D$2,3),定数!$A$6:$A$13,定数!$B$6:$B$13))</f>
        <v/>
      </c>
      <c r="N69" s="51"/>
      <c r="O69" s="8"/>
      <c r="P69" s="87"/>
      <c r="Q69" s="87"/>
      <c r="R69" s="90" t="str">
        <f>IF(P69="","",T69*M69*LOOKUP(RIGHT($D$2,3),定数!$A$6:$A$13,定数!$B$6:$B$13))</f>
        <v/>
      </c>
      <c r="S69" s="90"/>
      <c r="T69" s="91" t="str">
        <f t="shared" si="4"/>
        <v/>
      </c>
      <c r="U69" s="91"/>
      <c r="V69" t="str">
        <f t="shared" si="7"/>
        <v/>
      </c>
      <c r="W69" t="str">
        <f t="shared" si="2"/>
        <v/>
      </c>
      <c r="X69" s="35" t="str">
        <f t="shared" si="5"/>
        <v/>
      </c>
      <c r="Y69" s="36" t="str">
        <f t="shared" si="6"/>
        <v/>
      </c>
    </row>
    <row r="70" spans="2:25">
      <c r="B70" s="51">
        <v>62</v>
      </c>
      <c r="C70" s="86" t="str">
        <f t="shared" si="0"/>
        <v/>
      </c>
      <c r="D70" s="86"/>
      <c r="E70" s="51"/>
      <c r="F70" s="8"/>
      <c r="G70" s="51"/>
      <c r="H70" s="87"/>
      <c r="I70" s="87"/>
      <c r="J70" s="51"/>
      <c r="K70" s="88" t="str">
        <f t="shared" si="3"/>
        <v/>
      </c>
      <c r="L70" s="89"/>
      <c r="M70" s="6" t="str">
        <f>IF(J70="","",(K70/J70)/LOOKUP(RIGHT($D$2,3),定数!$A$6:$A$13,定数!$B$6:$B$13))</f>
        <v/>
      </c>
      <c r="N70" s="51"/>
      <c r="O70" s="8"/>
      <c r="P70" s="87"/>
      <c r="Q70" s="87"/>
      <c r="R70" s="90" t="str">
        <f>IF(P70="","",T70*M70*LOOKUP(RIGHT($D$2,3),定数!$A$6:$A$13,定数!$B$6:$B$13))</f>
        <v/>
      </c>
      <c r="S70" s="90"/>
      <c r="T70" s="91" t="str">
        <f t="shared" si="4"/>
        <v/>
      </c>
      <c r="U70" s="91"/>
      <c r="V70" t="str">
        <f t="shared" si="7"/>
        <v/>
      </c>
      <c r="W70" t="str">
        <f t="shared" si="2"/>
        <v/>
      </c>
      <c r="X70" s="35" t="str">
        <f t="shared" si="5"/>
        <v/>
      </c>
      <c r="Y70" s="36" t="str">
        <f t="shared" si="6"/>
        <v/>
      </c>
    </row>
    <row r="71" spans="2:25">
      <c r="B71" s="51">
        <v>63</v>
      </c>
      <c r="C71" s="86" t="str">
        <f t="shared" si="0"/>
        <v/>
      </c>
      <c r="D71" s="86"/>
      <c r="E71" s="51"/>
      <c r="F71" s="8"/>
      <c r="G71" s="51"/>
      <c r="H71" s="87"/>
      <c r="I71" s="87"/>
      <c r="J71" s="51"/>
      <c r="K71" s="88" t="str">
        <f t="shared" si="3"/>
        <v/>
      </c>
      <c r="L71" s="89"/>
      <c r="M71" s="6" t="str">
        <f>IF(J71="","",(K71/J71)/LOOKUP(RIGHT($D$2,3),定数!$A$6:$A$13,定数!$B$6:$B$13))</f>
        <v/>
      </c>
      <c r="N71" s="51"/>
      <c r="O71" s="8"/>
      <c r="P71" s="87"/>
      <c r="Q71" s="87"/>
      <c r="R71" s="90" t="str">
        <f>IF(P71="","",T71*M71*LOOKUP(RIGHT($D$2,3),定数!$A$6:$A$13,定数!$B$6:$B$13))</f>
        <v/>
      </c>
      <c r="S71" s="90"/>
      <c r="T71" s="91" t="str">
        <f t="shared" si="4"/>
        <v/>
      </c>
      <c r="U71" s="91"/>
      <c r="V71" t="str">
        <f t="shared" si="7"/>
        <v/>
      </c>
      <c r="W71" t="str">
        <f t="shared" si="2"/>
        <v/>
      </c>
      <c r="X71" s="35" t="str">
        <f t="shared" si="5"/>
        <v/>
      </c>
      <c r="Y71" s="36" t="str">
        <f t="shared" si="6"/>
        <v/>
      </c>
    </row>
    <row r="72" spans="2:25">
      <c r="B72" s="51">
        <v>64</v>
      </c>
      <c r="C72" s="86" t="str">
        <f t="shared" si="0"/>
        <v/>
      </c>
      <c r="D72" s="86"/>
      <c r="E72" s="51"/>
      <c r="F72" s="8"/>
      <c r="G72" s="51"/>
      <c r="H72" s="87"/>
      <c r="I72" s="87"/>
      <c r="J72" s="51"/>
      <c r="K72" s="88" t="str">
        <f t="shared" si="3"/>
        <v/>
      </c>
      <c r="L72" s="89"/>
      <c r="M72" s="6" t="str">
        <f>IF(J72="","",(K72/J72)/LOOKUP(RIGHT($D$2,3),定数!$A$6:$A$13,定数!$B$6:$B$13))</f>
        <v/>
      </c>
      <c r="N72" s="51"/>
      <c r="O72" s="8"/>
      <c r="P72" s="87"/>
      <c r="Q72" s="87"/>
      <c r="R72" s="90" t="str">
        <f>IF(P72="","",T72*M72*LOOKUP(RIGHT($D$2,3),定数!$A$6:$A$13,定数!$B$6:$B$13))</f>
        <v/>
      </c>
      <c r="S72" s="90"/>
      <c r="T72" s="91" t="str">
        <f t="shared" si="4"/>
        <v/>
      </c>
      <c r="U72" s="91"/>
      <c r="V72" t="str">
        <f t="shared" si="7"/>
        <v/>
      </c>
      <c r="W72" t="str">
        <f t="shared" si="2"/>
        <v/>
      </c>
      <c r="X72" s="35" t="str">
        <f t="shared" si="5"/>
        <v/>
      </c>
      <c r="Y72" s="36" t="str">
        <f t="shared" si="6"/>
        <v/>
      </c>
    </row>
    <row r="73" spans="2:25">
      <c r="B73" s="51">
        <v>65</v>
      </c>
      <c r="C73" s="86" t="str">
        <f t="shared" si="0"/>
        <v/>
      </c>
      <c r="D73" s="86"/>
      <c r="E73" s="51"/>
      <c r="F73" s="8"/>
      <c r="G73" s="51"/>
      <c r="H73" s="87"/>
      <c r="I73" s="87"/>
      <c r="J73" s="51"/>
      <c r="K73" s="88" t="str">
        <f t="shared" si="3"/>
        <v/>
      </c>
      <c r="L73" s="89"/>
      <c r="M73" s="6" t="str">
        <f>IF(J73="","",(K73/J73)/LOOKUP(RIGHT($D$2,3),定数!$A$6:$A$13,定数!$B$6:$B$13))</f>
        <v/>
      </c>
      <c r="N73" s="51"/>
      <c r="O73" s="8"/>
      <c r="P73" s="87"/>
      <c r="Q73" s="87"/>
      <c r="R73" s="90" t="str">
        <f>IF(P73="","",T73*M73*LOOKUP(RIGHT($D$2,3),定数!$A$6:$A$13,定数!$B$6:$B$13))</f>
        <v/>
      </c>
      <c r="S73" s="90"/>
      <c r="T73" s="91" t="str">
        <f t="shared" si="4"/>
        <v/>
      </c>
      <c r="U73" s="91"/>
      <c r="V73" t="str">
        <f t="shared" si="7"/>
        <v/>
      </c>
      <c r="W73" t="str">
        <f t="shared" si="2"/>
        <v/>
      </c>
      <c r="X73" s="35" t="str">
        <f t="shared" si="5"/>
        <v/>
      </c>
      <c r="Y73" s="36" t="str">
        <f t="shared" si="6"/>
        <v/>
      </c>
    </row>
    <row r="74" spans="2:25">
      <c r="B74" s="51">
        <v>66</v>
      </c>
      <c r="C74" s="86" t="str">
        <f t="shared" ref="C74:C108" si="8">IF(R73="","",C73+R73)</f>
        <v/>
      </c>
      <c r="D74" s="86"/>
      <c r="E74" s="51"/>
      <c r="F74" s="8"/>
      <c r="G74" s="51"/>
      <c r="H74" s="87"/>
      <c r="I74" s="87"/>
      <c r="J74" s="51"/>
      <c r="K74" s="88" t="str">
        <f t="shared" si="3"/>
        <v/>
      </c>
      <c r="L74" s="89"/>
      <c r="M74" s="6" t="str">
        <f>IF(J74="","",(K74/J74)/LOOKUP(RIGHT($D$2,3),定数!$A$6:$A$13,定数!$B$6:$B$13))</f>
        <v/>
      </c>
      <c r="N74" s="51"/>
      <c r="O74" s="8"/>
      <c r="P74" s="87"/>
      <c r="Q74" s="87"/>
      <c r="R74" s="90" t="str">
        <f>IF(P74="","",T74*M74*LOOKUP(RIGHT($D$2,3),定数!$A$6:$A$13,定数!$B$6:$B$13))</f>
        <v/>
      </c>
      <c r="S74" s="90"/>
      <c r="T74" s="91" t="str">
        <f t="shared" si="4"/>
        <v/>
      </c>
      <c r="U74" s="91"/>
      <c r="V74" t="str">
        <f t="shared" si="7"/>
        <v/>
      </c>
      <c r="W74" t="str">
        <f t="shared" si="7"/>
        <v/>
      </c>
      <c r="X74" s="35" t="str">
        <f t="shared" si="5"/>
        <v/>
      </c>
      <c r="Y74" s="36" t="str">
        <f t="shared" si="6"/>
        <v/>
      </c>
    </row>
    <row r="75" spans="2:25">
      <c r="B75" s="51">
        <v>67</v>
      </c>
      <c r="C75" s="86" t="str">
        <f t="shared" si="8"/>
        <v/>
      </c>
      <c r="D75" s="86"/>
      <c r="E75" s="51"/>
      <c r="F75" s="8"/>
      <c r="G75" s="51"/>
      <c r="H75" s="87"/>
      <c r="I75" s="87"/>
      <c r="J75" s="51"/>
      <c r="K75" s="88" t="str">
        <f t="shared" ref="K75:K108" si="9">IF(J75="","",C75*0.03)</f>
        <v/>
      </c>
      <c r="L75" s="89"/>
      <c r="M75" s="6" t="str">
        <f>IF(J75="","",(K75/J75)/LOOKUP(RIGHT($D$2,3),定数!$A$6:$A$13,定数!$B$6:$B$13))</f>
        <v/>
      </c>
      <c r="N75" s="51"/>
      <c r="O75" s="8"/>
      <c r="P75" s="87"/>
      <c r="Q75" s="87"/>
      <c r="R75" s="90" t="str">
        <f>IF(P75="","",T75*M75*LOOKUP(RIGHT($D$2,3),定数!$A$6:$A$13,定数!$B$6:$B$13))</f>
        <v/>
      </c>
      <c r="S75" s="90"/>
      <c r="T75" s="91" t="str">
        <f t="shared" si="4"/>
        <v/>
      </c>
      <c r="U75" s="91"/>
      <c r="V75" t="str">
        <f t="shared" ref="V75:W90" si="10">IF(S75&lt;&gt;"",IF(S75&lt;0,1+V74,0),"")</f>
        <v/>
      </c>
      <c r="W75" t="str">
        <f t="shared" si="10"/>
        <v/>
      </c>
      <c r="X75" s="35" t="str">
        <f t="shared" si="5"/>
        <v/>
      </c>
      <c r="Y75" s="36" t="str">
        <f t="shared" si="6"/>
        <v/>
      </c>
    </row>
    <row r="76" spans="2:25">
      <c r="B76" s="51">
        <v>68</v>
      </c>
      <c r="C76" s="86" t="str">
        <f t="shared" si="8"/>
        <v/>
      </c>
      <c r="D76" s="86"/>
      <c r="E76" s="51"/>
      <c r="F76" s="8"/>
      <c r="G76" s="51"/>
      <c r="H76" s="87"/>
      <c r="I76" s="87"/>
      <c r="J76" s="51"/>
      <c r="K76" s="88" t="str">
        <f t="shared" si="9"/>
        <v/>
      </c>
      <c r="L76" s="89"/>
      <c r="M76" s="6" t="str">
        <f>IF(J76="","",(K76/J76)/LOOKUP(RIGHT($D$2,3),定数!$A$6:$A$13,定数!$B$6:$B$13))</f>
        <v/>
      </c>
      <c r="N76" s="51"/>
      <c r="O76" s="8"/>
      <c r="P76" s="87"/>
      <c r="Q76" s="87"/>
      <c r="R76" s="90" t="str">
        <f>IF(P76="","",T76*M76*LOOKUP(RIGHT($D$2,3),定数!$A$6:$A$13,定数!$B$6:$B$13))</f>
        <v/>
      </c>
      <c r="S76" s="90"/>
      <c r="T76" s="91" t="str">
        <f t="shared" ref="T76:T108" si="11">IF(P76="","",IF(G76="買",(P76-H76),(H76-P76))*IF(RIGHT($D$2,3)="JPY",100,10000))</f>
        <v/>
      </c>
      <c r="U76" s="91"/>
      <c r="V76" t="str">
        <f t="shared" si="10"/>
        <v/>
      </c>
      <c r="W76" t="str">
        <f t="shared" si="10"/>
        <v/>
      </c>
      <c r="X76" s="35" t="str">
        <f t="shared" ref="X76:X108" si="12">IF(C76&lt;&gt;"",MAX(X75,C76),"")</f>
        <v/>
      </c>
      <c r="Y76" s="36" t="str">
        <f t="shared" ref="Y76:Y108" si="13">IF(X76&lt;&gt;"",1-(C76/X76),"")</f>
        <v/>
      </c>
    </row>
    <row r="77" spans="2:25">
      <c r="B77" s="51">
        <v>69</v>
      </c>
      <c r="C77" s="86" t="str">
        <f t="shared" si="8"/>
        <v/>
      </c>
      <c r="D77" s="86"/>
      <c r="E77" s="51"/>
      <c r="F77" s="8"/>
      <c r="G77" s="51"/>
      <c r="H77" s="87"/>
      <c r="I77" s="87"/>
      <c r="J77" s="51"/>
      <c r="K77" s="88" t="str">
        <f t="shared" si="9"/>
        <v/>
      </c>
      <c r="L77" s="89"/>
      <c r="M77" s="6" t="str">
        <f>IF(J77="","",(K77/J77)/LOOKUP(RIGHT($D$2,3),定数!$A$6:$A$13,定数!$B$6:$B$13))</f>
        <v/>
      </c>
      <c r="N77" s="51"/>
      <c r="O77" s="8"/>
      <c r="P77" s="87"/>
      <c r="Q77" s="87"/>
      <c r="R77" s="90" t="str">
        <f>IF(P77="","",T77*M77*LOOKUP(RIGHT($D$2,3),定数!$A$6:$A$13,定数!$B$6:$B$13))</f>
        <v/>
      </c>
      <c r="S77" s="90"/>
      <c r="T77" s="91" t="str">
        <f t="shared" si="11"/>
        <v/>
      </c>
      <c r="U77" s="91"/>
      <c r="V77" t="str">
        <f t="shared" si="10"/>
        <v/>
      </c>
      <c r="W77" t="str">
        <f t="shared" si="10"/>
        <v/>
      </c>
      <c r="X77" s="35" t="str">
        <f t="shared" si="12"/>
        <v/>
      </c>
      <c r="Y77" s="36" t="str">
        <f t="shared" si="13"/>
        <v/>
      </c>
    </row>
    <row r="78" spans="2:25">
      <c r="B78" s="51">
        <v>70</v>
      </c>
      <c r="C78" s="86" t="str">
        <f t="shared" si="8"/>
        <v/>
      </c>
      <c r="D78" s="86"/>
      <c r="E78" s="51"/>
      <c r="F78" s="8"/>
      <c r="G78" s="51"/>
      <c r="H78" s="87"/>
      <c r="I78" s="87"/>
      <c r="J78" s="51"/>
      <c r="K78" s="88" t="str">
        <f t="shared" si="9"/>
        <v/>
      </c>
      <c r="L78" s="89"/>
      <c r="M78" s="6" t="str">
        <f>IF(J78="","",(K78/J78)/LOOKUP(RIGHT($D$2,3),定数!$A$6:$A$13,定数!$B$6:$B$13))</f>
        <v/>
      </c>
      <c r="N78" s="51"/>
      <c r="O78" s="8"/>
      <c r="P78" s="87"/>
      <c r="Q78" s="87"/>
      <c r="R78" s="90" t="str">
        <f>IF(P78="","",T78*M78*LOOKUP(RIGHT($D$2,3),定数!$A$6:$A$13,定数!$B$6:$B$13))</f>
        <v/>
      </c>
      <c r="S78" s="90"/>
      <c r="T78" s="91" t="str">
        <f t="shared" si="11"/>
        <v/>
      </c>
      <c r="U78" s="91"/>
      <c r="V78" t="str">
        <f t="shared" si="10"/>
        <v/>
      </c>
      <c r="W78" t="str">
        <f t="shared" si="10"/>
        <v/>
      </c>
      <c r="X78" s="35" t="str">
        <f t="shared" si="12"/>
        <v/>
      </c>
      <c r="Y78" s="36" t="str">
        <f t="shared" si="13"/>
        <v/>
      </c>
    </row>
    <row r="79" spans="2:25">
      <c r="B79" s="51">
        <v>71</v>
      </c>
      <c r="C79" s="86" t="str">
        <f t="shared" si="8"/>
        <v/>
      </c>
      <c r="D79" s="86"/>
      <c r="E79" s="51"/>
      <c r="F79" s="8"/>
      <c r="G79" s="51"/>
      <c r="H79" s="87"/>
      <c r="I79" s="87"/>
      <c r="J79" s="51"/>
      <c r="K79" s="88" t="str">
        <f t="shared" si="9"/>
        <v/>
      </c>
      <c r="L79" s="89"/>
      <c r="M79" s="6" t="str">
        <f>IF(J79="","",(K79/J79)/LOOKUP(RIGHT($D$2,3),定数!$A$6:$A$13,定数!$B$6:$B$13))</f>
        <v/>
      </c>
      <c r="N79" s="51"/>
      <c r="O79" s="8"/>
      <c r="P79" s="87"/>
      <c r="Q79" s="87"/>
      <c r="R79" s="90" t="str">
        <f>IF(P79="","",T79*M79*LOOKUP(RIGHT($D$2,3),定数!$A$6:$A$13,定数!$B$6:$B$13))</f>
        <v/>
      </c>
      <c r="S79" s="90"/>
      <c r="T79" s="91" t="str">
        <f t="shared" si="11"/>
        <v/>
      </c>
      <c r="U79" s="91"/>
      <c r="V79" t="str">
        <f t="shared" si="10"/>
        <v/>
      </c>
      <c r="W79" t="str">
        <f t="shared" si="10"/>
        <v/>
      </c>
      <c r="X79" s="35" t="str">
        <f t="shared" si="12"/>
        <v/>
      </c>
      <c r="Y79" s="36" t="str">
        <f t="shared" si="13"/>
        <v/>
      </c>
    </row>
    <row r="80" spans="2:25">
      <c r="B80" s="51">
        <v>72</v>
      </c>
      <c r="C80" s="86" t="str">
        <f t="shared" si="8"/>
        <v/>
      </c>
      <c r="D80" s="86"/>
      <c r="E80" s="51"/>
      <c r="F80" s="8"/>
      <c r="G80" s="51"/>
      <c r="H80" s="87"/>
      <c r="I80" s="87"/>
      <c r="J80" s="51"/>
      <c r="K80" s="88" t="str">
        <f t="shared" si="9"/>
        <v/>
      </c>
      <c r="L80" s="89"/>
      <c r="M80" s="6" t="str">
        <f>IF(J80="","",(K80/J80)/LOOKUP(RIGHT($D$2,3),定数!$A$6:$A$13,定数!$B$6:$B$13))</f>
        <v/>
      </c>
      <c r="N80" s="51"/>
      <c r="O80" s="8"/>
      <c r="P80" s="87"/>
      <c r="Q80" s="87"/>
      <c r="R80" s="90" t="str">
        <f>IF(P80="","",T80*M80*LOOKUP(RIGHT($D$2,3),定数!$A$6:$A$13,定数!$B$6:$B$13))</f>
        <v/>
      </c>
      <c r="S80" s="90"/>
      <c r="T80" s="91" t="str">
        <f t="shared" si="11"/>
        <v/>
      </c>
      <c r="U80" s="91"/>
      <c r="V80" t="str">
        <f t="shared" si="10"/>
        <v/>
      </c>
      <c r="W80" t="str">
        <f t="shared" si="10"/>
        <v/>
      </c>
      <c r="X80" s="35" t="str">
        <f t="shared" si="12"/>
        <v/>
      </c>
      <c r="Y80" s="36" t="str">
        <f t="shared" si="13"/>
        <v/>
      </c>
    </row>
    <row r="81" spans="2:25">
      <c r="B81" s="51">
        <v>73</v>
      </c>
      <c r="C81" s="86" t="str">
        <f t="shared" si="8"/>
        <v/>
      </c>
      <c r="D81" s="86"/>
      <c r="E81" s="51"/>
      <c r="F81" s="8"/>
      <c r="G81" s="51"/>
      <c r="H81" s="87"/>
      <c r="I81" s="87"/>
      <c r="J81" s="51"/>
      <c r="K81" s="88" t="str">
        <f t="shared" si="9"/>
        <v/>
      </c>
      <c r="L81" s="89"/>
      <c r="M81" s="6" t="str">
        <f>IF(J81="","",(K81/J81)/LOOKUP(RIGHT($D$2,3),定数!$A$6:$A$13,定数!$B$6:$B$13))</f>
        <v/>
      </c>
      <c r="N81" s="51"/>
      <c r="O81" s="8"/>
      <c r="P81" s="87"/>
      <c r="Q81" s="87"/>
      <c r="R81" s="90" t="str">
        <f>IF(P81="","",T81*M81*LOOKUP(RIGHT($D$2,3),定数!$A$6:$A$13,定数!$B$6:$B$13))</f>
        <v/>
      </c>
      <c r="S81" s="90"/>
      <c r="T81" s="91" t="str">
        <f t="shared" si="11"/>
        <v/>
      </c>
      <c r="U81" s="91"/>
      <c r="V81" t="str">
        <f t="shared" si="10"/>
        <v/>
      </c>
      <c r="W81" t="str">
        <f t="shared" si="10"/>
        <v/>
      </c>
      <c r="X81" s="35" t="str">
        <f t="shared" si="12"/>
        <v/>
      </c>
      <c r="Y81" s="36" t="str">
        <f t="shared" si="13"/>
        <v/>
      </c>
    </row>
    <row r="82" spans="2:25">
      <c r="B82" s="51">
        <v>74</v>
      </c>
      <c r="C82" s="86" t="str">
        <f t="shared" si="8"/>
        <v/>
      </c>
      <c r="D82" s="86"/>
      <c r="E82" s="51"/>
      <c r="F82" s="8"/>
      <c r="G82" s="51"/>
      <c r="H82" s="87"/>
      <c r="I82" s="87"/>
      <c r="J82" s="51"/>
      <c r="K82" s="88" t="str">
        <f t="shared" si="9"/>
        <v/>
      </c>
      <c r="L82" s="89"/>
      <c r="M82" s="6" t="str">
        <f>IF(J82="","",(K82/J82)/LOOKUP(RIGHT($D$2,3),定数!$A$6:$A$13,定数!$B$6:$B$13))</f>
        <v/>
      </c>
      <c r="N82" s="51"/>
      <c r="O82" s="8"/>
      <c r="P82" s="87"/>
      <c r="Q82" s="87"/>
      <c r="R82" s="90" t="str">
        <f>IF(P82="","",T82*M82*LOOKUP(RIGHT($D$2,3),定数!$A$6:$A$13,定数!$B$6:$B$13))</f>
        <v/>
      </c>
      <c r="S82" s="90"/>
      <c r="T82" s="91" t="str">
        <f t="shared" si="11"/>
        <v/>
      </c>
      <c r="U82" s="91"/>
      <c r="V82" t="str">
        <f t="shared" si="10"/>
        <v/>
      </c>
      <c r="W82" t="str">
        <f t="shared" si="10"/>
        <v/>
      </c>
      <c r="X82" s="35" t="str">
        <f t="shared" si="12"/>
        <v/>
      </c>
      <c r="Y82" s="36" t="str">
        <f t="shared" si="13"/>
        <v/>
      </c>
    </row>
    <row r="83" spans="2:25">
      <c r="B83" s="51">
        <v>75</v>
      </c>
      <c r="C83" s="86" t="str">
        <f t="shared" si="8"/>
        <v/>
      </c>
      <c r="D83" s="86"/>
      <c r="E83" s="51"/>
      <c r="F83" s="8"/>
      <c r="G83" s="51"/>
      <c r="H83" s="87"/>
      <c r="I83" s="87"/>
      <c r="J83" s="51"/>
      <c r="K83" s="88" t="str">
        <f t="shared" si="9"/>
        <v/>
      </c>
      <c r="L83" s="89"/>
      <c r="M83" s="6" t="str">
        <f>IF(J83="","",(K83/J83)/LOOKUP(RIGHT($D$2,3),定数!$A$6:$A$13,定数!$B$6:$B$13))</f>
        <v/>
      </c>
      <c r="N83" s="51"/>
      <c r="O83" s="8"/>
      <c r="P83" s="87"/>
      <c r="Q83" s="87"/>
      <c r="R83" s="90" t="str">
        <f>IF(P83="","",T83*M83*LOOKUP(RIGHT($D$2,3),定数!$A$6:$A$13,定数!$B$6:$B$13))</f>
        <v/>
      </c>
      <c r="S83" s="90"/>
      <c r="T83" s="91" t="str">
        <f t="shared" si="11"/>
        <v/>
      </c>
      <c r="U83" s="91"/>
      <c r="V83" t="str">
        <f t="shared" si="10"/>
        <v/>
      </c>
      <c r="W83" t="str">
        <f t="shared" si="10"/>
        <v/>
      </c>
      <c r="X83" s="35" t="str">
        <f t="shared" si="12"/>
        <v/>
      </c>
      <c r="Y83" s="36" t="str">
        <f t="shared" si="13"/>
        <v/>
      </c>
    </row>
    <row r="84" spans="2:25">
      <c r="B84" s="51">
        <v>76</v>
      </c>
      <c r="C84" s="86" t="str">
        <f t="shared" si="8"/>
        <v/>
      </c>
      <c r="D84" s="86"/>
      <c r="E84" s="51"/>
      <c r="F84" s="8"/>
      <c r="G84" s="51"/>
      <c r="H84" s="87"/>
      <c r="I84" s="87"/>
      <c r="J84" s="51"/>
      <c r="K84" s="88" t="str">
        <f t="shared" si="9"/>
        <v/>
      </c>
      <c r="L84" s="89"/>
      <c r="M84" s="6" t="str">
        <f>IF(J84="","",(K84/J84)/LOOKUP(RIGHT($D$2,3),定数!$A$6:$A$13,定数!$B$6:$B$13))</f>
        <v/>
      </c>
      <c r="N84" s="51"/>
      <c r="O84" s="8"/>
      <c r="P84" s="87"/>
      <c r="Q84" s="87"/>
      <c r="R84" s="90" t="str">
        <f>IF(P84="","",T84*M84*LOOKUP(RIGHT($D$2,3),定数!$A$6:$A$13,定数!$B$6:$B$13))</f>
        <v/>
      </c>
      <c r="S84" s="90"/>
      <c r="T84" s="91" t="str">
        <f t="shared" si="11"/>
        <v/>
      </c>
      <c r="U84" s="91"/>
      <c r="V84" t="str">
        <f t="shared" si="10"/>
        <v/>
      </c>
      <c r="W84" t="str">
        <f t="shared" si="10"/>
        <v/>
      </c>
      <c r="X84" s="35" t="str">
        <f t="shared" si="12"/>
        <v/>
      </c>
      <c r="Y84" s="36" t="str">
        <f t="shared" si="13"/>
        <v/>
      </c>
    </row>
    <row r="85" spans="2:25">
      <c r="B85" s="51">
        <v>77</v>
      </c>
      <c r="C85" s="86" t="str">
        <f t="shared" si="8"/>
        <v/>
      </c>
      <c r="D85" s="86"/>
      <c r="E85" s="51"/>
      <c r="F85" s="8"/>
      <c r="G85" s="51"/>
      <c r="H85" s="87"/>
      <c r="I85" s="87"/>
      <c r="J85" s="51"/>
      <c r="K85" s="88" t="str">
        <f t="shared" si="9"/>
        <v/>
      </c>
      <c r="L85" s="89"/>
      <c r="M85" s="6" t="str">
        <f>IF(J85="","",(K85/J85)/LOOKUP(RIGHT($D$2,3),定数!$A$6:$A$13,定数!$B$6:$B$13))</f>
        <v/>
      </c>
      <c r="N85" s="51"/>
      <c r="O85" s="8"/>
      <c r="P85" s="87"/>
      <c r="Q85" s="87"/>
      <c r="R85" s="90" t="str">
        <f>IF(P85="","",T85*M85*LOOKUP(RIGHT($D$2,3),定数!$A$6:$A$13,定数!$B$6:$B$13))</f>
        <v/>
      </c>
      <c r="S85" s="90"/>
      <c r="T85" s="91" t="str">
        <f t="shared" si="11"/>
        <v/>
      </c>
      <c r="U85" s="91"/>
      <c r="V85" t="str">
        <f t="shared" si="10"/>
        <v/>
      </c>
      <c r="W85" t="str">
        <f t="shared" si="10"/>
        <v/>
      </c>
      <c r="X85" s="35" t="str">
        <f t="shared" si="12"/>
        <v/>
      </c>
      <c r="Y85" s="36" t="str">
        <f t="shared" si="13"/>
        <v/>
      </c>
    </row>
    <row r="86" spans="2:25">
      <c r="B86" s="51">
        <v>78</v>
      </c>
      <c r="C86" s="86" t="str">
        <f t="shared" si="8"/>
        <v/>
      </c>
      <c r="D86" s="86"/>
      <c r="E86" s="51"/>
      <c r="F86" s="8"/>
      <c r="G86" s="51"/>
      <c r="H86" s="87"/>
      <c r="I86" s="87"/>
      <c r="J86" s="51"/>
      <c r="K86" s="88" t="str">
        <f t="shared" si="9"/>
        <v/>
      </c>
      <c r="L86" s="89"/>
      <c r="M86" s="6" t="str">
        <f>IF(J86="","",(K86/J86)/LOOKUP(RIGHT($D$2,3),定数!$A$6:$A$13,定数!$B$6:$B$13))</f>
        <v/>
      </c>
      <c r="N86" s="51"/>
      <c r="O86" s="8"/>
      <c r="P86" s="87"/>
      <c r="Q86" s="87"/>
      <c r="R86" s="90" t="str">
        <f>IF(P86="","",T86*M86*LOOKUP(RIGHT($D$2,3),定数!$A$6:$A$13,定数!$B$6:$B$13))</f>
        <v/>
      </c>
      <c r="S86" s="90"/>
      <c r="T86" s="91" t="str">
        <f t="shared" si="11"/>
        <v/>
      </c>
      <c r="U86" s="91"/>
      <c r="V86" t="str">
        <f t="shared" si="10"/>
        <v/>
      </c>
      <c r="W86" t="str">
        <f t="shared" si="10"/>
        <v/>
      </c>
      <c r="X86" s="35" t="str">
        <f t="shared" si="12"/>
        <v/>
      </c>
      <c r="Y86" s="36" t="str">
        <f t="shared" si="13"/>
        <v/>
      </c>
    </row>
    <row r="87" spans="2:25">
      <c r="B87" s="51">
        <v>79</v>
      </c>
      <c r="C87" s="86" t="str">
        <f t="shared" si="8"/>
        <v/>
      </c>
      <c r="D87" s="86"/>
      <c r="E87" s="51"/>
      <c r="F87" s="8"/>
      <c r="G87" s="51"/>
      <c r="H87" s="87"/>
      <c r="I87" s="87"/>
      <c r="J87" s="51"/>
      <c r="K87" s="88" t="str">
        <f t="shared" si="9"/>
        <v/>
      </c>
      <c r="L87" s="89"/>
      <c r="M87" s="6" t="str">
        <f>IF(J87="","",(K87/J87)/LOOKUP(RIGHT($D$2,3),定数!$A$6:$A$13,定数!$B$6:$B$13))</f>
        <v/>
      </c>
      <c r="N87" s="51"/>
      <c r="O87" s="8"/>
      <c r="P87" s="87"/>
      <c r="Q87" s="87"/>
      <c r="R87" s="90" t="str">
        <f>IF(P87="","",T87*M87*LOOKUP(RIGHT($D$2,3),定数!$A$6:$A$13,定数!$B$6:$B$13))</f>
        <v/>
      </c>
      <c r="S87" s="90"/>
      <c r="T87" s="91" t="str">
        <f t="shared" si="11"/>
        <v/>
      </c>
      <c r="U87" s="91"/>
      <c r="V87" t="str">
        <f t="shared" si="10"/>
        <v/>
      </c>
      <c r="W87" t="str">
        <f t="shared" si="10"/>
        <v/>
      </c>
      <c r="X87" s="35" t="str">
        <f t="shared" si="12"/>
        <v/>
      </c>
      <c r="Y87" s="36" t="str">
        <f t="shared" si="13"/>
        <v/>
      </c>
    </row>
    <row r="88" spans="2:25">
      <c r="B88" s="51">
        <v>80</v>
      </c>
      <c r="C88" s="86" t="str">
        <f t="shared" si="8"/>
        <v/>
      </c>
      <c r="D88" s="86"/>
      <c r="E88" s="51"/>
      <c r="F88" s="8"/>
      <c r="G88" s="51"/>
      <c r="H88" s="87"/>
      <c r="I88" s="87"/>
      <c r="J88" s="51"/>
      <c r="K88" s="88" t="str">
        <f t="shared" si="9"/>
        <v/>
      </c>
      <c r="L88" s="89"/>
      <c r="M88" s="6" t="str">
        <f>IF(J88="","",(K88/J88)/LOOKUP(RIGHT($D$2,3),定数!$A$6:$A$13,定数!$B$6:$B$13))</f>
        <v/>
      </c>
      <c r="N88" s="51"/>
      <c r="O88" s="8"/>
      <c r="P88" s="87"/>
      <c r="Q88" s="87"/>
      <c r="R88" s="90" t="str">
        <f>IF(P88="","",T88*M88*LOOKUP(RIGHT($D$2,3),定数!$A$6:$A$13,定数!$B$6:$B$13))</f>
        <v/>
      </c>
      <c r="S88" s="90"/>
      <c r="T88" s="91" t="str">
        <f t="shared" si="11"/>
        <v/>
      </c>
      <c r="U88" s="91"/>
      <c r="V88" t="str">
        <f t="shared" si="10"/>
        <v/>
      </c>
      <c r="W88" t="str">
        <f t="shared" si="10"/>
        <v/>
      </c>
      <c r="X88" s="35" t="str">
        <f t="shared" si="12"/>
        <v/>
      </c>
      <c r="Y88" s="36" t="str">
        <f t="shared" si="13"/>
        <v/>
      </c>
    </row>
    <row r="89" spans="2:25">
      <c r="B89" s="51">
        <v>81</v>
      </c>
      <c r="C89" s="86" t="str">
        <f t="shared" si="8"/>
        <v/>
      </c>
      <c r="D89" s="86"/>
      <c r="E89" s="51"/>
      <c r="F89" s="8"/>
      <c r="G89" s="51"/>
      <c r="H89" s="87"/>
      <c r="I89" s="87"/>
      <c r="J89" s="51"/>
      <c r="K89" s="88" t="str">
        <f t="shared" si="9"/>
        <v/>
      </c>
      <c r="L89" s="89"/>
      <c r="M89" s="6" t="str">
        <f>IF(J89="","",(K89/J89)/LOOKUP(RIGHT($D$2,3),定数!$A$6:$A$13,定数!$B$6:$B$13))</f>
        <v/>
      </c>
      <c r="N89" s="51"/>
      <c r="O89" s="8"/>
      <c r="P89" s="87"/>
      <c r="Q89" s="87"/>
      <c r="R89" s="90" t="str">
        <f>IF(P89="","",T89*M89*LOOKUP(RIGHT($D$2,3),定数!$A$6:$A$13,定数!$B$6:$B$13))</f>
        <v/>
      </c>
      <c r="S89" s="90"/>
      <c r="T89" s="91" t="str">
        <f t="shared" si="11"/>
        <v/>
      </c>
      <c r="U89" s="91"/>
      <c r="V89" t="str">
        <f t="shared" si="10"/>
        <v/>
      </c>
      <c r="W89" t="str">
        <f t="shared" si="10"/>
        <v/>
      </c>
      <c r="X89" s="35" t="str">
        <f t="shared" si="12"/>
        <v/>
      </c>
      <c r="Y89" s="36" t="str">
        <f t="shared" si="13"/>
        <v/>
      </c>
    </row>
    <row r="90" spans="2:25">
      <c r="B90" s="51">
        <v>82</v>
      </c>
      <c r="C90" s="86" t="str">
        <f t="shared" si="8"/>
        <v/>
      </c>
      <c r="D90" s="86"/>
      <c r="E90" s="51"/>
      <c r="F90" s="8"/>
      <c r="G90" s="51"/>
      <c r="H90" s="87"/>
      <c r="I90" s="87"/>
      <c r="J90" s="51"/>
      <c r="K90" s="88" t="str">
        <f t="shared" si="9"/>
        <v/>
      </c>
      <c r="L90" s="89"/>
      <c r="M90" s="6" t="str">
        <f>IF(J90="","",(K90/J90)/LOOKUP(RIGHT($D$2,3),定数!$A$6:$A$13,定数!$B$6:$B$13))</f>
        <v/>
      </c>
      <c r="N90" s="51"/>
      <c r="O90" s="8"/>
      <c r="P90" s="87"/>
      <c r="Q90" s="87"/>
      <c r="R90" s="90" t="str">
        <f>IF(P90="","",T90*M90*LOOKUP(RIGHT($D$2,3),定数!$A$6:$A$13,定数!$B$6:$B$13))</f>
        <v/>
      </c>
      <c r="S90" s="90"/>
      <c r="T90" s="91" t="str">
        <f t="shared" si="11"/>
        <v/>
      </c>
      <c r="U90" s="91"/>
      <c r="V90" t="str">
        <f t="shared" si="10"/>
        <v/>
      </c>
      <c r="W90" t="str">
        <f t="shared" si="10"/>
        <v/>
      </c>
      <c r="X90" s="35" t="str">
        <f t="shared" si="12"/>
        <v/>
      </c>
      <c r="Y90" s="36" t="str">
        <f t="shared" si="13"/>
        <v/>
      </c>
    </row>
    <row r="91" spans="2:25">
      <c r="B91" s="51">
        <v>83</v>
      </c>
      <c r="C91" s="86" t="str">
        <f t="shared" si="8"/>
        <v/>
      </c>
      <c r="D91" s="86"/>
      <c r="E91" s="51"/>
      <c r="F91" s="8"/>
      <c r="G91" s="51"/>
      <c r="H91" s="87"/>
      <c r="I91" s="87"/>
      <c r="J91" s="51"/>
      <c r="K91" s="88" t="str">
        <f t="shared" si="9"/>
        <v/>
      </c>
      <c r="L91" s="89"/>
      <c r="M91" s="6" t="str">
        <f>IF(J91="","",(K91/J91)/LOOKUP(RIGHT($D$2,3),定数!$A$6:$A$13,定数!$B$6:$B$13))</f>
        <v/>
      </c>
      <c r="N91" s="51"/>
      <c r="O91" s="8"/>
      <c r="P91" s="87"/>
      <c r="Q91" s="87"/>
      <c r="R91" s="90" t="str">
        <f>IF(P91="","",T91*M91*LOOKUP(RIGHT($D$2,3),定数!$A$6:$A$13,定数!$B$6:$B$13))</f>
        <v/>
      </c>
      <c r="S91" s="90"/>
      <c r="T91" s="91" t="str">
        <f t="shared" si="11"/>
        <v/>
      </c>
      <c r="U91" s="91"/>
      <c r="V91" t="str">
        <f t="shared" ref="V91:W106" si="14">IF(S91&lt;&gt;"",IF(S91&lt;0,1+V90,0),"")</f>
        <v/>
      </c>
      <c r="W91" t="str">
        <f t="shared" si="14"/>
        <v/>
      </c>
      <c r="X91" s="35" t="str">
        <f t="shared" si="12"/>
        <v/>
      </c>
      <c r="Y91" s="36" t="str">
        <f t="shared" si="13"/>
        <v/>
      </c>
    </row>
    <row r="92" spans="2:25">
      <c r="B92" s="51">
        <v>84</v>
      </c>
      <c r="C92" s="86" t="str">
        <f t="shared" si="8"/>
        <v/>
      </c>
      <c r="D92" s="86"/>
      <c r="E92" s="51"/>
      <c r="F92" s="8"/>
      <c r="G92" s="51"/>
      <c r="H92" s="87"/>
      <c r="I92" s="87"/>
      <c r="J92" s="51"/>
      <c r="K92" s="88" t="str">
        <f t="shared" si="9"/>
        <v/>
      </c>
      <c r="L92" s="89"/>
      <c r="M92" s="6" t="str">
        <f>IF(J92="","",(K92/J92)/LOOKUP(RIGHT($D$2,3),定数!$A$6:$A$13,定数!$B$6:$B$13))</f>
        <v/>
      </c>
      <c r="N92" s="51"/>
      <c r="O92" s="8"/>
      <c r="P92" s="87"/>
      <c r="Q92" s="87"/>
      <c r="R92" s="90" t="str">
        <f>IF(P92="","",T92*M92*LOOKUP(RIGHT($D$2,3),定数!$A$6:$A$13,定数!$B$6:$B$13))</f>
        <v/>
      </c>
      <c r="S92" s="90"/>
      <c r="T92" s="91" t="str">
        <f t="shared" si="11"/>
        <v/>
      </c>
      <c r="U92" s="91"/>
      <c r="V92" t="str">
        <f t="shared" si="14"/>
        <v/>
      </c>
      <c r="W92" t="str">
        <f t="shared" si="14"/>
        <v/>
      </c>
      <c r="X92" s="35" t="str">
        <f t="shared" si="12"/>
        <v/>
      </c>
      <c r="Y92" s="36" t="str">
        <f t="shared" si="13"/>
        <v/>
      </c>
    </row>
    <row r="93" spans="2:25">
      <c r="B93" s="51">
        <v>85</v>
      </c>
      <c r="C93" s="86" t="str">
        <f t="shared" si="8"/>
        <v/>
      </c>
      <c r="D93" s="86"/>
      <c r="E93" s="51"/>
      <c r="F93" s="8"/>
      <c r="G93" s="51"/>
      <c r="H93" s="87"/>
      <c r="I93" s="87"/>
      <c r="J93" s="51"/>
      <c r="K93" s="88" t="str">
        <f t="shared" si="9"/>
        <v/>
      </c>
      <c r="L93" s="89"/>
      <c r="M93" s="6" t="str">
        <f>IF(J93="","",(K93/J93)/LOOKUP(RIGHT($D$2,3),定数!$A$6:$A$13,定数!$B$6:$B$13))</f>
        <v/>
      </c>
      <c r="N93" s="51"/>
      <c r="O93" s="8"/>
      <c r="P93" s="87"/>
      <c r="Q93" s="87"/>
      <c r="R93" s="90" t="str">
        <f>IF(P93="","",T93*M93*LOOKUP(RIGHT($D$2,3),定数!$A$6:$A$13,定数!$B$6:$B$13))</f>
        <v/>
      </c>
      <c r="S93" s="90"/>
      <c r="T93" s="91" t="str">
        <f t="shared" si="11"/>
        <v/>
      </c>
      <c r="U93" s="91"/>
      <c r="V93" t="str">
        <f t="shared" si="14"/>
        <v/>
      </c>
      <c r="W93" t="str">
        <f t="shared" si="14"/>
        <v/>
      </c>
      <c r="X93" s="35" t="str">
        <f t="shared" si="12"/>
        <v/>
      </c>
      <c r="Y93" s="36" t="str">
        <f t="shared" si="13"/>
        <v/>
      </c>
    </row>
    <row r="94" spans="2:25">
      <c r="B94" s="51">
        <v>86</v>
      </c>
      <c r="C94" s="86" t="str">
        <f t="shared" si="8"/>
        <v/>
      </c>
      <c r="D94" s="86"/>
      <c r="E94" s="51"/>
      <c r="F94" s="8"/>
      <c r="G94" s="51"/>
      <c r="H94" s="87"/>
      <c r="I94" s="87"/>
      <c r="J94" s="51"/>
      <c r="K94" s="88" t="str">
        <f t="shared" si="9"/>
        <v/>
      </c>
      <c r="L94" s="89"/>
      <c r="M94" s="6" t="str">
        <f>IF(J94="","",(K94/J94)/LOOKUP(RIGHT($D$2,3),定数!$A$6:$A$13,定数!$B$6:$B$13))</f>
        <v/>
      </c>
      <c r="N94" s="51"/>
      <c r="O94" s="8"/>
      <c r="P94" s="87"/>
      <c r="Q94" s="87"/>
      <c r="R94" s="90" t="str">
        <f>IF(P94="","",T94*M94*LOOKUP(RIGHT($D$2,3),定数!$A$6:$A$13,定数!$B$6:$B$13))</f>
        <v/>
      </c>
      <c r="S94" s="90"/>
      <c r="T94" s="91" t="str">
        <f t="shared" si="11"/>
        <v/>
      </c>
      <c r="U94" s="91"/>
      <c r="V94" t="str">
        <f t="shared" si="14"/>
        <v/>
      </c>
      <c r="W94" t="str">
        <f t="shared" si="14"/>
        <v/>
      </c>
      <c r="X94" s="35" t="str">
        <f t="shared" si="12"/>
        <v/>
      </c>
      <c r="Y94" s="36" t="str">
        <f t="shared" si="13"/>
        <v/>
      </c>
    </row>
    <row r="95" spans="2:25">
      <c r="B95" s="51">
        <v>87</v>
      </c>
      <c r="C95" s="86" t="str">
        <f t="shared" si="8"/>
        <v/>
      </c>
      <c r="D95" s="86"/>
      <c r="E95" s="51"/>
      <c r="F95" s="8"/>
      <c r="G95" s="51"/>
      <c r="H95" s="87"/>
      <c r="I95" s="87"/>
      <c r="J95" s="51"/>
      <c r="K95" s="88" t="str">
        <f t="shared" si="9"/>
        <v/>
      </c>
      <c r="L95" s="89"/>
      <c r="M95" s="6" t="str">
        <f>IF(J95="","",(K95/J95)/LOOKUP(RIGHT($D$2,3),定数!$A$6:$A$13,定数!$B$6:$B$13))</f>
        <v/>
      </c>
      <c r="N95" s="51"/>
      <c r="O95" s="8"/>
      <c r="P95" s="87"/>
      <c r="Q95" s="87"/>
      <c r="R95" s="90" t="str">
        <f>IF(P95="","",T95*M95*LOOKUP(RIGHT($D$2,3),定数!$A$6:$A$13,定数!$B$6:$B$13))</f>
        <v/>
      </c>
      <c r="S95" s="90"/>
      <c r="T95" s="91" t="str">
        <f t="shared" si="11"/>
        <v/>
      </c>
      <c r="U95" s="91"/>
      <c r="V95" t="str">
        <f t="shared" si="14"/>
        <v/>
      </c>
      <c r="W95" t="str">
        <f t="shared" si="14"/>
        <v/>
      </c>
      <c r="X95" s="35" t="str">
        <f t="shared" si="12"/>
        <v/>
      </c>
      <c r="Y95" s="36" t="str">
        <f t="shared" si="13"/>
        <v/>
      </c>
    </row>
    <row r="96" spans="2:25">
      <c r="B96" s="51">
        <v>88</v>
      </c>
      <c r="C96" s="86" t="str">
        <f t="shared" si="8"/>
        <v/>
      </c>
      <c r="D96" s="86"/>
      <c r="E96" s="51"/>
      <c r="F96" s="8"/>
      <c r="G96" s="51"/>
      <c r="H96" s="87"/>
      <c r="I96" s="87"/>
      <c r="J96" s="51"/>
      <c r="K96" s="88" t="str">
        <f t="shared" si="9"/>
        <v/>
      </c>
      <c r="L96" s="89"/>
      <c r="M96" s="6" t="str">
        <f>IF(J96="","",(K96/J96)/LOOKUP(RIGHT($D$2,3),定数!$A$6:$A$13,定数!$B$6:$B$13))</f>
        <v/>
      </c>
      <c r="N96" s="51"/>
      <c r="O96" s="8"/>
      <c r="P96" s="87"/>
      <c r="Q96" s="87"/>
      <c r="R96" s="90" t="str">
        <f>IF(P96="","",T96*M96*LOOKUP(RIGHT($D$2,3),定数!$A$6:$A$13,定数!$B$6:$B$13))</f>
        <v/>
      </c>
      <c r="S96" s="90"/>
      <c r="T96" s="91" t="str">
        <f t="shared" si="11"/>
        <v/>
      </c>
      <c r="U96" s="91"/>
      <c r="V96" t="str">
        <f t="shared" si="14"/>
        <v/>
      </c>
      <c r="W96" t="str">
        <f t="shared" si="14"/>
        <v/>
      </c>
      <c r="X96" s="35" t="str">
        <f t="shared" si="12"/>
        <v/>
      </c>
      <c r="Y96" s="36" t="str">
        <f t="shared" si="13"/>
        <v/>
      </c>
    </row>
    <row r="97" spans="2:25">
      <c r="B97" s="51">
        <v>89</v>
      </c>
      <c r="C97" s="86" t="str">
        <f t="shared" si="8"/>
        <v/>
      </c>
      <c r="D97" s="86"/>
      <c r="E97" s="51"/>
      <c r="F97" s="8"/>
      <c r="G97" s="51"/>
      <c r="H97" s="87"/>
      <c r="I97" s="87"/>
      <c r="J97" s="51"/>
      <c r="K97" s="88" t="str">
        <f t="shared" si="9"/>
        <v/>
      </c>
      <c r="L97" s="89"/>
      <c r="M97" s="6" t="str">
        <f>IF(J97="","",(K97/J97)/LOOKUP(RIGHT($D$2,3),定数!$A$6:$A$13,定数!$B$6:$B$13))</f>
        <v/>
      </c>
      <c r="N97" s="51"/>
      <c r="O97" s="8"/>
      <c r="P97" s="87"/>
      <c r="Q97" s="87"/>
      <c r="R97" s="90" t="str">
        <f>IF(P97="","",T97*M97*LOOKUP(RIGHT($D$2,3),定数!$A$6:$A$13,定数!$B$6:$B$13))</f>
        <v/>
      </c>
      <c r="S97" s="90"/>
      <c r="T97" s="91" t="str">
        <f t="shared" si="11"/>
        <v/>
      </c>
      <c r="U97" s="91"/>
      <c r="V97" t="str">
        <f t="shared" si="14"/>
        <v/>
      </c>
      <c r="W97" t="str">
        <f t="shared" si="14"/>
        <v/>
      </c>
      <c r="X97" s="35" t="str">
        <f t="shared" si="12"/>
        <v/>
      </c>
      <c r="Y97" s="36" t="str">
        <f t="shared" si="13"/>
        <v/>
      </c>
    </row>
    <row r="98" spans="2:25">
      <c r="B98" s="51">
        <v>90</v>
      </c>
      <c r="C98" s="86" t="str">
        <f t="shared" si="8"/>
        <v/>
      </c>
      <c r="D98" s="86"/>
      <c r="E98" s="51"/>
      <c r="F98" s="8"/>
      <c r="G98" s="51"/>
      <c r="H98" s="87"/>
      <c r="I98" s="87"/>
      <c r="J98" s="51"/>
      <c r="K98" s="88" t="str">
        <f t="shared" si="9"/>
        <v/>
      </c>
      <c r="L98" s="89"/>
      <c r="M98" s="6" t="str">
        <f>IF(J98="","",(K98/J98)/LOOKUP(RIGHT($D$2,3),定数!$A$6:$A$13,定数!$B$6:$B$13))</f>
        <v/>
      </c>
      <c r="N98" s="51"/>
      <c r="O98" s="8"/>
      <c r="P98" s="87"/>
      <c r="Q98" s="87"/>
      <c r="R98" s="90" t="str">
        <f>IF(P98="","",T98*M98*LOOKUP(RIGHT($D$2,3),定数!$A$6:$A$13,定数!$B$6:$B$13))</f>
        <v/>
      </c>
      <c r="S98" s="90"/>
      <c r="T98" s="91" t="str">
        <f t="shared" si="11"/>
        <v/>
      </c>
      <c r="U98" s="91"/>
      <c r="V98" t="str">
        <f t="shared" si="14"/>
        <v/>
      </c>
      <c r="W98" t="str">
        <f t="shared" si="14"/>
        <v/>
      </c>
      <c r="X98" s="35" t="str">
        <f t="shared" si="12"/>
        <v/>
      </c>
      <c r="Y98" s="36" t="str">
        <f t="shared" si="13"/>
        <v/>
      </c>
    </row>
    <row r="99" spans="2:25">
      <c r="B99" s="51">
        <v>91</v>
      </c>
      <c r="C99" s="86" t="str">
        <f t="shared" si="8"/>
        <v/>
      </c>
      <c r="D99" s="86"/>
      <c r="E99" s="51"/>
      <c r="F99" s="8"/>
      <c r="G99" s="51"/>
      <c r="H99" s="87"/>
      <c r="I99" s="87"/>
      <c r="J99" s="51"/>
      <c r="K99" s="88" t="str">
        <f t="shared" si="9"/>
        <v/>
      </c>
      <c r="L99" s="89"/>
      <c r="M99" s="6" t="str">
        <f>IF(J99="","",(K99/J99)/LOOKUP(RIGHT($D$2,3),定数!$A$6:$A$13,定数!$B$6:$B$13))</f>
        <v/>
      </c>
      <c r="N99" s="51"/>
      <c r="O99" s="8"/>
      <c r="P99" s="87"/>
      <c r="Q99" s="87"/>
      <c r="R99" s="90" t="str">
        <f>IF(P99="","",T99*M99*LOOKUP(RIGHT($D$2,3),定数!$A$6:$A$13,定数!$B$6:$B$13))</f>
        <v/>
      </c>
      <c r="S99" s="90"/>
      <c r="T99" s="91" t="str">
        <f t="shared" si="11"/>
        <v/>
      </c>
      <c r="U99" s="91"/>
      <c r="V99" t="str">
        <f t="shared" si="14"/>
        <v/>
      </c>
      <c r="W99" t="str">
        <f t="shared" si="14"/>
        <v/>
      </c>
      <c r="X99" s="35" t="str">
        <f t="shared" si="12"/>
        <v/>
      </c>
      <c r="Y99" s="36" t="str">
        <f t="shared" si="13"/>
        <v/>
      </c>
    </row>
    <row r="100" spans="2:25">
      <c r="B100" s="51">
        <v>92</v>
      </c>
      <c r="C100" s="86" t="str">
        <f t="shared" si="8"/>
        <v/>
      </c>
      <c r="D100" s="86"/>
      <c r="E100" s="51"/>
      <c r="F100" s="8"/>
      <c r="G100" s="51"/>
      <c r="H100" s="87"/>
      <c r="I100" s="87"/>
      <c r="J100" s="51"/>
      <c r="K100" s="88" t="str">
        <f t="shared" si="9"/>
        <v/>
      </c>
      <c r="L100" s="89"/>
      <c r="M100" s="6" t="str">
        <f>IF(J100="","",(K100/J100)/LOOKUP(RIGHT($D$2,3),定数!$A$6:$A$13,定数!$B$6:$B$13))</f>
        <v/>
      </c>
      <c r="N100" s="51"/>
      <c r="O100" s="8"/>
      <c r="P100" s="87"/>
      <c r="Q100" s="87"/>
      <c r="R100" s="90" t="str">
        <f>IF(P100="","",T100*M100*LOOKUP(RIGHT($D$2,3),定数!$A$6:$A$13,定数!$B$6:$B$13))</f>
        <v/>
      </c>
      <c r="S100" s="90"/>
      <c r="T100" s="91" t="str">
        <f t="shared" si="11"/>
        <v/>
      </c>
      <c r="U100" s="91"/>
      <c r="V100" t="str">
        <f t="shared" si="14"/>
        <v/>
      </c>
      <c r="W100" t="str">
        <f t="shared" si="14"/>
        <v/>
      </c>
      <c r="X100" s="35" t="str">
        <f t="shared" si="12"/>
        <v/>
      </c>
      <c r="Y100" s="36" t="str">
        <f t="shared" si="13"/>
        <v/>
      </c>
    </row>
    <row r="101" spans="2:25">
      <c r="B101" s="51">
        <v>93</v>
      </c>
      <c r="C101" s="86" t="str">
        <f t="shared" si="8"/>
        <v/>
      </c>
      <c r="D101" s="86"/>
      <c r="E101" s="51"/>
      <c r="F101" s="8"/>
      <c r="G101" s="51"/>
      <c r="H101" s="87"/>
      <c r="I101" s="87"/>
      <c r="J101" s="51"/>
      <c r="K101" s="88" t="str">
        <f t="shared" si="9"/>
        <v/>
      </c>
      <c r="L101" s="89"/>
      <c r="M101" s="6" t="str">
        <f>IF(J101="","",(K101/J101)/LOOKUP(RIGHT($D$2,3),定数!$A$6:$A$13,定数!$B$6:$B$13))</f>
        <v/>
      </c>
      <c r="N101" s="51"/>
      <c r="O101" s="8"/>
      <c r="P101" s="87"/>
      <c r="Q101" s="87"/>
      <c r="R101" s="90" t="str">
        <f>IF(P101="","",T101*M101*LOOKUP(RIGHT($D$2,3),定数!$A$6:$A$13,定数!$B$6:$B$13))</f>
        <v/>
      </c>
      <c r="S101" s="90"/>
      <c r="T101" s="91" t="str">
        <f t="shared" si="11"/>
        <v/>
      </c>
      <c r="U101" s="91"/>
      <c r="V101" t="str">
        <f t="shared" si="14"/>
        <v/>
      </c>
      <c r="W101" t="str">
        <f t="shared" si="14"/>
        <v/>
      </c>
      <c r="X101" s="35" t="str">
        <f t="shared" si="12"/>
        <v/>
      </c>
      <c r="Y101" s="36" t="str">
        <f t="shared" si="13"/>
        <v/>
      </c>
    </row>
    <row r="102" spans="2:25">
      <c r="B102" s="51">
        <v>94</v>
      </c>
      <c r="C102" s="86" t="str">
        <f t="shared" si="8"/>
        <v/>
      </c>
      <c r="D102" s="86"/>
      <c r="E102" s="51"/>
      <c r="F102" s="8"/>
      <c r="G102" s="51"/>
      <c r="H102" s="87"/>
      <c r="I102" s="87"/>
      <c r="J102" s="51"/>
      <c r="K102" s="88" t="str">
        <f t="shared" si="9"/>
        <v/>
      </c>
      <c r="L102" s="89"/>
      <c r="M102" s="6" t="str">
        <f>IF(J102="","",(K102/J102)/LOOKUP(RIGHT($D$2,3),定数!$A$6:$A$13,定数!$B$6:$B$13))</f>
        <v/>
      </c>
      <c r="N102" s="51"/>
      <c r="O102" s="8"/>
      <c r="P102" s="87"/>
      <c r="Q102" s="87"/>
      <c r="R102" s="90" t="str">
        <f>IF(P102="","",T102*M102*LOOKUP(RIGHT($D$2,3),定数!$A$6:$A$13,定数!$B$6:$B$13))</f>
        <v/>
      </c>
      <c r="S102" s="90"/>
      <c r="T102" s="91" t="str">
        <f t="shared" si="11"/>
        <v/>
      </c>
      <c r="U102" s="91"/>
      <c r="V102" t="str">
        <f t="shared" si="14"/>
        <v/>
      </c>
      <c r="W102" t="str">
        <f t="shared" si="14"/>
        <v/>
      </c>
      <c r="X102" s="35" t="str">
        <f t="shared" si="12"/>
        <v/>
      </c>
      <c r="Y102" s="36" t="str">
        <f t="shared" si="13"/>
        <v/>
      </c>
    </row>
    <row r="103" spans="2:25">
      <c r="B103" s="51">
        <v>95</v>
      </c>
      <c r="C103" s="86" t="str">
        <f t="shared" si="8"/>
        <v/>
      </c>
      <c r="D103" s="86"/>
      <c r="E103" s="51"/>
      <c r="F103" s="8"/>
      <c r="G103" s="51"/>
      <c r="H103" s="87"/>
      <c r="I103" s="87"/>
      <c r="J103" s="51"/>
      <c r="K103" s="88" t="str">
        <f t="shared" si="9"/>
        <v/>
      </c>
      <c r="L103" s="89"/>
      <c r="M103" s="6" t="str">
        <f>IF(J103="","",(K103/J103)/LOOKUP(RIGHT($D$2,3),定数!$A$6:$A$13,定数!$B$6:$B$13))</f>
        <v/>
      </c>
      <c r="N103" s="51"/>
      <c r="O103" s="8"/>
      <c r="P103" s="87"/>
      <c r="Q103" s="87"/>
      <c r="R103" s="90" t="str">
        <f>IF(P103="","",T103*M103*LOOKUP(RIGHT($D$2,3),定数!$A$6:$A$13,定数!$B$6:$B$13))</f>
        <v/>
      </c>
      <c r="S103" s="90"/>
      <c r="T103" s="91" t="str">
        <f t="shared" si="11"/>
        <v/>
      </c>
      <c r="U103" s="91"/>
      <c r="V103" t="str">
        <f t="shared" si="14"/>
        <v/>
      </c>
      <c r="W103" t="str">
        <f t="shared" si="14"/>
        <v/>
      </c>
      <c r="X103" s="35" t="str">
        <f t="shared" si="12"/>
        <v/>
      </c>
      <c r="Y103" s="36" t="str">
        <f t="shared" si="13"/>
        <v/>
      </c>
    </row>
    <row r="104" spans="2:25">
      <c r="B104" s="51">
        <v>96</v>
      </c>
      <c r="C104" s="86" t="str">
        <f t="shared" si="8"/>
        <v/>
      </c>
      <c r="D104" s="86"/>
      <c r="E104" s="51"/>
      <c r="F104" s="8"/>
      <c r="G104" s="51"/>
      <c r="H104" s="87"/>
      <c r="I104" s="87"/>
      <c r="J104" s="51"/>
      <c r="K104" s="88" t="str">
        <f t="shared" si="9"/>
        <v/>
      </c>
      <c r="L104" s="89"/>
      <c r="M104" s="6" t="str">
        <f>IF(J104="","",(K104/J104)/LOOKUP(RIGHT($D$2,3),定数!$A$6:$A$13,定数!$B$6:$B$13))</f>
        <v/>
      </c>
      <c r="N104" s="51"/>
      <c r="O104" s="8"/>
      <c r="P104" s="87"/>
      <c r="Q104" s="87"/>
      <c r="R104" s="90" t="str">
        <f>IF(P104="","",T104*M104*LOOKUP(RIGHT($D$2,3),定数!$A$6:$A$13,定数!$B$6:$B$13))</f>
        <v/>
      </c>
      <c r="S104" s="90"/>
      <c r="T104" s="91" t="str">
        <f t="shared" si="11"/>
        <v/>
      </c>
      <c r="U104" s="91"/>
      <c r="V104" t="str">
        <f t="shared" si="14"/>
        <v/>
      </c>
      <c r="W104" t="str">
        <f t="shared" si="14"/>
        <v/>
      </c>
      <c r="X104" s="35" t="str">
        <f t="shared" si="12"/>
        <v/>
      </c>
      <c r="Y104" s="36" t="str">
        <f t="shared" si="13"/>
        <v/>
      </c>
    </row>
    <row r="105" spans="2:25">
      <c r="B105" s="51">
        <v>97</v>
      </c>
      <c r="C105" s="86" t="str">
        <f t="shared" si="8"/>
        <v/>
      </c>
      <c r="D105" s="86"/>
      <c r="E105" s="51"/>
      <c r="F105" s="8"/>
      <c r="G105" s="51"/>
      <c r="H105" s="87"/>
      <c r="I105" s="87"/>
      <c r="J105" s="51"/>
      <c r="K105" s="88" t="str">
        <f t="shared" si="9"/>
        <v/>
      </c>
      <c r="L105" s="89"/>
      <c r="M105" s="6" t="str">
        <f>IF(J105="","",(K105/J105)/LOOKUP(RIGHT($D$2,3),定数!$A$6:$A$13,定数!$B$6:$B$13))</f>
        <v/>
      </c>
      <c r="N105" s="51"/>
      <c r="O105" s="8"/>
      <c r="P105" s="87"/>
      <c r="Q105" s="87"/>
      <c r="R105" s="90" t="str">
        <f>IF(P105="","",T105*M105*LOOKUP(RIGHT($D$2,3),定数!$A$6:$A$13,定数!$B$6:$B$13))</f>
        <v/>
      </c>
      <c r="S105" s="90"/>
      <c r="T105" s="91" t="str">
        <f t="shared" si="11"/>
        <v/>
      </c>
      <c r="U105" s="91"/>
      <c r="V105" t="str">
        <f t="shared" si="14"/>
        <v/>
      </c>
      <c r="W105" t="str">
        <f t="shared" si="14"/>
        <v/>
      </c>
      <c r="X105" s="35" t="str">
        <f t="shared" si="12"/>
        <v/>
      </c>
      <c r="Y105" s="36" t="str">
        <f t="shared" si="13"/>
        <v/>
      </c>
    </row>
    <row r="106" spans="2:25">
      <c r="B106" s="51">
        <v>98</v>
      </c>
      <c r="C106" s="86" t="str">
        <f t="shared" si="8"/>
        <v/>
      </c>
      <c r="D106" s="86"/>
      <c r="E106" s="51"/>
      <c r="F106" s="8"/>
      <c r="G106" s="51"/>
      <c r="H106" s="87"/>
      <c r="I106" s="87"/>
      <c r="J106" s="51"/>
      <c r="K106" s="88" t="str">
        <f t="shared" si="9"/>
        <v/>
      </c>
      <c r="L106" s="89"/>
      <c r="M106" s="6" t="str">
        <f>IF(J106="","",(K106/J106)/LOOKUP(RIGHT($D$2,3),定数!$A$6:$A$13,定数!$B$6:$B$13))</f>
        <v/>
      </c>
      <c r="N106" s="51"/>
      <c r="O106" s="8"/>
      <c r="P106" s="87"/>
      <c r="Q106" s="87"/>
      <c r="R106" s="90" t="str">
        <f>IF(P106="","",T106*M106*LOOKUP(RIGHT($D$2,3),定数!$A$6:$A$13,定数!$B$6:$B$13))</f>
        <v/>
      </c>
      <c r="S106" s="90"/>
      <c r="T106" s="91" t="str">
        <f t="shared" si="11"/>
        <v/>
      </c>
      <c r="U106" s="91"/>
      <c r="V106" t="str">
        <f t="shared" si="14"/>
        <v/>
      </c>
      <c r="W106" t="str">
        <f t="shared" si="14"/>
        <v/>
      </c>
      <c r="X106" s="35" t="str">
        <f t="shared" si="12"/>
        <v/>
      </c>
      <c r="Y106" s="36" t="str">
        <f t="shared" si="13"/>
        <v/>
      </c>
    </row>
    <row r="107" spans="2:25">
      <c r="B107" s="51">
        <v>99</v>
      </c>
      <c r="C107" s="86" t="str">
        <f t="shared" si="8"/>
        <v/>
      </c>
      <c r="D107" s="86"/>
      <c r="E107" s="51"/>
      <c r="F107" s="8"/>
      <c r="G107" s="51"/>
      <c r="H107" s="87"/>
      <c r="I107" s="87"/>
      <c r="J107" s="51"/>
      <c r="K107" s="88" t="str">
        <f t="shared" si="9"/>
        <v/>
      </c>
      <c r="L107" s="89"/>
      <c r="M107" s="6" t="str">
        <f>IF(J107="","",(K107/J107)/LOOKUP(RIGHT($D$2,3),定数!$A$6:$A$13,定数!$B$6:$B$13))</f>
        <v/>
      </c>
      <c r="N107" s="51"/>
      <c r="O107" s="8"/>
      <c r="P107" s="87"/>
      <c r="Q107" s="87"/>
      <c r="R107" s="90" t="str">
        <f>IF(P107="","",T107*M107*LOOKUP(RIGHT($D$2,3),定数!$A$6:$A$13,定数!$B$6:$B$13))</f>
        <v/>
      </c>
      <c r="S107" s="90"/>
      <c r="T107" s="91" t="str">
        <f t="shared" si="11"/>
        <v/>
      </c>
      <c r="U107" s="91"/>
      <c r="V107" t="str">
        <f>IF(S107&lt;&gt;"",IF(S107&lt;0,1+V106,0),"")</f>
        <v/>
      </c>
      <c r="W107" t="str">
        <f>IF(T107&lt;&gt;"",IF(T107&lt;0,1+W106,0),"")</f>
        <v/>
      </c>
      <c r="X107" s="35" t="str">
        <f t="shared" si="12"/>
        <v/>
      </c>
      <c r="Y107" s="36" t="str">
        <f t="shared" si="13"/>
        <v/>
      </c>
    </row>
    <row r="108" spans="2:25">
      <c r="B108" s="51">
        <v>100</v>
      </c>
      <c r="C108" s="86" t="str">
        <f t="shared" si="8"/>
        <v/>
      </c>
      <c r="D108" s="86"/>
      <c r="E108" s="51"/>
      <c r="F108" s="8"/>
      <c r="G108" s="51"/>
      <c r="H108" s="87"/>
      <c r="I108" s="87"/>
      <c r="J108" s="51"/>
      <c r="K108" s="88" t="str">
        <f t="shared" si="9"/>
        <v/>
      </c>
      <c r="L108" s="89"/>
      <c r="M108" s="6" t="str">
        <f>IF(J108="","",(K108/J108)/LOOKUP(RIGHT($D$2,3),定数!$A$6:$A$13,定数!$B$6:$B$13))</f>
        <v/>
      </c>
      <c r="N108" s="51"/>
      <c r="O108" s="8"/>
      <c r="P108" s="87"/>
      <c r="Q108" s="87"/>
      <c r="R108" s="90" t="str">
        <f>IF(P108="","",T108*M108*LOOKUP(RIGHT($D$2,3),定数!$A$6:$A$13,定数!$B$6:$B$13))</f>
        <v/>
      </c>
      <c r="S108" s="90"/>
      <c r="T108" s="91" t="str">
        <f t="shared" si="11"/>
        <v/>
      </c>
      <c r="U108" s="91"/>
      <c r="V108" t="str">
        <f>IF(S108&lt;&gt;"",IF(S108&lt;0,1+V107,0),"")</f>
        <v/>
      </c>
      <c r="W108" t="str">
        <f>IF(T108&lt;&gt;"",IF(T108&lt;0,1+W107,0),"")</f>
        <v/>
      </c>
      <c r="X108" s="35" t="str">
        <f t="shared" si="12"/>
        <v/>
      </c>
      <c r="Y108" s="36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02" workbookViewId="0">
      <selection activeCell="A225" sqref="A225"/>
    </sheetView>
  </sheetViews>
  <sheetFormatPr defaultRowHeight="14.2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45" zoomScaleNormal="145" zoomScaleSheetLayoutView="100" workbookViewId="0">
      <selection activeCell="A2" sqref="A2:J9"/>
    </sheetView>
  </sheetViews>
  <sheetFormatPr defaultRowHeight="13.5"/>
  <sheetData>
    <row r="1" spans="1:10">
      <c r="A1" t="s">
        <v>0</v>
      </c>
    </row>
    <row r="2" spans="1:10">
      <c r="A2" s="92"/>
      <c r="B2" s="93"/>
      <c r="C2" s="93"/>
      <c r="D2" s="93"/>
      <c r="E2" s="93"/>
      <c r="F2" s="93"/>
      <c r="G2" s="93"/>
      <c r="H2" s="93"/>
      <c r="I2" s="93"/>
      <c r="J2" s="93"/>
    </row>
    <row r="3" spans="1:10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>
      <c r="A5" s="93"/>
      <c r="B5" s="93"/>
      <c r="C5" s="93"/>
      <c r="D5" s="93"/>
      <c r="E5" s="93"/>
      <c r="F5" s="93"/>
      <c r="G5" s="93"/>
      <c r="H5" s="93"/>
      <c r="I5" s="93"/>
      <c r="J5" s="93"/>
    </row>
    <row r="6" spans="1:10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>
      <c r="A7" s="93"/>
      <c r="B7" s="93"/>
      <c r="C7" s="93"/>
      <c r="D7" s="93"/>
      <c r="E7" s="93"/>
      <c r="F7" s="93"/>
      <c r="G7" s="93"/>
      <c r="H7" s="93"/>
      <c r="I7" s="93"/>
      <c r="J7" s="93"/>
    </row>
    <row r="8" spans="1:10">
      <c r="A8" s="93"/>
      <c r="B8" s="93"/>
      <c r="C8" s="93"/>
      <c r="D8" s="93"/>
      <c r="E8" s="93"/>
      <c r="F8" s="93"/>
      <c r="G8" s="93"/>
      <c r="H8" s="93"/>
      <c r="I8" s="93"/>
      <c r="J8" s="93"/>
    </row>
    <row r="9" spans="1:10">
      <c r="A9" s="93"/>
      <c r="B9" s="93"/>
      <c r="C9" s="93"/>
      <c r="D9" s="93"/>
      <c r="E9" s="93"/>
      <c r="F9" s="93"/>
      <c r="G9" s="93"/>
      <c r="H9" s="93"/>
      <c r="I9" s="93"/>
      <c r="J9" s="93"/>
    </row>
    <row r="11" spans="1:10">
      <c r="A11" t="s">
        <v>1</v>
      </c>
    </row>
    <row r="12" spans="1:10">
      <c r="A12" s="94"/>
      <c r="B12" s="95"/>
      <c r="C12" s="95"/>
      <c r="D12" s="95"/>
      <c r="E12" s="95"/>
      <c r="F12" s="95"/>
      <c r="G12" s="95"/>
      <c r="H12" s="95"/>
      <c r="I12" s="95"/>
      <c r="J12" s="95"/>
    </row>
    <row r="13" spans="1:10">
      <c r="A13" s="95"/>
      <c r="B13" s="95"/>
      <c r="C13" s="95"/>
      <c r="D13" s="95"/>
      <c r="E13" s="95"/>
      <c r="F13" s="95"/>
      <c r="G13" s="95"/>
      <c r="H13" s="95"/>
      <c r="I13" s="95"/>
      <c r="J13" s="95"/>
    </row>
    <row r="14" spans="1:10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0">
      <c r="A15" s="95"/>
      <c r="B15" s="95"/>
      <c r="C15" s="95"/>
      <c r="D15" s="95"/>
      <c r="E15" s="95"/>
      <c r="F15" s="95"/>
      <c r="G15" s="95"/>
      <c r="H15" s="95"/>
      <c r="I15" s="95"/>
      <c r="J15" s="95"/>
    </row>
    <row r="16" spans="1:10">
      <c r="A16" s="95"/>
      <c r="B16" s="95"/>
      <c r="C16" s="95"/>
      <c r="D16" s="95"/>
      <c r="E16" s="95"/>
      <c r="F16" s="95"/>
      <c r="G16" s="95"/>
      <c r="H16" s="95"/>
      <c r="I16" s="95"/>
      <c r="J16" s="95"/>
    </row>
    <row r="17" spans="1:10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1" spans="1:10">
      <c r="A21" t="s">
        <v>2</v>
      </c>
    </row>
    <row r="22" spans="1:10">
      <c r="A22" s="94" t="s">
        <v>72</v>
      </c>
      <c r="B22" s="94"/>
      <c r="C22" s="94"/>
      <c r="D22" s="94"/>
      <c r="E22" s="94"/>
      <c r="F22" s="94"/>
      <c r="G22" s="94"/>
      <c r="H22" s="94"/>
      <c r="I22" s="94"/>
      <c r="J22" s="94"/>
    </row>
    <row r="23" spans="1:10">
      <c r="A23" s="94"/>
      <c r="B23" s="94"/>
      <c r="C23" s="94"/>
      <c r="D23" s="94"/>
      <c r="E23" s="94"/>
      <c r="F23" s="94"/>
      <c r="G23" s="94"/>
      <c r="H23" s="94"/>
      <c r="I23" s="94"/>
      <c r="J23" s="94"/>
    </row>
    <row r="24" spans="1:10">
      <c r="A24" s="94"/>
      <c r="B24" s="94"/>
      <c r="C24" s="94"/>
      <c r="D24" s="94"/>
      <c r="E24" s="94"/>
      <c r="F24" s="94"/>
      <c r="G24" s="94"/>
      <c r="H24" s="94"/>
      <c r="I24" s="94"/>
      <c r="J24" s="94"/>
    </row>
    <row r="25" spans="1:10">
      <c r="A25" s="94"/>
      <c r="B25" s="94"/>
      <c r="C25" s="94"/>
      <c r="D25" s="94"/>
      <c r="E25" s="94"/>
      <c r="F25" s="94"/>
      <c r="G25" s="94"/>
      <c r="H25" s="94"/>
      <c r="I25" s="94"/>
      <c r="J25" s="94"/>
    </row>
    <row r="26" spans="1:10">
      <c r="A26" s="94"/>
      <c r="B26" s="94"/>
      <c r="C26" s="94"/>
      <c r="D26" s="94"/>
      <c r="E26" s="94"/>
      <c r="F26" s="94"/>
      <c r="G26" s="94"/>
      <c r="H26" s="94"/>
      <c r="I26" s="94"/>
      <c r="J26" s="94"/>
    </row>
    <row r="27" spans="1:10">
      <c r="A27" s="94"/>
      <c r="B27" s="94"/>
      <c r="C27" s="94"/>
      <c r="D27" s="94"/>
      <c r="E27" s="94"/>
      <c r="F27" s="94"/>
      <c r="G27" s="94"/>
      <c r="H27" s="94"/>
      <c r="I27" s="94"/>
      <c r="J27" s="94"/>
    </row>
    <row r="28" spans="1:10">
      <c r="A28" s="94"/>
      <c r="B28" s="94"/>
      <c r="C28" s="94"/>
      <c r="D28" s="94"/>
      <c r="E28" s="94"/>
      <c r="F28" s="94"/>
      <c r="G28" s="94"/>
      <c r="H28" s="94"/>
      <c r="I28" s="94"/>
      <c r="J28" s="94"/>
    </row>
    <row r="29" spans="1:10">
      <c r="A29" s="94"/>
      <c r="B29" s="94"/>
      <c r="C29" s="94"/>
      <c r="D29" s="94"/>
      <c r="E29" s="94"/>
      <c r="F29" s="94"/>
      <c r="G29" s="94"/>
      <c r="H29" s="94"/>
      <c r="I29" s="94"/>
      <c r="J29" s="94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E12" sqref="E12"/>
    </sheetView>
  </sheetViews>
  <sheetFormatPr defaultColWidth="8.875" defaultRowHeight="17.2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>
      <c r="B2" s="24" t="s">
        <v>39</v>
      </c>
      <c r="C2" s="26"/>
    </row>
    <row r="4" spans="2:9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</row>
    <row r="5" spans="2:9">
      <c r="B5" s="27" t="s">
        <v>43</v>
      </c>
      <c r="C5" s="28" t="s">
        <v>62</v>
      </c>
      <c r="D5" s="28"/>
      <c r="E5" s="32">
        <v>43811</v>
      </c>
      <c r="F5" s="28"/>
      <c r="G5" s="32"/>
      <c r="H5" s="28"/>
      <c r="I5" s="32"/>
    </row>
    <row r="6" spans="2:9">
      <c r="B6" s="27" t="s">
        <v>43</v>
      </c>
      <c r="C6" s="28" t="s">
        <v>63</v>
      </c>
      <c r="D6" s="28"/>
      <c r="E6" s="32">
        <v>43815</v>
      </c>
      <c r="F6" s="28"/>
      <c r="G6" s="33"/>
      <c r="H6" s="28"/>
      <c r="I6" s="33"/>
    </row>
    <row r="7" spans="2:9">
      <c r="B7" s="27" t="s">
        <v>43</v>
      </c>
      <c r="C7" s="28" t="s">
        <v>64</v>
      </c>
      <c r="D7" s="28"/>
      <c r="E7" s="32">
        <v>43819</v>
      </c>
      <c r="F7" s="28"/>
      <c r="G7" s="33"/>
      <c r="H7" s="28"/>
      <c r="I7" s="33"/>
    </row>
    <row r="8" spans="2:9">
      <c r="B8" s="27" t="s">
        <v>43</v>
      </c>
      <c r="C8" s="28" t="s">
        <v>65</v>
      </c>
      <c r="D8" s="28"/>
      <c r="E8" s="32">
        <v>43822</v>
      </c>
      <c r="F8" s="28"/>
      <c r="G8" s="33"/>
      <c r="H8" s="28"/>
      <c r="I8" s="33"/>
    </row>
    <row r="9" spans="2:9">
      <c r="B9" s="27" t="s">
        <v>43</v>
      </c>
      <c r="C9" s="28" t="s">
        <v>66</v>
      </c>
      <c r="D9" s="28"/>
      <c r="E9" s="32">
        <v>43824</v>
      </c>
      <c r="F9" s="28"/>
      <c r="G9" s="33"/>
      <c r="H9" s="28"/>
      <c r="I9" s="33"/>
    </row>
    <row r="10" spans="2:9">
      <c r="B10" s="27" t="s">
        <v>43</v>
      </c>
      <c r="C10" s="28" t="s">
        <v>67</v>
      </c>
      <c r="D10" s="28"/>
      <c r="E10" s="32">
        <v>43825</v>
      </c>
      <c r="F10" s="28"/>
      <c r="G10" s="33"/>
      <c r="H10" s="28"/>
      <c r="I10" s="33"/>
    </row>
    <row r="11" spans="2:9">
      <c r="B11" s="27" t="s">
        <v>43</v>
      </c>
      <c r="C11" s="28" t="s">
        <v>71</v>
      </c>
      <c r="D11" s="28"/>
      <c r="E11" s="32">
        <v>43827</v>
      </c>
      <c r="F11" s="28"/>
      <c r="G11" s="33"/>
      <c r="H11" s="28"/>
      <c r="I11" s="33"/>
    </row>
    <row r="12" spans="2:9">
      <c r="B12" s="27" t="s">
        <v>43</v>
      </c>
      <c r="C12" s="28"/>
      <c r="D12" s="28"/>
      <c r="E12" s="32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22" bestFit="1" customWidth="1"/>
  </cols>
  <sheetData>
    <row r="2" spans="2:21">
      <c r="B2" s="52" t="s">
        <v>5</v>
      </c>
      <c r="C2" s="52"/>
      <c r="D2" s="54"/>
      <c r="E2" s="54"/>
      <c r="F2" s="52" t="s">
        <v>6</v>
      </c>
      <c r="G2" s="52"/>
      <c r="H2" s="54" t="s">
        <v>36</v>
      </c>
      <c r="I2" s="54"/>
      <c r="J2" s="52" t="s">
        <v>7</v>
      </c>
      <c r="K2" s="52"/>
      <c r="L2" s="53">
        <f>C9</f>
        <v>1000000</v>
      </c>
      <c r="M2" s="54"/>
      <c r="N2" s="52" t="s">
        <v>8</v>
      </c>
      <c r="O2" s="52"/>
      <c r="P2" s="53" t="e">
        <f>C108+R108</f>
        <v>#VALUE!</v>
      </c>
      <c r="Q2" s="54"/>
      <c r="R2" s="1"/>
      <c r="S2" s="1"/>
      <c r="T2" s="1"/>
    </row>
    <row r="3" spans="2:21" ht="57" customHeight="1">
      <c r="B3" s="52" t="s">
        <v>9</v>
      </c>
      <c r="C3" s="52"/>
      <c r="D3" s="55" t="s">
        <v>38</v>
      </c>
      <c r="E3" s="55"/>
      <c r="F3" s="55"/>
      <c r="G3" s="55"/>
      <c r="H3" s="55"/>
      <c r="I3" s="55"/>
      <c r="J3" s="52" t="s">
        <v>10</v>
      </c>
      <c r="K3" s="52"/>
      <c r="L3" s="55" t="s">
        <v>35</v>
      </c>
      <c r="M3" s="56"/>
      <c r="N3" s="56"/>
      <c r="O3" s="56"/>
      <c r="P3" s="56"/>
      <c r="Q3" s="56"/>
      <c r="R3" s="1"/>
      <c r="S3" s="1"/>
    </row>
    <row r="4" spans="2:21">
      <c r="B4" s="52" t="s">
        <v>11</v>
      </c>
      <c r="C4" s="52"/>
      <c r="D4" s="72">
        <f>SUM($R$9:$S$993)</f>
        <v>153684.21052631587</v>
      </c>
      <c r="E4" s="72"/>
      <c r="F4" s="52" t="s">
        <v>12</v>
      </c>
      <c r="G4" s="52"/>
      <c r="H4" s="73">
        <f>SUM($T$9:$U$108)</f>
        <v>292.00000000000017</v>
      </c>
      <c r="I4" s="54"/>
      <c r="J4" s="74" t="s">
        <v>13</v>
      </c>
      <c r="K4" s="74"/>
      <c r="L4" s="53">
        <f>MAX($C$9:$D$990)-C9</f>
        <v>153684.21052631596</v>
      </c>
      <c r="M4" s="53"/>
      <c r="N4" s="74" t="s">
        <v>14</v>
      </c>
      <c r="O4" s="74"/>
      <c r="P4" s="72">
        <f>MIN($C$9:$D$990)-C9</f>
        <v>0</v>
      </c>
      <c r="Q4" s="72"/>
      <c r="R4" s="1"/>
      <c r="S4" s="1"/>
      <c r="T4" s="1"/>
    </row>
    <row r="5" spans="2:21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83" t="s">
        <v>19</v>
      </c>
      <c r="K5" s="52"/>
      <c r="L5" s="84"/>
      <c r="M5" s="85"/>
      <c r="N5" s="17" t="s">
        <v>20</v>
      </c>
      <c r="O5" s="9"/>
      <c r="P5" s="84"/>
      <c r="Q5" s="85"/>
      <c r="R5" s="1"/>
      <c r="S5" s="1"/>
      <c r="T5" s="1"/>
    </row>
    <row r="6" spans="2:21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 t="s">
        <v>24</v>
      </c>
      <c r="K7" s="69"/>
      <c r="L7" s="70"/>
      <c r="M7" s="71" t="s">
        <v>25</v>
      </c>
      <c r="N7" s="75" t="s">
        <v>26</v>
      </c>
      <c r="O7" s="76"/>
      <c r="P7" s="76"/>
      <c r="Q7" s="77"/>
      <c r="R7" s="78" t="s">
        <v>27</v>
      </c>
      <c r="S7" s="78"/>
      <c r="T7" s="78"/>
      <c r="U7" s="78"/>
    </row>
    <row r="8" spans="2:21">
      <c r="B8" s="60"/>
      <c r="C8" s="63"/>
      <c r="D8" s="64"/>
      <c r="E8" s="18" t="s">
        <v>28</v>
      </c>
      <c r="F8" s="18" t="s">
        <v>29</v>
      </c>
      <c r="G8" s="18" t="s">
        <v>30</v>
      </c>
      <c r="H8" s="79" t="s">
        <v>31</v>
      </c>
      <c r="I8" s="67"/>
      <c r="J8" s="4" t="s">
        <v>32</v>
      </c>
      <c r="K8" s="80" t="s">
        <v>33</v>
      </c>
      <c r="L8" s="70"/>
      <c r="M8" s="71"/>
      <c r="N8" s="5" t="s">
        <v>28</v>
      </c>
      <c r="O8" s="5" t="s">
        <v>29</v>
      </c>
      <c r="P8" s="81" t="s">
        <v>31</v>
      </c>
      <c r="Q8" s="77"/>
      <c r="R8" s="78" t="s">
        <v>34</v>
      </c>
      <c r="S8" s="78"/>
      <c r="T8" s="78" t="s">
        <v>32</v>
      </c>
      <c r="U8" s="78"/>
    </row>
    <row r="9" spans="2:21">
      <c r="B9" s="19">
        <v>1</v>
      </c>
      <c r="C9" s="86">
        <v>1000000</v>
      </c>
      <c r="D9" s="86"/>
      <c r="E9" s="19">
        <v>2001</v>
      </c>
      <c r="F9" s="8">
        <v>42111</v>
      </c>
      <c r="G9" s="19" t="s">
        <v>4</v>
      </c>
      <c r="H9" s="87">
        <v>105.33</v>
      </c>
      <c r="I9" s="87"/>
      <c r="J9" s="19">
        <v>57</v>
      </c>
      <c r="K9" s="86">
        <f t="shared" ref="K9:K72" si="0">IF(F9="","",C9*0.03)</f>
        <v>30000</v>
      </c>
      <c r="L9" s="86"/>
      <c r="M9" s="6">
        <f>IF(J9="","",(K9/J9)/1000)</f>
        <v>0.52631578947368418</v>
      </c>
      <c r="N9" s="19">
        <v>2001</v>
      </c>
      <c r="O9" s="8">
        <v>42111</v>
      </c>
      <c r="P9" s="87">
        <v>108.25</v>
      </c>
      <c r="Q9" s="87"/>
      <c r="R9" s="90">
        <f>IF(O9="","",(IF(G9="売",H9-P9,P9-H9))*M9*100000)</f>
        <v>153684.21052631587</v>
      </c>
      <c r="S9" s="90"/>
      <c r="T9" s="91">
        <f>IF(O9="","",IF(R9&lt;0,J9*(-1),IF(G9="買",(P9-H9)*100,(H9-P9)*100)))</f>
        <v>292.00000000000017</v>
      </c>
      <c r="U9" s="91"/>
    </row>
    <row r="10" spans="2:21">
      <c r="B10" s="19">
        <v>2</v>
      </c>
      <c r="C10" s="86">
        <f t="shared" ref="C10:C73" si="1">IF(R9="","",C9+R9)</f>
        <v>1153684.210526316</v>
      </c>
      <c r="D10" s="86"/>
      <c r="E10" s="19"/>
      <c r="F10" s="8"/>
      <c r="G10" s="19" t="s">
        <v>4</v>
      </c>
      <c r="H10" s="87"/>
      <c r="I10" s="87"/>
      <c r="J10" s="19"/>
      <c r="K10" s="86" t="str">
        <f t="shared" si="0"/>
        <v/>
      </c>
      <c r="L10" s="86"/>
      <c r="M10" s="6" t="str">
        <f t="shared" ref="M10:M73" si="2">IF(J10="","",(K10/J10)/1000)</f>
        <v/>
      </c>
      <c r="N10" s="19"/>
      <c r="O10" s="8"/>
      <c r="P10" s="87"/>
      <c r="Q10" s="87"/>
      <c r="R10" s="90" t="str">
        <f t="shared" ref="R10:R73" si="3">IF(O10="","",(IF(G10="売",H10-P10,P10-H10))*M10*100000)</f>
        <v/>
      </c>
      <c r="S10" s="90"/>
      <c r="T10" s="91" t="str">
        <f t="shared" ref="T10:T73" si="4">IF(O10="","",IF(R10&lt;0,J10*(-1),IF(G10="買",(P10-H10)*100,(H10-P10)*100)))</f>
        <v/>
      </c>
      <c r="U10" s="91"/>
    </row>
    <row r="11" spans="2:21">
      <c r="B11" s="19">
        <v>3</v>
      </c>
      <c r="C11" s="86" t="str">
        <f t="shared" si="1"/>
        <v/>
      </c>
      <c r="D11" s="86"/>
      <c r="E11" s="19"/>
      <c r="F11" s="8"/>
      <c r="G11" s="19" t="s">
        <v>4</v>
      </c>
      <c r="H11" s="87"/>
      <c r="I11" s="87"/>
      <c r="J11" s="19"/>
      <c r="K11" s="86" t="str">
        <f t="shared" si="0"/>
        <v/>
      </c>
      <c r="L11" s="86"/>
      <c r="M11" s="6" t="str">
        <f t="shared" si="2"/>
        <v/>
      </c>
      <c r="N11" s="19"/>
      <c r="O11" s="8"/>
      <c r="P11" s="87"/>
      <c r="Q11" s="87"/>
      <c r="R11" s="90" t="str">
        <f t="shared" si="3"/>
        <v/>
      </c>
      <c r="S11" s="90"/>
      <c r="T11" s="91" t="str">
        <f t="shared" si="4"/>
        <v/>
      </c>
      <c r="U11" s="91"/>
    </row>
    <row r="12" spans="2:21">
      <c r="B12" s="19">
        <v>4</v>
      </c>
      <c r="C12" s="86" t="str">
        <f t="shared" si="1"/>
        <v/>
      </c>
      <c r="D12" s="86"/>
      <c r="E12" s="19"/>
      <c r="F12" s="8"/>
      <c r="G12" s="19" t="s">
        <v>3</v>
      </c>
      <c r="H12" s="87"/>
      <c r="I12" s="87"/>
      <c r="J12" s="19"/>
      <c r="K12" s="86" t="str">
        <f t="shared" si="0"/>
        <v/>
      </c>
      <c r="L12" s="86"/>
      <c r="M12" s="6" t="str">
        <f t="shared" si="2"/>
        <v/>
      </c>
      <c r="N12" s="19"/>
      <c r="O12" s="8"/>
      <c r="P12" s="87"/>
      <c r="Q12" s="87"/>
      <c r="R12" s="90" t="str">
        <f t="shared" si="3"/>
        <v/>
      </c>
      <c r="S12" s="90"/>
      <c r="T12" s="91" t="str">
        <f t="shared" si="4"/>
        <v/>
      </c>
      <c r="U12" s="91"/>
    </row>
    <row r="13" spans="2:21">
      <c r="B13" s="19">
        <v>5</v>
      </c>
      <c r="C13" s="86" t="str">
        <f t="shared" si="1"/>
        <v/>
      </c>
      <c r="D13" s="86"/>
      <c r="E13" s="19"/>
      <c r="F13" s="8"/>
      <c r="G13" s="19" t="s">
        <v>3</v>
      </c>
      <c r="H13" s="87"/>
      <c r="I13" s="87"/>
      <c r="J13" s="19"/>
      <c r="K13" s="86" t="str">
        <f t="shared" si="0"/>
        <v/>
      </c>
      <c r="L13" s="86"/>
      <c r="M13" s="6" t="str">
        <f t="shared" si="2"/>
        <v/>
      </c>
      <c r="N13" s="19"/>
      <c r="O13" s="8"/>
      <c r="P13" s="87"/>
      <c r="Q13" s="87"/>
      <c r="R13" s="90" t="str">
        <f t="shared" si="3"/>
        <v/>
      </c>
      <c r="S13" s="90"/>
      <c r="T13" s="91" t="str">
        <f t="shared" si="4"/>
        <v/>
      </c>
      <c r="U13" s="91"/>
    </row>
    <row r="14" spans="2:21">
      <c r="B14" s="19">
        <v>6</v>
      </c>
      <c r="C14" s="86" t="str">
        <f t="shared" si="1"/>
        <v/>
      </c>
      <c r="D14" s="86"/>
      <c r="E14" s="19"/>
      <c r="F14" s="8"/>
      <c r="G14" s="19" t="s">
        <v>4</v>
      </c>
      <c r="H14" s="87"/>
      <c r="I14" s="87"/>
      <c r="J14" s="19"/>
      <c r="K14" s="86" t="str">
        <f t="shared" si="0"/>
        <v/>
      </c>
      <c r="L14" s="86"/>
      <c r="M14" s="6" t="str">
        <f t="shared" si="2"/>
        <v/>
      </c>
      <c r="N14" s="19"/>
      <c r="O14" s="8"/>
      <c r="P14" s="87"/>
      <c r="Q14" s="87"/>
      <c r="R14" s="90" t="str">
        <f t="shared" si="3"/>
        <v/>
      </c>
      <c r="S14" s="90"/>
      <c r="T14" s="91" t="str">
        <f t="shared" si="4"/>
        <v/>
      </c>
      <c r="U14" s="91"/>
    </row>
    <row r="15" spans="2:21">
      <c r="B15" s="19">
        <v>7</v>
      </c>
      <c r="C15" s="86" t="str">
        <f t="shared" si="1"/>
        <v/>
      </c>
      <c r="D15" s="86"/>
      <c r="E15" s="19"/>
      <c r="F15" s="8"/>
      <c r="G15" s="19" t="s">
        <v>4</v>
      </c>
      <c r="H15" s="87"/>
      <c r="I15" s="87"/>
      <c r="J15" s="19"/>
      <c r="K15" s="86" t="str">
        <f t="shared" si="0"/>
        <v/>
      </c>
      <c r="L15" s="86"/>
      <c r="M15" s="6" t="str">
        <f t="shared" si="2"/>
        <v/>
      </c>
      <c r="N15" s="19"/>
      <c r="O15" s="8"/>
      <c r="P15" s="87"/>
      <c r="Q15" s="87"/>
      <c r="R15" s="90" t="str">
        <f t="shared" si="3"/>
        <v/>
      </c>
      <c r="S15" s="90"/>
      <c r="T15" s="91" t="str">
        <f t="shared" si="4"/>
        <v/>
      </c>
      <c r="U15" s="91"/>
    </row>
    <row r="16" spans="2:21">
      <c r="B16" s="19">
        <v>8</v>
      </c>
      <c r="C16" s="86" t="str">
        <f t="shared" si="1"/>
        <v/>
      </c>
      <c r="D16" s="86"/>
      <c r="E16" s="19"/>
      <c r="F16" s="8"/>
      <c r="G16" s="19" t="s">
        <v>4</v>
      </c>
      <c r="H16" s="87"/>
      <c r="I16" s="87"/>
      <c r="J16" s="19"/>
      <c r="K16" s="86" t="str">
        <f t="shared" si="0"/>
        <v/>
      </c>
      <c r="L16" s="86"/>
      <c r="M16" s="6" t="str">
        <f t="shared" si="2"/>
        <v/>
      </c>
      <c r="N16" s="19"/>
      <c r="O16" s="8"/>
      <c r="P16" s="87"/>
      <c r="Q16" s="87"/>
      <c r="R16" s="90" t="str">
        <f t="shared" si="3"/>
        <v/>
      </c>
      <c r="S16" s="90"/>
      <c r="T16" s="91" t="str">
        <f t="shared" si="4"/>
        <v/>
      </c>
      <c r="U16" s="91"/>
    </row>
    <row r="17" spans="2:21">
      <c r="B17" s="19">
        <v>9</v>
      </c>
      <c r="C17" s="86" t="str">
        <f t="shared" si="1"/>
        <v/>
      </c>
      <c r="D17" s="86"/>
      <c r="E17" s="19"/>
      <c r="F17" s="8"/>
      <c r="G17" s="19" t="s">
        <v>4</v>
      </c>
      <c r="H17" s="87"/>
      <c r="I17" s="87"/>
      <c r="J17" s="19"/>
      <c r="K17" s="86" t="str">
        <f t="shared" si="0"/>
        <v/>
      </c>
      <c r="L17" s="86"/>
      <c r="M17" s="6" t="str">
        <f t="shared" si="2"/>
        <v/>
      </c>
      <c r="N17" s="19"/>
      <c r="O17" s="8"/>
      <c r="P17" s="87"/>
      <c r="Q17" s="87"/>
      <c r="R17" s="90" t="str">
        <f t="shared" si="3"/>
        <v/>
      </c>
      <c r="S17" s="90"/>
      <c r="T17" s="91" t="str">
        <f t="shared" si="4"/>
        <v/>
      </c>
      <c r="U17" s="91"/>
    </row>
    <row r="18" spans="2:21">
      <c r="B18" s="19">
        <v>10</v>
      </c>
      <c r="C18" s="86" t="str">
        <f t="shared" si="1"/>
        <v/>
      </c>
      <c r="D18" s="86"/>
      <c r="E18" s="19"/>
      <c r="F18" s="8"/>
      <c r="G18" s="19" t="s">
        <v>4</v>
      </c>
      <c r="H18" s="87"/>
      <c r="I18" s="87"/>
      <c r="J18" s="19"/>
      <c r="K18" s="86" t="str">
        <f t="shared" si="0"/>
        <v/>
      </c>
      <c r="L18" s="86"/>
      <c r="M18" s="6" t="str">
        <f t="shared" si="2"/>
        <v/>
      </c>
      <c r="N18" s="19"/>
      <c r="O18" s="8"/>
      <c r="P18" s="87"/>
      <c r="Q18" s="87"/>
      <c r="R18" s="90" t="str">
        <f t="shared" si="3"/>
        <v/>
      </c>
      <c r="S18" s="90"/>
      <c r="T18" s="91" t="str">
        <f t="shared" si="4"/>
        <v/>
      </c>
      <c r="U18" s="91"/>
    </row>
    <row r="19" spans="2:21">
      <c r="B19" s="19">
        <v>11</v>
      </c>
      <c r="C19" s="86" t="str">
        <f t="shared" si="1"/>
        <v/>
      </c>
      <c r="D19" s="86"/>
      <c r="E19" s="19"/>
      <c r="F19" s="8"/>
      <c r="G19" s="19" t="s">
        <v>4</v>
      </c>
      <c r="H19" s="87"/>
      <c r="I19" s="87"/>
      <c r="J19" s="19"/>
      <c r="K19" s="86" t="str">
        <f t="shared" si="0"/>
        <v/>
      </c>
      <c r="L19" s="86"/>
      <c r="M19" s="6" t="str">
        <f t="shared" si="2"/>
        <v/>
      </c>
      <c r="N19" s="19"/>
      <c r="O19" s="8"/>
      <c r="P19" s="87"/>
      <c r="Q19" s="87"/>
      <c r="R19" s="90" t="str">
        <f t="shared" si="3"/>
        <v/>
      </c>
      <c r="S19" s="90"/>
      <c r="T19" s="91" t="str">
        <f t="shared" si="4"/>
        <v/>
      </c>
      <c r="U19" s="91"/>
    </row>
    <row r="20" spans="2:21">
      <c r="B20" s="19">
        <v>12</v>
      </c>
      <c r="C20" s="86" t="str">
        <f t="shared" si="1"/>
        <v/>
      </c>
      <c r="D20" s="86"/>
      <c r="E20" s="19"/>
      <c r="F20" s="8"/>
      <c r="G20" s="19" t="s">
        <v>4</v>
      </c>
      <c r="H20" s="87"/>
      <c r="I20" s="87"/>
      <c r="J20" s="19"/>
      <c r="K20" s="86" t="str">
        <f t="shared" si="0"/>
        <v/>
      </c>
      <c r="L20" s="86"/>
      <c r="M20" s="6" t="str">
        <f t="shared" si="2"/>
        <v/>
      </c>
      <c r="N20" s="19"/>
      <c r="O20" s="8"/>
      <c r="P20" s="87"/>
      <c r="Q20" s="87"/>
      <c r="R20" s="90" t="str">
        <f t="shared" si="3"/>
        <v/>
      </c>
      <c r="S20" s="90"/>
      <c r="T20" s="91" t="str">
        <f t="shared" si="4"/>
        <v/>
      </c>
      <c r="U20" s="91"/>
    </row>
    <row r="21" spans="2:21">
      <c r="B21" s="19">
        <v>13</v>
      </c>
      <c r="C21" s="86" t="str">
        <f t="shared" si="1"/>
        <v/>
      </c>
      <c r="D21" s="86"/>
      <c r="E21" s="19"/>
      <c r="F21" s="8"/>
      <c r="G21" s="19" t="s">
        <v>4</v>
      </c>
      <c r="H21" s="87"/>
      <c r="I21" s="87"/>
      <c r="J21" s="19"/>
      <c r="K21" s="86" t="str">
        <f t="shared" si="0"/>
        <v/>
      </c>
      <c r="L21" s="86"/>
      <c r="M21" s="6" t="str">
        <f t="shared" si="2"/>
        <v/>
      </c>
      <c r="N21" s="19"/>
      <c r="O21" s="8"/>
      <c r="P21" s="87"/>
      <c r="Q21" s="87"/>
      <c r="R21" s="90" t="str">
        <f t="shared" si="3"/>
        <v/>
      </c>
      <c r="S21" s="90"/>
      <c r="T21" s="91" t="str">
        <f t="shared" si="4"/>
        <v/>
      </c>
      <c r="U21" s="91"/>
    </row>
    <row r="22" spans="2:21">
      <c r="B22" s="19">
        <v>14</v>
      </c>
      <c r="C22" s="86" t="str">
        <f t="shared" si="1"/>
        <v/>
      </c>
      <c r="D22" s="86"/>
      <c r="E22" s="19"/>
      <c r="F22" s="8"/>
      <c r="G22" s="19" t="s">
        <v>3</v>
      </c>
      <c r="H22" s="87"/>
      <c r="I22" s="87"/>
      <c r="J22" s="19"/>
      <c r="K22" s="86" t="str">
        <f t="shared" si="0"/>
        <v/>
      </c>
      <c r="L22" s="86"/>
      <c r="M22" s="6" t="str">
        <f t="shared" si="2"/>
        <v/>
      </c>
      <c r="N22" s="19"/>
      <c r="O22" s="8"/>
      <c r="P22" s="87"/>
      <c r="Q22" s="87"/>
      <c r="R22" s="90" t="str">
        <f t="shared" si="3"/>
        <v/>
      </c>
      <c r="S22" s="90"/>
      <c r="T22" s="91" t="str">
        <f t="shared" si="4"/>
        <v/>
      </c>
      <c r="U22" s="91"/>
    </row>
    <row r="23" spans="2:21">
      <c r="B23" s="19">
        <v>15</v>
      </c>
      <c r="C23" s="86" t="str">
        <f t="shared" si="1"/>
        <v/>
      </c>
      <c r="D23" s="86"/>
      <c r="E23" s="19"/>
      <c r="F23" s="8"/>
      <c r="G23" s="19" t="s">
        <v>4</v>
      </c>
      <c r="H23" s="87"/>
      <c r="I23" s="87"/>
      <c r="J23" s="19"/>
      <c r="K23" s="86" t="str">
        <f t="shared" si="0"/>
        <v/>
      </c>
      <c r="L23" s="86"/>
      <c r="M23" s="6" t="str">
        <f t="shared" si="2"/>
        <v/>
      </c>
      <c r="N23" s="19"/>
      <c r="O23" s="8"/>
      <c r="P23" s="87"/>
      <c r="Q23" s="87"/>
      <c r="R23" s="90" t="str">
        <f t="shared" si="3"/>
        <v/>
      </c>
      <c r="S23" s="90"/>
      <c r="T23" s="91" t="str">
        <f t="shared" si="4"/>
        <v/>
      </c>
      <c r="U23" s="91"/>
    </row>
    <row r="24" spans="2:21">
      <c r="B24" s="19">
        <v>16</v>
      </c>
      <c r="C24" s="86" t="str">
        <f t="shared" si="1"/>
        <v/>
      </c>
      <c r="D24" s="86"/>
      <c r="E24" s="19"/>
      <c r="F24" s="8"/>
      <c r="G24" s="19" t="s">
        <v>4</v>
      </c>
      <c r="H24" s="87"/>
      <c r="I24" s="87"/>
      <c r="J24" s="19"/>
      <c r="K24" s="86" t="str">
        <f t="shared" si="0"/>
        <v/>
      </c>
      <c r="L24" s="86"/>
      <c r="M24" s="6" t="str">
        <f t="shared" si="2"/>
        <v/>
      </c>
      <c r="N24" s="19"/>
      <c r="O24" s="8"/>
      <c r="P24" s="87"/>
      <c r="Q24" s="87"/>
      <c r="R24" s="90" t="str">
        <f t="shared" si="3"/>
        <v/>
      </c>
      <c r="S24" s="90"/>
      <c r="T24" s="91" t="str">
        <f t="shared" si="4"/>
        <v/>
      </c>
      <c r="U24" s="91"/>
    </row>
    <row r="25" spans="2:21">
      <c r="B25" s="19">
        <v>17</v>
      </c>
      <c r="C25" s="86" t="str">
        <f t="shared" si="1"/>
        <v/>
      </c>
      <c r="D25" s="86"/>
      <c r="E25" s="19"/>
      <c r="F25" s="8"/>
      <c r="G25" s="19" t="s">
        <v>4</v>
      </c>
      <c r="H25" s="87"/>
      <c r="I25" s="87"/>
      <c r="J25" s="19"/>
      <c r="K25" s="86" t="str">
        <f t="shared" si="0"/>
        <v/>
      </c>
      <c r="L25" s="86"/>
      <c r="M25" s="6" t="str">
        <f t="shared" si="2"/>
        <v/>
      </c>
      <c r="N25" s="19"/>
      <c r="O25" s="8"/>
      <c r="P25" s="87"/>
      <c r="Q25" s="87"/>
      <c r="R25" s="90" t="str">
        <f t="shared" si="3"/>
        <v/>
      </c>
      <c r="S25" s="90"/>
      <c r="T25" s="91" t="str">
        <f t="shared" si="4"/>
        <v/>
      </c>
      <c r="U25" s="91"/>
    </row>
    <row r="26" spans="2:21">
      <c r="B26" s="19">
        <v>18</v>
      </c>
      <c r="C26" s="86" t="str">
        <f t="shared" si="1"/>
        <v/>
      </c>
      <c r="D26" s="86"/>
      <c r="E26" s="19"/>
      <c r="F26" s="8"/>
      <c r="G26" s="19" t="s">
        <v>4</v>
      </c>
      <c r="H26" s="87"/>
      <c r="I26" s="87"/>
      <c r="J26" s="19"/>
      <c r="K26" s="86" t="str">
        <f t="shared" si="0"/>
        <v/>
      </c>
      <c r="L26" s="86"/>
      <c r="M26" s="6" t="str">
        <f t="shared" si="2"/>
        <v/>
      </c>
      <c r="N26" s="19"/>
      <c r="O26" s="8"/>
      <c r="P26" s="87"/>
      <c r="Q26" s="87"/>
      <c r="R26" s="90" t="str">
        <f t="shared" si="3"/>
        <v/>
      </c>
      <c r="S26" s="90"/>
      <c r="T26" s="91" t="str">
        <f t="shared" si="4"/>
        <v/>
      </c>
      <c r="U26" s="91"/>
    </row>
    <row r="27" spans="2:21">
      <c r="B27" s="19">
        <v>19</v>
      </c>
      <c r="C27" s="86" t="str">
        <f t="shared" si="1"/>
        <v/>
      </c>
      <c r="D27" s="86"/>
      <c r="E27" s="19"/>
      <c r="F27" s="8"/>
      <c r="G27" s="19" t="s">
        <v>3</v>
      </c>
      <c r="H27" s="87"/>
      <c r="I27" s="87"/>
      <c r="J27" s="19"/>
      <c r="K27" s="86" t="str">
        <f t="shared" si="0"/>
        <v/>
      </c>
      <c r="L27" s="86"/>
      <c r="M27" s="6" t="str">
        <f t="shared" si="2"/>
        <v/>
      </c>
      <c r="N27" s="19"/>
      <c r="O27" s="8"/>
      <c r="P27" s="87"/>
      <c r="Q27" s="87"/>
      <c r="R27" s="90" t="str">
        <f t="shared" si="3"/>
        <v/>
      </c>
      <c r="S27" s="90"/>
      <c r="T27" s="91" t="str">
        <f t="shared" si="4"/>
        <v/>
      </c>
      <c r="U27" s="91"/>
    </row>
    <row r="28" spans="2:21">
      <c r="B28" s="19">
        <v>20</v>
      </c>
      <c r="C28" s="86" t="str">
        <f t="shared" si="1"/>
        <v/>
      </c>
      <c r="D28" s="86"/>
      <c r="E28" s="19"/>
      <c r="F28" s="8"/>
      <c r="G28" s="19" t="s">
        <v>4</v>
      </c>
      <c r="H28" s="87"/>
      <c r="I28" s="87"/>
      <c r="J28" s="19"/>
      <c r="K28" s="86" t="str">
        <f t="shared" si="0"/>
        <v/>
      </c>
      <c r="L28" s="86"/>
      <c r="M28" s="6" t="str">
        <f t="shared" si="2"/>
        <v/>
      </c>
      <c r="N28" s="19"/>
      <c r="O28" s="8"/>
      <c r="P28" s="87"/>
      <c r="Q28" s="87"/>
      <c r="R28" s="90" t="str">
        <f t="shared" si="3"/>
        <v/>
      </c>
      <c r="S28" s="90"/>
      <c r="T28" s="91" t="str">
        <f t="shared" si="4"/>
        <v/>
      </c>
      <c r="U28" s="91"/>
    </row>
    <row r="29" spans="2:21">
      <c r="B29" s="19">
        <v>21</v>
      </c>
      <c r="C29" s="86" t="str">
        <f t="shared" si="1"/>
        <v/>
      </c>
      <c r="D29" s="86"/>
      <c r="E29" s="19"/>
      <c r="F29" s="8"/>
      <c r="G29" s="19" t="s">
        <v>3</v>
      </c>
      <c r="H29" s="87"/>
      <c r="I29" s="87"/>
      <c r="J29" s="19"/>
      <c r="K29" s="86" t="str">
        <f t="shared" si="0"/>
        <v/>
      </c>
      <c r="L29" s="86"/>
      <c r="M29" s="6" t="str">
        <f t="shared" si="2"/>
        <v/>
      </c>
      <c r="N29" s="19"/>
      <c r="O29" s="8"/>
      <c r="P29" s="87"/>
      <c r="Q29" s="87"/>
      <c r="R29" s="90" t="str">
        <f t="shared" si="3"/>
        <v/>
      </c>
      <c r="S29" s="90"/>
      <c r="T29" s="91" t="str">
        <f t="shared" si="4"/>
        <v/>
      </c>
      <c r="U29" s="91"/>
    </row>
    <row r="30" spans="2:21">
      <c r="B30" s="19">
        <v>22</v>
      </c>
      <c r="C30" s="86" t="str">
        <f t="shared" si="1"/>
        <v/>
      </c>
      <c r="D30" s="86"/>
      <c r="E30" s="19"/>
      <c r="F30" s="8"/>
      <c r="G30" s="19" t="s">
        <v>3</v>
      </c>
      <c r="H30" s="87"/>
      <c r="I30" s="87"/>
      <c r="J30" s="19"/>
      <c r="K30" s="86" t="str">
        <f t="shared" si="0"/>
        <v/>
      </c>
      <c r="L30" s="86"/>
      <c r="M30" s="6" t="str">
        <f t="shared" si="2"/>
        <v/>
      </c>
      <c r="N30" s="19"/>
      <c r="O30" s="8"/>
      <c r="P30" s="87"/>
      <c r="Q30" s="87"/>
      <c r="R30" s="90" t="str">
        <f t="shared" si="3"/>
        <v/>
      </c>
      <c r="S30" s="90"/>
      <c r="T30" s="91" t="str">
        <f t="shared" si="4"/>
        <v/>
      </c>
      <c r="U30" s="91"/>
    </row>
    <row r="31" spans="2:21">
      <c r="B31" s="19">
        <v>23</v>
      </c>
      <c r="C31" s="86" t="str">
        <f t="shared" si="1"/>
        <v/>
      </c>
      <c r="D31" s="86"/>
      <c r="E31" s="19"/>
      <c r="F31" s="8"/>
      <c r="G31" s="19" t="s">
        <v>3</v>
      </c>
      <c r="H31" s="87"/>
      <c r="I31" s="87"/>
      <c r="J31" s="19"/>
      <c r="K31" s="86" t="str">
        <f t="shared" si="0"/>
        <v/>
      </c>
      <c r="L31" s="86"/>
      <c r="M31" s="6" t="str">
        <f t="shared" si="2"/>
        <v/>
      </c>
      <c r="N31" s="19"/>
      <c r="O31" s="8"/>
      <c r="P31" s="87"/>
      <c r="Q31" s="87"/>
      <c r="R31" s="90" t="str">
        <f t="shared" si="3"/>
        <v/>
      </c>
      <c r="S31" s="90"/>
      <c r="T31" s="91" t="str">
        <f t="shared" si="4"/>
        <v/>
      </c>
      <c r="U31" s="91"/>
    </row>
    <row r="32" spans="2:21">
      <c r="B32" s="19">
        <v>24</v>
      </c>
      <c r="C32" s="86" t="str">
        <f t="shared" si="1"/>
        <v/>
      </c>
      <c r="D32" s="86"/>
      <c r="E32" s="19"/>
      <c r="F32" s="8"/>
      <c r="G32" s="19" t="s">
        <v>3</v>
      </c>
      <c r="H32" s="87"/>
      <c r="I32" s="87"/>
      <c r="J32" s="19"/>
      <c r="K32" s="86" t="str">
        <f t="shared" si="0"/>
        <v/>
      </c>
      <c r="L32" s="86"/>
      <c r="M32" s="6" t="str">
        <f t="shared" si="2"/>
        <v/>
      </c>
      <c r="N32" s="19"/>
      <c r="O32" s="8"/>
      <c r="P32" s="87"/>
      <c r="Q32" s="87"/>
      <c r="R32" s="90" t="str">
        <f t="shared" si="3"/>
        <v/>
      </c>
      <c r="S32" s="90"/>
      <c r="T32" s="91" t="str">
        <f t="shared" si="4"/>
        <v/>
      </c>
      <c r="U32" s="91"/>
    </row>
    <row r="33" spans="2:21">
      <c r="B33" s="19">
        <v>25</v>
      </c>
      <c r="C33" s="86" t="str">
        <f t="shared" si="1"/>
        <v/>
      </c>
      <c r="D33" s="86"/>
      <c r="E33" s="19"/>
      <c r="F33" s="8"/>
      <c r="G33" s="19" t="s">
        <v>4</v>
      </c>
      <c r="H33" s="87"/>
      <c r="I33" s="87"/>
      <c r="J33" s="19"/>
      <c r="K33" s="86" t="str">
        <f t="shared" si="0"/>
        <v/>
      </c>
      <c r="L33" s="86"/>
      <c r="M33" s="6" t="str">
        <f t="shared" si="2"/>
        <v/>
      </c>
      <c r="N33" s="19"/>
      <c r="O33" s="8"/>
      <c r="P33" s="87"/>
      <c r="Q33" s="87"/>
      <c r="R33" s="90" t="str">
        <f t="shared" si="3"/>
        <v/>
      </c>
      <c r="S33" s="90"/>
      <c r="T33" s="91" t="str">
        <f t="shared" si="4"/>
        <v/>
      </c>
      <c r="U33" s="91"/>
    </row>
    <row r="34" spans="2:21">
      <c r="B34" s="19">
        <v>26</v>
      </c>
      <c r="C34" s="86" t="str">
        <f t="shared" si="1"/>
        <v/>
      </c>
      <c r="D34" s="86"/>
      <c r="E34" s="19"/>
      <c r="F34" s="8"/>
      <c r="G34" s="19" t="s">
        <v>3</v>
      </c>
      <c r="H34" s="87"/>
      <c r="I34" s="87"/>
      <c r="J34" s="19"/>
      <c r="K34" s="86" t="str">
        <f t="shared" si="0"/>
        <v/>
      </c>
      <c r="L34" s="86"/>
      <c r="M34" s="6" t="str">
        <f t="shared" si="2"/>
        <v/>
      </c>
      <c r="N34" s="19"/>
      <c r="O34" s="8"/>
      <c r="P34" s="87"/>
      <c r="Q34" s="87"/>
      <c r="R34" s="90" t="str">
        <f t="shared" si="3"/>
        <v/>
      </c>
      <c r="S34" s="90"/>
      <c r="T34" s="91" t="str">
        <f t="shared" si="4"/>
        <v/>
      </c>
      <c r="U34" s="91"/>
    </row>
    <row r="35" spans="2:21">
      <c r="B35" s="19">
        <v>27</v>
      </c>
      <c r="C35" s="86" t="str">
        <f t="shared" si="1"/>
        <v/>
      </c>
      <c r="D35" s="86"/>
      <c r="E35" s="19"/>
      <c r="F35" s="8"/>
      <c r="G35" s="19" t="s">
        <v>3</v>
      </c>
      <c r="H35" s="87"/>
      <c r="I35" s="87"/>
      <c r="J35" s="19"/>
      <c r="K35" s="86" t="str">
        <f t="shared" si="0"/>
        <v/>
      </c>
      <c r="L35" s="86"/>
      <c r="M35" s="6" t="str">
        <f t="shared" si="2"/>
        <v/>
      </c>
      <c r="N35" s="19"/>
      <c r="O35" s="8"/>
      <c r="P35" s="87"/>
      <c r="Q35" s="87"/>
      <c r="R35" s="90" t="str">
        <f t="shared" si="3"/>
        <v/>
      </c>
      <c r="S35" s="90"/>
      <c r="T35" s="91" t="str">
        <f t="shared" si="4"/>
        <v/>
      </c>
      <c r="U35" s="91"/>
    </row>
    <row r="36" spans="2:21">
      <c r="B36" s="19">
        <v>28</v>
      </c>
      <c r="C36" s="86" t="str">
        <f t="shared" si="1"/>
        <v/>
      </c>
      <c r="D36" s="86"/>
      <c r="E36" s="19"/>
      <c r="F36" s="8"/>
      <c r="G36" s="19" t="s">
        <v>3</v>
      </c>
      <c r="H36" s="87"/>
      <c r="I36" s="87"/>
      <c r="J36" s="19"/>
      <c r="K36" s="86" t="str">
        <f t="shared" si="0"/>
        <v/>
      </c>
      <c r="L36" s="86"/>
      <c r="M36" s="6" t="str">
        <f t="shared" si="2"/>
        <v/>
      </c>
      <c r="N36" s="19"/>
      <c r="O36" s="8"/>
      <c r="P36" s="87"/>
      <c r="Q36" s="87"/>
      <c r="R36" s="90" t="str">
        <f t="shared" si="3"/>
        <v/>
      </c>
      <c r="S36" s="90"/>
      <c r="T36" s="91" t="str">
        <f t="shared" si="4"/>
        <v/>
      </c>
      <c r="U36" s="91"/>
    </row>
    <row r="37" spans="2:21">
      <c r="B37" s="19">
        <v>29</v>
      </c>
      <c r="C37" s="86" t="str">
        <f t="shared" si="1"/>
        <v/>
      </c>
      <c r="D37" s="86"/>
      <c r="E37" s="19"/>
      <c r="F37" s="8"/>
      <c r="G37" s="19" t="s">
        <v>3</v>
      </c>
      <c r="H37" s="87"/>
      <c r="I37" s="87"/>
      <c r="J37" s="19"/>
      <c r="K37" s="86" t="str">
        <f t="shared" si="0"/>
        <v/>
      </c>
      <c r="L37" s="86"/>
      <c r="M37" s="6" t="str">
        <f t="shared" si="2"/>
        <v/>
      </c>
      <c r="N37" s="19"/>
      <c r="O37" s="8"/>
      <c r="P37" s="87"/>
      <c r="Q37" s="87"/>
      <c r="R37" s="90" t="str">
        <f t="shared" si="3"/>
        <v/>
      </c>
      <c r="S37" s="90"/>
      <c r="T37" s="91" t="str">
        <f t="shared" si="4"/>
        <v/>
      </c>
      <c r="U37" s="91"/>
    </row>
    <row r="38" spans="2:21">
      <c r="B38" s="19">
        <v>30</v>
      </c>
      <c r="C38" s="86" t="str">
        <f t="shared" si="1"/>
        <v/>
      </c>
      <c r="D38" s="86"/>
      <c r="E38" s="19"/>
      <c r="F38" s="8"/>
      <c r="G38" s="19" t="s">
        <v>4</v>
      </c>
      <c r="H38" s="87"/>
      <c r="I38" s="87"/>
      <c r="J38" s="19"/>
      <c r="K38" s="86" t="str">
        <f t="shared" si="0"/>
        <v/>
      </c>
      <c r="L38" s="86"/>
      <c r="M38" s="6" t="str">
        <f t="shared" si="2"/>
        <v/>
      </c>
      <c r="N38" s="19"/>
      <c r="O38" s="8"/>
      <c r="P38" s="87"/>
      <c r="Q38" s="87"/>
      <c r="R38" s="90" t="str">
        <f t="shared" si="3"/>
        <v/>
      </c>
      <c r="S38" s="90"/>
      <c r="T38" s="91" t="str">
        <f t="shared" si="4"/>
        <v/>
      </c>
      <c r="U38" s="91"/>
    </row>
    <row r="39" spans="2:21">
      <c r="B39" s="19">
        <v>31</v>
      </c>
      <c r="C39" s="86" t="str">
        <f t="shared" si="1"/>
        <v/>
      </c>
      <c r="D39" s="86"/>
      <c r="E39" s="19"/>
      <c r="F39" s="8"/>
      <c r="G39" s="19" t="s">
        <v>4</v>
      </c>
      <c r="H39" s="87"/>
      <c r="I39" s="87"/>
      <c r="J39" s="19"/>
      <c r="K39" s="86" t="str">
        <f t="shared" si="0"/>
        <v/>
      </c>
      <c r="L39" s="86"/>
      <c r="M39" s="6" t="str">
        <f t="shared" si="2"/>
        <v/>
      </c>
      <c r="N39" s="19"/>
      <c r="O39" s="8"/>
      <c r="P39" s="87"/>
      <c r="Q39" s="87"/>
      <c r="R39" s="90" t="str">
        <f t="shared" si="3"/>
        <v/>
      </c>
      <c r="S39" s="90"/>
      <c r="T39" s="91" t="str">
        <f t="shared" si="4"/>
        <v/>
      </c>
      <c r="U39" s="91"/>
    </row>
    <row r="40" spans="2:21">
      <c r="B40" s="19">
        <v>32</v>
      </c>
      <c r="C40" s="86" t="str">
        <f t="shared" si="1"/>
        <v/>
      </c>
      <c r="D40" s="86"/>
      <c r="E40" s="19"/>
      <c r="F40" s="8"/>
      <c r="G40" s="19" t="s">
        <v>4</v>
      </c>
      <c r="H40" s="87"/>
      <c r="I40" s="87"/>
      <c r="J40" s="19"/>
      <c r="K40" s="86" t="str">
        <f t="shared" si="0"/>
        <v/>
      </c>
      <c r="L40" s="86"/>
      <c r="M40" s="6" t="str">
        <f t="shared" si="2"/>
        <v/>
      </c>
      <c r="N40" s="19"/>
      <c r="O40" s="8"/>
      <c r="P40" s="87"/>
      <c r="Q40" s="87"/>
      <c r="R40" s="90" t="str">
        <f t="shared" si="3"/>
        <v/>
      </c>
      <c r="S40" s="90"/>
      <c r="T40" s="91" t="str">
        <f t="shared" si="4"/>
        <v/>
      </c>
      <c r="U40" s="91"/>
    </row>
    <row r="41" spans="2:21">
      <c r="B41" s="19">
        <v>33</v>
      </c>
      <c r="C41" s="86" t="str">
        <f t="shared" si="1"/>
        <v/>
      </c>
      <c r="D41" s="86"/>
      <c r="E41" s="19"/>
      <c r="F41" s="8"/>
      <c r="G41" s="19" t="s">
        <v>3</v>
      </c>
      <c r="H41" s="87"/>
      <c r="I41" s="87"/>
      <c r="J41" s="19"/>
      <c r="K41" s="86" t="str">
        <f t="shared" si="0"/>
        <v/>
      </c>
      <c r="L41" s="86"/>
      <c r="M41" s="6" t="str">
        <f t="shared" si="2"/>
        <v/>
      </c>
      <c r="N41" s="19"/>
      <c r="O41" s="8"/>
      <c r="P41" s="87"/>
      <c r="Q41" s="87"/>
      <c r="R41" s="90" t="str">
        <f t="shared" si="3"/>
        <v/>
      </c>
      <c r="S41" s="90"/>
      <c r="T41" s="91" t="str">
        <f t="shared" si="4"/>
        <v/>
      </c>
      <c r="U41" s="91"/>
    </row>
    <row r="42" spans="2:21">
      <c r="B42" s="19">
        <v>34</v>
      </c>
      <c r="C42" s="86" t="str">
        <f t="shared" si="1"/>
        <v/>
      </c>
      <c r="D42" s="86"/>
      <c r="E42" s="19"/>
      <c r="F42" s="8"/>
      <c r="G42" s="19" t="s">
        <v>4</v>
      </c>
      <c r="H42" s="87"/>
      <c r="I42" s="87"/>
      <c r="J42" s="19"/>
      <c r="K42" s="86" t="str">
        <f t="shared" si="0"/>
        <v/>
      </c>
      <c r="L42" s="86"/>
      <c r="M42" s="6" t="str">
        <f t="shared" si="2"/>
        <v/>
      </c>
      <c r="N42" s="19"/>
      <c r="O42" s="8"/>
      <c r="P42" s="87"/>
      <c r="Q42" s="87"/>
      <c r="R42" s="90" t="str">
        <f t="shared" si="3"/>
        <v/>
      </c>
      <c r="S42" s="90"/>
      <c r="T42" s="91" t="str">
        <f t="shared" si="4"/>
        <v/>
      </c>
      <c r="U42" s="91"/>
    </row>
    <row r="43" spans="2:21">
      <c r="B43" s="19">
        <v>35</v>
      </c>
      <c r="C43" s="86" t="str">
        <f t="shared" si="1"/>
        <v/>
      </c>
      <c r="D43" s="86"/>
      <c r="E43" s="19"/>
      <c r="F43" s="8"/>
      <c r="G43" s="19" t="s">
        <v>3</v>
      </c>
      <c r="H43" s="87"/>
      <c r="I43" s="87"/>
      <c r="J43" s="19"/>
      <c r="K43" s="86" t="str">
        <f t="shared" si="0"/>
        <v/>
      </c>
      <c r="L43" s="86"/>
      <c r="M43" s="6" t="str">
        <f t="shared" si="2"/>
        <v/>
      </c>
      <c r="N43" s="19"/>
      <c r="O43" s="8"/>
      <c r="P43" s="87"/>
      <c r="Q43" s="87"/>
      <c r="R43" s="90" t="str">
        <f t="shared" si="3"/>
        <v/>
      </c>
      <c r="S43" s="90"/>
      <c r="T43" s="91" t="str">
        <f t="shared" si="4"/>
        <v/>
      </c>
      <c r="U43" s="91"/>
    </row>
    <row r="44" spans="2:21">
      <c r="B44" s="19">
        <v>36</v>
      </c>
      <c r="C44" s="86" t="str">
        <f t="shared" si="1"/>
        <v/>
      </c>
      <c r="D44" s="86"/>
      <c r="E44" s="19"/>
      <c r="F44" s="8"/>
      <c r="G44" s="19" t="s">
        <v>4</v>
      </c>
      <c r="H44" s="87"/>
      <c r="I44" s="87"/>
      <c r="J44" s="19"/>
      <c r="K44" s="86" t="str">
        <f t="shared" si="0"/>
        <v/>
      </c>
      <c r="L44" s="86"/>
      <c r="M44" s="6" t="str">
        <f t="shared" si="2"/>
        <v/>
      </c>
      <c r="N44" s="19"/>
      <c r="O44" s="8"/>
      <c r="P44" s="87"/>
      <c r="Q44" s="87"/>
      <c r="R44" s="90" t="str">
        <f t="shared" si="3"/>
        <v/>
      </c>
      <c r="S44" s="90"/>
      <c r="T44" s="91" t="str">
        <f t="shared" si="4"/>
        <v/>
      </c>
      <c r="U44" s="91"/>
    </row>
    <row r="45" spans="2:21">
      <c r="B45" s="19">
        <v>37</v>
      </c>
      <c r="C45" s="86" t="str">
        <f t="shared" si="1"/>
        <v/>
      </c>
      <c r="D45" s="86"/>
      <c r="E45" s="19"/>
      <c r="F45" s="8"/>
      <c r="G45" s="19" t="s">
        <v>3</v>
      </c>
      <c r="H45" s="87"/>
      <c r="I45" s="87"/>
      <c r="J45" s="19"/>
      <c r="K45" s="86" t="str">
        <f t="shared" si="0"/>
        <v/>
      </c>
      <c r="L45" s="86"/>
      <c r="M45" s="6" t="str">
        <f t="shared" si="2"/>
        <v/>
      </c>
      <c r="N45" s="19"/>
      <c r="O45" s="8"/>
      <c r="P45" s="87"/>
      <c r="Q45" s="87"/>
      <c r="R45" s="90" t="str">
        <f t="shared" si="3"/>
        <v/>
      </c>
      <c r="S45" s="90"/>
      <c r="T45" s="91" t="str">
        <f t="shared" si="4"/>
        <v/>
      </c>
      <c r="U45" s="91"/>
    </row>
    <row r="46" spans="2:21">
      <c r="B46" s="19">
        <v>38</v>
      </c>
      <c r="C46" s="86" t="str">
        <f t="shared" si="1"/>
        <v/>
      </c>
      <c r="D46" s="86"/>
      <c r="E46" s="19"/>
      <c r="F46" s="8"/>
      <c r="G46" s="19" t="s">
        <v>4</v>
      </c>
      <c r="H46" s="87"/>
      <c r="I46" s="87"/>
      <c r="J46" s="19"/>
      <c r="K46" s="86" t="str">
        <f t="shared" si="0"/>
        <v/>
      </c>
      <c r="L46" s="86"/>
      <c r="M46" s="6" t="str">
        <f t="shared" si="2"/>
        <v/>
      </c>
      <c r="N46" s="19"/>
      <c r="O46" s="8"/>
      <c r="P46" s="87"/>
      <c r="Q46" s="87"/>
      <c r="R46" s="90" t="str">
        <f t="shared" si="3"/>
        <v/>
      </c>
      <c r="S46" s="90"/>
      <c r="T46" s="91" t="str">
        <f t="shared" si="4"/>
        <v/>
      </c>
      <c r="U46" s="91"/>
    </row>
    <row r="47" spans="2:21">
      <c r="B47" s="19">
        <v>39</v>
      </c>
      <c r="C47" s="86" t="str">
        <f t="shared" si="1"/>
        <v/>
      </c>
      <c r="D47" s="86"/>
      <c r="E47" s="19"/>
      <c r="F47" s="8"/>
      <c r="G47" s="19" t="s">
        <v>4</v>
      </c>
      <c r="H47" s="87"/>
      <c r="I47" s="87"/>
      <c r="J47" s="19"/>
      <c r="K47" s="86" t="str">
        <f t="shared" si="0"/>
        <v/>
      </c>
      <c r="L47" s="86"/>
      <c r="M47" s="6" t="str">
        <f t="shared" si="2"/>
        <v/>
      </c>
      <c r="N47" s="19"/>
      <c r="O47" s="8"/>
      <c r="P47" s="87"/>
      <c r="Q47" s="87"/>
      <c r="R47" s="90" t="str">
        <f t="shared" si="3"/>
        <v/>
      </c>
      <c r="S47" s="90"/>
      <c r="T47" s="91" t="str">
        <f t="shared" si="4"/>
        <v/>
      </c>
      <c r="U47" s="91"/>
    </row>
    <row r="48" spans="2:21">
      <c r="B48" s="19">
        <v>40</v>
      </c>
      <c r="C48" s="86" t="str">
        <f t="shared" si="1"/>
        <v/>
      </c>
      <c r="D48" s="86"/>
      <c r="E48" s="19"/>
      <c r="F48" s="8"/>
      <c r="G48" s="19" t="s">
        <v>37</v>
      </c>
      <c r="H48" s="87"/>
      <c r="I48" s="87"/>
      <c r="J48" s="19"/>
      <c r="K48" s="86" t="str">
        <f t="shared" si="0"/>
        <v/>
      </c>
      <c r="L48" s="86"/>
      <c r="M48" s="6" t="str">
        <f t="shared" si="2"/>
        <v/>
      </c>
      <c r="N48" s="19"/>
      <c r="O48" s="8"/>
      <c r="P48" s="87"/>
      <c r="Q48" s="87"/>
      <c r="R48" s="90" t="str">
        <f t="shared" si="3"/>
        <v/>
      </c>
      <c r="S48" s="90"/>
      <c r="T48" s="91" t="str">
        <f t="shared" si="4"/>
        <v/>
      </c>
      <c r="U48" s="91"/>
    </row>
    <row r="49" spans="2:21">
      <c r="B49" s="19">
        <v>41</v>
      </c>
      <c r="C49" s="86" t="str">
        <f t="shared" si="1"/>
        <v/>
      </c>
      <c r="D49" s="86"/>
      <c r="E49" s="19"/>
      <c r="F49" s="8"/>
      <c r="G49" s="19" t="s">
        <v>4</v>
      </c>
      <c r="H49" s="87"/>
      <c r="I49" s="87"/>
      <c r="J49" s="19"/>
      <c r="K49" s="86" t="str">
        <f t="shared" si="0"/>
        <v/>
      </c>
      <c r="L49" s="86"/>
      <c r="M49" s="6" t="str">
        <f t="shared" si="2"/>
        <v/>
      </c>
      <c r="N49" s="19"/>
      <c r="O49" s="8"/>
      <c r="P49" s="87"/>
      <c r="Q49" s="87"/>
      <c r="R49" s="90" t="str">
        <f t="shared" si="3"/>
        <v/>
      </c>
      <c r="S49" s="90"/>
      <c r="T49" s="91" t="str">
        <f t="shared" si="4"/>
        <v/>
      </c>
      <c r="U49" s="91"/>
    </row>
    <row r="50" spans="2:21">
      <c r="B50" s="19">
        <v>42</v>
      </c>
      <c r="C50" s="86" t="str">
        <f t="shared" si="1"/>
        <v/>
      </c>
      <c r="D50" s="86"/>
      <c r="E50" s="19"/>
      <c r="F50" s="8"/>
      <c r="G50" s="19" t="s">
        <v>4</v>
      </c>
      <c r="H50" s="87"/>
      <c r="I50" s="87"/>
      <c r="J50" s="19"/>
      <c r="K50" s="86" t="str">
        <f t="shared" si="0"/>
        <v/>
      </c>
      <c r="L50" s="86"/>
      <c r="M50" s="6" t="str">
        <f t="shared" si="2"/>
        <v/>
      </c>
      <c r="N50" s="19"/>
      <c r="O50" s="8"/>
      <c r="P50" s="87"/>
      <c r="Q50" s="87"/>
      <c r="R50" s="90" t="str">
        <f t="shared" si="3"/>
        <v/>
      </c>
      <c r="S50" s="90"/>
      <c r="T50" s="91" t="str">
        <f t="shared" si="4"/>
        <v/>
      </c>
      <c r="U50" s="91"/>
    </row>
    <row r="51" spans="2:21">
      <c r="B51" s="19">
        <v>43</v>
      </c>
      <c r="C51" s="86" t="str">
        <f t="shared" si="1"/>
        <v/>
      </c>
      <c r="D51" s="86"/>
      <c r="E51" s="19"/>
      <c r="F51" s="8"/>
      <c r="G51" s="19" t="s">
        <v>3</v>
      </c>
      <c r="H51" s="87"/>
      <c r="I51" s="87"/>
      <c r="J51" s="19"/>
      <c r="K51" s="86" t="str">
        <f t="shared" si="0"/>
        <v/>
      </c>
      <c r="L51" s="86"/>
      <c r="M51" s="6" t="str">
        <f t="shared" si="2"/>
        <v/>
      </c>
      <c r="N51" s="19"/>
      <c r="O51" s="8"/>
      <c r="P51" s="87"/>
      <c r="Q51" s="87"/>
      <c r="R51" s="90" t="str">
        <f t="shared" si="3"/>
        <v/>
      </c>
      <c r="S51" s="90"/>
      <c r="T51" s="91" t="str">
        <f t="shared" si="4"/>
        <v/>
      </c>
      <c r="U51" s="91"/>
    </row>
    <row r="52" spans="2:21">
      <c r="B52" s="19">
        <v>44</v>
      </c>
      <c r="C52" s="86" t="str">
        <f t="shared" si="1"/>
        <v/>
      </c>
      <c r="D52" s="86"/>
      <c r="E52" s="19"/>
      <c r="F52" s="8"/>
      <c r="G52" s="19" t="s">
        <v>3</v>
      </c>
      <c r="H52" s="87"/>
      <c r="I52" s="87"/>
      <c r="J52" s="19"/>
      <c r="K52" s="86" t="str">
        <f t="shared" si="0"/>
        <v/>
      </c>
      <c r="L52" s="86"/>
      <c r="M52" s="6" t="str">
        <f t="shared" si="2"/>
        <v/>
      </c>
      <c r="N52" s="19"/>
      <c r="O52" s="8"/>
      <c r="P52" s="87"/>
      <c r="Q52" s="87"/>
      <c r="R52" s="90" t="str">
        <f t="shared" si="3"/>
        <v/>
      </c>
      <c r="S52" s="90"/>
      <c r="T52" s="91" t="str">
        <f t="shared" si="4"/>
        <v/>
      </c>
      <c r="U52" s="91"/>
    </row>
    <row r="53" spans="2:21">
      <c r="B53" s="19">
        <v>45</v>
      </c>
      <c r="C53" s="86" t="str">
        <f t="shared" si="1"/>
        <v/>
      </c>
      <c r="D53" s="86"/>
      <c r="E53" s="19"/>
      <c r="F53" s="8"/>
      <c r="G53" s="19" t="s">
        <v>4</v>
      </c>
      <c r="H53" s="87"/>
      <c r="I53" s="87"/>
      <c r="J53" s="19"/>
      <c r="K53" s="86" t="str">
        <f t="shared" si="0"/>
        <v/>
      </c>
      <c r="L53" s="86"/>
      <c r="M53" s="6" t="str">
        <f t="shared" si="2"/>
        <v/>
      </c>
      <c r="N53" s="19"/>
      <c r="O53" s="8"/>
      <c r="P53" s="87"/>
      <c r="Q53" s="87"/>
      <c r="R53" s="90" t="str">
        <f t="shared" si="3"/>
        <v/>
      </c>
      <c r="S53" s="90"/>
      <c r="T53" s="91" t="str">
        <f t="shared" si="4"/>
        <v/>
      </c>
      <c r="U53" s="91"/>
    </row>
    <row r="54" spans="2:21">
      <c r="B54" s="19">
        <v>46</v>
      </c>
      <c r="C54" s="86" t="str">
        <f t="shared" si="1"/>
        <v/>
      </c>
      <c r="D54" s="86"/>
      <c r="E54" s="19"/>
      <c r="F54" s="8"/>
      <c r="G54" s="19" t="s">
        <v>4</v>
      </c>
      <c r="H54" s="87"/>
      <c r="I54" s="87"/>
      <c r="J54" s="19"/>
      <c r="K54" s="86" t="str">
        <f t="shared" si="0"/>
        <v/>
      </c>
      <c r="L54" s="86"/>
      <c r="M54" s="6" t="str">
        <f t="shared" si="2"/>
        <v/>
      </c>
      <c r="N54" s="19"/>
      <c r="O54" s="8"/>
      <c r="P54" s="87"/>
      <c r="Q54" s="87"/>
      <c r="R54" s="90" t="str">
        <f t="shared" si="3"/>
        <v/>
      </c>
      <c r="S54" s="90"/>
      <c r="T54" s="91" t="str">
        <f t="shared" si="4"/>
        <v/>
      </c>
      <c r="U54" s="91"/>
    </row>
    <row r="55" spans="2:21">
      <c r="B55" s="19">
        <v>47</v>
      </c>
      <c r="C55" s="86" t="str">
        <f t="shared" si="1"/>
        <v/>
      </c>
      <c r="D55" s="86"/>
      <c r="E55" s="19"/>
      <c r="F55" s="8"/>
      <c r="G55" s="19" t="s">
        <v>3</v>
      </c>
      <c r="H55" s="87"/>
      <c r="I55" s="87"/>
      <c r="J55" s="19"/>
      <c r="K55" s="86" t="str">
        <f t="shared" si="0"/>
        <v/>
      </c>
      <c r="L55" s="86"/>
      <c r="M55" s="6" t="str">
        <f t="shared" si="2"/>
        <v/>
      </c>
      <c r="N55" s="19"/>
      <c r="O55" s="8"/>
      <c r="P55" s="87"/>
      <c r="Q55" s="87"/>
      <c r="R55" s="90" t="str">
        <f t="shared" si="3"/>
        <v/>
      </c>
      <c r="S55" s="90"/>
      <c r="T55" s="91" t="str">
        <f t="shared" si="4"/>
        <v/>
      </c>
      <c r="U55" s="91"/>
    </row>
    <row r="56" spans="2:21">
      <c r="B56" s="19">
        <v>48</v>
      </c>
      <c r="C56" s="86" t="str">
        <f t="shared" si="1"/>
        <v/>
      </c>
      <c r="D56" s="86"/>
      <c r="E56" s="19"/>
      <c r="F56" s="8"/>
      <c r="G56" s="19" t="s">
        <v>3</v>
      </c>
      <c r="H56" s="87"/>
      <c r="I56" s="87"/>
      <c r="J56" s="19"/>
      <c r="K56" s="86" t="str">
        <f t="shared" si="0"/>
        <v/>
      </c>
      <c r="L56" s="86"/>
      <c r="M56" s="6" t="str">
        <f t="shared" si="2"/>
        <v/>
      </c>
      <c r="N56" s="19"/>
      <c r="O56" s="8"/>
      <c r="P56" s="87"/>
      <c r="Q56" s="87"/>
      <c r="R56" s="90" t="str">
        <f t="shared" si="3"/>
        <v/>
      </c>
      <c r="S56" s="90"/>
      <c r="T56" s="91" t="str">
        <f t="shared" si="4"/>
        <v/>
      </c>
      <c r="U56" s="91"/>
    </row>
    <row r="57" spans="2:21">
      <c r="B57" s="19">
        <v>49</v>
      </c>
      <c r="C57" s="86" t="str">
        <f t="shared" si="1"/>
        <v/>
      </c>
      <c r="D57" s="86"/>
      <c r="E57" s="19"/>
      <c r="F57" s="8"/>
      <c r="G57" s="19" t="s">
        <v>3</v>
      </c>
      <c r="H57" s="87"/>
      <c r="I57" s="87"/>
      <c r="J57" s="19"/>
      <c r="K57" s="86" t="str">
        <f t="shared" si="0"/>
        <v/>
      </c>
      <c r="L57" s="86"/>
      <c r="M57" s="6" t="str">
        <f t="shared" si="2"/>
        <v/>
      </c>
      <c r="N57" s="19"/>
      <c r="O57" s="8"/>
      <c r="P57" s="87"/>
      <c r="Q57" s="87"/>
      <c r="R57" s="90" t="str">
        <f t="shared" si="3"/>
        <v/>
      </c>
      <c r="S57" s="90"/>
      <c r="T57" s="91" t="str">
        <f t="shared" si="4"/>
        <v/>
      </c>
      <c r="U57" s="91"/>
    </row>
    <row r="58" spans="2:21">
      <c r="B58" s="19">
        <v>50</v>
      </c>
      <c r="C58" s="86" t="str">
        <f t="shared" si="1"/>
        <v/>
      </c>
      <c r="D58" s="86"/>
      <c r="E58" s="19"/>
      <c r="F58" s="8"/>
      <c r="G58" s="19" t="s">
        <v>3</v>
      </c>
      <c r="H58" s="87"/>
      <c r="I58" s="87"/>
      <c r="J58" s="19"/>
      <c r="K58" s="86" t="str">
        <f t="shared" si="0"/>
        <v/>
      </c>
      <c r="L58" s="86"/>
      <c r="M58" s="6" t="str">
        <f t="shared" si="2"/>
        <v/>
      </c>
      <c r="N58" s="19"/>
      <c r="O58" s="8"/>
      <c r="P58" s="87"/>
      <c r="Q58" s="87"/>
      <c r="R58" s="90" t="str">
        <f t="shared" si="3"/>
        <v/>
      </c>
      <c r="S58" s="90"/>
      <c r="T58" s="91" t="str">
        <f t="shared" si="4"/>
        <v/>
      </c>
      <c r="U58" s="91"/>
    </row>
    <row r="59" spans="2:21">
      <c r="B59" s="19">
        <v>51</v>
      </c>
      <c r="C59" s="86" t="str">
        <f t="shared" si="1"/>
        <v/>
      </c>
      <c r="D59" s="86"/>
      <c r="E59" s="19"/>
      <c r="F59" s="8"/>
      <c r="G59" s="19" t="s">
        <v>3</v>
      </c>
      <c r="H59" s="87"/>
      <c r="I59" s="87"/>
      <c r="J59" s="19"/>
      <c r="K59" s="86" t="str">
        <f t="shared" si="0"/>
        <v/>
      </c>
      <c r="L59" s="86"/>
      <c r="M59" s="6" t="str">
        <f t="shared" si="2"/>
        <v/>
      </c>
      <c r="N59" s="19"/>
      <c r="O59" s="8"/>
      <c r="P59" s="87"/>
      <c r="Q59" s="87"/>
      <c r="R59" s="90" t="str">
        <f t="shared" si="3"/>
        <v/>
      </c>
      <c r="S59" s="90"/>
      <c r="T59" s="91" t="str">
        <f t="shared" si="4"/>
        <v/>
      </c>
      <c r="U59" s="91"/>
    </row>
    <row r="60" spans="2:21">
      <c r="B60" s="19">
        <v>52</v>
      </c>
      <c r="C60" s="86" t="str">
        <f t="shared" si="1"/>
        <v/>
      </c>
      <c r="D60" s="86"/>
      <c r="E60" s="19"/>
      <c r="F60" s="8"/>
      <c r="G60" s="19" t="s">
        <v>3</v>
      </c>
      <c r="H60" s="87"/>
      <c r="I60" s="87"/>
      <c r="J60" s="19"/>
      <c r="K60" s="86" t="str">
        <f t="shared" si="0"/>
        <v/>
      </c>
      <c r="L60" s="86"/>
      <c r="M60" s="6" t="str">
        <f t="shared" si="2"/>
        <v/>
      </c>
      <c r="N60" s="19"/>
      <c r="O60" s="8"/>
      <c r="P60" s="87"/>
      <c r="Q60" s="87"/>
      <c r="R60" s="90" t="str">
        <f t="shared" si="3"/>
        <v/>
      </c>
      <c r="S60" s="90"/>
      <c r="T60" s="91" t="str">
        <f t="shared" si="4"/>
        <v/>
      </c>
      <c r="U60" s="91"/>
    </row>
    <row r="61" spans="2:21">
      <c r="B61" s="19">
        <v>53</v>
      </c>
      <c r="C61" s="86" t="str">
        <f t="shared" si="1"/>
        <v/>
      </c>
      <c r="D61" s="86"/>
      <c r="E61" s="19"/>
      <c r="F61" s="8"/>
      <c r="G61" s="19" t="s">
        <v>3</v>
      </c>
      <c r="H61" s="87"/>
      <c r="I61" s="87"/>
      <c r="J61" s="19"/>
      <c r="K61" s="86" t="str">
        <f t="shared" si="0"/>
        <v/>
      </c>
      <c r="L61" s="86"/>
      <c r="M61" s="6" t="str">
        <f t="shared" si="2"/>
        <v/>
      </c>
      <c r="N61" s="19"/>
      <c r="O61" s="8"/>
      <c r="P61" s="87"/>
      <c r="Q61" s="87"/>
      <c r="R61" s="90" t="str">
        <f t="shared" si="3"/>
        <v/>
      </c>
      <c r="S61" s="90"/>
      <c r="T61" s="91" t="str">
        <f t="shared" si="4"/>
        <v/>
      </c>
      <c r="U61" s="91"/>
    </row>
    <row r="62" spans="2:21">
      <c r="B62" s="19">
        <v>54</v>
      </c>
      <c r="C62" s="86" t="str">
        <f t="shared" si="1"/>
        <v/>
      </c>
      <c r="D62" s="86"/>
      <c r="E62" s="19"/>
      <c r="F62" s="8"/>
      <c r="G62" s="19" t="s">
        <v>3</v>
      </c>
      <c r="H62" s="87"/>
      <c r="I62" s="87"/>
      <c r="J62" s="19"/>
      <c r="K62" s="86" t="str">
        <f t="shared" si="0"/>
        <v/>
      </c>
      <c r="L62" s="86"/>
      <c r="M62" s="6" t="str">
        <f t="shared" si="2"/>
        <v/>
      </c>
      <c r="N62" s="19"/>
      <c r="O62" s="8"/>
      <c r="P62" s="87"/>
      <c r="Q62" s="87"/>
      <c r="R62" s="90" t="str">
        <f t="shared" si="3"/>
        <v/>
      </c>
      <c r="S62" s="90"/>
      <c r="T62" s="91" t="str">
        <f t="shared" si="4"/>
        <v/>
      </c>
      <c r="U62" s="91"/>
    </row>
    <row r="63" spans="2:21">
      <c r="B63" s="19">
        <v>55</v>
      </c>
      <c r="C63" s="86" t="str">
        <f t="shared" si="1"/>
        <v/>
      </c>
      <c r="D63" s="86"/>
      <c r="E63" s="19"/>
      <c r="F63" s="8"/>
      <c r="G63" s="19" t="s">
        <v>4</v>
      </c>
      <c r="H63" s="87"/>
      <c r="I63" s="87"/>
      <c r="J63" s="19"/>
      <c r="K63" s="86" t="str">
        <f t="shared" si="0"/>
        <v/>
      </c>
      <c r="L63" s="86"/>
      <c r="M63" s="6" t="str">
        <f t="shared" si="2"/>
        <v/>
      </c>
      <c r="N63" s="19"/>
      <c r="O63" s="8"/>
      <c r="P63" s="87"/>
      <c r="Q63" s="87"/>
      <c r="R63" s="90" t="str">
        <f t="shared" si="3"/>
        <v/>
      </c>
      <c r="S63" s="90"/>
      <c r="T63" s="91" t="str">
        <f t="shared" si="4"/>
        <v/>
      </c>
      <c r="U63" s="91"/>
    </row>
    <row r="64" spans="2:21">
      <c r="B64" s="19">
        <v>56</v>
      </c>
      <c r="C64" s="86" t="str">
        <f t="shared" si="1"/>
        <v/>
      </c>
      <c r="D64" s="86"/>
      <c r="E64" s="19"/>
      <c r="F64" s="8"/>
      <c r="G64" s="19" t="s">
        <v>3</v>
      </c>
      <c r="H64" s="87"/>
      <c r="I64" s="87"/>
      <c r="J64" s="19"/>
      <c r="K64" s="86" t="str">
        <f t="shared" si="0"/>
        <v/>
      </c>
      <c r="L64" s="86"/>
      <c r="M64" s="6" t="str">
        <f t="shared" si="2"/>
        <v/>
      </c>
      <c r="N64" s="19"/>
      <c r="O64" s="8"/>
      <c r="P64" s="87"/>
      <c r="Q64" s="87"/>
      <c r="R64" s="90" t="str">
        <f t="shared" si="3"/>
        <v/>
      </c>
      <c r="S64" s="90"/>
      <c r="T64" s="91" t="str">
        <f t="shared" si="4"/>
        <v/>
      </c>
      <c r="U64" s="91"/>
    </row>
    <row r="65" spans="2:21">
      <c r="B65" s="19">
        <v>57</v>
      </c>
      <c r="C65" s="86" t="str">
        <f t="shared" si="1"/>
        <v/>
      </c>
      <c r="D65" s="86"/>
      <c r="E65" s="19"/>
      <c r="F65" s="8"/>
      <c r="G65" s="19" t="s">
        <v>3</v>
      </c>
      <c r="H65" s="87"/>
      <c r="I65" s="87"/>
      <c r="J65" s="19"/>
      <c r="K65" s="86" t="str">
        <f t="shared" si="0"/>
        <v/>
      </c>
      <c r="L65" s="86"/>
      <c r="M65" s="6" t="str">
        <f t="shared" si="2"/>
        <v/>
      </c>
      <c r="N65" s="19"/>
      <c r="O65" s="8"/>
      <c r="P65" s="87"/>
      <c r="Q65" s="87"/>
      <c r="R65" s="90" t="str">
        <f t="shared" si="3"/>
        <v/>
      </c>
      <c r="S65" s="90"/>
      <c r="T65" s="91" t="str">
        <f t="shared" si="4"/>
        <v/>
      </c>
      <c r="U65" s="91"/>
    </row>
    <row r="66" spans="2:21">
      <c r="B66" s="19">
        <v>58</v>
      </c>
      <c r="C66" s="86" t="str">
        <f t="shared" si="1"/>
        <v/>
      </c>
      <c r="D66" s="86"/>
      <c r="E66" s="19"/>
      <c r="F66" s="8"/>
      <c r="G66" s="19" t="s">
        <v>3</v>
      </c>
      <c r="H66" s="87"/>
      <c r="I66" s="87"/>
      <c r="J66" s="19"/>
      <c r="K66" s="86" t="str">
        <f t="shared" si="0"/>
        <v/>
      </c>
      <c r="L66" s="86"/>
      <c r="M66" s="6" t="str">
        <f t="shared" si="2"/>
        <v/>
      </c>
      <c r="N66" s="19"/>
      <c r="O66" s="8"/>
      <c r="P66" s="87"/>
      <c r="Q66" s="87"/>
      <c r="R66" s="90" t="str">
        <f t="shared" si="3"/>
        <v/>
      </c>
      <c r="S66" s="90"/>
      <c r="T66" s="91" t="str">
        <f t="shared" si="4"/>
        <v/>
      </c>
      <c r="U66" s="91"/>
    </row>
    <row r="67" spans="2:21">
      <c r="B67" s="19">
        <v>59</v>
      </c>
      <c r="C67" s="86" t="str">
        <f t="shared" si="1"/>
        <v/>
      </c>
      <c r="D67" s="86"/>
      <c r="E67" s="19"/>
      <c r="F67" s="8"/>
      <c r="G67" s="19" t="s">
        <v>3</v>
      </c>
      <c r="H67" s="87"/>
      <c r="I67" s="87"/>
      <c r="J67" s="19"/>
      <c r="K67" s="86" t="str">
        <f t="shared" si="0"/>
        <v/>
      </c>
      <c r="L67" s="86"/>
      <c r="M67" s="6" t="str">
        <f t="shared" si="2"/>
        <v/>
      </c>
      <c r="N67" s="19"/>
      <c r="O67" s="8"/>
      <c r="P67" s="87"/>
      <c r="Q67" s="87"/>
      <c r="R67" s="90" t="str">
        <f t="shared" si="3"/>
        <v/>
      </c>
      <c r="S67" s="90"/>
      <c r="T67" s="91" t="str">
        <f t="shared" si="4"/>
        <v/>
      </c>
      <c r="U67" s="91"/>
    </row>
    <row r="68" spans="2:21">
      <c r="B68" s="19">
        <v>60</v>
      </c>
      <c r="C68" s="86" t="str">
        <f t="shared" si="1"/>
        <v/>
      </c>
      <c r="D68" s="86"/>
      <c r="E68" s="19"/>
      <c r="F68" s="8"/>
      <c r="G68" s="19" t="s">
        <v>4</v>
      </c>
      <c r="H68" s="87"/>
      <c r="I68" s="87"/>
      <c r="J68" s="19"/>
      <c r="K68" s="86" t="str">
        <f t="shared" si="0"/>
        <v/>
      </c>
      <c r="L68" s="86"/>
      <c r="M68" s="6" t="str">
        <f t="shared" si="2"/>
        <v/>
      </c>
      <c r="N68" s="19"/>
      <c r="O68" s="8"/>
      <c r="P68" s="87"/>
      <c r="Q68" s="87"/>
      <c r="R68" s="90" t="str">
        <f t="shared" si="3"/>
        <v/>
      </c>
      <c r="S68" s="90"/>
      <c r="T68" s="91" t="str">
        <f t="shared" si="4"/>
        <v/>
      </c>
      <c r="U68" s="91"/>
    </row>
    <row r="69" spans="2:21">
      <c r="B69" s="19">
        <v>61</v>
      </c>
      <c r="C69" s="86" t="str">
        <f t="shared" si="1"/>
        <v/>
      </c>
      <c r="D69" s="86"/>
      <c r="E69" s="19"/>
      <c r="F69" s="8"/>
      <c r="G69" s="19" t="s">
        <v>4</v>
      </c>
      <c r="H69" s="87"/>
      <c r="I69" s="87"/>
      <c r="J69" s="19"/>
      <c r="K69" s="86" t="str">
        <f t="shared" si="0"/>
        <v/>
      </c>
      <c r="L69" s="86"/>
      <c r="M69" s="6" t="str">
        <f t="shared" si="2"/>
        <v/>
      </c>
      <c r="N69" s="19"/>
      <c r="O69" s="8"/>
      <c r="P69" s="87"/>
      <c r="Q69" s="87"/>
      <c r="R69" s="90" t="str">
        <f t="shared" si="3"/>
        <v/>
      </c>
      <c r="S69" s="90"/>
      <c r="T69" s="91" t="str">
        <f t="shared" si="4"/>
        <v/>
      </c>
      <c r="U69" s="91"/>
    </row>
    <row r="70" spans="2:21">
      <c r="B70" s="19">
        <v>62</v>
      </c>
      <c r="C70" s="86" t="str">
        <f t="shared" si="1"/>
        <v/>
      </c>
      <c r="D70" s="86"/>
      <c r="E70" s="19"/>
      <c r="F70" s="8"/>
      <c r="G70" s="19" t="s">
        <v>3</v>
      </c>
      <c r="H70" s="87"/>
      <c r="I70" s="87"/>
      <c r="J70" s="19"/>
      <c r="K70" s="86" t="str">
        <f t="shared" si="0"/>
        <v/>
      </c>
      <c r="L70" s="86"/>
      <c r="M70" s="6" t="str">
        <f t="shared" si="2"/>
        <v/>
      </c>
      <c r="N70" s="19"/>
      <c r="O70" s="8"/>
      <c r="P70" s="87"/>
      <c r="Q70" s="87"/>
      <c r="R70" s="90" t="str">
        <f t="shared" si="3"/>
        <v/>
      </c>
      <c r="S70" s="90"/>
      <c r="T70" s="91" t="str">
        <f t="shared" si="4"/>
        <v/>
      </c>
      <c r="U70" s="91"/>
    </row>
    <row r="71" spans="2:21">
      <c r="B71" s="19">
        <v>63</v>
      </c>
      <c r="C71" s="86" t="str">
        <f t="shared" si="1"/>
        <v/>
      </c>
      <c r="D71" s="86"/>
      <c r="E71" s="19"/>
      <c r="F71" s="8"/>
      <c r="G71" s="19" t="s">
        <v>4</v>
      </c>
      <c r="H71" s="87"/>
      <c r="I71" s="87"/>
      <c r="J71" s="19"/>
      <c r="K71" s="86" t="str">
        <f t="shared" si="0"/>
        <v/>
      </c>
      <c r="L71" s="86"/>
      <c r="M71" s="6" t="str">
        <f t="shared" si="2"/>
        <v/>
      </c>
      <c r="N71" s="19"/>
      <c r="O71" s="8"/>
      <c r="P71" s="87"/>
      <c r="Q71" s="87"/>
      <c r="R71" s="90" t="str">
        <f t="shared" si="3"/>
        <v/>
      </c>
      <c r="S71" s="90"/>
      <c r="T71" s="91" t="str">
        <f t="shared" si="4"/>
        <v/>
      </c>
      <c r="U71" s="91"/>
    </row>
    <row r="72" spans="2:21">
      <c r="B72" s="19">
        <v>64</v>
      </c>
      <c r="C72" s="86" t="str">
        <f t="shared" si="1"/>
        <v/>
      </c>
      <c r="D72" s="86"/>
      <c r="E72" s="19"/>
      <c r="F72" s="8"/>
      <c r="G72" s="19" t="s">
        <v>3</v>
      </c>
      <c r="H72" s="87"/>
      <c r="I72" s="87"/>
      <c r="J72" s="19"/>
      <c r="K72" s="86" t="str">
        <f t="shared" si="0"/>
        <v/>
      </c>
      <c r="L72" s="86"/>
      <c r="M72" s="6" t="str">
        <f t="shared" si="2"/>
        <v/>
      </c>
      <c r="N72" s="19"/>
      <c r="O72" s="8"/>
      <c r="P72" s="87"/>
      <c r="Q72" s="87"/>
      <c r="R72" s="90" t="str">
        <f t="shared" si="3"/>
        <v/>
      </c>
      <c r="S72" s="90"/>
      <c r="T72" s="91" t="str">
        <f t="shared" si="4"/>
        <v/>
      </c>
      <c r="U72" s="91"/>
    </row>
    <row r="73" spans="2:21">
      <c r="B73" s="19">
        <v>65</v>
      </c>
      <c r="C73" s="86" t="str">
        <f t="shared" si="1"/>
        <v/>
      </c>
      <c r="D73" s="86"/>
      <c r="E73" s="19"/>
      <c r="F73" s="8"/>
      <c r="G73" s="19" t="s">
        <v>4</v>
      </c>
      <c r="H73" s="87"/>
      <c r="I73" s="87"/>
      <c r="J73" s="19"/>
      <c r="K73" s="86" t="str">
        <f t="shared" ref="K73:K108" si="5">IF(F73="","",C73*0.03)</f>
        <v/>
      </c>
      <c r="L73" s="86"/>
      <c r="M73" s="6" t="str">
        <f t="shared" si="2"/>
        <v/>
      </c>
      <c r="N73" s="19"/>
      <c r="O73" s="8"/>
      <c r="P73" s="87"/>
      <c r="Q73" s="87"/>
      <c r="R73" s="90" t="str">
        <f t="shared" si="3"/>
        <v/>
      </c>
      <c r="S73" s="90"/>
      <c r="T73" s="91" t="str">
        <f t="shared" si="4"/>
        <v/>
      </c>
      <c r="U73" s="91"/>
    </row>
    <row r="74" spans="2:21">
      <c r="B74" s="19">
        <v>66</v>
      </c>
      <c r="C74" s="86" t="str">
        <f t="shared" ref="C74:C108" si="6">IF(R73="","",C73+R73)</f>
        <v/>
      </c>
      <c r="D74" s="86"/>
      <c r="E74" s="19"/>
      <c r="F74" s="8"/>
      <c r="G74" s="19" t="s">
        <v>4</v>
      </c>
      <c r="H74" s="87"/>
      <c r="I74" s="87"/>
      <c r="J74" s="19"/>
      <c r="K74" s="86" t="str">
        <f t="shared" si="5"/>
        <v/>
      </c>
      <c r="L74" s="86"/>
      <c r="M74" s="6" t="str">
        <f t="shared" ref="M74:M108" si="7">IF(J74="","",(K74/J74)/1000)</f>
        <v/>
      </c>
      <c r="N74" s="19"/>
      <c r="O74" s="8"/>
      <c r="P74" s="87"/>
      <c r="Q74" s="87"/>
      <c r="R74" s="90" t="str">
        <f t="shared" ref="R74:R108" si="8">IF(O74="","",(IF(G74="売",H74-P74,P74-H74))*M74*100000)</f>
        <v/>
      </c>
      <c r="S74" s="90"/>
      <c r="T74" s="91" t="str">
        <f t="shared" ref="T74:T108" si="9">IF(O74="","",IF(R74&lt;0,J74*(-1),IF(G74="買",(P74-H74)*100,(H74-P74)*100)))</f>
        <v/>
      </c>
      <c r="U74" s="91"/>
    </row>
    <row r="75" spans="2:21">
      <c r="B75" s="19">
        <v>67</v>
      </c>
      <c r="C75" s="86" t="str">
        <f t="shared" si="6"/>
        <v/>
      </c>
      <c r="D75" s="86"/>
      <c r="E75" s="19"/>
      <c r="F75" s="8"/>
      <c r="G75" s="19" t="s">
        <v>3</v>
      </c>
      <c r="H75" s="87"/>
      <c r="I75" s="87"/>
      <c r="J75" s="19"/>
      <c r="K75" s="86" t="str">
        <f t="shared" si="5"/>
        <v/>
      </c>
      <c r="L75" s="86"/>
      <c r="M75" s="6" t="str">
        <f t="shared" si="7"/>
        <v/>
      </c>
      <c r="N75" s="19"/>
      <c r="O75" s="8"/>
      <c r="P75" s="87"/>
      <c r="Q75" s="87"/>
      <c r="R75" s="90" t="str">
        <f t="shared" si="8"/>
        <v/>
      </c>
      <c r="S75" s="90"/>
      <c r="T75" s="91" t="str">
        <f t="shared" si="9"/>
        <v/>
      </c>
      <c r="U75" s="91"/>
    </row>
    <row r="76" spans="2:21">
      <c r="B76" s="19">
        <v>68</v>
      </c>
      <c r="C76" s="86" t="str">
        <f t="shared" si="6"/>
        <v/>
      </c>
      <c r="D76" s="86"/>
      <c r="E76" s="19"/>
      <c r="F76" s="8"/>
      <c r="G76" s="19" t="s">
        <v>3</v>
      </c>
      <c r="H76" s="87"/>
      <c r="I76" s="87"/>
      <c r="J76" s="19"/>
      <c r="K76" s="86" t="str">
        <f t="shared" si="5"/>
        <v/>
      </c>
      <c r="L76" s="86"/>
      <c r="M76" s="6" t="str">
        <f t="shared" si="7"/>
        <v/>
      </c>
      <c r="N76" s="19"/>
      <c r="O76" s="8"/>
      <c r="P76" s="87"/>
      <c r="Q76" s="87"/>
      <c r="R76" s="90" t="str">
        <f t="shared" si="8"/>
        <v/>
      </c>
      <c r="S76" s="90"/>
      <c r="T76" s="91" t="str">
        <f t="shared" si="9"/>
        <v/>
      </c>
      <c r="U76" s="91"/>
    </row>
    <row r="77" spans="2:21">
      <c r="B77" s="19">
        <v>69</v>
      </c>
      <c r="C77" s="86" t="str">
        <f t="shared" si="6"/>
        <v/>
      </c>
      <c r="D77" s="86"/>
      <c r="E77" s="19"/>
      <c r="F77" s="8"/>
      <c r="G77" s="19" t="s">
        <v>3</v>
      </c>
      <c r="H77" s="87"/>
      <c r="I77" s="87"/>
      <c r="J77" s="19"/>
      <c r="K77" s="86" t="str">
        <f t="shared" si="5"/>
        <v/>
      </c>
      <c r="L77" s="86"/>
      <c r="M77" s="6" t="str">
        <f t="shared" si="7"/>
        <v/>
      </c>
      <c r="N77" s="19"/>
      <c r="O77" s="8"/>
      <c r="P77" s="87"/>
      <c r="Q77" s="87"/>
      <c r="R77" s="90" t="str">
        <f t="shared" si="8"/>
        <v/>
      </c>
      <c r="S77" s="90"/>
      <c r="T77" s="91" t="str">
        <f t="shared" si="9"/>
        <v/>
      </c>
      <c r="U77" s="91"/>
    </row>
    <row r="78" spans="2:21">
      <c r="B78" s="19">
        <v>70</v>
      </c>
      <c r="C78" s="86" t="str">
        <f t="shared" si="6"/>
        <v/>
      </c>
      <c r="D78" s="86"/>
      <c r="E78" s="19"/>
      <c r="F78" s="8"/>
      <c r="G78" s="19" t="s">
        <v>4</v>
      </c>
      <c r="H78" s="87"/>
      <c r="I78" s="87"/>
      <c r="J78" s="19"/>
      <c r="K78" s="86" t="str">
        <f t="shared" si="5"/>
        <v/>
      </c>
      <c r="L78" s="86"/>
      <c r="M78" s="6" t="str">
        <f t="shared" si="7"/>
        <v/>
      </c>
      <c r="N78" s="19"/>
      <c r="O78" s="8"/>
      <c r="P78" s="87"/>
      <c r="Q78" s="87"/>
      <c r="R78" s="90" t="str">
        <f t="shared" si="8"/>
        <v/>
      </c>
      <c r="S78" s="90"/>
      <c r="T78" s="91" t="str">
        <f t="shared" si="9"/>
        <v/>
      </c>
      <c r="U78" s="91"/>
    </row>
    <row r="79" spans="2:21">
      <c r="B79" s="19">
        <v>71</v>
      </c>
      <c r="C79" s="86" t="str">
        <f t="shared" si="6"/>
        <v/>
      </c>
      <c r="D79" s="86"/>
      <c r="E79" s="19"/>
      <c r="F79" s="8"/>
      <c r="G79" s="19" t="s">
        <v>3</v>
      </c>
      <c r="H79" s="87"/>
      <c r="I79" s="87"/>
      <c r="J79" s="19"/>
      <c r="K79" s="86" t="str">
        <f t="shared" si="5"/>
        <v/>
      </c>
      <c r="L79" s="86"/>
      <c r="M79" s="6" t="str">
        <f t="shared" si="7"/>
        <v/>
      </c>
      <c r="N79" s="19"/>
      <c r="O79" s="8"/>
      <c r="P79" s="87"/>
      <c r="Q79" s="87"/>
      <c r="R79" s="90" t="str">
        <f t="shared" si="8"/>
        <v/>
      </c>
      <c r="S79" s="90"/>
      <c r="T79" s="91" t="str">
        <f t="shared" si="9"/>
        <v/>
      </c>
      <c r="U79" s="91"/>
    </row>
    <row r="80" spans="2:21">
      <c r="B80" s="19">
        <v>72</v>
      </c>
      <c r="C80" s="86" t="str">
        <f t="shared" si="6"/>
        <v/>
      </c>
      <c r="D80" s="86"/>
      <c r="E80" s="19"/>
      <c r="F80" s="8"/>
      <c r="G80" s="19" t="s">
        <v>4</v>
      </c>
      <c r="H80" s="87"/>
      <c r="I80" s="87"/>
      <c r="J80" s="19"/>
      <c r="K80" s="86" t="str">
        <f t="shared" si="5"/>
        <v/>
      </c>
      <c r="L80" s="86"/>
      <c r="M80" s="6" t="str">
        <f t="shared" si="7"/>
        <v/>
      </c>
      <c r="N80" s="19"/>
      <c r="O80" s="8"/>
      <c r="P80" s="87"/>
      <c r="Q80" s="87"/>
      <c r="R80" s="90" t="str">
        <f t="shared" si="8"/>
        <v/>
      </c>
      <c r="S80" s="90"/>
      <c r="T80" s="91" t="str">
        <f t="shared" si="9"/>
        <v/>
      </c>
      <c r="U80" s="91"/>
    </row>
    <row r="81" spans="2:21">
      <c r="B81" s="19">
        <v>73</v>
      </c>
      <c r="C81" s="86" t="str">
        <f t="shared" si="6"/>
        <v/>
      </c>
      <c r="D81" s="86"/>
      <c r="E81" s="19"/>
      <c r="F81" s="8"/>
      <c r="G81" s="19" t="s">
        <v>3</v>
      </c>
      <c r="H81" s="87"/>
      <c r="I81" s="87"/>
      <c r="J81" s="19"/>
      <c r="K81" s="86" t="str">
        <f t="shared" si="5"/>
        <v/>
      </c>
      <c r="L81" s="86"/>
      <c r="M81" s="6" t="str">
        <f t="shared" si="7"/>
        <v/>
      </c>
      <c r="N81" s="19"/>
      <c r="O81" s="8"/>
      <c r="P81" s="87"/>
      <c r="Q81" s="87"/>
      <c r="R81" s="90" t="str">
        <f t="shared" si="8"/>
        <v/>
      </c>
      <c r="S81" s="90"/>
      <c r="T81" s="91" t="str">
        <f t="shared" si="9"/>
        <v/>
      </c>
      <c r="U81" s="91"/>
    </row>
    <row r="82" spans="2:21">
      <c r="B82" s="19">
        <v>74</v>
      </c>
      <c r="C82" s="86" t="str">
        <f t="shared" si="6"/>
        <v/>
      </c>
      <c r="D82" s="86"/>
      <c r="E82" s="19"/>
      <c r="F82" s="8"/>
      <c r="G82" s="19" t="s">
        <v>3</v>
      </c>
      <c r="H82" s="87"/>
      <c r="I82" s="87"/>
      <c r="J82" s="19"/>
      <c r="K82" s="86" t="str">
        <f t="shared" si="5"/>
        <v/>
      </c>
      <c r="L82" s="86"/>
      <c r="M82" s="6" t="str">
        <f t="shared" si="7"/>
        <v/>
      </c>
      <c r="N82" s="19"/>
      <c r="O82" s="8"/>
      <c r="P82" s="87"/>
      <c r="Q82" s="87"/>
      <c r="R82" s="90" t="str">
        <f t="shared" si="8"/>
        <v/>
      </c>
      <c r="S82" s="90"/>
      <c r="T82" s="91" t="str">
        <f t="shared" si="9"/>
        <v/>
      </c>
      <c r="U82" s="91"/>
    </row>
    <row r="83" spans="2:21">
      <c r="B83" s="19">
        <v>75</v>
      </c>
      <c r="C83" s="86" t="str">
        <f t="shared" si="6"/>
        <v/>
      </c>
      <c r="D83" s="86"/>
      <c r="E83" s="19"/>
      <c r="F83" s="8"/>
      <c r="G83" s="19" t="s">
        <v>3</v>
      </c>
      <c r="H83" s="87"/>
      <c r="I83" s="87"/>
      <c r="J83" s="19"/>
      <c r="K83" s="86" t="str">
        <f t="shared" si="5"/>
        <v/>
      </c>
      <c r="L83" s="86"/>
      <c r="M83" s="6" t="str">
        <f t="shared" si="7"/>
        <v/>
      </c>
      <c r="N83" s="19"/>
      <c r="O83" s="8"/>
      <c r="P83" s="87"/>
      <c r="Q83" s="87"/>
      <c r="R83" s="90" t="str">
        <f t="shared" si="8"/>
        <v/>
      </c>
      <c r="S83" s="90"/>
      <c r="T83" s="91" t="str">
        <f t="shared" si="9"/>
        <v/>
      </c>
      <c r="U83" s="91"/>
    </row>
    <row r="84" spans="2:21">
      <c r="B84" s="19">
        <v>76</v>
      </c>
      <c r="C84" s="86" t="str">
        <f t="shared" si="6"/>
        <v/>
      </c>
      <c r="D84" s="86"/>
      <c r="E84" s="19"/>
      <c r="F84" s="8"/>
      <c r="G84" s="19" t="s">
        <v>3</v>
      </c>
      <c r="H84" s="87"/>
      <c r="I84" s="87"/>
      <c r="J84" s="19"/>
      <c r="K84" s="86" t="str">
        <f t="shared" si="5"/>
        <v/>
      </c>
      <c r="L84" s="86"/>
      <c r="M84" s="6" t="str">
        <f t="shared" si="7"/>
        <v/>
      </c>
      <c r="N84" s="19"/>
      <c r="O84" s="8"/>
      <c r="P84" s="87"/>
      <c r="Q84" s="87"/>
      <c r="R84" s="90" t="str">
        <f t="shared" si="8"/>
        <v/>
      </c>
      <c r="S84" s="90"/>
      <c r="T84" s="91" t="str">
        <f t="shared" si="9"/>
        <v/>
      </c>
      <c r="U84" s="91"/>
    </row>
    <row r="85" spans="2:21">
      <c r="B85" s="19">
        <v>77</v>
      </c>
      <c r="C85" s="86" t="str">
        <f t="shared" si="6"/>
        <v/>
      </c>
      <c r="D85" s="86"/>
      <c r="E85" s="19"/>
      <c r="F85" s="8"/>
      <c r="G85" s="19" t="s">
        <v>4</v>
      </c>
      <c r="H85" s="87"/>
      <c r="I85" s="87"/>
      <c r="J85" s="19"/>
      <c r="K85" s="86" t="str">
        <f t="shared" si="5"/>
        <v/>
      </c>
      <c r="L85" s="86"/>
      <c r="M85" s="6" t="str">
        <f t="shared" si="7"/>
        <v/>
      </c>
      <c r="N85" s="19"/>
      <c r="O85" s="8"/>
      <c r="P85" s="87"/>
      <c r="Q85" s="87"/>
      <c r="R85" s="90" t="str">
        <f t="shared" si="8"/>
        <v/>
      </c>
      <c r="S85" s="90"/>
      <c r="T85" s="91" t="str">
        <f t="shared" si="9"/>
        <v/>
      </c>
      <c r="U85" s="91"/>
    </row>
    <row r="86" spans="2:21">
      <c r="B86" s="19">
        <v>78</v>
      </c>
      <c r="C86" s="86" t="str">
        <f t="shared" si="6"/>
        <v/>
      </c>
      <c r="D86" s="86"/>
      <c r="E86" s="19"/>
      <c r="F86" s="8"/>
      <c r="G86" s="19" t="s">
        <v>3</v>
      </c>
      <c r="H86" s="87"/>
      <c r="I86" s="87"/>
      <c r="J86" s="19"/>
      <c r="K86" s="86" t="str">
        <f t="shared" si="5"/>
        <v/>
      </c>
      <c r="L86" s="86"/>
      <c r="M86" s="6" t="str">
        <f t="shared" si="7"/>
        <v/>
      </c>
      <c r="N86" s="19"/>
      <c r="O86" s="8"/>
      <c r="P86" s="87"/>
      <c r="Q86" s="87"/>
      <c r="R86" s="90" t="str">
        <f t="shared" si="8"/>
        <v/>
      </c>
      <c r="S86" s="90"/>
      <c r="T86" s="91" t="str">
        <f t="shared" si="9"/>
        <v/>
      </c>
      <c r="U86" s="91"/>
    </row>
    <row r="87" spans="2:21">
      <c r="B87" s="19">
        <v>79</v>
      </c>
      <c r="C87" s="86" t="str">
        <f t="shared" si="6"/>
        <v/>
      </c>
      <c r="D87" s="86"/>
      <c r="E87" s="19"/>
      <c r="F87" s="8"/>
      <c r="G87" s="19" t="s">
        <v>4</v>
      </c>
      <c r="H87" s="87"/>
      <c r="I87" s="87"/>
      <c r="J87" s="19"/>
      <c r="K87" s="86" t="str">
        <f t="shared" si="5"/>
        <v/>
      </c>
      <c r="L87" s="86"/>
      <c r="M87" s="6" t="str">
        <f t="shared" si="7"/>
        <v/>
      </c>
      <c r="N87" s="19"/>
      <c r="O87" s="8"/>
      <c r="P87" s="87"/>
      <c r="Q87" s="87"/>
      <c r="R87" s="90" t="str">
        <f t="shared" si="8"/>
        <v/>
      </c>
      <c r="S87" s="90"/>
      <c r="T87" s="91" t="str">
        <f t="shared" si="9"/>
        <v/>
      </c>
      <c r="U87" s="91"/>
    </row>
    <row r="88" spans="2:21">
      <c r="B88" s="19">
        <v>80</v>
      </c>
      <c r="C88" s="86" t="str">
        <f t="shared" si="6"/>
        <v/>
      </c>
      <c r="D88" s="86"/>
      <c r="E88" s="19"/>
      <c r="F88" s="8"/>
      <c r="G88" s="19" t="s">
        <v>4</v>
      </c>
      <c r="H88" s="87"/>
      <c r="I88" s="87"/>
      <c r="J88" s="19"/>
      <c r="K88" s="86" t="str">
        <f t="shared" si="5"/>
        <v/>
      </c>
      <c r="L88" s="86"/>
      <c r="M88" s="6" t="str">
        <f t="shared" si="7"/>
        <v/>
      </c>
      <c r="N88" s="19"/>
      <c r="O88" s="8"/>
      <c r="P88" s="87"/>
      <c r="Q88" s="87"/>
      <c r="R88" s="90" t="str">
        <f t="shared" si="8"/>
        <v/>
      </c>
      <c r="S88" s="90"/>
      <c r="T88" s="91" t="str">
        <f t="shared" si="9"/>
        <v/>
      </c>
      <c r="U88" s="91"/>
    </row>
    <row r="89" spans="2:21">
      <c r="B89" s="19">
        <v>81</v>
      </c>
      <c r="C89" s="86" t="str">
        <f t="shared" si="6"/>
        <v/>
      </c>
      <c r="D89" s="86"/>
      <c r="E89" s="19"/>
      <c r="F89" s="8"/>
      <c r="G89" s="19" t="s">
        <v>4</v>
      </c>
      <c r="H89" s="87"/>
      <c r="I89" s="87"/>
      <c r="J89" s="19"/>
      <c r="K89" s="86" t="str">
        <f t="shared" si="5"/>
        <v/>
      </c>
      <c r="L89" s="86"/>
      <c r="M89" s="6" t="str">
        <f t="shared" si="7"/>
        <v/>
      </c>
      <c r="N89" s="19"/>
      <c r="O89" s="8"/>
      <c r="P89" s="87"/>
      <c r="Q89" s="87"/>
      <c r="R89" s="90" t="str">
        <f t="shared" si="8"/>
        <v/>
      </c>
      <c r="S89" s="90"/>
      <c r="T89" s="91" t="str">
        <f t="shared" si="9"/>
        <v/>
      </c>
      <c r="U89" s="91"/>
    </row>
    <row r="90" spans="2:21">
      <c r="B90" s="19">
        <v>82</v>
      </c>
      <c r="C90" s="86" t="str">
        <f t="shared" si="6"/>
        <v/>
      </c>
      <c r="D90" s="86"/>
      <c r="E90" s="19"/>
      <c r="F90" s="8"/>
      <c r="G90" s="19" t="s">
        <v>4</v>
      </c>
      <c r="H90" s="87"/>
      <c r="I90" s="87"/>
      <c r="J90" s="19"/>
      <c r="K90" s="86" t="str">
        <f t="shared" si="5"/>
        <v/>
      </c>
      <c r="L90" s="86"/>
      <c r="M90" s="6" t="str">
        <f t="shared" si="7"/>
        <v/>
      </c>
      <c r="N90" s="19"/>
      <c r="O90" s="8"/>
      <c r="P90" s="87"/>
      <c r="Q90" s="87"/>
      <c r="R90" s="90" t="str">
        <f t="shared" si="8"/>
        <v/>
      </c>
      <c r="S90" s="90"/>
      <c r="T90" s="91" t="str">
        <f t="shared" si="9"/>
        <v/>
      </c>
      <c r="U90" s="91"/>
    </row>
    <row r="91" spans="2:21">
      <c r="B91" s="19">
        <v>83</v>
      </c>
      <c r="C91" s="86" t="str">
        <f t="shared" si="6"/>
        <v/>
      </c>
      <c r="D91" s="86"/>
      <c r="E91" s="19"/>
      <c r="F91" s="8"/>
      <c r="G91" s="19" t="s">
        <v>4</v>
      </c>
      <c r="H91" s="87"/>
      <c r="I91" s="87"/>
      <c r="J91" s="19"/>
      <c r="K91" s="86" t="str">
        <f t="shared" si="5"/>
        <v/>
      </c>
      <c r="L91" s="86"/>
      <c r="M91" s="6" t="str">
        <f t="shared" si="7"/>
        <v/>
      </c>
      <c r="N91" s="19"/>
      <c r="O91" s="8"/>
      <c r="P91" s="87"/>
      <c r="Q91" s="87"/>
      <c r="R91" s="90" t="str">
        <f t="shared" si="8"/>
        <v/>
      </c>
      <c r="S91" s="90"/>
      <c r="T91" s="91" t="str">
        <f t="shared" si="9"/>
        <v/>
      </c>
      <c r="U91" s="91"/>
    </row>
    <row r="92" spans="2:21">
      <c r="B92" s="19">
        <v>84</v>
      </c>
      <c r="C92" s="86" t="str">
        <f t="shared" si="6"/>
        <v/>
      </c>
      <c r="D92" s="86"/>
      <c r="E92" s="19"/>
      <c r="F92" s="8"/>
      <c r="G92" s="19" t="s">
        <v>3</v>
      </c>
      <c r="H92" s="87"/>
      <c r="I92" s="87"/>
      <c r="J92" s="19"/>
      <c r="K92" s="86" t="str">
        <f t="shared" si="5"/>
        <v/>
      </c>
      <c r="L92" s="86"/>
      <c r="M92" s="6" t="str">
        <f t="shared" si="7"/>
        <v/>
      </c>
      <c r="N92" s="19"/>
      <c r="O92" s="8"/>
      <c r="P92" s="87"/>
      <c r="Q92" s="87"/>
      <c r="R92" s="90" t="str">
        <f t="shared" si="8"/>
        <v/>
      </c>
      <c r="S92" s="90"/>
      <c r="T92" s="91" t="str">
        <f t="shared" si="9"/>
        <v/>
      </c>
      <c r="U92" s="91"/>
    </row>
    <row r="93" spans="2:21">
      <c r="B93" s="19">
        <v>85</v>
      </c>
      <c r="C93" s="86" t="str">
        <f t="shared" si="6"/>
        <v/>
      </c>
      <c r="D93" s="86"/>
      <c r="E93" s="19"/>
      <c r="F93" s="8"/>
      <c r="G93" s="19" t="s">
        <v>4</v>
      </c>
      <c r="H93" s="87"/>
      <c r="I93" s="87"/>
      <c r="J93" s="19"/>
      <c r="K93" s="86" t="str">
        <f t="shared" si="5"/>
        <v/>
      </c>
      <c r="L93" s="86"/>
      <c r="M93" s="6" t="str">
        <f t="shared" si="7"/>
        <v/>
      </c>
      <c r="N93" s="19"/>
      <c r="O93" s="8"/>
      <c r="P93" s="87"/>
      <c r="Q93" s="87"/>
      <c r="R93" s="90" t="str">
        <f t="shared" si="8"/>
        <v/>
      </c>
      <c r="S93" s="90"/>
      <c r="T93" s="91" t="str">
        <f t="shared" si="9"/>
        <v/>
      </c>
      <c r="U93" s="91"/>
    </row>
    <row r="94" spans="2:21">
      <c r="B94" s="19">
        <v>86</v>
      </c>
      <c r="C94" s="86" t="str">
        <f t="shared" si="6"/>
        <v/>
      </c>
      <c r="D94" s="86"/>
      <c r="E94" s="19"/>
      <c r="F94" s="8"/>
      <c r="G94" s="19" t="s">
        <v>3</v>
      </c>
      <c r="H94" s="87"/>
      <c r="I94" s="87"/>
      <c r="J94" s="19"/>
      <c r="K94" s="86" t="str">
        <f t="shared" si="5"/>
        <v/>
      </c>
      <c r="L94" s="86"/>
      <c r="M94" s="6" t="str">
        <f t="shared" si="7"/>
        <v/>
      </c>
      <c r="N94" s="19"/>
      <c r="O94" s="8"/>
      <c r="P94" s="87"/>
      <c r="Q94" s="87"/>
      <c r="R94" s="90" t="str">
        <f t="shared" si="8"/>
        <v/>
      </c>
      <c r="S94" s="90"/>
      <c r="T94" s="91" t="str">
        <f t="shared" si="9"/>
        <v/>
      </c>
      <c r="U94" s="91"/>
    </row>
    <row r="95" spans="2:21">
      <c r="B95" s="19">
        <v>87</v>
      </c>
      <c r="C95" s="86" t="str">
        <f t="shared" si="6"/>
        <v/>
      </c>
      <c r="D95" s="86"/>
      <c r="E95" s="19"/>
      <c r="F95" s="8"/>
      <c r="G95" s="19" t="s">
        <v>4</v>
      </c>
      <c r="H95" s="87"/>
      <c r="I95" s="87"/>
      <c r="J95" s="19"/>
      <c r="K95" s="86" t="str">
        <f t="shared" si="5"/>
        <v/>
      </c>
      <c r="L95" s="86"/>
      <c r="M95" s="6" t="str">
        <f t="shared" si="7"/>
        <v/>
      </c>
      <c r="N95" s="19"/>
      <c r="O95" s="8"/>
      <c r="P95" s="87"/>
      <c r="Q95" s="87"/>
      <c r="R95" s="90" t="str">
        <f t="shared" si="8"/>
        <v/>
      </c>
      <c r="S95" s="90"/>
      <c r="T95" s="91" t="str">
        <f t="shared" si="9"/>
        <v/>
      </c>
      <c r="U95" s="91"/>
    </row>
    <row r="96" spans="2:21">
      <c r="B96" s="19">
        <v>88</v>
      </c>
      <c r="C96" s="86" t="str">
        <f t="shared" si="6"/>
        <v/>
      </c>
      <c r="D96" s="86"/>
      <c r="E96" s="19"/>
      <c r="F96" s="8"/>
      <c r="G96" s="19" t="s">
        <v>3</v>
      </c>
      <c r="H96" s="87"/>
      <c r="I96" s="87"/>
      <c r="J96" s="19"/>
      <c r="K96" s="86" t="str">
        <f t="shared" si="5"/>
        <v/>
      </c>
      <c r="L96" s="86"/>
      <c r="M96" s="6" t="str">
        <f t="shared" si="7"/>
        <v/>
      </c>
      <c r="N96" s="19"/>
      <c r="O96" s="8"/>
      <c r="P96" s="87"/>
      <c r="Q96" s="87"/>
      <c r="R96" s="90" t="str">
        <f t="shared" si="8"/>
        <v/>
      </c>
      <c r="S96" s="90"/>
      <c r="T96" s="91" t="str">
        <f t="shared" si="9"/>
        <v/>
      </c>
      <c r="U96" s="91"/>
    </row>
    <row r="97" spans="2:21">
      <c r="B97" s="19">
        <v>89</v>
      </c>
      <c r="C97" s="86" t="str">
        <f t="shared" si="6"/>
        <v/>
      </c>
      <c r="D97" s="86"/>
      <c r="E97" s="19"/>
      <c r="F97" s="8"/>
      <c r="G97" s="19" t="s">
        <v>4</v>
      </c>
      <c r="H97" s="87"/>
      <c r="I97" s="87"/>
      <c r="J97" s="19"/>
      <c r="K97" s="86" t="str">
        <f t="shared" si="5"/>
        <v/>
      </c>
      <c r="L97" s="86"/>
      <c r="M97" s="6" t="str">
        <f t="shared" si="7"/>
        <v/>
      </c>
      <c r="N97" s="19"/>
      <c r="O97" s="8"/>
      <c r="P97" s="87"/>
      <c r="Q97" s="87"/>
      <c r="R97" s="90" t="str">
        <f t="shared" si="8"/>
        <v/>
      </c>
      <c r="S97" s="90"/>
      <c r="T97" s="91" t="str">
        <f t="shared" si="9"/>
        <v/>
      </c>
      <c r="U97" s="91"/>
    </row>
    <row r="98" spans="2:21">
      <c r="B98" s="19">
        <v>90</v>
      </c>
      <c r="C98" s="86" t="str">
        <f t="shared" si="6"/>
        <v/>
      </c>
      <c r="D98" s="86"/>
      <c r="E98" s="19"/>
      <c r="F98" s="8"/>
      <c r="G98" s="19" t="s">
        <v>3</v>
      </c>
      <c r="H98" s="87"/>
      <c r="I98" s="87"/>
      <c r="J98" s="19"/>
      <c r="K98" s="86" t="str">
        <f t="shared" si="5"/>
        <v/>
      </c>
      <c r="L98" s="86"/>
      <c r="M98" s="6" t="str">
        <f t="shared" si="7"/>
        <v/>
      </c>
      <c r="N98" s="19"/>
      <c r="O98" s="8"/>
      <c r="P98" s="87"/>
      <c r="Q98" s="87"/>
      <c r="R98" s="90" t="str">
        <f t="shared" si="8"/>
        <v/>
      </c>
      <c r="S98" s="90"/>
      <c r="T98" s="91" t="str">
        <f t="shared" si="9"/>
        <v/>
      </c>
      <c r="U98" s="91"/>
    </row>
    <row r="99" spans="2:21">
      <c r="B99" s="19">
        <v>91</v>
      </c>
      <c r="C99" s="86" t="str">
        <f t="shared" si="6"/>
        <v/>
      </c>
      <c r="D99" s="86"/>
      <c r="E99" s="19"/>
      <c r="F99" s="8"/>
      <c r="G99" s="19" t="s">
        <v>4</v>
      </c>
      <c r="H99" s="87"/>
      <c r="I99" s="87"/>
      <c r="J99" s="19"/>
      <c r="K99" s="86" t="str">
        <f t="shared" si="5"/>
        <v/>
      </c>
      <c r="L99" s="86"/>
      <c r="M99" s="6" t="str">
        <f t="shared" si="7"/>
        <v/>
      </c>
      <c r="N99" s="19"/>
      <c r="O99" s="8"/>
      <c r="P99" s="87"/>
      <c r="Q99" s="87"/>
      <c r="R99" s="90" t="str">
        <f t="shared" si="8"/>
        <v/>
      </c>
      <c r="S99" s="90"/>
      <c r="T99" s="91" t="str">
        <f t="shared" si="9"/>
        <v/>
      </c>
      <c r="U99" s="91"/>
    </row>
    <row r="100" spans="2:21">
      <c r="B100" s="19">
        <v>92</v>
      </c>
      <c r="C100" s="86" t="str">
        <f t="shared" si="6"/>
        <v/>
      </c>
      <c r="D100" s="86"/>
      <c r="E100" s="19"/>
      <c r="F100" s="8"/>
      <c r="G100" s="19" t="s">
        <v>4</v>
      </c>
      <c r="H100" s="87"/>
      <c r="I100" s="87"/>
      <c r="J100" s="19"/>
      <c r="K100" s="86" t="str">
        <f t="shared" si="5"/>
        <v/>
      </c>
      <c r="L100" s="86"/>
      <c r="M100" s="6" t="str">
        <f t="shared" si="7"/>
        <v/>
      </c>
      <c r="N100" s="19"/>
      <c r="O100" s="8"/>
      <c r="P100" s="87"/>
      <c r="Q100" s="87"/>
      <c r="R100" s="90" t="str">
        <f t="shared" si="8"/>
        <v/>
      </c>
      <c r="S100" s="90"/>
      <c r="T100" s="91" t="str">
        <f t="shared" si="9"/>
        <v/>
      </c>
      <c r="U100" s="91"/>
    </row>
    <row r="101" spans="2:21">
      <c r="B101" s="19">
        <v>93</v>
      </c>
      <c r="C101" s="86" t="str">
        <f t="shared" si="6"/>
        <v/>
      </c>
      <c r="D101" s="86"/>
      <c r="E101" s="19"/>
      <c r="F101" s="8"/>
      <c r="G101" s="19" t="s">
        <v>3</v>
      </c>
      <c r="H101" s="87"/>
      <c r="I101" s="87"/>
      <c r="J101" s="19"/>
      <c r="K101" s="86" t="str">
        <f t="shared" si="5"/>
        <v/>
      </c>
      <c r="L101" s="86"/>
      <c r="M101" s="6" t="str">
        <f t="shared" si="7"/>
        <v/>
      </c>
      <c r="N101" s="19"/>
      <c r="O101" s="8"/>
      <c r="P101" s="87"/>
      <c r="Q101" s="87"/>
      <c r="R101" s="90" t="str">
        <f t="shared" si="8"/>
        <v/>
      </c>
      <c r="S101" s="90"/>
      <c r="T101" s="91" t="str">
        <f t="shared" si="9"/>
        <v/>
      </c>
      <c r="U101" s="91"/>
    </row>
    <row r="102" spans="2:21">
      <c r="B102" s="19">
        <v>94</v>
      </c>
      <c r="C102" s="86" t="str">
        <f t="shared" si="6"/>
        <v/>
      </c>
      <c r="D102" s="86"/>
      <c r="E102" s="19"/>
      <c r="F102" s="8"/>
      <c r="G102" s="19" t="s">
        <v>3</v>
      </c>
      <c r="H102" s="87"/>
      <c r="I102" s="87"/>
      <c r="J102" s="19"/>
      <c r="K102" s="86" t="str">
        <f t="shared" si="5"/>
        <v/>
      </c>
      <c r="L102" s="86"/>
      <c r="M102" s="6" t="str">
        <f t="shared" si="7"/>
        <v/>
      </c>
      <c r="N102" s="19"/>
      <c r="O102" s="8"/>
      <c r="P102" s="87"/>
      <c r="Q102" s="87"/>
      <c r="R102" s="90" t="str">
        <f t="shared" si="8"/>
        <v/>
      </c>
      <c r="S102" s="90"/>
      <c r="T102" s="91" t="str">
        <f t="shared" si="9"/>
        <v/>
      </c>
      <c r="U102" s="91"/>
    </row>
    <row r="103" spans="2:21">
      <c r="B103" s="19">
        <v>95</v>
      </c>
      <c r="C103" s="86" t="str">
        <f t="shared" si="6"/>
        <v/>
      </c>
      <c r="D103" s="86"/>
      <c r="E103" s="19"/>
      <c r="F103" s="8"/>
      <c r="G103" s="19" t="s">
        <v>3</v>
      </c>
      <c r="H103" s="87"/>
      <c r="I103" s="87"/>
      <c r="J103" s="19"/>
      <c r="K103" s="86" t="str">
        <f t="shared" si="5"/>
        <v/>
      </c>
      <c r="L103" s="86"/>
      <c r="M103" s="6" t="str">
        <f t="shared" si="7"/>
        <v/>
      </c>
      <c r="N103" s="19"/>
      <c r="O103" s="8"/>
      <c r="P103" s="87"/>
      <c r="Q103" s="87"/>
      <c r="R103" s="90" t="str">
        <f t="shared" si="8"/>
        <v/>
      </c>
      <c r="S103" s="90"/>
      <c r="T103" s="91" t="str">
        <f t="shared" si="9"/>
        <v/>
      </c>
      <c r="U103" s="91"/>
    </row>
    <row r="104" spans="2:21">
      <c r="B104" s="19">
        <v>96</v>
      </c>
      <c r="C104" s="86" t="str">
        <f t="shared" si="6"/>
        <v/>
      </c>
      <c r="D104" s="86"/>
      <c r="E104" s="19"/>
      <c r="F104" s="8"/>
      <c r="G104" s="19" t="s">
        <v>4</v>
      </c>
      <c r="H104" s="87"/>
      <c r="I104" s="87"/>
      <c r="J104" s="19"/>
      <c r="K104" s="86" t="str">
        <f t="shared" si="5"/>
        <v/>
      </c>
      <c r="L104" s="86"/>
      <c r="M104" s="6" t="str">
        <f t="shared" si="7"/>
        <v/>
      </c>
      <c r="N104" s="19"/>
      <c r="O104" s="8"/>
      <c r="P104" s="87"/>
      <c r="Q104" s="87"/>
      <c r="R104" s="90" t="str">
        <f t="shared" si="8"/>
        <v/>
      </c>
      <c r="S104" s="90"/>
      <c r="T104" s="91" t="str">
        <f t="shared" si="9"/>
        <v/>
      </c>
      <c r="U104" s="91"/>
    </row>
    <row r="105" spans="2:21">
      <c r="B105" s="19">
        <v>97</v>
      </c>
      <c r="C105" s="86" t="str">
        <f t="shared" si="6"/>
        <v/>
      </c>
      <c r="D105" s="86"/>
      <c r="E105" s="19"/>
      <c r="F105" s="8"/>
      <c r="G105" s="19" t="s">
        <v>3</v>
      </c>
      <c r="H105" s="87"/>
      <c r="I105" s="87"/>
      <c r="J105" s="19"/>
      <c r="K105" s="86" t="str">
        <f t="shared" si="5"/>
        <v/>
      </c>
      <c r="L105" s="86"/>
      <c r="M105" s="6" t="str">
        <f t="shared" si="7"/>
        <v/>
      </c>
      <c r="N105" s="19"/>
      <c r="O105" s="8"/>
      <c r="P105" s="87"/>
      <c r="Q105" s="87"/>
      <c r="R105" s="90" t="str">
        <f t="shared" si="8"/>
        <v/>
      </c>
      <c r="S105" s="90"/>
      <c r="T105" s="91" t="str">
        <f t="shared" si="9"/>
        <v/>
      </c>
      <c r="U105" s="91"/>
    </row>
    <row r="106" spans="2:21">
      <c r="B106" s="19">
        <v>98</v>
      </c>
      <c r="C106" s="86" t="str">
        <f t="shared" si="6"/>
        <v/>
      </c>
      <c r="D106" s="86"/>
      <c r="E106" s="19"/>
      <c r="F106" s="8"/>
      <c r="G106" s="19" t="s">
        <v>4</v>
      </c>
      <c r="H106" s="87"/>
      <c r="I106" s="87"/>
      <c r="J106" s="19"/>
      <c r="K106" s="86" t="str">
        <f t="shared" si="5"/>
        <v/>
      </c>
      <c r="L106" s="86"/>
      <c r="M106" s="6" t="str">
        <f t="shared" si="7"/>
        <v/>
      </c>
      <c r="N106" s="19"/>
      <c r="O106" s="8"/>
      <c r="P106" s="87"/>
      <c r="Q106" s="87"/>
      <c r="R106" s="90" t="str">
        <f t="shared" si="8"/>
        <v/>
      </c>
      <c r="S106" s="90"/>
      <c r="T106" s="91" t="str">
        <f t="shared" si="9"/>
        <v/>
      </c>
      <c r="U106" s="91"/>
    </row>
    <row r="107" spans="2:21">
      <c r="B107" s="19">
        <v>99</v>
      </c>
      <c r="C107" s="86" t="str">
        <f t="shared" si="6"/>
        <v/>
      </c>
      <c r="D107" s="86"/>
      <c r="E107" s="19"/>
      <c r="F107" s="8"/>
      <c r="G107" s="19" t="s">
        <v>4</v>
      </c>
      <c r="H107" s="87"/>
      <c r="I107" s="87"/>
      <c r="J107" s="19"/>
      <c r="K107" s="86" t="str">
        <f t="shared" si="5"/>
        <v/>
      </c>
      <c r="L107" s="86"/>
      <c r="M107" s="6" t="str">
        <f t="shared" si="7"/>
        <v/>
      </c>
      <c r="N107" s="19"/>
      <c r="O107" s="8"/>
      <c r="P107" s="87"/>
      <c r="Q107" s="87"/>
      <c r="R107" s="90" t="str">
        <f t="shared" si="8"/>
        <v/>
      </c>
      <c r="S107" s="90"/>
      <c r="T107" s="91" t="str">
        <f t="shared" si="9"/>
        <v/>
      </c>
      <c r="U107" s="91"/>
    </row>
    <row r="108" spans="2:21">
      <c r="B108" s="19">
        <v>100</v>
      </c>
      <c r="C108" s="86" t="str">
        <f t="shared" si="6"/>
        <v/>
      </c>
      <c r="D108" s="86"/>
      <c r="E108" s="19"/>
      <c r="F108" s="8"/>
      <c r="G108" s="19" t="s">
        <v>3</v>
      </c>
      <c r="H108" s="87"/>
      <c r="I108" s="87"/>
      <c r="J108" s="19"/>
      <c r="K108" s="86" t="str">
        <f t="shared" si="5"/>
        <v/>
      </c>
      <c r="L108" s="86"/>
      <c r="M108" s="6" t="str">
        <f t="shared" si="7"/>
        <v/>
      </c>
      <c r="N108" s="19"/>
      <c r="O108" s="8"/>
      <c r="P108" s="87"/>
      <c r="Q108" s="87"/>
      <c r="R108" s="90" t="str">
        <f t="shared" si="8"/>
        <v/>
      </c>
      <c r="S108" s="90"/>
      <c r="T108" s="91" t="str">
        <f t="shared" si="9"/>
        <v/>
      </c>
      <c r="U108" s="91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合同会社リリーコンサルタント</cp:lastModifiedBy>
  <cp:revision/>
  <cp:lastPrinted>2015-07-15T10:17:15Z</cp:lastPrinted>
  <dcterms:created xsi:type="dcterms:W3CDTF">2013-10-09T23:04:08Z</dcterms:created>
  <dcterms:modified xsi:type="dcterms:W3CDTF">2019-12-28T02:11:24Z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