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合同会社リリーコンサルタント\OneDrive\トレード管理シート2\"/>
    </mc:Choice>
  </mc:AlternateContent>
  <xr:revisionPtr revIDLastSave="3" documentId="13_ncr:1_{9F9C5DEA-14E1-40EE-98A1-72556954068C}" xr6:coauthVersionLast="45" xr6:coauthVersionMax="45" xr10:uidLastSave="{2406F2DF-F5A8-4EEF-BFA6-2CF764FF9A07}"/>
  <bookViews>
    <workbookView xWindow="10920" yWindow="0" windowWidth="12036" windowHeight="12360" firstSheet="3" activeTab="6" xr2:uid="{00000000-000D-0000-FFFF-FFFF00000000}"/>
  </bookViews>
  <sheets>
    <sheet name="定数" sheetId="29" state="hidden" r:id="rId1"/>
    <sheet name="検証シート　FIB1.27" sheetId="37" r:id="rId2"/>
    <sheet name="検証シート　FIB1.5" sheetId="40" r:id="rId3"/>
    <sheet name="検証シート　FIB2.0" sheetId="41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8" i="41" l="1"/>
  <c r="T108" i="41"/>
  <c r="W108" i="41" s="1"/>
  <c r="R108" i="41"/>
  <c r="M108" i="41"/>
  <c r="K108" i="41"/>
  <c r="V107" i="41"/>
  <c r="T107" i="41"/>
  <c r="W107" i="41" s="1"/>
  <c r="R107" i="41"/>
  <c r="C108" i="41" s="1"/>
  <c r="X108" i="41" s="1"/>
  <c r="Y108" i="41" s="1"/>
  <c r="M107" i="41"/>
  <c r="K107" i="41"/>
  <c r="W106" i="41"/>
  <c r="V106" i="41"/>
  <c r="T106" i="41"/>
  <c r="R106" i="41"/>
  <c r="C107" i="41" s="1"/>
  <c r="X107" i="41" s="1"/>
  <c r="Y107" i="41" s="1"/>
  <c r="M106" i="41"/>
  <c r="K106" i="41"/>
  <c r="V105" i="41"/>
  <c r="T105" i="41"/>
  <c r="W105" i="41" s="1"/>
  <c r="R105" i="41"/>
  <c r="C106" i="41" s="1"/>
  <c r="X106" i="41" s="1"/>
  <c r="Y106" i="41" s="1"/>
  <c r="M105" i="41"/>
  <c r="K105" i="41"/>
  <c r="V104" i="41"/>
  <c r="T104" i="41"/>
  <c r="W104" i="41" s="1"/>
  <c r="R104" i="41"/>
  <c r="C105" i="41" s="1"/>
  <c r="X105" i="41" s="1"/>
  <c r="Y105" i="41" s="1"/>
  <c r="M104" i="41"/>
  <c r="K104" i="41"/>
  <c r="W103" i="41"/>
  <c r="V103" i="41"/>
  <c r="T103" i="41"/>
  <c r="R103" i="41"/>
  <c r="C104" i="41" s="1"/>
  <c r="X104" i="41" s="1"/>
  <c r="Y104" i="41" s="1"/>
  <c r="M103" i="41"/>
  <c r="K103" i="41"/>
  <c r="W102" i="41"/>
  <c r="V102" i="41"/>
  <c r="T102" i="41"/>
  <c r="R102" i="41"/>
  <c r="C103" i="41" s="1"/>
  <c r="X103" i="41" s="1"/>
  <c r="Y103" i="41" s="1"/>
  <c r="M102" i="41"/>
  <c r="K102" i="41"/>
  <c r="V101" i="41"/>
  <c r="T101" i="41"/>
  <c r="W101" i="41" s="1"/>
  <c r="R101" i="41"/>
  <c r="C102" i="41" s="1"/>
  <c r="X102" i="41" s="1"/>
  <c r="Y102" i="41" s="1"/>
  <c r="M101" i="41"/>
  <c r="K101" i="41"/>
  <c r="V100" i="41"/>
  <c r="T100" i="41"/>
  <c r="W100" i="41" s="1"/>
  <c r="R100" i="41"/>
  <c r="C101" i="41" s="1"/>
  <c r="X101" i="41" s="1"/>
  <c r="Y101" i="41" s="1"/>
  <c r="M100" i="41"/>
  <c r="K100" i="41"/>
  <c r="V99" i="41"/>
  <c r="T99" i="41"/>
  <c r="W99" i="41" s="1"/>
  <c r="R99" i="41"/>
  <c r="C100" i="41" s="1"/>
  <c r="X100" i="41" s="1"/>
  <c r="Y100" i="41" s="1"/>
  <c r="M99" i="41"/>
  <c r="K99" i="41"/>
  <c r="V98" i="41"/>
  <c r="T98" i="41"/>
  <c r="W98" i="41" s="1"/>
  <c r="R98" i="41"/>
  <c r="C99" i="41" s="1"/>
  <c r="X99" i="41" s="1"/>
  <c r="Y99" i="41" s="1"/>
  <c r="M98" i="41"/>
  <c r="K98" i="41"/>
  <c r="V97" i="41"/>
  <c r="T97" i="41"/>
  <c r="W97" i="41" s="1"/>
  <c r="R97" i="41"/>
  <c r="C98" i="41" s="1"/>
  <c r="X98" i="41" s="1"/>
  <c r="Y98" i="41" s="1"/>
  <c r="M97" i="41"/>
  <c r="K97" i="41"/>
  <c r="V96" i="41"/>
  <c r="T96" i="41"/>
  <c r="W96" i="41" s="1"/>
  <c r="R96" i="41"/>
  <c r="C97" i="41" s="1"/>
  <c r="X97" i="41" s="1"/>
  <c r="Y97" i="41" s="1"/>
  <c r="M96" i="41"/>
  <c r="K96" i="41"/>
  <c r="W95" i="41"/>
  <c r="V95" i="41"/>
  <c r="T95" i="41"/>
  <c r="R95" i="41"/>
  <c r="C96" i="41" s="1"/>
  <c r="X96" i="41" s="1"/>
  <c r="Y96" i="41" s="1"/>
  <c r="M95" i="41"/>
  <c r="K95" i="41"/>
  <c r="W94" i="41"/>
  <c r="V94" i="41"/>
  <c r="T94" i="41"/>
  <c r="R94" i="41"/>
  <c r="C95" i="41" s="1"/>
  <c r="X95" i="41" s="1"/>
  <c r="Y95" i="41" s="1"/>
  <c r="M94" i="41"/>
  <c r="K94" i="41"/>
  <c r="V93" i="41"/>
  <c r="T93" i="41"/>
  <c r="W93" i="41" s="1"/>
  <c r="R93" i="41"/>
  <c r="C94" i="41" s="1"/>
  <c r="X94" i="41" s="1"/>
  <c r="Y94" i="41" s="1"/>
  <c r="M93" i="41"/>
  <c r="K93" i="41"/>
  <c r="V92" i="41"/>
  <c r="T92" i="41"/>
  <c r="W92" i="41" s="1"/>
  <c r="R92" i="41"/>
  <c r="C93" i="41" s="1"/>
  <c r="X93" i="41" s="1"/>
  <c r="Y93" i="41" s="1"/>
  <c r="M92" i="41"/>
  <c r="K92" i="41"/>
  <c r="V91" i="41"/>
  <c r="T91" i="41"/>
  <c r="W91" i="41" s="1"/>
  <c r="R91" i="41"/>
  <c r="C92" i="41" s="1"/>
  <c r="X92" i="41" s="1"/>
  <c r="Y92" i="41" s="1"/>
  <c r="M91" i="41"/>
  <c r="K91" i="41"/>
  <c r="W90" i="41"/>
  <c r="V90" i="41"/>
  <c r="T90" i="41"/>
  <c r="R90" i="41"/>
  <c r="C91" i="41" s="1"/>
  <c r="X91" i="41" s="1"/>
  <c r="Y91" i="41" s="1"/>
  <c r="M90" i="41"/>
  <c r="K90" i="41"/>
  <c r="V89" i="41"/>
  <c r="T89" i="41"/>
  <c r="W89" i="41" s="1"/>
  <c r="R89" i="41"/>
  <c r="C90" i="41" s="1"/>
  <c r="X90" i="41" s="1"/>
  <c r="Y90" i="41" s="1"/>
  <c r="M89" i="41"/>
  <c r="K89" i="41"/>
  <c r="V88" i="41"/>
  <c r="T88" i="41"/>
  <c r="W88" i="41" s="1"/>
  <c r="R88" i="41"/>
  <c r="C89" i="41" s="1"/>
  <c r="X89" i="41" s="1"/>
  <c r="Y89" i="41" s="1"/>
  <c r="M88" i="41"/>
  <c r="K88" i="41"/>
  <c r="W87" i="41"/>
  <c r="V87" i="41"/>
  <c r="T87" i="41"/>
  <c r="R87" i="41"/>
  <c r="C88" i="41" s="1"/>
  <c r="X88" i="41" s="1"/>
  <c r="Y88" i="41" s="1"/>
  <c r="M87" i="41"/>
  <c r="K87" i="41"/>
  <c r="W86" i="41"/>
  <c r="V86" i="41"/>
  <c r="T86" i="41"/>
  <c r="R86" i="41"/>
  <c r="C87" i="41" s="1"/>
  <c r="X87" i="41" s="1"/>
  <c r="Y87" i="41" s="1"/>
  <c r="M86" i="41"/>
  <c r="K86" i="41"/>
  <c r="V85" i="41"/>
  <c r="T85" i="41"/>
  <c r="W85" i="41" s="1"/>
  <c r="R85" i="41"/>
  <c r="C86" i="41" s="1"/>
  <c r="X86" i="41" s="1"/>
  <c r="Y86" i="41" s="1"/>
  <c r="M85" i="41"/>
  <c r="K85" i="41"/>
  <c r="V84" i="41"/>
  <c r="T84" i="41"/>
  <c r="W84" i="41" s="1"/>
  <c r="R84" i="41"/>
  <c r="C85" i="41" s="1"/>
  <c r="X85" i="41" s="1"/>
  <c r="Y85" i="41" s="1"/>
  <c r="M84" i="41"/>
  <c r="K84" i="41"/>
  <c r="W83" i="41"/>
  <c r="V83" i="41"/>
  <c r="T83" i="41"/>
  <c r="R83" i="41"/>
  <c r="C84" i="41" s="1"/>
  <c r="X84" i="41" s="1"/>
  <c r="Y84" i="41" s="1"/>
  <c r="M83" i="41"/>
  <c r="K83" i="41"/>
  <c r="V82" i="41"/>
  <c r="T82" i="41"/>
  <c r="W82" i="41" s="1"/>
  <c r="R82" i="41"/>
  <c r="C83" i="41" s="1"/>
  <c r="X83" i="41" s="1"/>
  <c r="Y83" i="41" s="1"/>
  <c r="M82" i="41"/>
  <c r="K82" i="41"/>
  <c r="V81" i="41"/>
  <c r="T81" i="41"/>
  <c r="W81" i="41" s="1"/>
  <c r="R81" i="41"/>
  <c r="C82" i="41" s="1"/>
  <c r="X82" i="41" s="1"/>
  <c r="Y82" i="41" s="1"/>
  <c r="M81" i="41"/>
  <c r="K81" i="41"/>
  <c r="V80" i="41"/>
  <c r="T80" i="41"/>
  <c r="W80" i="41" s="1"/>
  <c r="R80" i="41"/>
  <c r="C81" i="41" s="1"/>
  <c r="X81" i="41" s="1"/>
  <c r="Y81" i="41" s="1"/>
  <c r="M80" i="41"/>
  <c r="K80" i="41"/>
  <c r="W79" i="41"/>
  <c r="V79" i="41"/>
  <c r="T79" i="41"/>
  <c r="R79" i="41"/>
  <c r="C80" i="41" s="1"/>
  <c r="X80" i="41" s="1"/>
  <c r="Y80" i="41" s="1"/>
  <c r="M79" i="41"/>
  <c r="K79" i="41"/>
  <c r="W78" i="41"/>
  <c r="V78" i="41"/>
  <c r="T78" i="41"/>
  <c r="R78" i="41"/>
  <c r="C79" i="41" s="1"/>
  <c r="X79" i="41" s="1"/>
  <c r="Y79" i="41" s="1"/>
  <c r="M78" i="41"/>
  <c r="K78" i="41"/>
  <c r="V77" i="41"/>
  <c r="T77" i="41"/>
  <c r="W77" i="41" s="1"/>
  <c r="R77" i="41"/>
  <c r="C78" i="41" s="1"/>
  <c r="X78" i="41" s="1"/>
  <c r="Y78" i="41" s="1"/>
  <c r="M77" i="41"/>
  <c r="K77" i="41"/>
  <c r="V76" i="41"/>
  <c r="T76" i="41"/>
  <c r="W76" i="41" s="1"/>
  <c r="R76" i="41"/>
  <c r="C77" i="41" s="1"/>
  <c r="X77" i="41" s="1"/>
  <c r="Y77" i="41" s="1"/>
  <c r="M76" i="41"/>
  <c r="K76" i="41"/>
  <c r="W75" i="41"/>
  <c r="V75" i="41"/>
  <c r="T75" i="41"/>
  <c r="R75" i="41"/>
  <c r="C76" i="41" s="1"/>
  <c r="X76" i="41" s="1"/>
  <c r="Y76" i="41" s="1"/>
  <c r="M75" i="41"/>
  <c r="K75" i="41"/>
  <c r="V74" i="41"/>
  <c r="T74" i="41"/>
  <c r="W74" i="41" s="1"/>
  <c r="R74" i="41"/>
  <c r="C75" i="41" s="1"/>
  <c r="X75" i="41" s="1"/>
  <c r="Y75" i="41" s="1"/>
  <c r="M74" i="41"/>
  <c r="K74" i="41"/>
  <c r="V73" i="41"/>
  <c r="T73" i="41"/>
  <c r="W73" i="41" s="1"/>
  <c r="R73" i="41"/>
  <c r="C74" i="41" s="1"/>
  <c r="X74" i="41" s="1"/>
  <c r="Y74" i="41" s="1"/>
  <c r="M73" i="41"/>
  <c r="K73" i="41"/>
  <c r="V72" i="41"/>
  <c r="T72" i="41"/>
  <c r="W72" i="41" s="1"/>
  <c r="R72" i="41"/>
  <c r="C73" i="41" s="1"/>
  <c r="X73" i="41" s="1"/>
  <c r="Y73" i="41" s="1"/>
  <c r="M72" i="41"/>
  <c r="K72" i="41"/>
  <c r="W71" i="41"/>
  <c r="V71" i="41"/>
  <c r="T71" i="41"/>
  <c r="R71" i="41"/>
  <c r="C72" i="41" s="1"/>
  <c r="X72" i="41" s="1"/>
  <c r="Y72" i="41" s="1"/>
  <c r="M71" i="41"/>
  <c r="K71" i="41"/>
  <c r="W70" i="41"/>
  <c r="V70" i="41"/>
  <c r="T70" i="41"/>
  <c r="R70" i="41"/>
  <c r="C71" i="41" s="1"/>
  <c r="X71" i="41" s="1"/>
  <c r="Y71" i="41" s="1"/>
  <c r="M70" i="41"/>
  <c r="K70" i="41"/>
  <c r="V69" i="41"/>
  <c r="T69" i="41"/>
  <c r="W69" i="41" s="1"/>
  <c r="R69" i="41"/>
  <c r="C70" i="41" s="1"/>
  <c r="X70" i="41" s="1"/>
  <c r="Y70" i="41" s="1"/>
  <c r="M69" i="41"/>
  <c r="K69" i="41"/>
  <c r="V68" i="41"/>
  <c r="T68" i="41"/>
  <c r="W68" i="41" s="1"/>
  <c r="R68" i="41"/>
  <c r="C69" i="41" s="1"/>
  <c r="X69" i="41" s="1"/>
  <c r="Y69" i="41" s="1"/>
  <c r="M68" i="41"/>
  <c r="K68" i="41"/>
  <c r="W67" i="41"/>
  <c r="V67" i="41"/>
  <c r="T67" i="41"/>
  <c r="R67" i="41"/>
  <c r="C68" i="41" s="1"/>
  <c r="X68" i="41" s="1"/>
  <c r="Y68" i="41" s="1"/>
  <c r="M67" i="41"/>
  <c r="K67" i="41"/>
  <c r="W66" i="41"/>
  <c r="V66" i="41"/>
  <c r="T66" i="41"/>
  <c r="R66" i="41"/>
  <c r="C67" i="41" s="1"/>
  <c r="X67" i="41" s="1"/>
  <c r="Y67" i="41" s="1"/>
  <c r="M66" i="41"/>
  <c r="K66" i="41"/>
  <c r="V65" i="41"/>
  <c r="T65" i="41"/>
  <c r="W65" i="41" s="1"/>
  <c r="R65" i="41"/>
  <c r="C66" i="41" s="1"/>
  <c r="X66" i="41" s="1"/>
  <c r="Y66" i="41" s="1"/>
  <c r="M65" i="41"/>
  <c r="K65" i="41"/>
  <c r="V64" i="41"/>
  <c r="T64" i="41"/>
  <c r="W64" i="41" s="1"/>
  <c r="R64" i="41"/>
  <c r="C65" i="41" s="1"/>
  <c r="X65" i="41" s="1"/>
  <c r="Y65" i="41" s="1"/>
  <c r="M64" i="41"/>
  <c r="K64" i="41"/>
  <c r="W63" i="41"/>
  <c r="V63" i="41"/>
  <c r="T63" i="41"/>
  <c r="R63" i="41"/>
  <c r="C64" i="41" s="1"/>
  <c r="X64" i="41" s="1"/>
  <c r="Y64" i="41" s="1"/>
  <c r="M63" i="41"/>
  <c r="K63" i="41"/>
  <c r="W62" i="41"/>
  <c r="V62" i="41"/>
  <c r="T62" i="41"/>
  <c r="R62" i="41"/>
  <c r="C63" i="41" s="1"/>
  <c r="X63" i="41" s="1"/>
  <c r="Y63" i="41" s="1"/>
  <c r="M62" i="41"/>
  <c r="K62" i="41"/>
  <c r="V61" i="41"/>
  <c r="T61" i="41"/>
  <c r="W61" i="41" s="1"/>
  <c r="R61" i="41"/>
  <c r="C62" i="41" s="1"/>
  <c r="X62" i="41" s="1"/>
  <c r="Y62" i="41" s="1"/>
  <c r="M61" i="41"/>
  <c r="K61" i="41"/>
  <c r="V60" i="41"/>
  <c r="T60" i="41"/>
  <c r="W60" i="41" s="1"/>
  <c r="R60" i="41"/>
  <c r="C61" i="41" s="1"/>
  <c r="X61" i="41" s="1"/>
  <c r="Y61" i="41" s="1"/>
  <c r="M60" i="41"/>
  <c r="K60" i="41"/>
  <c r="W59" i="41"/>
  <c r="V59" i="41"/>
  <c r="T59" i="41"/>
  <c r="R59" i="41"/>
  <c r="C60" i="41" s="1"/>
  <c r="X60" i="41" s="1"/>
  <c r="Y60" i="41" s="1"/>
  <c r="M59" i="41"/>
  <c r="K59" i="41"/>
  <c r="V58" i="41"/>
  <c r="T58" i="41"/>
  <c r="W58" i="41" s="1"/>
  <c r="V57" i="41"/>
  <c r="T57" i="41"/>
  <c r="V56" i="41"/>
  <c r="T56" i="41"/>
  <c r="V55" i="41"/>
  <c r="T55" i="41"/>
  <c r="V54" i="41"/>
  <c r="T54" i="41"/>
  <c r="W54" i="41" s="1"/>
  <c r="W55" i="41" s="1"/>
  <c r="W56" i="41" s="1"/>
  <c r="V53" i="41"/>
  <c r="T53" i="41"/>
  <c r="V52" i="41"/>
  <c r="T52" i="41"/>
  <c r="W52" i="41" s="1"/>
  <c r="W53" i="41" s="1"/>
  <c r="V51" i="41"/>
  <c r="T51" i="41"/>
  <c r="V50" i="41"/>
  <c r="T50" i="41"/>
  <c r="V49" i="41"/>
  <c r="T49" i="41"/>
  <c r="V48" i="41"/>
  <c r="T48" i="41"/>
  <c r="W48" i="41" s="1"/>
  <c r="V47" i="41"/>
  <c r="T47" i="41"/>
  <c r="W47" i="41" s="1"/>
  <c r="V46" i="41"/>
  <c r="T46" i="41"/>
  <c r="W46" i="41" s="1"/>
  <c r="V45" i="41"/>
  <c r="T45" i="41"/>
  <c r="V44" i="41"/>
  <c r="T44" i="41"/>
  <c r="W44" i="41" s="1"/>
  <c r="W43" i="41"/>
  <c r="V43" i="41"/>
  <c r="T43" i="41"/>
  <c r="V42" i="41"/>
  <c r="T42" i="41"/>
  <c r="W42" i="41" s="1"/>
  <c r="V41" i="41"/>
  <c r="T41" i="41"/>
  <c r="W40" i="41"/>
  <c r="V40" i="41"/>
  <c r="T40" i="41"/>
  <c r="V39" i="41"/>
  <c r="T39" i="41"/>
  <c r="V38" i="41"/>
  <c r="T38" i="41"/>
  <c r="W38" i="41" s="1"/>
  <c r="W39" i="41" s="1"/>
  <c r="V37" i="41"/>
  <c r="T37" i="41"/>
  <c r="W37" i="41" s="1"/>
  <c r="V36" i="41"/>
  <c r="T36" i="41"/>
  <c r="W36" i="41" s="1"/>
  <c r="V35" i="41"/>
  <c r="T35" i="41"/>
  <c r="V34" i="41"/>
  <c r="T34" i="41"/>
  <c r="W34" i="41" s="1"/>
  <c r="W35" i="41" s="1"/>
  <c r="V33" i="41"/>
  <c r="T33" i="41"/>
  <c r="V32" i="41"/>
  <c r="T32" i="41"/>
  <c r="V31" i="41"/>
  <c r="T31" i="41"/>
  <c r="W31" i="41" s="1"/>
  <c r="V30" i="41"/>
  <c r="T30" i="41"/>
  <c r="W30" i="41" s="1"/>
  <c r="V29" i="41"/>
  <c r="T29" i="41"/>
  <c r="V28" i="41"/>
  <c r="T28" i="41"/>
  <c r="W28" i="41" s="1"/>
  <c r="V27" i="41"/>
  <c r="T27" i="41"/>
  <c r="W27" i="41" s="1"/>
  <c r="V26" i="41"/>
  <c r="T26" i="41"/>
  <c r="V25" i="41"/>
  <c r="T25" i="41"/>
  <c r="V24" i="41"/>
  <c r="T24" i="41"/>
  <c r="V23" i="41"/>
  <c r="T23" i="41"/>
  <c r="T22" i="41"/>
  <c r="W22" i="41" s="1"/>
  <c r="W23" i="41" s="1"/>
  <c r="W24" i="41" s="1"/>
  <c r="T21" i="41"/>
  <c r="T20" i="41"/>
  <c r="W20" i="41" s="1"/>
  <c r="T19" i="41"/>
  <c r="W19" i="41" s="1"/>
  <c r="T18" i="41"/>
  <c r="W18" i="41" s="1"/>
  <c r="T17" i="41"/>
  <c r="T16" i="41"/>
  <c r="W15" i="41"/>
  <c r="T15" i="41"/>
  <c r="T14" i="41"/>
  <c r="W14" i="41" s="1"/>
  <c r="T13" i="41"/>
  <c r="V12" i="41"/>
  <c r="T12" i="41"/>
  <c r="T11" i="41"/>
  <c r="W11" i="41" s="1"/>
  <c r="T10" i="41"/>
  <c r="W10" i="41" s="1"/>
  <c r="T9" i="41"/>
  <c r="W9" i="41" s="1"/>
  <c r="K9" i="41"/>
  <c r="M9" i="41" s="1"/>
  <c r="C9" i="41"/>
  <c r="V108" i="40"/>
  <c r="T108" i="40"/>
  <c r="W108" i="40" s="1"/>
  <c r="R108" i="40"/>
  <c r="M108" i="40"/>
  <c r="K108" i="40"/>
  <c r="V107" i="40"/>
  <c r="T107" i="40"/>
  <c r="W107" i="40" s="1"/>
  <c r="R107" i="40"/>
  <c r="C108" i="40" s="1"/>
  <c r="X108" i="40" s="1"/>
  <c r="Y108" i="40" s="1"/>
  <c r="M107" i="40"/>
  <c r="K107" i="40"/>
  <c r="W106" i="40"/>
  <c r="V106" i="40"/>
  <c r="T106" i="40"/>
  <c r="R106" i="40"/>
  <c r="C107" i="40" s="1"/>
  <c r="X107" i="40" s="1"/>
  <c r="Y107" i="40" s="1"/>
  <c r="M106" i="40"/>
  <c r="K106" i="40"/>
  <c r="V105" i="40"/>
  <c r="T105" i="40"/>
  <c r="W105" i="40" s="1"/>
  <c r="R105" i="40"/>
  <c r="C106" i="40" s="1"/>
  <c r="X106" i="40" s="1"/>
  <c r="Y106" i="40" s="1"/>
  <c r="M105" i="40"/>
  <c r="K105" i="40"/>
  <c r="V104" i="40"/>
  <c r="T104" i="40"/>
  <c r="W104" i="40" s="1"/>
  <c r="R104" i="40"/>
  <c r="C105" i="40" s="1"/>
  <c r="X105" i="40" s="1"/>
  <c r="Y105" i="40" s="1"/>
  <c r="M104" i="40"/>
  <c r="K104" i="40"/>
  <c r="W103" i="40"/>
  <c r="V103" i="40"/>
  <c r="T103" i="40"/>
  <c r="R103" i="40"/>
  <c r="C104" i="40" s="1"/>
  <c r="X104" i="40" s="1"/>
  <c r="Y104" i="40" s="1"/>
  <c r="M103" i="40"/>
  <c r="K103" i="40"/>
  <c r="W102" i="40"/>
  <c r="V102" i="40"/>
  <c r="T102" i="40"/>
  <c r="R102" i="40"/>
  <c r="C103" i="40" s="1"/>
  <c r="X103" i="40" s="1"/>
  <c r="Y103" i="40" s="1"/>
  <c r="M102" i="40"/>
  <c r="K102" i="40"/>
  <c r="V101" i="40"/>
  <c r="T101" i="40"/>
  <c r="W101" i="40" s="1"/>
  <c r="R101" i="40"/>
  <c r="C102" i="40" s="1"/>
  <c r="X102" i="40" s="1"/>
  <c r="Y102" i="40" s="1"/>
  <c r="M101" i="40"/>
  <c r="K101" i="40"/>
  <c r="V100" i="40"/>
  <c r="T100" i="40"/>
  <c r="W100" i="40" s="1"/>
  <c r="R100" i="40"/>
  <c r="C101" i="40" s="1"/>
  <c r="X101" i="40" s="1"/>
  <c r="Y101" i="40" s="1"/>
  <c r="M100" i="40"/>
  <c r="K100" i="40"/>
  <c r="V99" i="40"/>
  <c r="T99" i="40"/>
  <c r="W99" i="40" s="1"/>
  <c r="R99" i="40"/>
  <c r="C100" i="40" s="1"/>
  <c r="X100" i="40" s="1"/>
  <c r="Y100" i="40" s="1"/>
  <c r="M99" i="40"/>
  <c r="K99" i="40"/>
  <c r="W98" i="40"/>
  <c r="V98" i="40"/>
  <c r="T98" i="40"/>
  <c r="R98" i="40"/>
  <c r="C99" i="40" s="1"/>
  <c r="X99" i="40" s="1"/>
  <c r="Y99" i="40" s="1"/>
  <c r="M98" i="40"/>
  <c r="K98" i="40"/>
  <c r="V97" i="40"/>
  <c r="T97" i="40"/>
  <c r="W97" i="40" s="1"/>
  <c r="R97" i="40"/>
  <c r="C98" i="40" s="1"/>
  <c r="X98" i="40" s="1"/>
  <c r="Y98" i="40" s="1"/>
  <c r="M97" i="40"/>
  <c r="K97" i="40"/>
  <c r="V96" i="40"/>
  <c r="T96" i="40"/>
  <c r="W96" i="40" s="1"/>
  <c r="R96" i="40"/>
  <c r="C97" i="40" s="1"/>
  <c r="X97" i="40" s="1"/>
  <c r="Y97" i="40" s="1"/>
  <c r="M96" i="40"/>
  <c r="K96" i="40"/>
  <c r="W95" i="40"/>
  <c r="V95" i="40"/>
  <c r="T95" i="40"/>
  <c r="R95" i="40"/>
  <c r="C96" i="40" s="1"/>
  <c r="X96" i="40" s="1"/>
  <c r="Y96" i="40" s="1"/>
  <c r="M95" i="40"/>
  <c r="K95" i="40"/>
  <c r="W94" i="40"/>
  <c r="V94" i="40"/>
  <c r="T94" i="40"/>
  <c r="R94" i="40"/>
  <c r="C95" i="40" s="1"/>
  <c r="X95" i="40" s="1"/>
  <c r="Y95" i="40" s="1"/>
  <c r="M94" i="40"/>
  <c r="K94" i="40"/>
  <c r="V93" i="40"/>
  <c r="T93" i="40"/>
  <c r="W93" i="40" s="1"/>
  <c r="R93" i="40"/>
  <c r="C94" i="40" s="1"/>
  <c r="X94" i="40" s="1"/>
  <c r="Y94" i="40" s="1"/>
  <c r="M93" i="40"/>
  <c r="K93" i="40"/>
  <c r="V92" i="40"/>
  <c r="T92" i="40"/>
  <c r="W92" i="40" s="1"/>
  <c r="R92" i="40"/>
  <c r="C93" i="40" s="1"/>
  <c r="X93" i="40" s="1"/>
  <c r="Y93" i="40" s="1"/>
  <c r="M92" i="40"/>
  <c r="K92" i="40"/>
  <c r="V91" i="40"/>
  <c r="T91" i="40"/>
  <c r="W91" i="40" s="1"/>
  <c r="R91" i="40"/>
  <c r="C92" i="40" s="1"/>
  <c r="X92" i="40" s="1"/>
  <c r="Y92" i="40" s="1"/>
  <c r="M91" i="40"/>
  <c r="K91" i="40"/>
  <c r="W90" i="40"/>
  <c r="V90" i="40"/>
  <c r="T90" i="40"/>
  <c r="R90" i="40"/>
  <c r="C91" i="40" s="1"/>
  <c r="X91" i="40" s="1"/>
  <c r="Y91" i="40" s="1"/>
  <c r="M90" i="40"/>
  <c r="K90" i="40"/>
  <c r="V89" i="40"/>
  <c r="T89" i="40"/>
  <c r="W89" i="40" s="1"/>
  <c r="R89" i="40"/>
  <c r="C90" i="40" s="1"/>
  <c r="X90" i="40" s="1"/>
  <c r="Y90" i="40" s="1"/>
  <c r="M89" i="40"/>
  <c r="K89" i="40"/>
  <c r="V88" i="40"/>
  <c r="T88" i="40"/>
  <c r="W88" i="40" s="1"/>
  <c r="R88" i="40"/>
  <c r="C89" i="40" s="1"/>
  <c r="X89" i="40" s="1"/>
  <c r="Y89" i="40" s="1"/>
  <c r="M88" i="40"/>
  <c r="K88" i="40"/>
  <c r="W87" i="40"/>
  <c r="V87" i="40"/>
  <c r="T87" i="40"/>
  <c r="R87" i="40"/>
  <c r="C88" i="40" s="1"/>
  <c r="X88" i="40" s="1"/>
  <c r="Y88" i="40" s="1"/>
  <c r="M87" i="40"/>
  <c r="K87" i="40"/>
  <c r="W86" i="40"/>
  <c r="V86" i="40"/>
  <c r="T86" i="40"/>
  <c r="R86" i="40"/>
  <c r="C87" i="40" s="1"/>
  <c r="X87" i="40" s="1"/>
  <c r="Y87" i="40" s="1"/>
  <c r="M86" i="40"/>
  <c r="K86" i="40"/>
  <c r="V85" i="40"/>
  <c r="T85" i="40"/>
  <c r="W85" i="40" s="1"/>
  <c r="R85" i="40"/>
  <c r="C86" i="40" s="1"/>
  <c r="X86" i="40" s="1"/>
  <c r="Y86" i="40" s="1"/>
  <c r="M85" i="40"/>
  <c r="K85" i="40"/>
  <c r="V84" i="40"/>
  <c r="T84" i="40"/>
  <c r="W84" i="40" s="1"/>
  <c r="R84" i="40"/>
  <c r="C85" i="40" s="1"/>
  <c r="X85" i="40" s="1"/>
  <c r="Y85" i="40" s="1"/>
  <c r="M84" i="40"/>
  <c r="K84" i="40"/>
  <c r="V83" i="40"/>
  <c r="T83" i="40"/>
  <c r="W83" i="40" s="1"/>
  <c r="R83" i="40"/>
  <c r="C84" i="40" s="1"/>
  <c r="X84" i="40" s="1"/>
  <c r="Y84" i="40" s="1"/>
  <c r="M83" i="40"/>
  <c r="K83" i="40"/>
  <c r="W82" i="40"/>
  <c r="V82" i="40"/>
  <c r="T82" i="40"/>
  <c r="R82" i="40"/>
  <c r="C83" i="40" s="1"/>
  <c r="X83" i="40" s="1"/>
  <c r="Y83" i="40" s="1"/>
  <c r="M82" i="40"/>
  <c r="K82" i="40"/>
  <c r="V81" i="40"/>
  <c r="T81" i="40"/>
  <c r="W81" i="40" s="1"/>
  <c r="R81" i="40"/>
  <c r="C82" i="40" s="1"/>
  <c r="X82" i="40" s="1"/>
  <c r="Y82" i="40" s="1"/>
  <c r="M81" i="40"/>
  <c r="K81" i="40"/>
  <c r="V80" i="40"/>
  <c r="T80" i="40"/>
  <c r="W80" i="40" s="1"/>
  <c r="R80" i="40"/>
  <c r="C81" i="40" s="1"/>
  <c r="X81" i="40" s="1"/>
  <c r="Y81" i="40" s="1"/>
  <c r="M80" i="40"/>
  <c r="K80" i="40"/>
  <c r="W79" i="40"/>
  <c r="V79" i="40"/>
  <c r="T79" i="40"/>
  <c r="R79" i="40"/>
  <c r="C80" i="40" s="1"/>
  <c r="X80" i="40" s="1"/>
  <c r="Y80" i="40" s="1"/>
  <c r="M79" i="40"/>
  <c r="K79" i="40"/>
  <c r="W78" i="40"/>
  <c r="V78" i="40"/>
  <c r="T78" i="40"/>
  <c r="R78" i="40"/>
  <c r="C79" i="40" s="1"/>
  <c r="X79" i="40" s="1"/>
  <c r="Y79" i="40" s="1"/>
  <c r="M78" i="40"/>
  <c r="K78" i="40"/>
  <c r="V77" i="40"/>
  <c r="T77" i="40"/>
  <c r="W77" i="40" s="1"/>
  <c r="R77" i="40"/>
  <c r="C78" i="40" s="1"/>
  <c r="X78" i="40" s="1"/>
  <c r="Y78" i="40" s="1"/>
  <c r="M77" i="40"/>
  <c r="K77" i="40"/>
  <c r="V76" i="40"/>
  <c r="T76" i="40"/>
  <c r="W76" i="40" s="1"/>
  <c r="R76" i="40"/>
  <c r="C77" i="40" s="1"/>
  <c r="X77" i="40" s="1"/>
  <c r="Y77" i="40" s="1"/>
  <c r="M76" i="40"/>
  <c r="K76" i="40"/>
  <c r="V75" i="40"/>
  <c r="T75" i="40"/>
  <c r="W75" i="40" s="1"/>
  <c r="R75" i="40"/>
  <c r="C76" i="40" s="1"/>
  <c r="X76" i="40" s="1"/>
  <c r="Y76" i="40" s="1"/>
  <c r="M75" i="40"/>
  <c r="K75" i="40"/>
  <c r="W74" i="40"/>
  <c r="V74" i="40"/>
  <c r="T74" i="40"/>
  <c r="R74" i="40"/>
  <c r="C75" i="40" s="1"/>
  <c r="X75" i="40" s="1"/>
  <c r="Y75" i="40" s="1"/>
  <c r="M74" i="40"/>
  <c r="K74" i="40"/>
  <c r="V73" i="40"/>
  <c r="T73" i="40"/>
  <c r="W73" i="40" s="1"/>
  <c r="R73" i="40"/>
  <c r="C74" i="40" s="1"/>
  <c r="X74" i="40" s="1"/>
  <c r="Y74" i="40" s="1"/>
  <c r="M73" i="40"/>
  <c r="K73" i="40"/>
  <c r="V72" i="40"/>
  <c r="T72" i="40"/>
  <c r="W72" i="40" s="1"/>
  <c r="R72" i="40"/>
  <c r="C73" i="40" s="1"/>
  <c r="X73" i="40" s="1"/>
  <c r="Y73" i="40" s="1"/>
  <c r="M72" i="40"/>
  <c r="K72" i="40"/>
  <c r="W71" i="40"/>
  <c r="V71" i="40"/>
  <c r="T71" i="40"/>
  <c r="R71" i="40"/>
  <c r="C72" i="40" s="1"/>
  <c r="X72" i="40" s="1"/>
  <c r="Y72" i="40" s="1"/>
  <c r="M71" i="40"/>
  <c r="K71" i="40"/>
  <c r="W70" i="40"/>
  <c r="V70" i="40"/>
  <c r="T70" i="40"/>
  <c r="R70" i="40"/>
  <c r="C71" i="40" s="1"/>
  <c r="X71" i="40" s="1"/>
  <c r="Y71" i="40" s="1"/>
  <c r="M70" i="40"/>
  <c r="K70" i="40"/>
  <c r="W69" i="40"/>
  <c r="V69" i="40"/>
  <c r="T69" i="40"/>
  <c r="R69" i="40"/>
  <c r="C70" i="40" s="1"/>
  <c r="X70" i="40" s="1"/>
  <c r="Y70" i="40" s="1"/>
  <c r="M69" i="40"/>
  <c r="K69" i="40"/>
  <c r="V68" i="40"/>
  <c r="T68" i="40"/>
  <c r="W68" i="40" s="1"/>
  <c r="R68" i="40"/>
  <c r="C69" i="40" s="1"/>
  <c r="X69" i="40" s="1"/>
  <c r="Y69" i="40" s="1"/>
  <c r="M68" i="40"/>
  <c r="K68" i="40"/>
  <c r="V67" i="40"/>
  <c r="T67" i="40"/>
  <c r="W67" i="40" s="1"/>
  <c r="R67" i="40"/>
  <c r="C68" i="40" s="1"/>
  <c r="X68" i="40" s="1"/>
  <c r="Y68" i="40" s="1"/>
  <c r="M67" i="40"/>
  <c r="K67" i="40"/>
  <c r="W66" i="40"/>
  <c r="V66" i="40"/>
  <c r="T66" i="40"/>
  <c r="R66" i="40"/>
  <c r="C67" i="40" s="1"/>
  <c r="X67" i="40" s="1"/>
  <c r="Y67" i="40" s="1"/>
  <c r="M66" i="40"/>
  <c r="K66" i="40"/>
  <c r="V65" i="40"/>
  <c r="T65" i="40"/>
  <c r="W65" i="40" s="1"/>
  <c r="R65" i="40"/>
  <c r="C66" i="40" s="1"/>
  <c r="X66" i="40" s="1"/>
  <c r="Y66" i="40" s="1"/>
  <c r="M65" i="40"/>
  <c r="K65" i="40"/>
  <c r="V64" i="40"/>
  <c r="T64" i="40"/>
  <c r="W64" i="40" s="1"/>
  <c r="R64" i="40"/>
  <c r="C65" i="40" s="1"/>
  <c r="X65" i="40" s="1"/>
  <c r="Y65" i="40" s="1"/>
  <c r="M64" i="40"/>
  <c r="K64" i="40"/>
  <c r="W63" i="40"/>
  <c r="V63" i="40"/>
  <c r="T63" i="40"/>
  <c r="R63" i="40"/>
  <c r="C64" i="40" s="1"/>
  <c r="X64" i="40" s="1"/>
  <c r="Y64" i="40" s="1"/>
  <c r="M63" i="40"/>
  <c r="K63" i="40"/>
  <c r="W62" i="40"/>
  <c r="V62" i="40"/>
  <c r="T62" i="40"/>
  <c r="R62" i="40"/>
  <c r="C63" i="40" s="1"/>
  <c r="X63" i="40" s="1"/>
  <c r="Y63" i="40" s="1"/>
  <c r="M62" i="40"/>
  <c r="K62" i="40"/>
  <c r="W61" i="40"/>
  <c r="V61" i="40"/>
  <c r="T61" i="40"/>
  <c r="R61" i="40"/>
  <c r="C62" i="40" s="1"/>
  <c r="X62" i="40" s="1"/>
  <c r="Y62" i="40" s="1"/>
  <c r="M61" i="40"/>
  <c r="K61" i="40"/>
  <c r="V60" i="40"/>
  <c r="T60" i="40"/>
  <c r="W60" i="40" s="1"/>
  <c r="R60" i="40"/>
  <c r="C61" i="40" s="1"/>
  <c r="X61" i="40" s="1"/>
  <c r="Y61" i="40" s="1"/>
  <c r="M60" i="40"/>
  <c r="K60" i="40"/>
  <c r="V59" i="40"/>
  <c r="T59" i="40"/>
  <c r="W59" i="40" s="1"/>
  <c r="R59" i="40"/>
  <c r="C60" i="40" s="1"/>
  <c r="X60" i="40" s="1"/>
  <c r="Y60" i="40" s="1"/>
  <c r="M59" i="40"/>
  <c r="K59" i="40"/>
  <c r="V58" i="40"/>
  <c r="T58" i="40"/>
  <c r="W58" i="40" s="1"/>
  <c r="V57" i="40"/>
  <c r="T57" i="40"/>
  <c r="V56" i="40"/>
  <c r="T56" i="40"/>
  <c r="V55" i="40"/>
  <c r="T55" i="40"/>
  <c r="V54" i="40"/>
  <c r="T54" i="40"/>
  <c r="W54" i="40" s="1"/>
  <c r="W55" i="40" s="1"/>
  <c r="W56" i="40" s="1"/>
  <c r="V53" i="40"/>
  <c r="T53" i="40"/>
  <c r="V52" i="40"/>
  <c r="T52" i="40"/>
  <c r="W52" i="40" s="1"/>
  <c r="W53" i="40" s="1"/>
  <c r="V51" i="40"/>
  <c r="T51" i="40"/>
  <c r="V50" i="40"/>
  <c r="T50" i="40"/>
  <c r="V49" i="40"/>
  <c r="T49" i="40"/>
  <c r="W48" i="40"/>
  <c r="V48" i="40"/>
  <c r="T48" i="40"/>
  <c r="V47" i="40"/>
  <c r="T47" i="40"/>
  <c r="W47" i="40" s="1"/>
  <c r="V46" i="40"/>
  <c r="T46" i="40"/>
  <c r="W46" i="40" s="1"/>
  <c r="V45" i="40"/>
  <c r="T45" i="40"/>
  <c r="V44" i="40"/>
  <c r="T44" i="40"/>
  <c r="W44" i="40" s="1"/>
  <c r="W45" i="40" s="1"/>
  <c r="V43" i="40"/>
  <c r="T43" i="40"/>
  <c r="W43" i="40" s="1"/>
  <c r="V42" i="40"/>
  <c r="T42" i="40"/>
  <c r="W42" i="40" s="1"/>
  <c r="V41" i="40"/>
  <c r="T41" i="40"/>
  <c r="V40" i="40"/>
  <c r="T40" i="40"/>
  <c r="W40" i="40" s="1"/>
  <c r="V39" i="40"/>
  <c r="T39" i="40"/>
  <c r="V38" i="40"/>
  <c r="T38" i="40"/>
  <c r="W38" i="40" s="1"/>
  <c r="W39" i="40" s="1"/>
  <c r="V37" i="40"/>
  <c r="T37" i="40"/>
  <c r="W37" i="40" s="1"/>
  <c r="V36" i="40"/>
  <c r="T36" i="40"/>
  <c r="W36" i="40" s="1"/>
  <c r="V35" i="40"/>
  <c r="T35" i="40"/>
  <c r="V34" i="40"/>
  <c r="T34" i="40"/>
  <c r="W34" i="40" s="1"/>
  <c r="W35" i="40" s="1"/>
  <c r="V33" i="40"/>
  <c r="T33" i="40"/>
  <c r="V32" i="40"/>
  <c r="T32" i="40"/>
  <c r="W31" i="40"/>
  <c r="W32" i="40" s="1"/>
  <c r="V31" i="40"/>
  <c r="T31" i="40"/>
  <c r="V30" i="40"/>
  <c r="T30" i="40"/>
  <c r="W30" i="40" s="1"/>
  <c r="V29" i="40"/>
  <c r="T29" i="40"/>
  <c r="V28" i="40"/>
  <c r="T28" i="40"/>
  <c r="W28" i="40" s="1"/>
  <c r="V27" i="40"/>
  <c r="T27" i="40"/>
  <c r="W27" i="40" s="1"/>
  <c r="V26" i="40"/>
  <c r="T26" i="40"/>
  <c r="V25" i="40"/>
  <c r="T25" i="40"/>
  <c r="V24" i="40"/>
  <c r="T24" i="40"/>
  <c r="V23" i="40"/>
  <c r="T23" i="40"/>
  <c r="T22" i="40"/>
  <c r="W22" i="40" s="1"/>
  <c r="W23" i="40" s="1"/>
  <c r="W24" i="40" s="1"/>
  <c r="T21" i="40"/>
  <c r="T20" i="40"/>
  <c r="W20" i="40" s="1"/>
  <c r="T19" i="40"/>
  <c r="W19" i="40" s="1"/>
  <c r="T18" i="40"/>
  <c r="W18" i="40" s="1"/>
  <c r="T17" i="40"/>
  <c r="T16" i="40"/>
  <c r="T15" i="40"/>
  <c r="W15" i="40" s="1"/>
  <c r="T14" i="40"/>
  <c r="W14" i="40" s="1"/>
  <c r="T13" i="40"/>
  <c r="T12" i="40"/>
  <c r="T11" i="40"/>
  <c r="W11" i="40" s="1"/>
  <c r="T10" i="40"/>
  <c r="W10" i="40" s="1"/>
  <c r="T9" i="40"/>
  <c r="K9" i="40"/>
  <c r="M9" i="40" s="1"/>
  <c r="C9" i="40"/>
  <c r="W12" i="41" l="1"/>
  <c r="W13" i="41" s="1"/>
  <c r="H4" i="40"/>
  <c r="W12" i="40"/>
  <c r="W13" i="40" s="1"/>
  <c r="W21" i="40"/>
  <c r="V9" i="41"/>
  <c r="V10" i="41" s="1"/>
  <c r="V11" i="41" s="1"/>
  <c r="W29" i="41"/>
  <c r="W21" i="41"/>
  <c r="H4" i="41"/>
  <c r="W17" i="41"/>
  <c r="W45" i="41"/>
  <c r="W16" i="41"/>
  <c r="W32" i="41"/>
  <c r="R9" i="41"/>
  <c r="W25" i="41"/>
  <c r="W26" i="41" s="1"/>
  <c r="W33" i="41"/>
  <c r="W41" i="41"/>
  <c r="W49" i="41"/>
  <c r="W50" i="41" s="1"/>
  <c r="W51" i="41" s="1"/>
  <c r="W57" i="41"/>
  <c r="V13" i="41"/>
  <c r="V14" i="41" s="1"/>
  <c r="V15" i="41" s="1"/>
  <c r="V16" i="41" s="1"/>
  <c r="V17" i="41" s="1"/>
  <c r="V18" i="41" s="1"/>
  <c r="V19" i="41" s="1"/>
  <c r="V20" i="41" s="1"/>
  <c r="V21" i="41"/>
  <c r="V22" i="41" s="1"/>
  <c r="W29" i="40"/>
  <c r="W16" i="40"/>
  <c r="R9" i="40"/>
  <c r="W17" i="40"/>
  <c r="W25" i="40"/>
  <c r="W26" i="40" s="1"/>
  <c r="W33" i="40"/>
  <c r="W41" i="40"/>
  <c r="W49" i="40"/>
  <c r="W50" i="40" s="1"/>
  <c r="W51" i="40" s="1"/>
  <c r="W57" i="40"/>
  <c r="V9" i="40"/>
  <c r="V12" i="40"/>
  <c r="W9" i="40"/>
  <c r="V13" i="40"/>
  <c r="V14" i="40" s="1"/>
  <c r="V15" i="40" s="1"/>
  <c r="V16" i="40" s="1"/>
  <c r="V17" i="40" s="1"/>
  <c r="V18" i="40" s="1"/>
  <c r="V19" i="40" s="1"/>
  <c r="V20" i="40" s="1"/>
  <c r="V21" i="40"/>
  <c r="V22" i="40" s="1"/>
  <c r="K25" i="37"/>
  <c r="M25" i="37" s="1"/>
  <c r="P5" i="40" l="1"/>
  <c r="P5" i="41"/>
  <c r="L5" i="41"/>
  <c r="C10" i="41"/>
  <c r="C10" i="40"/>
  <c r="V10" i="40"/>
  <c r="V11" i="40" s="1"/>
  <c r="L5" i="40" s="1"/>
  <c r="T38" i="37"/>
  <c r="T39" i="37"/>
  <c r="T40" i="37"/>
  <c r="T41" i="37"/>
  <c r="T42" i="37"/>
  <c r="T43" i="37"/>
  <c r="T44" i="37"/>
  <c r="T45" i="37"/>
  <c r="T46" i="37"/>
  <c r="T47" i="37"/>
  <c r="T48" i="37"/>
  <c r="T49" i="37"/>
  <c r="T50" i="37"/>
  <c r="T51" i="37"/>
  <c r="T52" i="37"/>
  <c r="T53" i="37"/>
  <c r="T54" i="37"/>
  <c r="T55" i="37"/>
  <c r="T56" i="37"/>
  <c r="T57" i="37"/>
  <c r="T58" i="37"/>
  <c r="T59" i="37"/>
  <c r="T60" i="37"/>
  <c r="T9" i="37"/>
  <c r="K10" i="41" l="1"/>
  <c r="M10" i="41" s="1"/>
  <c r="R10" i="41" s="1"/>
  <c r="X10" i="41"/>
  <c r="K10" i="40"/>
  <c r="M10" i="40" s="1"/>
  <c r="R10" i="40" s="1"/>
  <c r="X10" i="40"/>
  <c r="V108" i="37"/>
  <c r="T108" i="37"/>
  <c r="W108" i="37" s="1"/>
  <c r="R108" i="37"/>
  <c r="M108" i="37"/>
  <c r="K108" i="37"/>
  <c r="V107" i="37"/>
  <c r="T107" i="37"/>
  <c r="W107" i="37" s="1"/>
  <c r="R107" i="37"/>
  <c r="C108" i="37" s="1"/>
  <c r="X108" i="37" s="1"/>
  <c r="Y108" i="37" s="1"/>
  <c r="M107" i="37"/>
  <c r="K107" i="37"/>
  <c r="V106" i="37"/>
  <c r="T106" i="37"/>
  <c r="W106" i="37" s="1"/>
  <c r="R106" i="37"/>
  <c r="C107" i="37" s="1"/>
  <c r="X107" i="37" s="1"/>
  <c r="Y107" i="37" s="1"/>
  <c r="M106" i="37"/>
  <c r="K106" i="37"/>
  <c r="V105" i="37"/>
  <c r="T105" i="37"/>
  <c r="W105" i="37" s="1"/>
  <c r="R105" i="37"/>
  <c r="C106" i="37" s="1"/>
  <c r="X106" i="37" s="1"/>
  <c r="Y106" i="37" s="1"/>
  <c r="M105" i="37"/>
  <c r="K105" i="37"/>
  <c r="V104" i="37"/>
  <c r="T104" i="37"/>
  <c r="W104" i="37" s="1"/>
  <c r="R104" i="37"/>
  <c r="C105" i="37" s="1"/>
  <c r="X105" i="37" s="1"/>
  <c r="Y105" i="37" s="1"/>
  <c r="M104" i="37"/>
  <c r="K104" i="37"/>
  <c r="V103" i="37"/>
  <c r="T103" i="37"/>
  <c r="W103" i="37" s="1"/>
  <c r="R103" i="37"/>
  <c r="C104" i="37" s="1"/>
  <c r="X104" i="37" s="1"/>
  <c r="Y104" i="37" s="1"/>
  <c r="M103" i="37"/>
  <c r="K103" i="37"/>
  <c r="V102" i="37"/>
  <c r="T102" i="37"/>
  <c r="W102" i="37" s="1"/>
  <c r="R102" i="37"/>
  <c r="C103" i="37" s="1"/>
  <c r="X103" i="37" s="1"/>
  <c r="Y103" i="37" s="1"/>
  <c r="M102" i="37"/>
  <c r="K102" i="37"/>
  <c r="V101" i="37"/>
  <c r="T101" i="37"/>
  <c r="W101" i="37" s="1"/>
  <c r="R101" i="37"/>
  <c r="C102" i="37" s="1"/>
  <c r="X102" i="37" s="1"/>
  <c r="Y102" i="37" s="1"/>
  <c r="M101" i="37"/>
  <c r="K101" i="37"/>
  <c r="V100" i="37"/>
  <c r="T100" i="37"/>
  <c r="W100" i="37" s="1"/>
  <c r="R100" i="37"/>
  <c r="C101" i="37" s="1"/>
  <c r="X101" i="37" s="1"/>
  <c r="Y101" i="37" s="1"/>
  <c r="M100" i="37"/>
  <c r="K100" i="37"/>
  <c r="V99" i="37"/>
  <c r="T99" i="37"/>
  <c r="W99" i="37" s="1"/>
  <c r="R99" i="37"/>
  <c r="C100" i="37" s="1"/>
  <c r="X100" i="37" s="1"/>
  <c r="Y100" i="37" s="1"/>
  <c r="M99" i="37"/>
  <c r="K99" i="37"/>
  <c r="V98" i="37"/>
  <c r="T98" i="37"/>
  <c r="W98" i="37" s="1"/>
  <c r="R98" i="37"/>
  <c r="C99" i="37" s="1"/>
  <c r="X99" i="37" s="1"/>
  <c r="Y99" i="37" s="1"/>
  <c r="M98" i="37"/>
  <c r="K98" i="37"/>
  <c r="V97" i="37"/>
  <c r="T97" i="37"/>
  <c r="W97" i="37" s="1"/>
  <c r="R97" i="37"/>
  <c r="C98" i="37" s="1"/>
  <c r="X98" i="37" s="1"/>
  <c r="Y98" i="37" s="1"/>
  <c r="M97" i="37"/>
  <c r="K97" i="37"/>
  <c r="V96" i="37"/>
  <c r="T96" i="37"/>
  <c r="W96" i="37" s="1"/>
  <c r="R96" i="37"/>
  <c r="C97" i="37" s="1"/>
  <c r="X97" i="37" s="1"/>
  <c r="Y97" i="37" s="1"/>
  <c r="M96" i="37"/>
  <c r="K96" i="37"/>
  <c r="V95" i="37"/>
  <c r="T95" i="37"/>
  <c r="W95" i="37" s="1"/>
  <c r="R95" i="37"/>
  <c r="C96" i="37" s="1"/>
  <c r="X96" i="37" s="1"/>
  <c r="Y96" i="37" s="1"/>
  <c r="M95" i="37"/>
  <c r="K95" i="37"/>
  <c r="V94" i="37"/>
  <c r="T94" i="37"/>
  <c r="W94" i="37" s="1"/>
  <c r="R94" i="37"/>
  <c r="C95" i="37" s="1"/>
  <c r="X95" i="37" s="1"/>
  <c r="Y95" i="37" s="1"/>
  <c r="M94" i="37"/>
  <c r="K94" i="37"/>
  <c r="V93" i="37"/>
  <c r="T93" i="37"/>
  <c r="W93" i="37" s="1"/>
  <c r="R93" i="37"/>
  <c r="C94" i="37" s="1"/>
  <c r="X94" i="37" s="1"/>
  <c r="Y94" i="37" s="1"/>
  <c r="M93" i="37"/>
  <c r="K93" i="37"/>
  <c r="V92" i="37"/>
  <c r="T92" i="37"/>
  <c r="W92" i="37" s="1"/>
  <c r="R92" i="37"/>
  <c r="C93" i="37" s="1"/>
  <c r="X93" i="37" s="1"/>
  <c r="Y93" i="37" s="1"/>
  <c r="M92" i="37"/>
  <c r="K92" i="37"/>
  <c r="V91" i="37"/>
  <c r="T91" i="37"/>
  <c r="W91" i="37" s="1"/>
  <c r="R91" i="37"/>
  <c r="C92" i="37" s="1"/>
  <c r="X92" i="37" s="1"/>
  <c r="Y92" i="37" s="1"/>
  <c r="M91" i="37"/>
  <c r="K91" i="37"/>
  <c r="V90" i="37"/>
  <c r="T90" i="37"/>
  <c r="W90" i="37" s="1"/>
  <c r="R90" i="37"/>
  <c r="C91" i="37" s="1"/>
  <c r="X91" i="37" s="1"/>
  <c r="Y91" i="37" s="1"/>
  <c r="M90" i="37"/>
  <c r="K90" i="37"/>
  <c r="V89" i="37"/>
  <c r="T89" i="37"/>
  <c r="W89" i="37" s="1"/>
  <c r="R89" i="37"/>
  <c r="C90" i="37" s="1"/>
  <c r="X90" i="37" s="1"/>
  <c r="Y90" i="37" s="1"/>
  <c r="M89" i="37"/>
  <c r="K89" i="37"/>
  <c r="V88" i="37"/>
  <c r="T88" i="37"/>
  <c r="W88" i="37" s="1"/>
  <c r="R88" i="37"/>
  <c r="C89" i="37" s="1"/>
  <c r="X89" i="37" s="1"/>
  <c r="Y89" i="37" s="1"/>
  <c r="M88" i="37"/>
  <c r="K88" i="37"/>
  <c r="V87" i="37"/>
  <c r="T87" i="37"/>
  <c r="W87" i="37" s="1"/>
  <c r="R87" i="37"/>
  <c r="C88" i="37" s="1"/>
  <c r="X88" i="37" s="1"/>
  <c r="Y88" i="37" s="1"/>
  <c r="M87" i="37"/>
  <c r="K87" i="37"/>
  <c r="V86" i="37"/>
  <c r="T86" i="37"/>
  <c r="W86" i="37" s="1"/>
  <c r="R86" i="37"/>
  <c r="C87" i="37" s="1"/>
  <c r="X87" i="37" s="1"/>
  <c r="Y87" i="37" s="1"/>
  <c r="M86" i="37"/>
  <c r="K86" i="37"/>
  <c r="V85" i="37"/>
  <c r="T85" i="37"/>
  <c r="W85" i="37" s="1"/>
  <c r="R85" i="37"/>
  <c r="C86" i="37" s="1"/>
  <c r="X86" i="37" s="1"/>
  <c r="Y86" i="37" s="1"/>
  <c r="M85" i="37"/>
  <c r="K85" i="37"/>
  <c r="V84" i="37"/>
  <c r="T84" i="37"/>
  <c r="W84" i="37" s="1"/>
  <c r="R84" i="37"/>
  <c r="C85" i="37" s="1"/>
  <c r="X85" i="37" s="1"/>
  <c r="Y85" i="37" s="1"/>
  <c r="M84" i="37"/>
  <c r="K84" i="37"/>
  <c r="V83" i="37"/>
  <c r="T83" i="37"/>
  <c r="W83" i="37" s="1"/>
  <c r="R83" i="37"/>
  <c r="C84" i="37" s="1"/>
  <c r="X84" i="37" s="1"/>
  <c r="Y84" i="37" s="1"/>
  <c r="M83" i="37"/>
  <c r="K83" i="37"/>
  <c r="V82" i="37"/>
  <c r="T82" i="37"/>
  <c r="W82" i="37" s="1"/>
  <c r="R82" i="37"/>
  <c r="C83" i="37" s="1"/>
  <c r="X83" i="37" s="1"/>
  <c r="Y83" i="37" s="1"/>
  <c r="M82" i="37"/>
  <c r="K82" i="37"/>
  <c r="V81" i="37"/>
  <c r="T81" i="37"/>
  <c r="W81" i="37" s="1"/>
  <c r="R81" i="37"/>
  <c r="C82" i="37" s="1"/>
  <c r="X82" i="37" s="1"/>
  <c r="Y82" i="37" s="1"/>
  <c r="M81" i="37"/>
  <c r="K81" i="37"/>
  <c r="V80" i="37"/>
  <c r="T80" i="37"/>
  <c r="W80" i="37" s="1"/>
  <c r="R80" i="37"/>
  <c r="C81" i="37" s="1"/>
  <c r="X81" i="37" s="1"/>
  <c r="Y81" i="37" s="1"/>
  <c r="M80" i="37"/>
  <c r="K80" i="37"/>
  <c r="V79" i="37"/>
  <c r="T79" i="37"/>
  <c r="W79" i="37" s="1"/>
  <c r="R79" i="37"/>
  <c r="C80" i="37" s="1"/>
  <c r="X80" i="37" s="1"/>
  <c r="Y80" i="37" s="1"/>
  <c r="M79" i="37"/>
  <c r="K79" i="37"/>
  <c r="V78" i="37"/>
  <c r="T78" i="37"/>
  <c r="W78" i="37" s="1"/>
  <c r="R78" i="37"/>
  <c r="C79" i="37" s="1"/>
  <c r="X79" i="37" s="1"/>
  <c r="Y79" i="37" s="1"/>
  <c r="M78" i="37"/>
  <c r="K78" i="37"/>
  <c r="V77" i="37"/>
  <c r="T77" i="37"/>
  <c r="W77" i="37" s="1"/>
  <c r="R77" i="37"/>
  <c r="C78" i="37" s="1"/>
  <c r="X78" i="37" s="1"/>
  <c r="Y78" i="37" s="1"/>
  <c r="M77" i="37"/>
  <c r="K77" i="37"/>
  <c r="V76" i="37"/>
  <c r="T76" i="37"/>
  <c r="W76" i="37" s="1"/>
  <c r="R76" i="37"/>
  <c r="C77" i="37" s="1"/>
  <c r="X77" i="37" s="1"/>
  <c r="Y77" i="37" s="1"/>
  <c r="M76" i="37"/>
  <c r="K76" i="37"/>
  <c r="V75" i="37"/>
  <c r="T75" i="37"/>
  <c r="W75" i="37" s="1"/>
  <c r="R75" i="37"/>
  <c r="C76" i="37" s="1"/>
  <c r="X76" i="37" s="1"/>
  <c r="Y76" i="37" s="1"/>
  <c r="M75" i="37"/>
  <c r="K75" i="37"/>
  <c r="V74" i="37"/>
  <c r="T74" i="37"/>
  <c r="W74" i="37" s="1"/>
  <c r="R74" i="37"/>
  <c r="C75" i="37" s="1"/>
  <c r="X75" i="37" s="1"/>
  <c r="Y75" i="37" s="1"/>
  <c r="M74" i="37"/>
  <c r="K74" i="37"/>
  <c r="V73" i="37"/>
  <c r="T73" i="37"/>
  <c r="W73" i="37" s="1"/>
  <c r="R73" i="37"/>
  <c r="C74" i="37" s="1"/>
  <c r="X74" i="37" s="1"/>
  <c r="Y74" i="37" s="1"/>
  <c r="M73" i="37"/>
  <c r="K73" i="37"/>
  <c r="V72" i="37"/>
  <c r="T72" i="37"/>
  <c r="W72" i="37" s="1"/>
  <c r="R72" i="37"/>
  <c r="C73" i="37" s="1"/>
  <c r="X73" i="37" s="1"/>
  <c r="Y73" i="37" s="1"/>
  <c r="M72" i="37"/>
  <c r="K72" i="37"/>
  <c r="V71" i="37"/>
  <c r="T71" i="37"/>
  <c r="W71" i="37" s="1"/>
  <c r="R71" i="37"/>
  <c r="C72" i="37" s="1"/>
  <c r="X72" i="37" s="1"/>
  <c r="Y72" i="37" s="1"/>
  <c r="M71" i="37"/>
  <c r="K71" i="37"/>
  <c r="V70" i="37"/>
  <c r="T70" i="37"/>
  <c r="W70" i="37" s="1"/>
  <c r="R70" i="37"/>
  <c r="C71" i="37" s="1"/>
  <c r="X71" i="37" s="1"/>
  <c r="Y71" i="37" s="1"/>
  <c r="M70" i="37"/>
  <c r="K70" i="37"/>
  <c r="V69" i="37"/>
  <c r="T69" i="37"/>
  <c r="W69" i="37" s="1"/>
  <c r="R69" i="37"/>
  <c r="C70" i="37" s="1"/>
  <c r="X70" i="37" s="1"/>
  <c r="Y70" i="37" s="1"/>
  <c r="M69" i="37"/>
  <c r="K69" i="37"/>
  <c r="V68" i="37"/>
  <c r="T68" i="37"/>
  <c r="W68" i="37" s="1"/>
  <c r="R68" i="37"/>
  <c r="C69" i="37" s="1"/>
  <c r="X69" i="37" s="1"/>
  <c r="Y69" i="37" s="1"/>
  <c r="M68" i="37"/>
  <c r="K68" i="37"/>
  <c r="V67" i="37"/>
  <c r="T67" i="37"/>
  <c r="W67" i="37" s="1"/>
  <c r="R67" i="37"/>
  <c r="C68" i="37" s="1"/>
  <c r="X68" i="37" s="1"/>
  <c r="Y68" i="37" s="1"/>
  <c r="M67" i="37"/>
  <c r="K67" i="37"/>
  <c r="V66" i="37"/>
  <c r="T66" i="37"/>
  <c r="W66" i="37" s="1"/>
  <c r="R66" i="37"/>
  <c r="C67" i="37" s="1"/>
  <c r="X67" i="37" s="1"/>
  <c r="Y67" i="37" s="1"/>
  <c r="M66" i="37"/>
  <c r="K66" i="37"/>
  <c r="V65" i="37"/>
  <c r="T65" i="37"/>
  <c r="W65" i="37" s="1"/>
  <c r="R65" i="37"/>
  <c r="C66" i="37" s="1"/>
  <c r="X66" i="37" s="1"/>
  <c r="Y66" i="37" s="1"/>
  <c r="M65" i="37"/>
  <c r="K65" i="37"/>
  <c r="V64" i="37"/>
  <c r="T64" i="37"/>
  <c r="W64" i="37" s="1"/>
  <c r="R64" i="37"/>
  <c r="C65" i="37" s="1"/>
  <c r="X65" i="37" s="1"/>
  <c r="Y65" i="37" s="1"/>
  <c r="M64" i="37"/>
  <c r="K64" i="37"/>
  <c r="V63" i="37"/>
  <c r="T63" i="37"/>
  <c r="W63" i="37" s="1"/>
  <c r="R63" i="37"/>
  <c r="C64" i="37" s="1"/>
  <c r="X64" i="37" s="1"/>
  <c r="Y64" i="37" s="1"/>
  <c r="M63" i="37"/>
  <c r="K63" i="37"/>
  <c r="V62" i="37"/>
  <c r="T62" i="37"/>
  <c r="W62" i="37" s="1"/>
  <c r="R62" i="37"/>
  <c r="C63" i="37" s="1"/>
  <c r="X63" i="37" s="1"/>
  <c r="Y63" i="37" s="1"/>
  <c r="M62" i="37"/>
  <c r="K62" i="37"/>
  <c r="V61" i="37"/>
  <c r="T61" i="37"/>
  <c r="W61" i="37" s="1"/>
  <c r="R61" i="37"/>
  <c r="C62" i="37" s="1"/>
  <c r="X62" i="37" s="1"/>
  <c r="Y62" i="37" s="1"/>
  <c r="M61" i="37"/>
  <c r="K61" i="37"/>
  <c r="V60" i="37"/>
  <c r="W60" i="37"/>
  <c r="R60" i="37"/>
  <c r="C61" i="37" s="1"/>
  <c r="X61" i="37" s="1"/>
  <c r="Y61" i="37" s="1"/>
  <c r="M60" i="37"/>
  <c r="K60" i="37"/>
  <c r="V59" i="37"/>
  <c r="W59" i="37"/>
  <c r="R59" i="37"/>
  <c r="C60" i="37" s="1"/>
  <c r="X60" i="37" s="1"/>
  <c r="Y60" i="37" s="1"/>
  <c r="M59" i="37"/>
  <c r="K59" i="37"/>
  <c r="V58" i="37"/>
  <c r="V57" i="37"/>
  <c r="V56" i="37"/>
  <c r="V55" i="37"/>
  <c r="V54" i="37"/>
  <c r="V53" i="37"/>
  <c r="V52" i="37"/>
  <c r="V51" i="37"/>
  <c r="V50" i="37"/>
  <c r="V49" i="37"/>
  <c r="V48" i="37"/>
  <c r="V47" i="37"/>
  <c r="V46" i="37"/>
  <c r="V45" i="37"/>
  <c r="V44" i="37"/>
  <c r="V43" i="37"/>
  <c r="V42" i="37"/>
  <c r="V41" i="37"/>
  <c r="V40" i="37"/>
  <c r="V39" i="37"/>
  <c r="V38" i="37"/>
  <c r="V37" i="37"/>
  <c r="T37" i="37"/>
  <c r="V36" i="37"/>
  <c r="T36" i="37"/>
  <c r="V35" i="37"/>
  <c r="T35" i="37"/>
  <c r="V34" i="37"/>
  <c r="T34" i="37"/>
  <c r="V33" i="37"/>
  <c r="T33" i="37"/>
  <c r="V32" i="37"/>
  <c r="T32" i="37"/>
  <c r="V31" i="37"/>
  <c r="T31" i="37"/>
  <c r="V30" i="37"/>
  <c r="T30" i="37"/>
  <c r="V29" i="37"/>
  <c r="T29" i="37"/>
  <c r="V28" i="37"/>
  <c r="T28" i="37"/>
  <c r="V27" i="37"/>
  <c r="T27" i="37"/>
  <c r="V26" i="37"/>
  <c r="T26" i="37"/>
  <c r="V25" i="37"/>
  <c r="T25" i="37"/>
  <c r="V24" i="37"/>
  <c r="T24" i="37"/>
  <c r="V23" i="37"/>
  <c r="T23" i="37"/>
  <c r="T22" i="37"/>
  <c r="T21" i="37"/>
  <c r="T20" i="37"/>
  <c r="T19" i="37"/>
  <c r="T18" i="37"/>
  <c r="T17" i="37"/>
  <c r="T16" i="37"/>
  <c r="T15" i="37"/>
  <c r="T14" i="37"/>
  <c r="T13" i="37"/>
  <c r="T12" i="37"/>
  <c r="T11" i="37"/>
  <c r="T10" i="37"/>
  <c r="V9" i="37"/>
  <c r="C9" i="37"/>
  <c r="C11" i="41" l="1"/>
  <c r="C11" i="40"/>
  <c r="K9" i="37"/>
  <c r="M9" i="37" s="1"/>
  <c r="R9" i="37" s="1"/>
  <c r="H4" i="37"/>
  <c r="V10" i="37"/>
  <c r="V11" i="37" s="1"/>
  <c r="V12" i="37" s="1"/>
  <c r="V13" i="37" s="1"/>
  <c r="V14" i="37" s="1"/>
  <c r="V15" i="37" s="1"/>
  <c r="V16" i="37" s="1"/>
  <c r="V17" i="37" s="1"/>
  <c r="V18" i="37" s="1"/>
  <c r="V19" i="37" s="1"/>
  <c r="V20" i="37" s="1"/>
  <c r="V21" i="37" s="1"/>
  <c r="V22" i="37" s="1"/>
  <c r="W9" i="37"/>
  <c r="W10" i="37" s="1"/>
  <c r="W11" i="37" s="1"/>
  <c r="W12" i="37" s="1"/>
  <c r="W13" i="37" s="1"/>
  <c r="W14" i="37" s="1"/>
  <c r="W15" i="37" s="1"/>
  <c r="W16" i="37" s="1"/>
  <c r="W17" i="37" s="1"/>
  <c r="W18" i="37" s="1"/>
  <c r="W19" i="37" s="1"/>
  <c r="W20" i="37" s="1"/>
  <c r="W21" i="37" s="1"/>
  <c r="W22" i="37" s="1"/>
  <c r="W23" i="37" s="1"/>
  <c r="W24" i="37" s="1"/>
  <c r="W25" i="37" s="1"/>
  <c r="W26" i="37" s="1"/>
  <c r="W27" i="37" s="1"/>
  <c r="W28" i="37" s="1"/>
  <c r="W29" i="37" s="1"/>
  <c r="W30" i="37" s="1"/>
  <c r="W31" i="37" s="1"/>
  <c r="W32" i="37" s="1"/>
  <c r="W33" i="37" s="1"/>
  <c r="W34" i="37" s="1"/>
  <c r="W35" i="37" s="1"/>
  <c r="W36" i="37" s="1"/>
  <c r="W37" i="37" s="1"/>
  <c r="W38" i="37" s="1"/>
  <c r="W39" i="37" s="1"/>
  <c r="W40" i="37" s="1"/>
  <c r="W41" i="37" s="1"/>
  <c r="W42" i="37" s="1"/>
  <c r="W43" i="37" s="1"/>
  <c r="W44" i="37" s="1"/>
  <c r="W45" i="37" s="1"/>
  <c r="W46" i="37" s="1"/>
  <c r="W47" i="37" s="1"/>
  <c r="W48" i="37" s="1"/>
  <c r="W49" i="37" s="1"/>
  <c r="W50" i="37" s="1"/>
  <c r="W51" i="37" s="1"/>
  <c r="W52" i="37" s="1"/>
  <c r="W53" i="37" s="1"/>
  <c r="W54" i="37" s="1"/>
  <c r="W55" i="37" s="1"/>
  <c r="W56" i="37" s="1"/>
  <c r="W57" i="37" s="1"/>
  <c r="W58" i="37" s="1"/>
  <c r="K11" i="41" l="1"/>
  <c r="M11" i="41" s="1"/>
  <c r="R11" i="41" s="1"/>
  <c r="X11" i="41"/>
  <c r="Y11" i="41" s="1"/>
  <c r="K11" i="40"/>
  <c r="M11" i="40" s="1"/>
  <c r="R11" i="40" s="1"/>
  <c r="X11" i="40"/>
  <c r="Y11" i="40" s="1"/>
  <c r="L5" i="37"/>
  <c r="P5" i="37"/>
  <c r="C10" i="37"/>
  <c r="C12" i="41" l="1"/>
  <c r="C12" i="40"/>
  <c r="X10" i="37"/>
  <c r="K10" i="37"/>
  <c r="M10" i="37" s="1"/>
  <c r="R10" i="37" s="1"/>
  <c r="R10" i="17"/>
  <c r="T10" i="17"/>
  <c r="R11" i="17"/>
  <c r="C12" i="17" s="1"/>
  <c r="T11" i="17"/>
  <c r="R12" i="17"/>
  <c r="C13" i="17"/>
  <c r="T12" i="17"/>
  <c r="R13" i="17"/>
  <c r="T13" i="17"/>
  <c r="R14" i="17"/>
  <c r="C15" i="17" s="1"/>
  <c r="T14" i="17"/>
  <c r="R15" i="17"/>
  <c r="T15" i="17"/>
  <c r="R16" i="17"/>
  <c r="C17" i="17" s="1"/>
  <c r="T16" i="17"/>
  <c r="R17" i="17"/>
  <c r="T17" i="17"/>
  <c r="R18" i="17"/>
  <c r="C19" i="17" s="1"/>
  <c r="T18" i="17"/>
  <c r="R19" i="17"/>
  <c r="T19" i="17"/>
  <c r="R20" i="17"/>
  <c r="C21" i="17" s="1"/>
  <c r="T20" i="17"/>
  <c r="R21" i="17"/>
  <c r="T21" i="17"/>
  <c r="R22" i="17"/>
  <c r="T22" i="17"/>
  <c r="R23" i="17"/>
  <c r="T23" i="17"/>
  <c r="R24" i="17"/>
  <c r="C25" i="17" s="1"/>
  <c r="T24" i="17"/>
  <c r="R25" i="17"/>
  <c r="T25" i="17"/>
  <c r="R26" i="17"/>
  <c r="T26" i="17"/>
  <c r="R27" i="17"/>
  <c r="T27" i="17"/>
  <c r="R28" i="17"/>
  <c r="C29" i="17"/>
  <c r="T28" i="17"/>
  <c r="R29" i="17"/>
  <c r="C30" i="17" s="1"/>
  <c r="T29" i="17"/>
  <c r="R30" i="17"/>
  <c r="T30" i="17"/>
  <c r="R31" i="17"/>
  <c r="T31" i="17"/>
  <c r="R32" i="17"/>
  <c r="C33" i="17" s="1"/>
  <c r="T32" i="17"/>
  <c r="R33" i="17"/>
  <c r="C34" i="17" s="1"/>
  <c r="T33" i="17"/>
  <c r="R34" i="17"/>
  <c r="T34" i="17"/>
  <c r="R35" i="17"/>
  <c r="T35" i="17"/>
  <c r="R36" i="17"/>
  <c r="C37" i="17" s="1"/>
  <c r="T36" i="17"/>
  <c r="R37" i="17"/>
  <c r="T37" i="17"/>
  <c r="R38" i="17"/>
  <c r="T38" i="17"/>
  <c r="R39" i="17"/>
  <c r="T39" i="17"/>
  <c r="R40" i="17"/>
  <c r="C41" i="17" s="1"/>
  <c r="T40" i="17"/>
  <c r="R41" i="17"/>
  <c r="T41" i="17"/>
  <c r="R42" i="17"/>
  <c r="T42" i="17"/>
  <c r="R43" i="17"/>
  <c r="T43" i="17"/>
  <c r="R44" i="17"/>
  <c r="C45" i="17"/>
  <c r="T44" i="17"/>
  <c r="R45" i="17"/>
  <c r="T45" i="17"/>
  <c r="R46" i="17"/>
  <c r="T46" i="17"/>
  <c r="R47" i="17"/>
  <c r="T47" i="17"/>
  <c r="R48" i="17"/>
  <c r="C49" i="17" s="1"/>
  <c r="T48" i="17"/>
  <c r="R49" i="17"/>
  <c r="T49" i="17"/>
  <c r="R50" i="17"/>
  <c r="T50" i="17"/>
  <c r="R51" i="17"/>
  <c r="T51" i="17"/>
  <c r="R52" i="17"/>
  <c r="C53" i="17" s="1"/>
  <c r="T52" i="17"/>
  <c r="R53" i="17"/>
  <c r="T53" i="17"/>
  <c r="R54" i="17"/>
  <c r="T54" i="17"/>
  <c r="R55" i="17"/>
  <c r="T55" i="17"/>
  <c r="R56" i="17"/>
  <c r="C57" i="17" s="1"/>
  <c r="T56" i="17"/>
  <c r="R57" i="17"/>
  <c r="T57" i="17"/>
  <c r="R58" i="17"/>
  <c r="T58" i="17"/>
  <c r="R59" i="17"/>
  <c r="T59" i="17"/>
  <c r="R60" i="17"/>
  <c r="C61" i="17"/>
  <c r="T60" i="17"/>
  <c r="R61" i="17"/>
  <c r="T61" i="17"/>
  <c r="R62" i="17"/>
  <c r="T62" i="17"/>
  <c r="R63" i="17"/>
  <c r="C64" i="17" s="1"/>
  <c r="T63" i="17"/>
  <c r="R64" i="17"/>
  <c r="C65" i="17" s="1"/>
  <c r="T64" i="17"/>
  <c r="R65" i="17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T70" i="17"/>
  <c r="R71" i="17"/>
  <c r="T71" i="17"/>
  <c r="R72" i="17"/>
  <c r="C73" i="17" s="1"/>
  <c r="T72" i="17"/>
  <c r="R73" i="17"/>
  <c r="T73" i="17"/>
  <c r="R74" i="17"/>
  <c r="T74" i="17"/>
  <c r="R75" i="17"/>
  <c r="C76" i="17"/>
  <c r="T75" i="17"/>
  <c r="R76" i="17"/>
  <c r="C77" i="17" s="1"/>
  <c r="T76" i="17"/>
  <c r="R77" i="17"/>
  <c r="T77" i="17"/>
  <c r="R78" i="17"/>
  <c r="C79" i="17" s="1"/>
  <c r="T78" i="17"/>
  <c r="R79" i="17"/>
  <c r="C80" i="17" s="1"/>
  <c r="T79" i="17"/>
  <c r="R80" i="17"/>
  <c r="C81" i="17" s="1"/>
  <c r="T80" i="17"/>
  <c r="R81" i="17"/>
  <c r="T81" i="17"/>
  <c r="R82" i="17"/>
  <c r="T82" i="17"/>
  <c r="R83" i="17"/>
  <c r="C84" i="17"/>
  <c r="T83" i="17"/>
  <c r="R84" i="17"/>
  <c r="C85" i="17" s="1"/>
  <c r="T84" i="17"/>
  <c r="R85" i="17"/>
  <c r="C86" i="17" s="1"/>
  <c r="T85" i="17"/>
  <c r="R86" i="17"/>
  <c r="T86" i="17"/>
  <c r="R87" i="17"/>
  <c r="C88" i="17" s="1"/>
  <c r="T87" i="17"/>
  <c r="R88" i="17"/>
  <c r="C89" i="17" s="1"/>
  <c r="T88" i="17"/>
  <c r="R89" i="17"/>
  <c r="T89" i="17"/>
  <c r="R90" i="17"/>
  <c r="T90" i="17"/>
  <c r="R91" i="17"/>
  <c r="C92" i="17"/>
  <c r="T91" i="17"/>
  <c r="R92" i="17"/>
  <c r="C93" i="17" s="1"/>
  <c r="T92" i="17"/>
  <c r="R93" i="17"/>
  <c r="T93" i="17"/>
  <c r="R94" i="17"/>
  <c r="T94" i="17"/>
  <c r="R95" i="17"/>
  <c r="C96" i="17" s="1"/>
  <c r="T95" i="17"/>
  <c r="R96" i="17"/>
  <c r="C97" i="17" s="1"/>
  <c r="T96" i="17"/>
  <c r="R97" i="17"/>
  <c r="T97" i="17"/>
  <c r="R98" i="17"/>
  <c r="T98" i="17"/>
  <c r="R99" i="17"/>
  <c r="C100" i="17"/>
  <c r="T99" i="17"/>
  <c r="R100" i="17"/>
  <c r="C101" i="17" s="1"/>
  <c r="T100" i="17"/>
  <c r="R101" i="17"/>
  <c r="T101" i="17"/>
  <c r="R102" i="17"/>
  <c r="T102" i="17"/>
  <c r="R103" i="17"/>
  <c r="C104" i="17" s="1"/>
  <c r="T103" i="17"/>
  <c r="R104" i="17"/>
  <c r="C105" i="17" s="1"/>
  <c r="T104" i="17"/>
  <c r="R105" i="17"/>
  <c r="T105" i="17"/>
  <c r="R106" i="17"/>
  <c r="T106" i="17"/>
  <c r="R107" i="17"/>
  <c r="C108" i="17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C107" i="17"/>
  <c r="K106" i="17"/>
  <c r="C106" i="17"/>
  <c r="K105" i="17"/>
  <c r="K104" i="17"/>
  <c r="K103" i="17"/>
  <c r="C103" i="17"/>
  <c r="K102" i="17"/>
  <c r="C102" i="17"/>
  <c r="K101" i="17"/>
  <c r="K100" i="17"/>
  <c r="K99" i="17"/>
  <c r="C99" i="17"/>
  <c r="K98" i="17"/>
  <c r="C98" i="17"/>
  <c r="K97" i="17"/>
  <c r="K96" i="17"/>
  <c r="K95" i="17"/>
  <c r="C95" i="17"/>
  <c r="K94" i="17"/>
  <c r="C94" i="17"/>
  <c r="K93" i="17"/>
  <c r="K92" i="17"/>
  <c r="K91" i="17"/>
  <c r="C91" i="17"/>
  <c r="K90" i="17"/>
  <c r="C90" i="17"/>
  <c r="K89" i="17"/>
  <c r="K88" i="17"/>
  <c r="K87" i="17"/>
  <c r="C87" i="17"/>
  <c r="K86" i="17"/>
  <c r="K85" i="17"/>
  <c r="K84" i="17"/>
  <c r="K83" i="17"/>
  <c r="C83" i="17"/>
  <c r="K82" i="17"/>
  <c r="C82" i="17"/>
  <c r="K81" i="17"/>
  <c r="K80" i="17"/>
  <c r="K79" i="17"/>
  <c r="K78" i="17"/>
  <c r="C78" i="17"/>
  <c r="K77" i="17"/>
  <c r="K76" i="17"/>
  <c r="K75" i="17"/>
  <c r="C75" i="17"/>
  <c r="K74" i="17"/>
  <c r="C74" i="17"/>
  <c r="K73" i="17"/>
  <c r="K72" i="17"/>
  <c r="C72" i="17"/>
  <c r="K71" i="17"/>
  <c r="C71" i="17"/>
  <c r="K70" i="17"/>
  <c r="C70" i="17"/>
  <c r="K69" i="17"/>
  <c r="K68" i="17"/>
  <c r="K67" i="17"/>
  <c r="C67" i="17"/>
  <c r="K66" i="17"/>
  <c r="C66" i="17"/>
  <c r="K65" i="17"/>
  <c r="K64" i="17"/>
  <c r="K63" i="17"/>
  <c r="C63" i="17"/>
  <c r="K62" i="17"/>
  <c r="C62" i="17"/>
  <c r="K61" i="17"/>
  <c r="K60" i="17"/>
  <c r="C60" i="17"/>
  <c r="K59" i="17"/>
  <c r="C59" i="17"/>
  <c r="K58" i="17"/>
  <c r="C58" i="17"/>
  <c r="K57" i="17"/>
  <c r="K56" i="17"/>
  <c r="C56" i="17"/>
  <c r="K55" i="17"/>
  <c r="C55" i="17"/>
  <c r="K54" i="17"/>
  <c r="C54" i="17"/>
  <c r="K53" i="17"/>
  <c r="K52" i="17"/>
  <c r="C52" i="17"/>
  <c r="K51" i="17"/>
  <c r="C51" i="17"/>
  <c r="K50" i="17"/>
  <c r="C50" i="17"/>
  <c r="K49" i="17"/>
  <c r="K48" i="17"/>
  <c r="C48" i="17"/>
  <c r="K47" i="17"/>
  <c r="C47" i="17"/>
  <c r="K46" i="17"/>
  <c r="C46" i="17"/>
  <c r="K45" i="17"/>
  <c r="K44" i="17"/>
  <c r="C44" i="17"/>
  <c r="K43" i="17"/>
  <c r="C43" i="17"/>
  <c r="K42" i="17"/>
  <c r="C42" i="17"/>
  <c r="K41" i="17"/>
  <c r="K40" i="17"/>
  <c r="C40" i="17"/>
  <c r="K39" i="17"/>
  <c r="C39" i="17"/>
  <c r="K38" i="17"/>
  <c r="C38" i="17"/>
  <c r="K37" i="17"/>
  <c r="K36" i="17"/>
  <c r="C36" i="17"/>
  <c r="K35" i="17"/>
  <c r="C35" i="17"/>
  <c r="K34" i="17"/>
  <c r="K33" i="17"/>
  <c r="K32" i="17"/>
  <c r="C32" i="17"/>
  <c r="K31" i="17"/>
  <c r="C31" i="17"/>
  <c r="K30" i="17"/>
  <c r="K29" i="17"/>
  <c r="K28" i="17"/>
  <c r="C28" i="17"/>
  <c r="K27" i="17"/>
  <c r="C27" i="17"/>
  <c r="K26" i="17"/>
  <c r="C26" i="17"/>
  <c r="K25" i="17"/>
  <c r="K24" i="17"/>
  <c r="C24" i="17"/>
  <c r="K23" i="17"/>
  <c r="C23" i="17"/>
  <c r="K22" i="17"/>
  <c r="C22" i="17"/>
  <c r="K21" i="17"/>
  <c r="K20" i="17"/>
  <c r="C20" i="17"/>
  <c r="K19" i="17"/>
  <c r="K18" i="17"/>
  <c r="C18" i="17"/>
  <c r="K17" i="17"/>
  <c r="K16" i="17"/>
  <c r="C16" i="17"/>
  <c r="K15" i="17"/>
  <c r="K14" i="17"/>
  <c r="C14" i="17"/>
  <c r="K13" i="17"/>
  <c r="K12" i="17"/>
  <c r="K11" i="17"/>
  <c r="C11" i="17"/>
  <c r="K10" i="17"/>
  <c r="K9" i="17"/>
  <c r="M9" i="17" s="1"/>
  <c r="R9" i="17" s="1"/>
  <c r="L2" i="17"/>
  <c r="X12" i="41" l="1"/>
  <c r="Y12" i="41" s="1"/>
  <c r="K12" i="41"/>
  <c r="M12" i="41" s="1"/>
  <c r="R12" i="41" s="1"/>
  <c r="K12" i="40"/>
  <c r="M12" i="40" s="1"/>
  <c r="R12" i="40" s="1"/>
  <c r="X12" i="40"/>
  <c r="Y12" i="40" s="1"/>
  <c r="P2" i="17"/>
  <c r="C11" i="37"/>
  <c r="C10" i="17"/>
  <c r="D4" i="17"/>
  <c r="C5" i="17"/>
  <c r="G5" i="17"/>
  <c r="T9" i="17"/>
  <c r="H4" i="17" s="1"/>
  <c r="E5" i="17"/>
  <c r="C13" i="41" l="1"/>
  <c r="C13" i="40"/>
  <c r="X11" i="37"/>
  <c r="Y11" i="37" s="1"/>
  <c r="K11" i="37"/>
  <c r="M11" i="37" s="1"/>
  <c r="R11" i="37" s="1"/>
  <c r="I5" i="17"/>
  <c r="L4" i="17"/>
  <c r="P4" i="17"/>
  <c r="X13" i="41" l="1"/>
  <c r="Y13" i="41" s="1"/>
  <c r="K13" i="41"/>
  <c r="M13" i="41" s="1"/>
  <c r="R13" i="41" s="1"/>
  <c r="X13" i="40"/>
  <c r="Y13" i="40" s="1"/>
  <c r="K13" i="40"/>
  <c r="M13" i="40" s="1"/>
  <c r="R13" i="40" s="1"/>
  <c r="C12" i="37"/>
  <c r="C14" i="41" l="1"/>
  <c r="C14" i="40"/>
  <c r="X12" i="37"/>
  <c r="Y12" i="37" s="1"/>
  <c r="K12" i="37"/>
  <c r="M12" i="37" s="1"/>
  <c r="R12" i="37" s="1"/>
  <c r="X14" i="41" l="1"/>
  <c r="Y14" i="41" s="1"/>
  <c r="K14" i="41"/>
  <c r="M14" i="41" s="1"/>
  <c r="R14" i="41" s="1"/>
  <c r="C15" i="41" s="1"/>
  <c r="X14" i="40"/>
  <c r="Y14" i="40" s="1"/>
  <c r="K14" i="40"/>
  <c r="M14" i="40" s="1"/>
  <c r="R14" i="40" s="1"/>
  <c r="C15" i="40" s="1"/>
  <c r="C13" i="37"/>
  <c r="K15" i="41" l="1"/>
  <c r="M15" i="41" s="1"/>
  <c r="R15" i="41" s="1"/>
  <c r="C16" i="41" s="1"/>
  <c r="X15" i="41"/>
  <c r="Y15" i="41" s="1"/>
  <c r="K15" i="40"/>
  <c r="M15" i="40" s="1"/>
  <c r="R15" i="40" s="1"/>
  <c r="C16" i="40" s="1"/>
  <c r="X15" i="40"/>
  <c r="Y15" i="40" s="1"/>
  <c r="X13" i="37"/>
  <c r="Y13" i="37" s="1"/>
  <c r="K13" i="37"/>
  <c r="M13" i="37" s="1"/>
  <c r="R13" i="37" s="1"/>
  <c r="K16" i="41" l="1"/>
  <c r="M16" i="41" s="1"/>
  <c r="R16" i="41" s="1"/>
  <c r="C17" i="41" s="1"/>
  <c r="X16" i="41"/>
  <c r="Y16" i="41" s="1"/>
  <c r="K16" i="40"/>
  <c r="M16" i="40" s="1"/>
  <c r="R16" i="40" s="1"/>
  <c r="C17" i="40" s="1"/>
  <c r="X16" i="40"/>
  <c r="Y16" i="40" s="1"/>
  <c r="C14" i="37"/>
  <c r="K17" i="41" l="1"/>
  <c r="M17" i="41" s="1"/>
  <c r="R17" i="41" s="1"/>
  <c r="C18" i="41" s="1"/>
  <c r="X17" i="41"/>
  <c r="Y17" i="41" s="1"/>
  <c r="K17" i="40"/>
  <c r="M17" i="40" s="1"/>
  <c r="R17" i="40" s="1"/>
  <c r="C18" i="40" s="1"/>
  <c r="X17" i="40"/>
  <c r="Y17" i="40" s="1"/>
  <c r="X14" i="37"/>
  <c r="Y14" i="37" s="1"/>
  <c r="K14" i="37"/>
  <c r="M14" i="37" s="1"/>
  <c r="R14" i="37" s="1"/>
  <c r="C15" i="37" s="1"/>
  <c r="K18" i="41" l="1"/>
  <c r="M18" i="41" s="1"/>
  <c r="R18" i="41" s="1"/>
  <c r="C19" i="41" s="1"/>
  <c r="X18" i="41"/>
  <c r="Y18" i="41" s="1"/>
  <c r="K18" i="40"/>
  <c r="M18" i="40" s="1"/>
  <c r="R18" i="40" s="1"/>
  <c r="C19" i="40" s="1"/>
  <c r="X18" i="40"/>
  <c r="Y18" i="40" s="1"/>
  <c r="X15" i="37"/>
  <c r="Y15" i="37" s="1"/>
  <c r="K15" i="37"/>
  <c r="M15" i="37" s="1"/>
  <c r="R15" i="37" s="1"/>
  <c r="C16" i="37" s="1"/>
  <c r="K19" i="41" l="1"/>
  <c r="M19" i="41" s="1"/>
  <c r="R19" i="41" s="1"/>
  <c r="C20" i="41" s="1"/>
  <c r="X19" i="41"/>
  <c r="Y19" i="41" s="1"/>
  <c r="K19" i="40"/>
  <c r="M19" i="40" s="1"/>
  <c r="R19" i="40" s="1"/>
  <c r="C20" i="40" s="1"/>
  <c r="X19" i="40"/>
  <c r="Y19" i="40" s="1"/>
  <c r="X16" i="37"/>
  <c r="Y16" i="37" s="1"/>
  <c r="K16" i="37"/>
  <c r="M16" i="37" s="1"/>
  <c r="X20" i="41" l="1"/>
  <c r="Y20" i="41" s="1"/>
  <c r="K20" i="41"/>
  <c r="M20" i="41" s="1"/>
  <c r="R20" i="41" s="1"/>
  <c r="C21" i="41" s="1"/>
  <c r="K20" i="40"/>
  <c r="M20" i="40" s="1"/>
  <c r="R20" i="40" s="1"/>
  <c r="C21" i="40" s="1"/>
  <c r="X20" i="40"/>
  <c r="Y20" i="40" s="1"/>
  <c r="R16" i="37"/>
  <c r="C17" i="37" s="1"/>
  <c r="X21" i="41" l="1"/>
  <c r="Y21" i="41" s="1"/>
  <c r="K21" i="41"/>
  <c r="M21" i="41" s="1"/>
  <c r="R21" i="41" s="1"/>
  <c r="C22" i="41" s="1"/>
  <c r="X21" i="40"/>
  <c r="Y21" i="40" s="1"/>
  <c r="K21" i="40"/>
  <c r="M21" i="40" s="1"/>
  <c r="R21" i="40" s="1"/>
  <c r="C22" i="40" s="1"/>
  <c r="X17" i="37"/>
  <c r="Y17" i="37" s="1"/>
  <c r="K17" i="37"/>
  <c r="M17" i="37" s="1"/>
  <c r="R17" i="37" s="1"/>
  <c r="C18" i="37" s="1"/>
  <c r="K18" i="37" s="1"/>
  <c r="M18" i="37" s="1"/>
  <c r="R18" i="37" s="1"/>
  <c r="C19" i="37" s="1"/>
  <c r="X22" i="41" l="1"/>
  <c r="Y22" i="41" s="1"/>
  <c r="K22" i="41"/>
  <c r="M22" i="41" s="1"/>
  <c r="R22" i="41" s="1"/>
  <c r="C23" i="41" s="1"/>
  <c r="X22" i="40"/>
  <c r="Y22" i="40" s="1"/>
  <c r="K22" i="40"/>
  <c r="M22" i="40" s="1"/>
  <c r="R22" i="40" s="1"/>
  <c r="C23" i="40" s="1"/>
  <c r="X18" i="37"/>
  <c r="Y18" i="37" s="1"/>
  <c r="K19" i="37"/>
  <c r="M19" i="37" s="1"/>
  <c r="R19" i="37" s="1"/>
  <c r="C20" i="37" s="1"/>
  <c r="K23" i="41" l="1"/>
  <c r="M23" i="41" s="1"/>
  <c r="R23" i="41" s="1"/>
  <c r="C24" i="41" s="1"/>
  <c r="X23" i="41"/>
  <c r="Y23" i="41" s="1"/>
  <c r="K23" i="40"/>
  <c r="M23" i="40" s="1"/>
  <c r="R23" i="40" s="1"/>
  <c r="C24" i="40" s="1"/>
  <c r="X23" i="40"/>
  <c r="Y23" i="40" s="1"/>
  <c r="X19" i="37"/>
  <c r="Y19" i="37" s="1"/>
  <c r="K20" i="37"/>
  <c r="M20" i="37" s="1"/>
  <c r="R20" i="37" s="1"/>
  <c r="C21" i="37" s="1"/>
  <c r="K21" i="37" s="1"/>
  <c r="K24" i="41" l="1"/>
  <c r="M24" i="41" s="1"/>
  <c r="R24" i="41" s="1"/>
  <c r="C25" i="41" s="1"/>
  <c r="X24" i="41"/>
  <c r="Y24" i="41" s="1"/>
  <c r="K24" i="40"/>
  <c r="M24" i="40" s="1"/>
  <c r="R24" i="40" s="1"/>
  <c r="C25" i="40" s="1"/>
  <c r="X24" i="40"/>
  <c r="Y24" i="40" s="1"/>
  <c r="X20" i="37"/>
  <c r="Y20" i="37" s="1"/>
  <c r="M21" i="37"/>
  <c r="R21" i="37" s="1"/>
  <c r="C22" i="37" s="1"/>
  <c r="K25" i="41" l="1"/>
  <c r="M25" i="41" s="1"/>
  <c r="R25" i="41" s="1"/>
  <c r="C26" i="41" s="1"/>
  <c r="X25" i="41"/>
  <c r="Y25" i="41" s="1"/>
  <c r="K25" i="40"/>
  <c r="M25" i="40" s="1"/>
  <c r="R25" i="40" s="1"/>
  <c r="C26" i="40" s="1"/>
  <c r="X25" i="40"/>
  <c r="Y25" i="40" s="1"/>
  <c r="X21" i="37"/>
  <c r="Y21" i="37" s="1"/>
  <c r="K22" i="37"/>
  <c r="M22" i="37" s="1"/>
  <c r="K26" i="41" l="1"/>
  <c r="M26" i="41" s="1"/>
  <c r="R26" i="41" s="1"/>
  <c r="C27" i="41" s="1"/>
  <c r="X26" i="41"/>
  <c r="Y26" i="41" s="1"/>
  <c r="K26" i="40"/>
  <c r="M26" i="40" s="1"/>
  <c r="R26" i="40" s="1"/>
  <c r="C27" i="40" s="1"/>
  <c r="X26" i="40"/>
  <c r="Y26" i="40" s="1"/>
  <c r="X22" i="37"/>
  <c r="Y22" i="37" s="1"/>
  <c r="R22" i="37"/>
  <c r="C23" i="37" s="1"/>
  <c r="X23" i="37" s="1"/>
  <c r="Y23" i="37" s="1"/>
  <c r="K27" i="41" l="1"/>
  <c r="M27" i="41" s="1"/>
  <c r="R27" i="41" s="1"/>
  <c r="C28" i="41" s="1"/>
  <c r="X27" i="41"/>
  <c r="Y27" i="41" s="1"/>
  <c r="K27" i="40"/>
  <c r="M27" i="40" s="1"/>
  <c r="R27" i="40" s="1"/>
  <c r="C28" i="40" s="1"/>
  <c r="X27" i="40"/>
  <c r="Y27" i="40" s="1"/>
  <c r="K23" i="37"/>
  <c r="M23" i="37" s="1"/>
  <c r="R23" i="37" s="1"/>
  <c r="C24" i="37" s="1"/>
  <c r="X24" i="37" s="1"/>
  <c r="Y24" i="37" s="1"/>
  <c r="X28" i="41" l="1"/>
  <c r="Y28" i="41" s="1"/>
  <c r="K28" i="41"/>
  <c r="M28" i="41" s="1"/>
  <c r="R28" i="41" s="1"/>
  <c r="C29" i="41" s="1"/>
  <c r="K28" i="40"/>
  <c r="M28" i="40" s="1"/>
  <c r="R28" i="40" s="1"/>
  <c r="C29" i="40" s="1"/>
  <c r="X28" i="40"/>
  <c r="Y28" i="40" s="1"/>
  <c r="K24" i="37"/>
  <c r="M24" i="37" s="1"/>
  <c r="R24" i="37" s="1"/>
  <c r="C25" i="37" s="1"/>
  <c r="R25" i="37" s="1"/>
  <c r="C26" i="37" s="1"/>
  <c r="X29" i="41" l="1"/>
  <c r="Y29" i="41" s="1"/>
  <c r="K29" i="41"/>
  <c r="M29" i="41" s="1"/>
  <c r="R29" i="41" s="1"/>
  <c r="C30" i="41" s="1"/>
  <c r="X29" i="40"/>
  <c r="Y29" i="40" s="1"/>
  <c r="K29" i="40"/>
  <c r="M29" i="40" s="1"/>
  <c r="R29" i="40" s="1"/>
  <c r="C30" i="40" s="1"/>
  <c r="X25" i="37"/>
  <c r="Y25" i="37" s="1"/>
  <c r="K26" i="37"/>
  <c r="M26" i="37" s="1"/>
  <c r="R26" i="37" s="1"/>
  <c r="C27" i="37" s="1"/>
  <c r="X30" i="41" l="1"/>
  <c r="Y30" i="41" s="1"/>
  <c r="K30" i="41"/>
  <c r="M30" i="41" s="1"/>
  <c r="R30" i="41" s="1"/>
  <c r="C31" i="41" s="1"/>
  <c r="X30" i="40"/>
  <c r="Y30" i="40" s="1"/>
  <c r="K30" i="40"/>
  <c r="M30" i="40" s="1"/>
  <c r="R30" i="40" s="1"/>
  <c r="C31" i="40" s="1"/>
  <c r="X26" i="37"/>
  <c r="Y26" i="37" s="1"/>
  <c r="K27" i="37"/>
  <c r="M27" i="37" s="1"/>
  <c r="R27" i="37" s="1"/>
  <c r="C28" i="37" s="1"/>
  <c r="K31" i="41" l="1"/>
  <c r="M31" i="41" s="1"/>
  <c r="R31" i="41" s="1"/>
  <c r="C32" i="41" s="1"/>
  <c r="X31" i="41"/>
  <c r="Y31" i="41" s="1"/>
  <c r="K31" i="40"/>
  <c r="M31" i="40" s="1"/>
  <c r="R31" i="40" s="1"/>
  <c r="C32" i="40" s="1"/>
  <c r="X31" i="40"/>
  <c r="Y31" i="40" s="1"/>
  <c r="X27" i="37"/>
  <c r="Y27" i="37" s="1"/>
  <c r="K28" i="37"/>
  <c r="M28" i="37" s="1"/>
  <c r="R28" i="37" s="1"/>
  <c r="C29" i="37" s="1"/>
  <c r="K32" i="41" l="1"/>
  <c r="M32" i="41" s="1"/>
  <c r="R32" i="41" s="1"/>
  <c r="C33" i="41" s="1"/>
  <c r="X32" i="41"/>
  <c r="Y32" i="41" s="1"/>
  <c r="K32" i="40"/>
  <c r="M32" i="40" s="1"/>
  <c r="R32" i="40" s="1"/>
  <c r="C33" i="40" s="1"/>
  <c r="X32" i="40"/>
  <c r="Y32" i="40" s="1"/>
  <c r="X28" i="37"/>
  <c r="Y28" i="37" s="1"/>
  <c r="K29" i="37"/>
  <c r="M29" i="37" s="1"/>
  <c r="R29" i="37" s="1"/>
  <c r="C30" i="37" s="1"/>
  <c r="K33" i="41" l="1"/>
  <c r="M33" i="41" s="1"/>
  <c r="R33" i="41" s="1"/>
  <c r="C34" i="41" s="1"/>
  <c r="X33" i="41"/>
  <c r="Y33" i="41" s="1"/>
  <c r="K33" i="40"/>
  <c r="M33" i="40" s="1"/>
  <c r="R33" i="40" s="1"/>
  <c r="C34" i="40" s="1"/>
  <c r="X33" i="40"/>
  <c r="Y33" i="40" s="1"/>
  <c r="X29" i="37"/>
  <c r="Y29" i="37" s="1"/>
  <c r="K30" i="37"/>
  <c r="M30" i="37" s="1"/>
  <c r="R30" i="37" s="1"/>
  <c r="C31" i="37" s="1"/>
  <c r="K34" i="41" l="1"/>
  <c r="M34" i="41" s="1"/>
  <c r="R34" i="41" s="1"/>
  <c r="C35" i="41" s="1"/>
  <c r="X34" i="41"/>
  <c r="Y34" i="41" s="1"/>
  <c r="K34" i="40"/>
  <c r="M34" i="40" s="1"/>
  <c r="R34" i="40" s="1"/>
  <c r="C35" i="40" s="1"/>
  <c r="X34" i="40"/>
  <c r="Y34" i="40" s="1"/>
  <c r="X30" i="37"/>
  <c r="Y30" i="37" s="1"/>
  <c r="K31" i="37"/>
  <c r="M31" i="37" s="1"/>
  <c r="R31" i="37" s="1"/>
  <c r="C32" i="37" s="1"/>
  <c r="K35" i="41" l="1"/>
  <c r="M35" i="41" s="1"/>
  <c r="R35" i="41" s="1"/>
  <c r="C36" i="41" s="1"/>
  <c r="X35" i="41"/>
  <c r="Y35" i="41" s="1"/>
  <c r="K35" i="40"/>
  <c r="M35" i="40" s="1"/>
  <c r="R35" i="40" s="1"/>
  <c r="C36" i="40" s="1"/>
  <c r="X35" i="40"/>
  <c r="Y35" i="40" s="1"/>
  <c r="X31" i="37"/>
  <c r="Y31" i="37" s="1"/>
  <c r="K32" i="37"/>
  <c r="M32" i="37" s="1"/>
  <c r="X36" i="41" l="1"/>
  <c r="Y36" i="41" s="1"/>
  <c r="K36" i="41"/>
  <c r="M36" i="41" s="1"/>
  <c r="R36" i="41" s="1"/>
  <c r="C37" i="41" s="1"/>
  <c r="X36" i="40"/>
  <c r="Y36" i="40" s="1"/>
  <c r="K36" i="40"/>
  <c r="M36" i="40" s="1"/>
  <c r="R36" i="40" s="1"/>
  <c r="C37" i="40" s="1"/>
  <c r="X32" i="37"/>
  <c r="Y32" i="37" s="1"/>
  <c r="R32" i="37"/>
  <c r="C33" i="37" s="1"/>
  <c r="X37" i="41" l="1"/>
  <c r="Y37" i="41" s="1"/>
  <c r="K37" i="41"/>
  <c r="M37" i="41" s="1"/>
  <c r="R37" i="41" s="1"/>
  <c r="C38" i="41" s="1"/>
  <c r="X37" i="40"/>
  <c r="Y37" i="40" s="1"/>
  <c r="K37" i="40"/>
  <c r="M37" i="40" s="1"/>
  <c r="R37" i="40" s="1"/>
  <c r="C38" i="40" s="1"/>
  <c r="X33" i="37"/>
  <c r="Y33" i="37" s="1"/>
  <c r="K33" i="37"/>
  <c r="M33" i="37" s="1"/>
  <c r="R33" i="37" s="1"/>
  <c r="C34" i="37" s="1"/>
  <c r="X38" i="41" l="1"/>
  <c r="Y38" i="41" s="1"/>
  <c r="K38" i="41"/>
  <c r="M38" i="41" s="1"/>
  <c r="R38" i="41" s="1"/>
  <c r="C39" i="41" s="1"/>
  <c r="K38" i="40"/>
  <c r="M38" i="40" s="1"/>
  <c r="R38" i="40" s="1"/>
  <c r="C39" i="40" s="1"/>
  <c r="X38" i="40"/>
  <c r="Y38" i="40" s="1"/>
  <c r="X34" i="37"/>
  <c r="Y34" i="37" s="1"/>
  <c r="K34" i="37"/>
  <c r="M34" i="37" s="1"/>
  <c r="R34" i="37" s="1"/>
  <c r="C35" i="37" s="1"/>
  <c r="K39" i="41" l="1"/>
  <c r="M39" i="41" s="1"/>
  <c r="R39" i="41" s="1"/>
  <c r="C40" i="41" s="1"/>
  <c r="X39" i="41"/>
  <c r="Y39" i="41" s="1"/>
  <c r="K39" i="40"/>
  <c r="M39" i="40" s="1"/>
  <c r="R39" i="40" s="1"/>
  <c r="C40" i="40" s="1"/>
  <c r="X39" i="40"/>
  <c r="Y39" i="40" s="1"/>
  <c r="X35" i="37"/>
  <c r="Y35" i="37" s="1"/>
  <c r="K35" i="37"/>
  <c r="M35" i="37" s="1"/>
  <c r="R35" i="37" s="1"/>
  <c r="C36" i="37" s="1"/>
  <c r="K40" i="41" l="1"/>
  <c r="M40" i="41" s="1"/>
  <c r="R40" i="41" s="1"/>
  <c r="C41" i="41" s="1"/>
  <c r="X40" i="41"/>
  <c r="Y40" i="41" s="1"/>
  <c r="K40" i="40"/>
  <c r="M40" i="40" s="1"/>
  <c r="R40" i="40" s="1"/>
  <c r="C41" i="40" s="1"/>
  <c r="X40" i="40"/>
  <c r="Y40" i="40" s="1"/>
  <c r="X36" i="37"/>
  <c r="Y36" i="37" s="1"/>
  <c r="K36" i="37"/>
  <c r="M36" i="37" s="1"/>
  <c r="K41" i="41" l="1"/>
  <c r="M41" i="41" s="1"/>
  <c r="R41" i="41" s="1"/>
  <c r="C42" i="41" s="1"/>
  <c r="X41" i="41"/>
  <c r="Y41" i="41" s="1"/>
  <c r="K41" i="40"/>
  <c r="M41" i="40" s="1"/>
  <c r="R41" i="40" s="1"/>
  <c r="C42" i="40" s="1"/>
  <c r="X41" i="40"/>
  <c r="Y41" i="40" s="1"/>
  <c r="R36" i="37"/>
  <c r="C37" i="37" s="1"/>
  <c r="K37" i="37" s="1"/>
  <c r="K42" i="41" l="1"/>
  <c r="M42" i="41" s="1"/>
  <c r="R42" i="41" s="1"/>
  <c r="C43" i="41" s="1"/>
  <c r="X42" i="41"/>
  <c r="Y42" i="41" s="1"/>
  <c r="K42" i="40"/>
  <c r="M42" i="40" s="1"/>
  <c r="R42" i="40" s="1"/>
  <c r="C43" i="40" s="1"/>
  <c r="X42" i="40"/>
  <c r="Y42" i="40" s="1"/>
  <c r="X37" i="37"/>
  <c r="Y37" i="37" s="1"/>
  <c r="M37" i="37"/>
  <c r="R37" i="37" s="1"/>
  <c r="C38" i="37" s="1"/>
  <c r="K38" i="37" s="1"/>
  <c r="K43" i="41" l="1"/>
  <c r="M43" i="41" s="1"/>
  <c r="R43" i="41" s="1"/>
  <c r="C44" i="41" s="1"/>
  <c r="X43" i="41"/>
  <c r="Y43" i="41" s="1"/>
  <c r="K43" i="40"/>
  <c r="M43" i="40" s="1"/>
  <c r="R43" i="40" s="1"/>
  <c r="C44" i="40" s="1"/>
  <c r="X43" i="40"/>
  <c r="Y43" i="40" s="1"/>
  <c r="X38" i="37"/>
  <c r="Y38" i="37" s="1"/>
  <c r="M38" i="37"/>
  <c r="R38" i="37" s="1"/>
  <c r="C39" i="37" s="1"/>
  <c r="X44" i="41" l="1"/>
  <c r="Y44" i="41" s="1"/>
  <c r="K44" i="41"/>
  <c r="M44" i="41" s="1"/>
  <c r="R44" i="41" s="1"/>
  <c r="C45" i="41" s="1"/>
  <c r="X44" i="40"/>
  <c r="Y44" i="40" s="1"/>
  <c r="K44" i="40"/>
  <c r="M44" i="40" s="1"/>
  <c r="R44" i="40" s="1"/>
  <c r="C45" i="40" s="1"/>
  <c r="X39" i="37"/>
  <c r="Y39" i="37" s="1"/>
  <c r="K39" i="37"/>
  <c r="M39" i="37" s="1"/>
  <c r="R39" i="37" s="1"/>
  <c r="C40" i="37" s="1"/>
  <c r="X45" i="41" l="1"/>
  <c r="Y45" i="41" s="1"/>
  <c r="K45" i="41"/>
  <c r="M45" i="41" s="1"/>
  <c r="R45" i="41" s="1"/>
  <c r="C46" i="41" s="1"/>
  <c r="X45" i="40"/>
  <c r="Y45" i="40" s="1"/>
  <c r="K45" i="40"/>
  <c r="M45" i="40" s="1"/>
  <c r="R45" i="40" s="1"/>
  <c r="C46" i="40" s="1"/>
  <c r="X40" i="37"/>
  <c r="Y40" i="37" s="1"/>
  <c r="K40" i="37"/>
  <c r="M40" i="37" s="1"/>
  <c r="R40" i="37" s="1"/>
  <c r="C41" i="37" s="1"/>
  <c r="X46" i="41" l="1"/>
  <c r="Y46" i="41" s="1"/>
  <c r="K46" i="41"/>
  <c r="M46" i="41" s="1"/>
  <c r="R46" i="41" s="1"/>
  <c r="C47" i="41" s="1"/>
  <c r="X46" i="40"/>
  <c r="Y46" i="40" s="1"/>
  <c r="K46" i="40"/>
  <c r="M46" i="40" s="1"/>
  <c r="R46" i="40" s="1"/>
  <c r="C47" i="40" s="1"/>
  <c r="X41" i="37"/>
  <c r="Y41" i="37" s="1"/>
  <c r="K41" i="37"/>
  <c r="M41" i="37" s="1"/>
  <c r="R41" i="37" s="1"/>
  <c r="C42" i="37" s="1"/>
  <c r="K47" i="41" l="1"/>
  <c r="M47" i="41" s="1"/>
  <c r="R47" i="41" s="1"/>
  <c r="C48" i="41" s="1"/>
  <c r="X47" i="41"/>
  <c r="Y47" i="41" s="1"/>
  <c r="K47" i="40"/>
  <c r="M47" i="40" s="1"/>
  <c r="R47" i="40" s="1"/>
  <c r="C48" i="40" s="1"/>
  <c r="X47" i="40"/>
  <c r="Y47" i="40" s="1"/>
  <c r="X42" i="37"/>
  <c r="Y42" i="37" s="1"/>
  <c r="K42" i="37"/>
  <c r="M42" i="37" s="1"/>
  <c r="R42" i="37" s="1"/>
  <c r="C43" i="37" s="1"/>
  <c r="K48" i="41" l="1"/>
  <c r="M48" i="41" s="1"/>
  <c r="R48" i="41" s="1"/>
  <c r="C49" i="41" s="1"/>
  <c r="X48" i="41"/>
  <c r="Y48" i="41" s="1"/>
  <c r="K48" i="40"/>
  <c r="M48" i="40" s="1"/>
  <c r="R48" i="40" s="1"/>
  <c r="C49" i="40" s="1"/>
  <c r="X48" i="40"/>
  <c r="Y48" i="40" s="1"/>
  <c r="X43" i="37"/>
  <c r="Y43" i="37" s="1"/>
  <c r="K43" i="37"/>
  <c r="M43" i="37" s="1"/>
  <c r="R43" i="37" s="1"/>
  <c r="C44" i="37" s="1"/>
  <c r="K49" i="41" l="1"/>
  <c r="M49" i="41" s="1"/>
  <c r="R49" i="41" s="1"/>
  <c r="C50" i="41" s="1"/>
  <c r="X49" i="41"/>
  <c r="Y49" i="41" s="1"/>
  <c r="K49" i="40"/>
  <c r="M49" i="40" s="1"/>
  <c r="R49" i="40" s="1"/>
  <c r="C50" i="40" s="1"/>
  <c r="X49" i="40"/>
  <c r="Y49" i="40" s="1"/>
  <c r="X44" i="37"/>
  <c r="Y44" i="37" s="1"/>
  <c r="K44" i="37"/>
  <c r="M44" i="37" s="1"/>
  <c r="R44" i="37" s="1"/>
  <c r="C45" i="37" s="1"/>
  <c r="K50" i="41" l="1"/>
  <c r="M50" i="41" s="1"/>
  <c r="R50" i="41" s="1"/>
  <c r="C51" i="41" s="1"/>
  <c r="X50" i="41"/>
  <c r="Y50" i="41" s="1"/>
  <c r="K50" i="40"/>
  <c r="M50" i="40" s="1"/>
  <c r="R50" i="40" s="1"/>
  <c r="C51" i="40" s="1"/>
  <c r="X50" i="40"/>
  <c r="Y50" i="40" s="1"/>
  <c r="X45" i="37"/>
  <c r="Y45" i="37" s="1"/>
  <c r="K45" i="37"/>
  <c r="M45" i="37" s="1"/>
  <c r="R45" i="37" s="1"/>
  <c r="C46" i="37" s="1"/>
  <c r="K51" i="41" l="1"/>
  <c r="M51" i="41" s="1"/>
  <c r="R51" i="41" s="1"/>
  <c r="C52" i="41" s="1"/>
  <c r="X51" i="41"/>
  <c r="Y51" i="41" s="1"/>
  <c r="K51" i="40"/>
  <c r="M51" i="40" s="1"/>
  <c r="R51" i="40" s="1"/>
  <c r="C52" i="40" s="1"/>
  <c r="X51" i="40"/>
  <c r="Y51" i="40" s="1"/>
  <c r="X46" i="37"/>
  <c r="Y46" i="37" s="1"/>
  <c r="K46" i="37"/>
  <c r="M46" i="37" s="1"/>
  <c r="R46" i="37" s="1"/>
  <c r="C47" i="37" s="1"/>
  <c r="X52" i="41" l="1"/>
  <c r="Y52" i="41" s="1"/>
  <c r="K52" i="41"/>
  <c r="M52" i="41" s="1"/>
  <c r="R52" i="41" s="1"/>
  <c r="C53" i="41" s="1"/>
  <c r="X52" i="40"/>
  <c r="Y52" i="40" s="1"/>
  <c r="K52" i="40"/>
  <c r="M52" i="40" s="1"/>
  <c r="R52" i="40" s="1"/>
  <c r="C53" i="40" s="1"/>
  <c r="X47" i="37"/>
  <c r="Y47" i="37" s="1"/>
  <c r="K47" i="37"/>
  <c r="M47" i="37" s="1"/>
  <c r="R47" i="37" s="1"/>
  <c r="C48" i="37" s="1"/>
  <c r="X53" i="41" l="1"/>
  <c r="Y53" i="41" s="1"/>
  <c r="K53" i="41"/>
  <c r="M53" i="41" s="1"/>
  <c r="R53" i="41" s="1"/>
  <c r="C54" i="41" s="1"/>
  <c r="X53" i="40"/>
  <c r="Y53" i="40" s="1"/>
  <c r="K53" i="40"/>
  <c r="M53" i="40" s="1"/>
  <c r="R53" i="40" s="1"/>
  <c r="C54" i="40" s="1"/>
  <c r="X48" i="37"/>
  <c r="Y48" i="37" s="1"/>
  <c r="K48" i="37"/>
  <c r="M48" i="37" s="1"/>
  <c r="R48" i="37" s="1"/>
  <c r="C49" i="37" s="1"/>
  <c r="X54" i="41" l="1"/>
  <c r="Y54" i="41" s="1"/>
  <c r="K54" i="41"/>
  <c r="M54" i="41" s="1"/>
  <c r="R54" i="41" s="1"/>
  <c r="C55" i="41" s="1"/>
  <c r="K54" i="40"/>
  <c r="M54" i="40" s="1"/>
  <c r="R54" i="40" s="1"/>
  <c r="C55" i="40" s="1"/>
  <c r="X54" i="40"/>
  <c r="Y54" i="40" s="1"/>
  <c r="X49" i="37"/>
  <c r="Y49" i="37" s="1"/>
  <c r="K49" i="37"/>
  <c r="M49" i="37" s="1"/>
  <c r="R49" i="37" s="1"/>
  <c r="C50" i="37" s="1"/>
  <c r="K55" i="41" l="1"/>
  <c r="M55" i="41" s="1"/>
  <c r="R55" i="41" s="1"/>
  <c r="C56" i="41" s="1"/>
  <c r="X55" i="41"/>
  <c r="Y55" i="41" s="1"/>
  <c r="K55" i="40"/>
  <c r="M55" i="40" s="1"/>
  <c r="R55" i="40" s="1"/>
  <c r="C56" i="40" s="1"/>
  <c r="X55" i="40"/>
  <c r="Y55" i="40" s="1"/>
  <c r="X50" i="37"/>
  <c r="Y50" i="37" s="1"/>
  <c r="K50" i="37"/>
  <c r="M50" i="37" s="1"/>
  <c r="R50" i="37" s="1"/>
  <c r="C51" i="37" s="1"/>
  <c r="K56" i="41" l="1"/>
  <c r="M56" i="41" s="1"/>
  <c r="R56" i="41" s="1"/>
  <c r="C57" i="41" s="1"/>
  <c r="X56" i="41"/>
  <c r="Y56" i="41" s="1"/>
  <c r="K56" i="40"/>
  <c r="M56" i="40" s="1"/>
  <c r="R56" i="40" s="1"/>
  <c r="C57" i="40" s="1"/>
  <c r="X56" i="40"/>
  <c r="Y56" i="40" s="1"/>
  <c r="X51" i="37"/>
  <c r="Y51" i="37" s="1"/>
  <c r="K51" i="37"/>
  <c r="M51" i="37" s="1"/>
  <c r="R51" i="37" s="1"/>
  <c r="C52" i="37" s="1"/>
  <c r="K57" i="41" l="1"/>
  <c r="M57" i="41" s="1"/>
  <c r="R57" i="41" s="1"/>
  <c r="C58" i="41" s="1"/>
  <c r="X57" i="41"/>
  <c r="Y57" i="41" s="1"/>
  <c r="K57" i="40"/>
  <c r="M57" i="40" s="1"/>
  <c r="R57" i="40" s="1"/>
  <c r="C58" i="40" s="1"/>
  <c r="X57" i="40"/>
  <c r="Y57" i="40" s="1"/>
  <c r="X52" i="37"/>
  <c r="Y52" i="37" s="1"/>
  <c r="K52" i="37"/>
  <c r="M52" i="37" s="1"/>
  <c r="R52" i="37" s="1"/>
  <c r="C53" i="37" s="1"/>
  <c r="K58" i="41" l="1"/>
  <c r="M58" i="41" s="1"/>
  <c r="R58" i="41" s="1"/>
  <c r="X58" i="41"/>
  <c r="Y58" i="41" s="1"/>
  <c r="K58" i="40"/>
  <c r="M58" i="40" s="1"/>
  <c r="R58" i="40" s="1"/>
  <c r="X58" i="40"/>
  <c r="Y58" i="40" s="1"/>
  <c r="X53" i="37"/>
  <c r="Y53" i="37" s="1"/>
  <c r="K53" i="37"/>
  <c r="M53" i="37" s="1"/>
  <c r="R53" i="37" s="1"/>
  <c r="C54" i="37" s="1"/>
  <c r="C59" i="41" l="1"/>
  <c r="X59" i="41" s="1"/>
  <c r="Y59" i="41" s="1"/>
  <c r="P4" i="41" s="1"/>
  <c r="D4" i="41"/>
  <c r="P2" i="41" s="1"/>
  <c r="E5" i="41"/>
  <c r="G5" i="41"/>
  <c r="C5" i="41"/>
  <c r="I5" i="41" s="1"/>
  <c r="C59" i="40"/>
  <c r="X59" i="40" s="1"/>
  <c r="Y59" i="40" s="1"/>
  <c r="P4" i="40" s="1"/>
  <c r="C5" i="40"/>
  <c r="D4" i="40"/>
  <c r="P2" i="40" s="1"/>
  <c r="E5" i="40"/>
  <c r="G5" i="40"/>
  <c r="X54" i="37"/>
  <c r="Y54" i="37" s="1"/>
  <c r="K54" i="37"/>
  <c r="M54" i="37" s="1"/>
  <c r="R54" i="37" s="1"/>
  <c r="C55" i="37" s="1"/>
  <c r="I5" i="40" l="1"/>
  <c r="X55" i="37"/>
  <c r="Y55" i="37" s="1"/>
  <c r="K55" i="37"/>
  <c r="M55" i="37" s="1"/>
  <c r="R55" i="37" s="1"/>
  <c r="C56" i="37" s="1"/>
  <c r="X56" i="37" l="1"/>
  <c r="Y56" i="37" s="1"/>
  <c r="K56" i="37"/>
  <c r="M56" i="37" s="1"/>
  <c r="R56" i="37" s="1"/>
  <c r="C57" i="37" s="1"/>
  <c r="X57" i="37" l="1"/>
  <c r="Y57" i="37" s="1"/>
  <c r="K57" i="37"/>
  <c r="M57" i="37" s="1"/>
  <c r="R57" i="37" s="1"/>
  <c r="C58" i="37" s="1"/>
  <c r="X58" i="37" l="1"/>
  <c r="Y58" i="37" s="1"/>
  <c r="K58" i="37"/>
  <c r="M58" i="37" s="1"/>
  <c r="R58" i="37" s="1"/>
  <c r="E5" i="37" s="1"/>
  <c r="C59" i="37" l="1"/>
  <c r="X59" i="37" s="1"/>
  <c r="Y59" i="37" s="1"/>
  <c r="P4" i="37" s="1"/>
  <c r="C5" i="37"/>
  <c r="D4" i="37"/>
  <c r="P2" i="37" s="1"/>
  <c r="G5" i="37"/>
  <c r="I5" i="37" l="1"/>
</calcChain>
</file>

<file path=xl/sharedStrings.xml><?xml version="1.0" encoding="utf-8"?>
<sst xmlns="http://schemas.openxmlformats.org/spreadsheetml/2006/main" count="441" uniqueCount="72">
  <si>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</si>
  <si>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</si>
  <si>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</si>
  <si>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</si>
  <si>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</si>
  <si>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</si>
  <si>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</si>
  <si>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</si>
  <si>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</si>
  <si>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</si>
  <si>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</si>
  <si>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</si>
  <si>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</si>
  <si>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</si>
  <si>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</si>
  <si>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</si>
  <si>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</si>
  <si>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</si>
  <si>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</si>
  <si>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</si>
  <si>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</si>
  <si>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</si>
  <si>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</si>
  <si>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</si>
  <si>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</si>
  <si>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</si>
  <si>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</si>
  <si>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</si>
  <si>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</si>
  <si>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</si>
  <si>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</si>
  <si>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</si>
  <si>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</si>
  <si>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</si>
  <si>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</si>
  <si>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</si>
  <si>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</si>
  <si>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</si>
  <si>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</si>
  <si>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</si>
  <si>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</si>
  <si>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</si>
  <si>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</si>
  <si>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</si>
  <si>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</si>
  <si>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</si>
  <si>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</si>
  <si>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</si>
  <si>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</si>
  <si>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</si>
  <si>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</si>
  <si>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</si>
  <si>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</si>
  <si>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</si>
  <si>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</si>
  <si>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</si>
  <si>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</si>
  <si>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</si>
  <si>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</si>
  <si>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・フィボナッチターゲット1.27で決済</t>
    <rPh sb="17" eb="19">
      <t>ケッサイ</t>
    </rPh>
    <phoneticPr fontId="3"/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</si>
  <si>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</si>
  <si>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時間足</t>
    <rPh sb="0" eb="2">
      <t>ジカン</t>
    </rPh>
    <rPh sb="2" eb="3">
      <t>アシ</t>
    </rPh>
    <phoneticPr fontId="2"/>
  </si>
  <si>
    <t>EURCHF</t>
    <phoneticPr fontId="2"/>
  </si>
  <si>
    <t>USDJPY</t>
    <phoneticPr fontId="2"/>
  </si>
  <si>
    <t>EURJPY</t>
    <phoneticPr fontId="2"/>
  </si>
  <si>
    <t>AUDUSD</t>
    <phoneticPr fontId="2"/>
  </si>
  <si>
    <t>GBPUSD</t>
    <phoneticPr fontId="2"/>
  </si>
  <si>
    <t>USDCHF</t>
    <phoneticPr fontId="2"/>
  </si>
  <si>
    <t>EURUSD</t>
    <phoneticPr fontId="2"/>
  </si>
  <si>
    <t>・フィボナッチターゲット2.0で決済</t>
    <rPh sb="16" eb="18">
      <t>ケッサイ</t>
    </rPh>
    <phoneticPr fontId="3"/>
  </si>
  <si>
    <t>・フィボナッチターゲット1.5で決済</t>
    <rPh sb="16" eb="18">
      <t>ケッサイ</t>
    </rPh>
    <phoneticPr fontId="3"/>
  </si>
  <si>
    <t>1H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</si>
</sst>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7" borderId="1" xfId="0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181" fontId="9" fillId="0" borderId="7" xfId="0" applyNumberFormat="1" applyFont="1" applyBorder="1" applyAlignment="1">
      <alignment horizontal="center" vertical="center"/>
    </xf>
    <xf numFmtId="181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3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412083</xdr:colOff>
      <xdr:row>43</xdr:row>
      <xdr:rowOff>122612</xdr:rowOff>
    </xdr:to>
    <xdr:pic>
      <xdr:nvPicPr>
        <xdr:cNvPr id="4" name="図 3" descr="1055263: RakutenSecurities-Demo - デモ口座 - [AUDUSD,H1]">
          <a:extLst>
            <a:ext uri="{FF2B5EF4-FFF2-40B4-BE49-F238E27FC236}">
              <a16:creationId xmlns:a16="http://schemas.microsoft.com/office/drawing/2014/main" id="{B941A0D7-06D6-4B34-B457-10088460F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11</xdr:col>
      <xdr:colOff>412083</xdr:colOff>
      <xdr:row>87</xdr:row>
      <xdr:rowOff>122612</xdr:rowOff>
    </xdr:to>
    <xdr:pic>
      <xdr:nvPicPr>
        <xdr:cNvPr id="6" name="図 5" descr="1055263: RakutenSecurities-Demo - デモ口座 - [AUDUSD,H1]">
          <a:extLst>
            <a:ext uri="{FF2B5EF4-FFF2-40B4-BE49-F238E27FC236}">
              <a16:creationId xmlns:a16="http://schemas.microsoft.com/office/drawing/2014/main" id="{3EADD559-EAA7-4FA3-853C-D7587CA3B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4672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11</xdr:col>
      <xdr:colOff>412083</xdr:colOff>
      <xdr:row>131</xdr:row>
      <xdr:rowOff>122612</xdr:rowOff>
    </xdr:to>
    <xdr:pic>
      <xdr:nvPicPr>
        <xdr:cNvPr id="8" name="図 7" descr="1055263: RakutenSecurities-Demo - デモ口座 - [AUDUSD,H1]">
          <a:extLst>
            <a:ext uri="{FF2B5EF4-FFF2-40B4-BE49-F238E27FC236}">
              <a16:creationId xmlns:a16="http://schemas.microsoft.com/office/drawing/2014/main" id="{2C5058B4-5E46-4692-BE3A-5E9D91986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9344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11</xdr:col>
      <xdr:colOff>412083</xdr:colOff>
      <xdr:row>175</xdr:row>
      <xdr:rowOff>122612</xdr:rowOff>
    </xdr:to>
    <xdr:pic>
      <xdr:nvPicPr>
        <xdr:cNvPr id="10" name="図 9" descr="1055263: RakutenSecurities-Demo - デモ口座 - [AUDUSD,H1]">
          <a:extLst>
            <a:ext uri="{FF2B5EF4-FFF2-40B4-BE49-F238E27FC236}">
              <a16:creationId xmlns:a16="http://schemas.microsoft.com/office/drawing/2014/main" id="{516E3DB7-1C32-4830-95B2-9A2D721E2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4016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11</xdr:col>
      <xdr:colOff>412083</xdr:colOff>
      <xdr:row>219</xdr:row>
      <xdr:rowOff>122612</xdr:rowOff>
    </xdr:to>
    <xdr:pic>
      <xdr:nvPicPr>
        <xdr:cNvPr id="14" name="図 13" descr="1055263: RakutenSecurities-Demo - デモ口座 - [AUDUSD,H1]">
          <a:extLst>
            <a:ext uri="{FF2B5EF4-FFF2-40B4-BE49-F238E27FC236}">
              <a16:creationId xmlns:a16="http://schemas.microsoft.com/office/drawing/2014/main" id="{744BDA21-392D-47E0-86B2-59D2A17FB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186880"/>
          <a:ext cx="6957663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11</xdr:col>
      <xdr:colOff>412083</xdr:colOff>
      <xdr:row>263</xdr:row>
      <xdr:rowOff>122612</xdr:rowOff>
    </xdr:to>
    <xdr:pic>
      <xdr:nvPicPr>
        <xdr:cNvPr id="18" name="図 17" descr="1055263: RakutenSecurities-Demo - デモ口座 - [AUDUSD,H1]">
          <a:extLst>
            <a:ext uri="{FF2B5EF4-FFF2-40B4-BE49-F238E27FC236}">
              <a16:creationId xmlns:a16="http://schemas.microsoft.com/office/drawing/2014/main" id="{BD692899-7766-4D66-91EE-8F42EE5B3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233600"/>
          <a:ext cx="6957663" cy="79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47</v>
      </c>
    </row>
    <row r="3" spans="1:2" x14ac:dyDescent="0.2">
      <c r="A3">
        <v>100000</v>
      </c>
    </row>
    <row r="5" spans="1:2" x14ac:dyDescent="0.2">
      <c r="A5" t="s">
        <v>48</v>
      </c>
    </row>
    <row r="6" spans="1:2" x14ac:dyDescent="0.2">
      <c r="A6" t="s">
        <v>55</v>
      </c>
      <c r="B6">
        <v>90</v>
      </c>
    </row>
    <row r="7" spans="1:2" x14ac:dyDescent="0.2">
      <c r="A7" t="s">
        <v>54</v>
      </c>
      <c r="B7">
        <v>90</v>
      </c>
    </row>
    <row r="8" spans="1:2" x14ac:dyDescent="0.2">
      <c r="A8" t="s">
        <v>52</v>
      </c>
      <c r="B8">
        <v>110</v>
      </c>
    </row>
    <row r="9" spans="1:2" x14ac:dyDescent="0.2">
      <c r="A9" t="s">
        <v>50</v>
      </c>
      <c r="B9">
        <v>120</v>
      </c>
    </row>
    <row r="10" spans="1:2" x14ac:dyDescent="0.2">
      <c r="A10" t="s">
        <v>51</v>
      </c>
      <c r="B10">
        <v>150</v>
      </c>
    </row>
    <row r="11" spans="1:2" x14ac:dyDescent="0.2">
      <c r="A11" t="s">
        <v>56</v>
      </c>
      <c r="B11">
        <v>100</v>
      </c>
    </row>
    <row r="12" spans="1:2" x14ac:dyDescent="0.2">
      <c r="A12" t="s">
        <v>53</v>
      </c>
      <c r="B12">
        <v>80</v>
      </c>
    </row>
    <row r="13" spans="1:2" x14ac:dyDescent="0.2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09"/>
  <sheetViews>
    <sheetView topLeftCell="C1" zoomScaleNormal="100" workbookViewId="0">
      <pane ySplit="8" topLeftCell="A41" activePane="bottomLeft" state="frozen"/>
      <selection pane="bottomLeft" activeCell="P59" sqref="P59:Q59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53" t="s">
        <v>5</v>
      </c>
      <c r="C2" s="53"/>
      <c r="D2" s="58" t="s">
        <v>65</v>
      </c>
      <c r="E2" s="58"/>
      <c r="F2" s="53" t="s">
        <v>61</v>
      </c>
      <c r="G2" s="53"/>
      <c r="H2" s="55" t="s">
        <v>71</v>
      </c>
      <c r="I2" s="55"/>
      <c r="J2" s="53" t="s">
        <v>7</v>
      </c>
      <c r="K2" s="53"/>
      <c r="L2" s="59">
        <v>500000</v>
      </c>
      <c r="M2" s="58"/>
      <c r="N2" s="53" t="s">
        <v>8</v>
      </c>
      <c r="O2" s="53"/>
      <c r="P2" s="54">
        <f>SUM(L2,D4)</f>
        <v>748265.90527108579</v>
      </c>
      <c r="Q2" s="55"/>
      <c r="R2" s="1"/>
      <c r="S2" s="1"/>
      <c r="T2" s="1"/>
    </row>
    <row r="3" spans="2:25" ht="57" customHeight="1" x14ac:dyDescent="0.2">
      <c r="B3" s="53" t="s">
        <v>9</v>
      </c>
      <c r="C3" s="53"/>
      <c r="D3" s="56" t="s">
        <v>38</v>
      </c>
      <c r="E3" s="56"/>
      <c r="F3" s="56"/>
      <c r="G3" s="56"/>
      <c r="H3" s="56"/>
      <c r="I3" s="56"/>
      <c r="J3" s="53" t="s">
        <v>10</v>
      </c>
      <c r="K3" s="53"/>
      <c r="L3" s="56" t="s">
        <v>59</v>
      </c>
      <c r="M3" s="57"/>
      <c r="N3" s="57"/>
      <c r="O3" s="57"/>
      <c r="P3" s="57"/>
      <c r="Q3" s="57"/>
      <c r="R3" s="1"/>
      <c r="S3" s="1"/>
    </row>
    <row r="4" spans="2:25" x14ac:dyDescent="0.2">
      <c r="B4" s="53" t="s">
        <v>11</v>
      </c>
      <c r="C4" s="53"/>
      <c r="D4" s="73">
        <f>SUM($R$9:$S$993)</f>
        <v>248265.90527108576</v>
      </c>
      <c r="E4" s="73"/>
      <c r="F4" s="53" t="s">
        <v>12</v>
      </c>
      <c r="G4" s="53"/>
      <c r="H4" s="74">
        <f>SUM($T$9:$U$108)</f>
        <v>203.39999999999571</v>
      </c>
      <c r="I4" s="55"/>
      <c r="J4" s="75"/>
      <c r="K4" s="75"/>
      <c r="L4" s="54"/>
      <c r="M4" s="54"/>
      <c r="N4" s="75" t="s">
        <v>58</v>
      </c>
      <c r="O4" s="75"/>
      <c r="P4" s="83">
        <f>MAX(Y:Y)</f>
        <v>0.11784595541727316</v>
      </c>
      <c r="Q4" s="83"/>
      <c r="R4" s="1"/>
      <c r="S4" s="1"/>
      <c r="T4" s="1"/>
    </row>
    <row r="5" spans="2:25" x14ac:dyDescent="0.2">
      <c r="B5" s="41" t="s">
        <v>15</v>
      </c>
      <c r="C5" s="39">
        <f>COUNTIF($R$9:$R$990,"&gt;0")</f>
        <v>32</v>
      </c>
      <c r="D5" s="38" t="s">
        <v>16</v>
      </c>
      <c r="E5" s="15">
        <f>COUNTIF($R$9:$R$990,"&lt;0")</f>
        <v>18</v>
      </c>
      <c r="F5" s="38" t="s">
        <v>17</v>
      </c>
      <c r="G5" s="39">
        <f>COUNTIF($R$9:$R$990,"=0")</f>
        <v>0</v>
      </c>
      <c r="H5" s="38" t="s">
        <v>18</v>
      </c>
      <c r="I5" s="40">
        <f>C5/SUM(C5,E5,G5)</f>
        <v>0.64</v>
      </c>
      <c r="J5" s="84" t="s">
        <v>19</v>
      </c>
      <c r="K5" s="53"/>
      <c r="L5" s="85">
        <f>MAX(V9:V993)</f>
        <v>7</v>
      </c>
      <c r="M5" s="86"/>
      <c r="N5" s="17" t="s">
        <v>20</v>
      </c>
      <c r="O5" s="9"/>
      <c r="P5" s="85">
        <f>MAX(W9:W993)</f>
        <v>4</v>
      </c>
      <c r="Q5" s="86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60</v>
      </c>
      <c r="N6" s="12"/>
      <c r="O6" s="12"/>
      <c r="P6" s="10"/>
      <c r="Q6" s="42"/>
      <c r="R6" s="1"/>
      <c r="S6" s="1"/>
      <c r="T6" s="1"/>
    </row>
    <row r="7" spans="2:25" x14ac:dyDescent="0.2">
      <c r="B7" s="60" t="s">
        <v>21</v>
      </c>
      <c r="C7" s="62" t="s">
        <v>22</v>
      </c>
      <c r="D7" s="63"/>
      <c r="E7" s="66" t="s">
        <v>23</v>
      </c>
      <c r="F7" s="67"/>
      <c r="G7" s="67"/>
      <c r="H7" s="67"/>
      <c r="I7" s="68"/>
      <c r="J7" s="69" t="s">
        <v>24</v>
      </c>
      <c r="K7" s="70"/>
      <c r="L7" s="71"/>
      <c r="M7" s="72" t="s">
        <v>25</v>
      </c>
      <c r="N7" s="76" t="s">
        <v>26</v>
      </c>
      <c r="O7" s="77"/>
      <c r="P7" s="77"/>
      <c r="Q7" s="78"/>
      <c r="R7" s="79" t="s">
        <v>27</v>
      </c>
      <c r="S7" s="79"/>
      <c r="T7" s="79"/>
      <c r="U7" s="79"/>
    </row>
    <row r="8" spans="2:25" x14ac:dyDescent="0.2">
      <c r="B8" s="61"/>
      <c r="C8" s="64"/>
      <c r="D8" s="65"/>
      <c r="E8" s="18" t="s">
        <v>28</v>
      </c>
      <c r="F8" s="18" t="s">
        <v>29</v>
      </c>
      <c r="G8" s="18" t="s">
        <v>30</v>
      </c>
      <c r="H8" s="80" t="s">
        <v>31</v>
      </c>
      <c r="I8" s="68"/>
      <c r="J8" s="4" t="s">
        <v>32</v>
      </c>
      <c r="K8" s="81" t="s">
        <v>33</v>
      </c>
      <c r="L8" s="71"/>
      <c r="M8" s="72"/>
      <c r="N8" s="5" t="s">
        <v>28</v>
      </c>
      <c r="O8" s="5" t="s">
        <v>29</v>
      </c>
      <c r="P8" s="82" t="s">
        <v>31</v>
      </c>
      <c r="Q8" s="78"/>
      <c r="R8" s="79" t="s">
        <v>34</v>
      </c>
      <c r="S8" s="79"/>
      <c r="T8" s="79" t="s">
        <v>32</v>
      </c>
      <c r="U8" s="79"/>
      <c r="Y8" t="s">
        <v>57</v>
      </c>
    </row>
    <row r="9" spans="2:25" x14ac:dyDescent="0.2">
      <c r="B9" s="43">
        <v>1</v>
      </c>
      <c r="C9" s="87">
        <f>L2</f>
        <v>500000</v>
      </c>
      <c r="D9" s="87"/>
      <c r="E9" s="43">
        <v>2016</v>
      </c>
      <c r="F9" s="8">
        <v>44013</v>
      </c>
      <c r="G9" s="43" t="s">
        <v>4</v>
      </c>
      <c r="H9" s="88">
        <v>0.74629999999999996</v>
      </c>
      <c r="I9" s="88"/>
      <c r="J9" s="43">
        <v>22</v>
      </c>
      <c r="K9" s="87">
        <f>IF(J9="","",C9*0.03)</f>
        <v>15000</v>
      </c>
      <c r="L9" s="87"/>
      <c r="M9" s="6">
        <f>IF(J9="","",(K9/J9)/LOOKUP(RIGHT($D$2,3),定数!$A$6:$A$13,定数!$B$6:$B$13))</f>
        <v>5.6818181818181825</v>
      </c>
      <c r="N9" s="43">
        <v>2016</v>
      </c>
      <c r="O9" s="8">
        <v>44013</v>
      </c>
      <c r="P9" s="88">
        <v>0.74872000000000005</v>
      </c>
      <c r="Q9" s="88"/>
      <c r="R9" s="91">
        <f>IF(P9="","",T9*M9*LOOKUP(RIGHT($D$2,3),定数!$A$6:$A$13,定数!$B$6:$B$13))</f>
        <v>16500.000000000608</v>
      </c>
      <c r="S9" s="91"/>
      <c r="T9" s="92">
        <f>IF(P9="","",IF(G9="買",(P9-H9),(H9-P9))*IF(RIGHT($D$2,3)="JPY",100,10000))</f>
        <v>24.200000000000887</v>
      </c>
      <c r="U9" s="92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43">
        <v>2</v>
      </c>
      <c r="C10" s="87">
        <f t="shared" ref="C10:C73" si="0">IF(R9="","",C9+R9)</f>
        <v>516500.00000000058</v>
      </c>
      <c r="D10" s="87"/>
      <c r="E10" s="52">
        <v>2016</v>
      </c>
      <c r="F10" s="8">
        <v>44017</v>
      </c>
      <c r="G10" s="43" t="s">
        <v>3</v>
      </c>
      <c r="H10" s="88">
        <v>0.75049999999999994</v>
      </c>
      <c r="I10" s="88"/>
      <c r="J10" s="52">
        <v>40</v>
      </c>
      <c r="K10" s="89">
        <f>IF(J10="","",C10*0.03)</f>
        <v>15495.000000000016</v>
      </c>
      <c r="L10" s="90"/>
      <c r="M10" s="6">
        <f>IF(J10="","",(K10/J10)/LOOKUP(RIGHT($D$2,3),定数!$A$6:$A$13,定数!$B$6:$B$13))</f>
        <v>3.2281250000000035</v>
      </c>
      <c r="N10" s="52">
        <v>2016</v>
      </c>
      <c r="O10" s="8">
        <v>44017</v>
      </c>
      <c r="P10" s="88">
        <v>0.74570000000000003</v>
      </c>
      <c r="Q10" s="88"/>
      <c r="R10" s="91">
        <f>IF(P10="","",T10*M10*LOOKUP(RIGHT($D$2,3),定数!$A$6:$A$13,定数!$B$6:$B$13))</f>
        <v>18593.999999999691</v>
      </c>
      <c r="S10" s="91"/>
      <c r="T10" s="92">
        <f>IF(P10="","",IF(G10="買",(P10-H10),(H10-P10))*IF(RIGHT($D$2,3)="JPY",100,10000))</f>
        <v>47.999999999999154</v>
      </c>
      <c r="U10" s="92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35">
        <f>IF(C10&lt;&gt;"",MAX(C10,C9),"")</f>
        <v>516500.00000000058</v>
      </c>
    </row>
    <row r="11" spans="2:25" x14ac:dyDescent="0.2">
      <c r="B11" s="43">
        <v>3</v>
      </c>
      <c r="C11" s="87">
        <f t="shared" si="0"/>
        <v>535094.00000000023</v>
      </c>
      <c r="D11" s="87"/>
      <c r="E11" s="52">
        <v>2016</v>
      </c>
      <c r="F11" s="8">
        <v>44037</v>
      </c>
      <c r="G11" s="43" t="s">
        <v>4</v>
      </c>
      <c r="H11" s="88">
        <v>0.74739999999999995</v>
      </c>
      <c r="I11" s="88"/>
      <c r="J11" s="52">
        <v>9</v>
      </c>
      <c r="K11" s="89">
        <f t="shared" ref="K11:K74" si="3">IF(J11="","",C11*0.03)</f>
        <v>16052.820000000007</v>
      </c>
      <c r="L11" s="90"/>
      <c r="M11" s="6">
        <f>IF(J11="","",(K11/J11)/LOOKUP(RIGHT($D$2,3),定数!$A$6:$A$13,定数!$B$6:$B$13))</f>
        <v>14.863722222222229</v>
      </c>
      <c r="N11" s="52">
        <v>2016</v>
      </c>
      <c r="O11" s="8">
        <v>44037</v>
      </c>
      <c r="P11" s="88">
        <v>0.74819999999999998</v>
      </c>
      <c r="Q11" s="88"/>
      <c r="R11" s="91">
        <f>IF(P11="","",T11*M11*LOOKUP(RIGHT($D$2,3),定数!$A$6:$A$13,定数!$B$6:$B$13))</f>
        <v>14269.173333333749</v>
      </c>
      <c r="S11" s="91"/>
      <c r="T11" s="92">
        <f>IF(P11="","",IF(G11="買",(P11-H11),(H11-P11))*IF(RIGHT($D$2,3)="JPY",100,10000))</f>
        <v>8.0000000000002292</v>
      </c>
      <c r="U11" s="92"/>
      <c r="V11" s="22">
        <f t="shared" si="1"/>
        <v>3</v>
      </c>
      <c r="W11">
        <f t="shared" si="2"/>
        <v>0</v>
      </c>
      <c r="X11" s="35">
        <f>IF(C11&lt;&gt;"",MAX(X10,C11),"")</f>
        <v>535094.00000000023</v>
      </c>
      <c r="Y11" s="36">
        <f>IF(X11&lt;&gt;"",1-(C11/X11),"")</f>
        <v>0</v>
      </c>
    </row>
    <row r="12" spans="2:25" x14ac:dyDescent="0.2">
      <c r="B12" s="43">
        <v>4</v>
      </c>
      <c r="C12" s="87">
        <f t="shared" si="0"/>
        <v>549363.17333333404</v>
      </c>
      <c r="D12" s="87"/>
      <c r="E12" s="52">
        <v>2016</v>
      </c>
      <c r="F12" s="8">
        <v>44039</v>
      </c>
      <c r="G12" s="43" t="s">
        <v>3</v>
      </c>
      <c r="H12" s="88">
        <v>0.74619999999999997</v>
      </c>
      <c r="I12" s="88"/>
      <c r="J12" s="52">
        <v>21</v>
      </c>
      <c r="K12" s="89">
        <f t="shared" si="3"/>
        <v>16480.895200000021</v>
      </c>
      <c r="L12" s="90"/>
      <c r="M12" s="6">
        <f>IF(J12="","",(K12/J12)/LOOKUP(RIGHT($D$2,3),定数!$A$6:$A$13,定数!$B$6:$B$13))</f>
        <v>6.5400377777777861</v>
      </c>
      <c r="N12" s="52">
        <v>2016</v>
      </c>
      <c r="O12" s="8">
        <v>44039</v>
      </c>
      <c r="P12" s="88">
        <v>0.74829999999999997</v>
      </c>
      <c r="Q12" s="88"/>
      <c r="R12" s="91">
        <f>IF(P12="","",T12*M12*LOOKUP(RIGHT($D$2,3),定数!$A$6:$A$13,定数!$B$6:$B$13))</f>
        <v>-16480.895199999948</v>
      </c>
      <c r="S12" s="91"/>
      <c r="T12" s="92">
        <f t="shared" ref="T12:T75" si="4">IF(P12="","",IF(G12="買",(P12-H12),(H12-P12))*IF(RIGHT($D$2,3)="JPY",100,10000))</f>
        <v>-20.999999999999908</v>
      </c>
      <c r="U12" s="92"/>
      <c r="V12" s="22">
        <f t="shared" si="1"/>
        <v>0</v>
      </c>
      <c r="W12">
        <f t="shared" si="2"/>
        <v>1</v>
      </c>
      <c r="X12" s="35">
        <f t="shared" ref="X12:X75" si="5">IF(C12&lt;&gt;"",MAX(X11,C12),"")</f>
        <v>549363.17333333404</v>
      </c>
      <c r="Y12" s="36">
        <f t="shared" ref="Y12:Y75" si="6">IF(X12&lt;&gt;"",1-(C12/X12),"")</f>
        <v>0</v>
      </c>
    </row>
    <row r="13" spans="2:25" x14ac:dyDescent="0.2">
      <c r="B13" s="43">
        <v>5</v>
      </c>
      <c r="C13" s="87">
        <f t="shared" si="0"/>
        <v>532882.27813333413</v>
      </c>
      <c r="D13" s="87"/>
      <c r="E13" s="52">
        <v>2016</v>
      </c>
      <c r="F13" s="8">
        <v>44054</v>
      </c>
      <c r="G13" s="43" t="s">
        <v>3</v>
      </c>
      <c r="H13" s="88">
        <v>0.77029999999999998</v>
      </c>
      <c r="I13" s="88"/>
      <c r="J13" s="52">
        <v>16</v>
      </c>
      <c r="K13" s="89">
        <f t="shared" si="3"/>
        <v>15986.468344000023</v>
      </c>
      <c r="L13" s="90"/>
      <c r="M13" s="6">
        <f>IF(J13="","",(K13/J13)/LOOKUP(RIGHT($D$2,3),定数!$A$6:$A$13,定数!$B$6:$B$13))</f>
        <v>8.3262855958333457</v>
      </c>
      <c r="N13" s="52">
        <v>2016</v>
      </c>
      <c r="O13" s="8">
        <v>44054</v>
      </c>
      <c r="P13" s="88">
        <v>0.77190000000000003</v>
      </c>
      <c r="Q13" s="88"/>
      <c r="R13" s="91">
        <f>IF(P13="","",T13*M13*LOOKUP(RIGHT($D$2,3),定数!$A$6:$A$13,定数!$B$6:$B$13))</f>
        <v>-15986.468344000481</v>
      </c>
      <c r="S13" s="91"/>
      <c r="T13" s="92">
        <f t="shared" si="4"/>
        <v>-16.000000000000458</v>
      </c>
      <c r="U13" s="92"/>
      <c r="V13" s="22">
        <f t="shared" si="1"/>
        <v>0</v>
      </c>
      <c r="W13">
        <f t="shared" si="2"/>
        <v>2</v>
      </c>
      <c r="X13" s="35">
        <f t="shared" si="5"/>
        <v>549363.17333333404</v>
      </c>
      <c r="Y13" s="36">
        <f t="shared" si="6"/>
        <v>2.9999999999999805E-2</v>
      </c>
    </row>
    <row r="14" spans="2:25" x14ac:dyDescent="0.2">
      <c r="B14" s="43">
        <v>6</v>
      </c>
      <c r="C14" s="87">
        <f t="shared" si="0"/>
        <v>516895.80978933367</v>
      </c>
      <c r="D14" s="87"/>
      <c r="E14" s="52">
        <v>2016</v>
      </c>
      <c r="F14" s="8">
        <v>44060</v>
      </c>
      <c r="G14" s="43" t="s">
        <v>3</v>
      </c>
      <c r="H14" s="88">
        <v>0.76829999999999998</v>
      </c>
      <c r="I14" s="88"/>
      <c r="J14" s="52">
        <v>23</v>
      </c>
      <c r="K14" s="89">
        <f t="shared" si="3"/>
        <v>15506.87429368001</v>
      </c>
      <c r="L14" s="90"/>
      <c r="M14" s="6">
        <f>IF(J14="","",(K14/J14)/LOOKUP(RIGHT($D$2,3),定数!$A$6:$A$13,定数!$B$6:$B$13))</f>
        <v>5.618432715101453</v>
      </c>
      <c r="N14" s="52">
        <v>2016</v>
      </c>
      <c r="O14" s="8">
        <v>44060</v>
      </c>
      <c r="P14" s="88">
        <v>0.76580000000000004</v>
      </c>
      <c r="Q14" s="88"/>
      <c r="R14" s="91">
        <f>IF(P14="","",T14*M14*LOOKUP(RIGHT($D$2,3),定数!$A$6:$A$13,定数!$B$6:$B$13))</f>
        <v>16855.298145304001</v>
      </c>
      <c r="S14" s="91"/>
      <c r="T14" s="92">
        <f t="shared" si="4"/>
        <v>24.999999999999467</v>
      </c>
      <c r="U14" s="92"/>
      <c r="V14" s="22">
        <f t="shared" si="1"/>
        <v>1</v>
      </c>
      <c r="W14">
        <f t="shared" si="2"/>
        <v>0</v>
      </c>
      <c r="X14" s="35">
        <f t="shared" si="5"/>
        <v>549363.17333333404</v>
      </c>
      <c r="Y14" s="36">
        <f t="shared" si="6"/>
        <v>5.9100000000000597E-2</v>
      </c>
    </row>
    <row r="15" spans="2:25" x14ac:dyDescent="0.2">
      <c r="B15" s="43">
        <v>7</v>
      </c>
      <c r="C15" s="87">
        <f t="shared" si="0"/>
        <v>533751.10793463769</v>
      </c>
      <c r="D15" s="87"/>
      <c r="E15" s="52">
        <v>2016</v>
      </c>
      <c r="F15" s="8">
        <v>44073</v>
      </c>
      <c r="G15" s="43" t="s">
        <v>3</v>
      </c>
      <c r="H15" s="88">
        <v>0.75449999999999995</v>
      </c>
      <c r="I15" s="88"/>
      <c r="J15" s="52">
        <v>24</v>
      </c>
      <c r="K15" s="89">
        <f t="shared" si="3"/>
        <v>16012.53323803913</v>
      </c>
      <c r="L15" s="90"/>
      <c r="M15" s="6">
        <f>IF(J15="","",(K15/J15)/LOOKUP(RIGHT($D$2,3),定数!$A$6:$A$13,定数!$B$6:$B$13))</f>
        <v>5.5599073743191418</v>
      </c>
      <c r="N15" s="52">
        <v>2016</v>
      </c>
      <c r="O15" s="8">
        <v>44073</v>
      </c>
      <c r="P15" s="88">
        <v>0.75190000000000001</v>
      </c>
      <c r="Q15" s="88"/>
      <c r="R15" s="91">
        <f>IF(P15="","",T15*M15*LOOKUP(RIGHT($D$2,3),定数!$A$6:$A$13,定数!$B$6:$B$13))</f>
        <v>17346.911007875293</v>
      </c>
      <c r="S15" s="91"/>
      <c r="T15" s="92">
        <f t="shared" si="4"/>
        <v>25.999999999999357</v>
      </c>
      <c r="U15" s="92"/>
      <c r="V15" s="22">
        <f t="shared" si="1"/>
        <v>2</v>
      </c>
      <c r="W15">
        <f t="shared" si="2"/>
        <v>0</v>
      </c>
      <c r="X15" s="35">
        <f t="shared" si="5"/>
        <v>549363.17333333404</v>
      </c>
      <c r="Y15" s="36">
        <f t="shared" si="6"/>
        <v>2.8418478260870739E-2</v>
      </c>
    </row>
    <row r="16" spans="2:25" x14ac:dyDescent="0.2">
      <c r="B16" s="43">
        <v>8</v>
      </c>
      <c r="C16" s="87">
        <f t="shared" si="0"/>
        <v>551098.01894251304</v>
      </c>
      <c r="D16" s="87"/>
      <c r="E16" s="52">
        <v>2016</v>
      </c>
      <c r="F16" s="8">
        <v>44102</v>
      </c>
      <c r="G16" s="43" t="s">
        <v>4</v>
      </c>
      <c r="H16" s="88">
        <v>0.76690000000000003</v>
      </c>
      <c r="I16" s="88"/>
      <c r="J16" s="52">
        <v>12</v>
      </c>
      <c r="K16" s="89">
        <f t="shared" si="3"/>
        <v>16532.94056827539</v>
      </c>
      <c r="L16" s="90"/>
      <c r="M16" s="6">
        <f>IF(J16="","",(K16/J16)/LOOKUP(RIGHT($D$2,3),定数!$A$6:$A$13,定数!$B$6:$B$13))</f>
        <v>11.481208727969021</v>
      </c>
      <c r="N16" s="52">
        <v>2016</v>
      </c>
      <c r="O16" s="8">
        <v>44102</v>
      </c>
      <c r="P16" s="88">
        <v>0.76819999999999999</v>
      </c>
      <c r="Q16" s="88"/>
      <c r="R16" s="91">
        <f>IF(P16="","",T16*M16*LOOKUP(RIGHT($D$2,3),定数!$A$6:$A$13,定数!$B$6:$B$13))</f>
        <v>17910.685615631228</v>
      </c>
      <c r="S16" s="91"/>
      <c r="T16" s="92">
        <f t="shared" si="4"/>
        <v>12.999999999999678</v>
      </c>
      <c r="U16" s="92"/>
      <c r="V16" s="22">
        <f t="shared" si="1"/>
        <v>3</v>
      </c>
      <c r="W16">
        <f t="shared" si="2"/>
        <v>0</v>
      </c>
      <c r="X16" s="35">
        <f t="shared" si="5"/>
        <v>551098.01894251304</v>
      </c>
      <c r="Y16" s="36">
        <f t="shared" si="6"/>
        <v>0</v>
      </c>
    </row>
    <row r="17" spans="2:25" x14ac:dyDescent="0.2">
      <c r="B17" s="43">
        <v>9</v>
      </c>
      <c r="C17" s="87">
        <f t="shared" si="0"/>
        <v>569008.70455814432</v>
      </c>
      <c r="D17" s="87"/>
      <c r="E17" s="52">
        <v>2016</v>
      </c>
      <c r="F17" s="8">
        <v>44108</v>
      </c>
      <c r="G17" s="43" t="s">
        <v>3</v>
      </c>
      <c r="H17" s="88">
        <v>0.76580000000000004</v>
      </c>
      <c r="I17" s="88"/>
      <c r="J17" s="52">
        <v>16</v>
      </c>
      <c r="K17" s="89">
        <f t="shared" si="3"/>
        <v>17070.261136744328</v>
      </c>
      <c r="L17" s="90"/>
      <c r="M17" s="6">
        <f>IF(J17="","",(K17/J17)/LOOKUP(RIGHT($D$2,3),定数!$A$6:$A$13,定数!$B$6:$B$13))</f>
        <v>8.8907610087210038</v>
      </c>
      <c r="N17" s="52">
        <v>2016</v>
      </c>
      <c r="O17" s="8">
        <v>44108</v>
      </c>
      <c r="P17" s="88">
        <v>0.76419999999999999</v>
      </c>
      <c r="Q17" s="88"/>
      <c r="R17" s="91">
        <f>IF(P17="","",T17*M17*LOOKUP(RIGHT($D$2,3),定数!$A$6:$A$13,定数!$B$6:$B$13))</f>
        <v>17070.261136744815</v>
      </c>
      <c r="S17" s="91"/>
      <c r="T17" s="92">
        <f t="shared" si="4"/>
        <v>16.000000000000458</v>
      </c>
      <c r="U17" s="92"/>
      <c r="V17" s="22">
        <f t="shared" si="1"/>
        <v>4</v>
      </c>
      <c r="W17">
        <f t="shared" si="2"/>
        <v>0</v>
      </c>
      <c r="X17" s="35">
        <f t="shared" si="5"/>
        <v>569008.70455814432</v>
      </c>
      <c r="Y17" s="36">
        <f t="shared" si="6"/>
        <v>0</v>
      </c>
    </row>
    <row r="18" spans="2:25" x14ac:dyDescent="0.2">
      <c r="B18" s="43">
        <v>10</v>
      </c>
      <c r="C18" s="87">
        <f t="shared" si="0"/>
        <v>586078.96569488919</v>
      </c>
      <c r="D18" s="87"/>
      <c r="E18" s="52">
        <v>2016</v>
      </c>
      <c r="F18" s="8">
        <v>44117</v>
      </c>
      <c r="G18" s="43" t="s">
        <v>3</v>
      </c>
      <c r="H18" s="88">
        <v>0.75560000000000005</v>
      </c>
      <c r="I18" s="88"/>
      <c r="J18" s="52">
        <v>32</v>
      </c>
      <c r="K18" s="89">
        <f>IF(J18="","",C18*0.03)</f>
        <v>17582.368970846674</v>
      </c>
      <c r="L18" s="90"/>
      <c r="M18" s="6">
        <f>IF(J18="","",(K18/J18)/LOOKUP(RIGHT($D$2,3),定数!$A$6:$A$13,定数!$B$6:$B$13))</f>
        <v>4.5787419194913213</v>
      </c>
      <c r="N18" s="52">
        <v>2016</v>
      </c>
      <c r="O18" s="8">
        <v>44117</v>
      </c>
      <c r="P18" s="88">
        <v>0.75190000000000001</v>
      </c>
      <c r="Q18" s="88"/>
      <c r="R18" s="91">
        <f>IF(P18="","",T18*M18*LOOKUP(RIGHT($D$2,3),定数!$A$6:$A$13,定数!$B$6:$B$13))</f>
        <v>20329.614122541669</v>
      </c>
      <c r="S18" s="91"/>
      <c r="T18" s="92">
        <f t="shared" si="4"/>
        <v>37.000000000000369</v>
      </c>
      <c r="U18" s="92"/>
      <c r="V18" s="22">
        <f t="shared" si="1"/>
        <v>5</v>
      </c>
      <c r="W18">
        <f t="shared" si="2"/>
        <v>0</v>
      </c>
      <c r="X18" s="35">
        <f t="shared" si="5"/>
        <v>586078.96569488919</v>
      </c>
      <c r="Y18" s="36">
        <f t="shared" si="6"/>
        <v>0</v>
      </c>
    </row>
    <row r="19" spans="2:25" x14ac:dyDescent="0.2">
      <c r="B19" s="43">
        <v>11</v>
      </c>
      <c r="C19" s="87">
        <f t="shared" si="0"/>
        <v>606408.57981743081</v>
      </c>
      <c r="D19" s="87"/>
      <c r="E19" s="52">
        <v>2016</v>
      </c>
      <c r="F19" s="8">
        <v>44124</v>
      </c>
      <c r="G19" s="43" t="s">
        <v>3</v>
      </c>
      <c r="H19" s="88">
        <v>0.76480000000000004</v>
      </c>
      <c r="I19" s="88"/>
      <c r="J19" s="52">
        <v>27</v>
      </c>
      <c r="K19" s="89">
        <f t="shared" si="3"/>
        <v>18192.257394522923</v>
      </c>
      <c r="L19" s="90"/>
      <c r="M19" s="6">
        <f>IF(J19="","",(K19/J19)/LOOKUP(RIGHT($D$2,3),定数!$A$6:$A$13,定数!$B$6:$B$13))</f>
        <v>5.6148942575688041</v>
      </c>
      <c r="N19" s="52">
        <v>2016</v>
      </c>
      <c r="O19" s="8">
        <v>44125</v>
      </c>
      <c r="P19" s="88">
        <v>0.76160000000000005</v>
      </c>
      <c r="Q19" s="88"/>
      <c r="R19" s="91">
        <f>IF(P19="","",T19*M19*LOOKUP(RIGHT($D$2,3),定数!$A$6:$A$13,定数!$B$6:$B$13))</f>
        <v>21561.19394906408</v>
      </c>
      <c r="S19" s="91"/>
      <c r="T19" s="92">
        <f t="shared" si="4"/>
        <v>31.999999999999808</v>
      </c>
      <c r="U19" s="92"/>
      <c r="V19" s="22">
        <f t="shared" si="1"/>
        <v>6</v>
      </c>
      <c r="W19">
        <f t="shared" si="2"/>
        <v>0</v>
      </c>
      <c r="X19" s="35">
        <f t="shared" si="5"/>
        <v>606408.57981743081</v>
      </c>
      <c r="Y19" s="36">
        <f t="shared" si="6"/>
        <v>0</v>
      </c>
    </row>
    <row r="20" spans="2:25" x14ac:dyDescent="0.2">
      <c r="B20" s="43">
        <v>12</v>
      </c>
      <c r="C20" s="87">
        <f t="shared" si="0"/>
        <v>627969.77376649494</v>
      </c>
      <c r="D20" s="87"/>
      <c r="E20" s="52">
        <v>2016</v>
      </c>
      <c r="F20" s="8">
        <v>44152</v>
      </c>
      <c r="G20" s="43" t="s">
        <v>3</v>
      </c>
      <c r="H20" s="88">
        <v>0.74580000000000002</v>
      </c>
      <c r="I20" s="88"/>
      <c r="J20" s="52">
        <v>23</v>
      </c>
      <c r="K20" s="89">
        <f t="shared" si="3"/>
        <v>18839.093212994849</v>
      </c>
      <c r="L20" s="90"/>
      <c r="M20" s="6">
        <f>IF(J20="","",(K20/J20)/LOOKUP(RIGHT($D$2,3),定数!$A$6:$A$13,定数!$B$6:$B$13))</f>
        <v>6.8257584105053803</v>
      </c>
      <c r="N20" s="52">
        <v>2016</v>
      </c>
      <c r="O20" s="8">
        <v>44152</v>
      </c>
      <c r="P20" s="88">
        <v>0.74329999999999996</v>
      </c>
      <c r="Q20" s="88"/>
      <c r="R20" s="91">
        <f>IF(P20="","",T20*M20*LOOKUP(RIGHT($D$2,3),定数!$A$6:$A$13,定数!$B$6:$B$13))</f>
        <v>20477.275231516614</v>
      </c>
      <c r="S20" s="91"/>
      <c r="T20" s="92">
        <f t="shared" si="4"/>
        <v>25.000000000000576</v>
      </c>
      <c r="U20" s="92"/>
      <c r="V20" s="22">
        <f t="shared" si="1"/>
        <v>7</v>
      </c>
      <c r="W20">
        <f t="shared" si="2"/>
        <v>0</v>
      </c>
      <c r="X20" s="35">
        <f t="shared" si="5"/>
        <v>627969.77376649494</v>
      </c>
      <c r="Y20" s="36">
        <f t="shared" si="6"/>
        <v>0</v>
      </c>
    </row>
    <row r="21" spans="2:25" x14ac:dyDescent="0.2">
      <c r="B21" s="43">
        <v>13</v>
      </c>
      <c r="C21" s="87">
        <f t="shared" si="0"/>
        <v>648447.04899801151</v>
      </c>
      <c r="D21" s="87"/>
      <c r="E21" s="52">
        <v>2016</v>
      </c>
      <c r="F21" s="8">
        <v>44156</v>
      </c>
      <c r="G21" s="43" t="s">
        <v>3</v>
      </c>
      <c r="H21" s="88">
        <v>0.73260000000000003</v>
      </c>
      <c r="I21" s="88"/>
      <c r="J21" s="52">
        <v>18</v>
      </c>
      <c r="K21" s="89">
        <f>IF(J21="","",C21*0.03)</f>
        <v>19453.411469940344</v>
      </c>
      <c r="L21" s="90"/>
      <c r="M21" s="6">
        <f>IF(J21="","",(K21/J21)/LOOKUP(RIGHT($D$2,3),定数!$A$6:$A$13,定数!$B$6:$B$13))</f>
        <v>9.0062090138612714</v>
      </c>
      <c r="N21" s="52">
        <v>2016</v>
      </c>
      <c r="O21" s="8">
        <v>44156</v>
      </c>
      <c r="P21" s="88">
        <v>0.73440000000000005</v>
      </c>
      <c r="Q21" s="88"/>
      <c r="R21" s="91">
        <f>IF(P21="","",T21*M21*LOOKUP(RIGHT($D$2,3),定数!$A$6:$A$13,定数!$B$6:$B$13))</f>
        <v>-19453.411469940605</v>
      </c>
      <c r="S21" s="91"/>
      <c r="T21" s="92">
        <f t="shared" si="4"/>
        <v>-18.000000000000238</v>
      </c>
      <c r="U21" s="92"/>
      <c r="V21" s="22">
        <f t="shared" si="1"/>
        <v>0</v>
      </c>
      <c r="W21">
        <f t="shared" si="2"/>
        <v>1</v>
      </c>
      <c r="X21" s="35">
        <f t="shared" si="5"/>
        <v>648447.04899801151</v>
      </c>
      <c r="Y21" s="36">
        <f t="shared" si="6"/>
        <v>0</v>
      </c>
    </row>
    <row r="22" spans="2:25" x14ac:dyDescent="0.2">
      <c r="B22" s="43">
        <v>14</v>
      </c>
      <c r="C22" s="87">
        <f t="shared" si="0"/>
        <v>628993.63752807095</v>
      </c>
      <c r="D22" s="87"/>
      <c r="E22" s="52">
        <v>2016</v>
      </c>
      <c r="F22" s="8">
        <v>44159</v>
      </c>
      <c r="G22" s="43" t="s">
        <v>3</v>
      </c>
      <c r="H22" s="88">
        <v>0.73780000000000001</v>
      </c>
      <c r="I22" s="88"/>
      <c r="J22" s="52">
        <v>11</v>
      </c>
      <c r="K22" s="89">
        <f t="shared" si="3"/>
        <v>18869.809125842126</v>
      </c>
      <c r="L22" s="90"/>
      <c r="M22" s="6">
        <f>IF(J22="","",(K22/J22)/LOOKUP(RIGHT($D$2,3),定数!$A$6:$A$13,定数!$B$6:$B$13))</f>
        <v>14.295309943819793</v>
      </c>
      <c r="N22" s="52">
        <v>2016</v>
      </c>
      <c r="O22" s="8">
        <v>44159</v>
      </c>
      <c r="P22" s="88">
        <v>0.73680000000000001</v>
      </c>
      <c r="Q22" s="88"/>
      <c r="R22" s="91">
        <f>IF(P22="","",T22*M22*LOOKUP(RIGHT($D$2,3),定数!$A$6:$A$13,定数!$B$6:$B$13))</f>
        <v>17154.371932583766</v>
      </c>
      <c r="S22" s="91"/>
      <c r="T22" s="92">
        <f t="shared" si="4"/>
        <v>10.000000000000009</v>
      </c>
      <c r="U22" s="92"/>
      <c r="V22" s="22">
        <f t="shared" si="1"/>
        <v>1</v>
      </c>
      <c r="W22">
        <f t="shared" si="2"/>
        <v>0</v>
      </c>
      <c r="X22" s="35">
        <f t="shared" si="5"/>
        <v>648447.04899801151</v>
      </c>
      <c r="Y22" s="36">
        <f t="shared" si="6"/>
        <v>3.000000000000036E-2</v>
      </c>
    </row>
    <row r="23" spans="2:25" x14ac:dyDescent="0.2">
      <c r="B23" s="43">
        <v>15</v>
      </c>
      <c r="C23" s="87">
        <f t="shared" si="0"/>
        <v>646148.00946065469</v>
      </c>
      <c r="D23" s="87"/>
      <c r="E23" s="52">
        <v>2016</v>
      </c>
      <c r="F23" s="8">
        <v>44171</v>
      </c>
      <c r="G23" s="43" t="s">
        <v>3</v>
      </c>
      <c r="H23" s="88">
        <v>0.74399999999999999</v>
      </c>
      <c r="I23" s="88"/>
      <c r="J23" s="52">
        <v>21</v>
      </c>
      <c r="K23" s="89">
        <f t="shared" si="3"/>
        <v>19384.44028381964</v>
      </c>
      <c r="L23" s="90"/>
      <c r="M23" s="6">
        <f>IF(J23="","",(K23/J23)/LOOKUP(RIGHT($D$2,3),定数!$A$6:$A$13,定数!$B$6:$B$13))</f>
        <v>7.6922382078649365</v>
      </c>
      <c r="N23" s="52">
        <v>2016</v>
      </c>
      <c r="O23" s="8">
        <v>44171</v>
      </c>
      <c r="P23" s="88">
        <v>0.74609999999999999</v>
      </c>
      <c r="Q23" s="88"/>
      <c r="R23" s="91">
        <f>IF(P23="","",T23*M23*LOOKUP(RIGHT($D$2,3),定数!$A$6:$A$13,定数!$B$6:$B$13))</f>
        <v>-19384.440283819553</v>
      </c>
      <c r="S23" s="91"/>
      <c r="T23" s="92">
        <f t="shared" si="4"/>
        <v>-20.999999999999908</v>
      </c>
      <c r="U23" s="92"/>
      <c r="V23" t="str">
        <f t="shared" ref="V23:W74" si="7">IF(S23&lt;&gt;"",IF(S23&lt;0,1+V22,0),"")</f>
        <v/>
      </c>
      <c r="W23">
        <f t="shared" si="2"/>
        <v>1</v>
      </c>
      <c r="X23" s="35">
        <f t="shared" si="5"/>
        <v>648447.04899801151</v>
      </c>
      <c r="Y23" s="36">
        <f t="shared" si="6"/>
        <v>3.5454545454548514E-3</v>
      </c>
    </row>
    <row r="24" spans="2:25" x14ac:dyDescent="0.2">
      <c r="B24" s="43">
        <v>16</v>
      </c>
      <c r="C24" s="87">
        <f t="shared" si="0"/>
        <v>626763.56917683512</v>
      </c>
      <c r="D24" s="87"/>
      <c r="E24" s="52">
        <v>2016</v>
      </c>
      <c r="F24" s="8">
        <v>44173</v>
      </c>
      <c r="G24" s="43" t="s">
        <v>4</v>
      </c>
      <c r="H24" s="88">
        <v>0.74909999999999999</v>
      </c>
      <c r="I24" s="88"/>
      <c r="J24" s="52">
        <v>18</v>
      </c>
      <c r="K24" s="89">
        <f t="shared" si="3"/>
        <v>18802.907075305055</v>
      </c>
      <c r="L24" s="90"/>
      <c r="M24" s="6">
        <f>IF(J24="","",(K24/J24)/LOOKUP(RIGHT($D$2,3),定数!$A$6:$A$13,定数!$B$6:$B$13))</f>
        <v>8.7050495719004868</v>
      </c>
      <c r="N24" s="52">
        <v>2016</v>
      </c>
      <c r="O24" s="8">
        <v>44173</v>
      </c>
      <c r="P24" s="88">
        <v>0.74729999999999996</v>
      </c>
      <c r="Q24" s="88"/>
      <c r="R24" s="91">
        <f>IF(P24="","",T24*M24*LOOKUP(RIGHT($D$2,3),定数!$A$6:$A$13,定数!$B$6:$B$13))</f>
        <v>-18802.907075305302</v>
      </c>
      <c r="S24" s="91"/>
      <c r="T24" s="92">
        <f t="shared" si="4"/>
        <v>-18.000000000000238</v>
      </c>
      <c r="U24" s="92"/>
      <c r="V24" t="str">
        <f t="shared" si="7"/>
        <v/>
      </c>
      <c r="W24">
        <f t="shared" si="2"/>
        <v>2</v>
      </c>
      <c r="X24" s="35">
        <f t="shared" si="5"/>
        <v>648447.04899801151</v>
      </c>
      <c r="Y24" s="36">
        <f t="shared" si="6"/>
        <v>3.343909090909114E-2</v>
      </c>
    </row>
    <row r="25" spans="2:25" x14ac:dyDescent="0.2">
      <c r="B25" s="43">
        <v>17</v>
      </c>
      <c r="C25" s="87">
        <f t="shared" si="0"/>
        <v>607960.66210152977</v>
      </c>
      <c r="D25" s="87"/>
      <c r="E25" s="52">
        <v>2016</v>
      </c>
      <c r="F25" s="8">
        <v>44178</v>
      </c>
      <c r="G25" s="43" t="s">
        <v>4</v>
      </c>
      <c r="H25" s="88">
        <v>0.75009999999999999</v>
      </c>
      <c r="I25" s="88"/>
      <c r="J25" s="52">
        <v>13</v>
      </c>
      <c r="K25" s="89">
        <f t="shared" si="3"/>
        <v>18238.819863045894</v>
      </c>
      <c r="L25" s="90"/>
      <c r="M25" s="6">
        <f>IF(J25="","",(K25/J25)/LOOKUP(RIGHT($D$2,3),定数!$A$6:$A$13,定数!$B$6:$B$13))</f>
        <v>11.691551194260189</v>
      </c>
      <c r="N25" s="52">
        <v>2016</v>
      </c>
      <c r="O25" s="8">
        <v>44178</v>
      </c>
      <c r="P25" s="88">
        <v>0.74880000000000002</v>
      </c>
      <c r="Q25" s="88"/>
      <c r="R25" s="91">
        <f>IF(P25="","",T25*M25*LOOKUP(RIGHT($D$2,3),定数!$A$6:$A$13,定数!$B$6:$B$13))</f>
        <v>-18238.819863045443</v>
      </c>
      <c r="S25" s="91"/>
      <c r="T25" s="92">
        <f t="shared" si="4"/>
        <v>-12.999999999999678</v>
      </c>
      <c r="U25" s="92"/>
      <c r="V25" t="str">
        <f t="shared" si="7"/>
        <v/>
      </c>
      <c r="W25">
        <f t="shared" si="2"/>
        <v>3</v>
      </c>
      <c r="X25" s="35">
        <f t="shared" si="5"/>
        <v>648447.04899801151</v>
      </c>
      <c r="Y25" s="36">
        <f t="shared" si="6"/>
        <v>6.2435918181818817E-2</v>
      </c>
    </row>
    <row r="26" spans="2:25" x14ac:dyDescent="0.2">
      <c r="B26" s="43">
        <v>18</v>
      </c>
      <c r="C26" s="87">
        <f t="shared" si="0"/>
        <v>589721.8422384843</v>
      </c>
      <c r="D26" s="87"/>
      <c r="E26" s="52">
        <v>2016</v>
      </c>
      <c r="F26" s="8">
        <v>44192</v>
      </c>
      <c r="G26" s="43" t="s">
        <v>4</v>
      </c>
      <c r="H26" s="88">
        <v>0.71909999999999996</v>
      </c>
      <c r="I26" s="88"/>
      <c r="J26" s="52">
        <v>9</v>
      </c>
      <c r="K26" s="89">
        <f t="shared" si="3"/>
        <v>17691.655267154529</v>
      </c>
      <c r="L26" s="90"/>
      <c r="M26" s="6">
        <f>IF(J26="","",(K26/J26)/LOOKUP(RIGHT($D$2,3),定数!$A$6:$A$13,定数!$B$6:$B$13))</f>
        <v>16.381162284402343</v>
      </c>
      <c r="N26" s="52">
        <v>2016</v>
      </c>
      <c r="O26" s="8">
        <v>44192</v>
      </c>
      <c r="P26" s="88">
        <v>0.71819999999999995</v>
      </c>
      <c r="Q26" s="88"/>
      <c r="R26" s="91">
        <f>IF(P26="","",T26*M26*LOOKUP(RIGHT($D$2,3),定数!$A$6:$A$13,定数!$B$6:$B$13))</f>
        <v>-17691.655267154765</v>
      </c>
      <c r="S26" s="91"/>
      <c r="T26" s="92">
        <f t="shared" si="4"/>
        <v>-9.000000000000119</v>
      </c>
      <c r="U26" s="92"/>
      <c r="V26" t="str">
        <f t="shared" si="7"/>
        <v/>
      </c>
      <c r="W26">
        <f t="shared" si="2"/>
        <v>4</v>
      </c>
      <c r="X26" s="35">
        <f t="shared" si="5"/>
        <v>648447.04899801151</v>
      </c>
      <c r="Y26" s="36">
        <f t="shared" si="6"/>
        <v>9.0562840636363662E-2</v>
      </c>
    </row>
    <row r="27" spans="2:25" x14ac:dyDescent="0.2">
      <c r="B27" s="43">
        <v>19</v>
      </c>
      <c r="C27" s="87">
        <f t="shared" si="0"/>
        <v>572030.1869713295</v>
      </c>
      <c r="D27" s="87"/>
      <c r="E27" s="52">
        <v>2017</v>
      </c>
      <c r="F27" s="8">
        <v>43834</v>
      </c>
      <c r="G27" s="43" t="s">
        <v>4</v>
      </c>
      <c r="H27" s="88">
        <v>0.72350000000000003</v>
      </c>
      <c r="I27" s="88"/>
      <c r="J27" s="52">
        <v>17</v>
      </c>
      <c r="K27" s="89">
        <f t="shared" si="3"/>
        <v>17160.905609139885</v>
      </c>
      <c r="L27" s="90"/>
      <c r="M27" s="6">
        <f>IF(J27="","",(K27/J27)/LOOKUP(RIGHT($D$2,3),定数!$A$6:$A$13,定数!$B$6:$B$13))</f>
        <v>8.4122086319313158</v>
      </c>
      <c r="N27" s="52">
        <v>2017</v>
      </c>
      <c r="O27" s="8">
        <v>43834</v>
      </c>
      <c r="P27" s="88">
        <v>0.72529999999999994</v>
      </c>
      <c r="Q27" s="88"/>
      <c r="R27" s="91">
        <f>IF(P27="","",T27*M27*LOOKUP(RIGHT($D$2,3),定数!$A$6:$A$13,定数!$B$6:$B$13))</f>
        <v>18170.370644970761</v>
      </c>
      <c r="S27" s="91"/>
      <c r="T27" s="92">
        <f t="shared" si="4"/>
        <v>17.999999999999126</v>
      </c>
      <c r="U27" s="92"/>
      <c r="V27" t="str">
        <f t="shared" si="7"/>
        <v/>
      </c>
      <c r="W27">
        <f t="shared" si="2"/>
        <v>0</v>
      </c>
      <c r="X27" s="35">
        <f t="shared" si="5"/>
        <v>648447.04899801151</v>
      </c>
      <c r="Y27" s="36">
        <f t="shared" si="6"/>
        <v>0.11784595541727316</v>
      </c>
    </row>
    <row r="28" spans="2:25" x14ac:dyDescent="0.2">
      <c r="B28" s="43">
        <v>20</v>
      </c>
      <c r="C28" s="87">
        <f t="shared" si="0"/>
        <v>590200.5576163003</v>
      </c>
      <c r="D28" s="87"/>
      <c r="E28" s="52">
        <v>2017</v>
      </c>
      <c r="F28" s="8">
        <v>43836</v>
      </c>
      <c r="G28" s="43" t="s">
        <v>3</v>
      </c>
      <c r="H28" s="88">
        <v>0.73150000000000004</v>
      </c>
      <c r="I28" s="88"/>
      <c r="J28" s="52">
        <v>16</v>
      </c>
      <c r="K28" s="89">
        <f t="shared" si="3"/>
        <v>17706.016728489009</v>
      </c>
      <c r="L28" s="90"/>
      <c r="M28" s="6">
        <f>IF(J28="","",(K28/J28)/LOOKUP(RIGHT($D$2,3),定数!$A$6:$A$13,定数!$B$6:$B$13))</f>
        <v>9.2218837127546927</v>
      </c>
      <c r="N28" s="52">
        <v>2017</v>
      </c>
      <c r="O28" s="8">
        <v>43836</v>
      </c>
      <c r="P28" s="88">
        <v>0.72970000000000002</v>
      </c>
      <c r="Q28" s="88"/>
      <c r="R28" s="91">
        <f>IF(P28="","",T28*M28*LOOKUP(RIGHT($D$2,3),定数!$A$6:$A$13,定数!$B$6:$B$13))</f>
        <v>19919.268819550398</v>
      </c>
      <c r="S28" s="91"/>
      <c r="T28" s="92">
        <f t="shared" si="4"/>
        <v>18.000000000000238</v>
      </c>
      <c r="U28" s="92"/>
      <c r="V28" t="str">
        <f t="shared" si="7"/>
        <v/>
      </c>
      <c r="W28">
        <f t="shared" si="2"/>
        <v>0</v>
      </c>
      <c r="X28" s="35">
        <f t="shared" si="5"/>
        <v>648447.04899801151</v>
      </c>
      <c r="Y28" s="36">
        <f t="shared" si="6"/>
        <v>8.9824591648176133E-2</v>
      </c>
    </row>
    <row r="29" spans="2:25" x14ac:dyDescent="0.2">
      <c r="B29" s="43">
        <v>21</v>
      </c>
      <c r="C29" s="87">
        <f t="shared" si="0"/>
        <v>610119.8264358507</v>
      </c>
      <c r="D29" s="87"/>
      <c r="E29" s="52">
        <v>2017</v>
      </c>
      <c r="F29" s="8">
        <v>43853</v>
      </c>
      <c r="G29" s="43" t="s">
        <v>4</v>
      </c>
      <c r="H29" s="88">
        <v>0.7571</v>
      </c>
      <c r="I29" s="88"/>
      <c r="J29" s="52">
        <v>20</v>
      </c>
      <c r="K29" s="89">
        <f t="shared" si="3"/>
        <v>18303.594793075521</v>
      </c>
      <c r="L29" s="90"/>
      <c r="M29" s="6">
        <f>IF(J29="","",(K29/J29)/LOOKUP(RIGHT($D$2,3),定数!$A$6:$A$13,定数!$B$6:$B$13))</f>
        <v>7.6264978304481339</v>
      </c>
      <c r="N29" s="52">
        <v>2017</v>
      </c>
      <c r="O29" s="8">
        <v>43853</v>
      </c>
      <c r="P29" s="88">
        <v>0.75509999999999999</v>
      </c>
      <c r="Q29" s="88"/>
      <c r="R29" s="91">
        <f>IF(P29="","",T29*M29*LOOKUP(RIGHT($D$2,3),定数!$A$6:$A$13,定数!$B$6:$B$13))</f>
        <v>-18303.594793075536</v>
      </c>
      <c r="S29" s="91"/>
      <c r="T29" s="92">
        <f t="shared" si="4"/>
        <v>-20.000000000000018</v>
      </c>
      <c r="U29" s="92"/>
      <c r="V29" t="str">
        <f t="shared" si="7"/>
        <v/>
      </c>
      <c r="W29">
        <f t="shared" si="2"/>
        <v>1</v>
      </c>
      <c r="X29" s="35">
        <f t="shared" si="5"/>
        <v>648447.04899801151</v>
      </c>
      <c r="Y29" s="36">
        <f t="shared" si="6"/>
        <v>5.9106171616301606E-2</v>
      </c>
    </row>
    <row r="30" spans="2:25" x14ac:dyDescent="0.2">
      <c r="B30" s="43">
        <v>22</v>
      </c>
      <c r="C30" s="87">
        <f t="shared" si="0"/>
        <v>591816.23164277512</v>
      </c>
      <c r="D30" s="87"/>
      <c r="E30" s="52">
        <v>2017</v>
      </c>
      <c r="F30" s="8">
        <v>43857</v>
      </c>
      <c r="G30" s="43" t="s">
        <v>4</v>
      </c>
      <c r="H30" s="88">
        <v>0.75480000000000003</v>
      </c>
      <c r="I30" s="88"/>
      <c r="J30" s="52">
        <v>8</v>
      </c>
      <c r="K30" s="89">
        <f t="shared" si="3"/>
        <v>17754.486949283251</v>
      </c>
      <c r="L30" s="90"/>
      <c r="M30" s="6">
        <f>IF(J30="","",(K30/J30)/LOOKUP(RIGHT($D$2,3),定数!$A$6:$A$13,定数!$B$6:$B$13))</f>
        <v>18.49425723883672</v>
      </c>
      <c r="N30" s="52">
        <v>2017</v>
      </c>
      <c r="O30" s="8">
        <v>43860</v>
      </c>
      <c r="P30" s="88">
        <v>0.75549999999999995</v>
      </c>
      <c r="Q30" s="88"/>
      <c r="R30" s="91">
        <f>IF(P30="","",T30*M30*LOOKUP(RIGHT($D$2,3),定数!$A$6:$A$13,定数!$B$6:$B$13))</f>
        <v>15535.176080621133</v>
      </c>
      <c r="S30" s="91"/>
      <c r="T30" s="92">
        <f t="shared" si="4"/>
        <v>6.9999999999992291</v>
      </c>
      <c r="U30" s="92"/>
      <c r="V30" t="str">
        <f t="shared" si="7"/>
        <v/>
      </c>
      <c r="W30">
        <f t="shared" si="2"/>
        <v>0</v>
      </c>
      <c r="X30" s="35">
        <f t="shared" si="5"/>
        <v>648447.04899801151</v>
      </c>
      <c r="Y30" s="36">
        <f t="shared" si="6"/>
        <v>8.7332986467812623E-2</v>
      </c>
    </row>
    <row r="31" spans="2:25" x14ac:dyDescent="0.2">
      <c r="B31" s="43">
        <v>23</v>
      </c>
      <c r="C31" s="87">
        <f t="shared" si="0"/>
        <v>607351.4077233962</v>
      </c>
      <c r="D31" s="87"/>
      <c r="E31" s="52">
        <v>2017</v>
      </c>
      <c r="F31" s="8">
        <v>43864</v>
      </c>
      <c r="G31" s="43" t="s">
        <v>3</v>
      </c>
      <c r="H31" s="88">
        <v>0.76439999999999997</v>
      </c>
      <c r="I31" s="88"/>
      <c r="J31" s="52">
        <v>21</v>
      </c>
      <c r="K31" s="89">
        <f t="shared" si="3"/>
        <v>18220.542231701886</v>
      </c>
      <c r="L31" s="90"/>
      <c r="M31" s="6">
        <f>IF(J31="","",(K31/J31)/LOOKUP(RIGHT($D$2,3),定数!$A$6:$A$13,定数!$B$6:$B$13))</f>
        <v>7.2303739014690027</v>
      </c>
      <c r="N31" s="52">
        <v>2017</v>
      </c>
      <c r="O31" s="8">
        <v>43864</v>
      </c>
      <c r="P31" s="88">
        <v>0.76217999999999997</v>
      </c>
      <c r="Q31" s="88"/>
      <c r="R31" s="91">
        <f>IF(P31="","",T31*M31*LOOKUP(RIGHT($D$2,3),定数!$A$6:$A$13,定数!$B$6:$B$13))</f>
        <v>19261.71607351342</v>
      </c>
      <c r="S31" s="91"/>
      <c r="T31" s="92">
        <f t="shared" si="4"/>
        <v>22.199999999999996</v>
      </c>
      <c r="U31" s="92"/>
      <c r="V31" t="str">
        <f t="shared" si="7"/>
        <v/>
      </c>
      <c r="W31">
        <f t="shared" si="2"/>
        <v>0</v>
      </c>
      <c r="X31" s="35">
        <f t="shared" si="5"/>
        <v>648447.04899801151</v>
      </c>
      <c r="Y31" s="36">
        <f t="shared" si="6"/>
        <v>6.3375477362595412E-2</v>
      </c>
    </row>
    <row r="32" spans="2:25" x14ac:dyDescent="0.2">
      <c r="B32" s="43">
        <v>24</v>
      </c>
      <c r="C32" s="87">
        <f t="shared" si="0"/>
        <v>626613.12379690958</v>
      </c>
      <c r="D32" s="87"/>
      <c r="E32" s="52">
        <v>2017</v>
      </c>
      <c r="F32" s="8">
        <v>43864</v>
      </c>
      <c r="G32" s="43" t="s">
        <v>4</v>
      </c>
      <c r="H32" s="88">
        <v>0.76770000000000005</v>
      </c>
      <c r="I32" s="88"/>
      <c r="J32" s="52">
        <v>13</v>
      </c>
      <c r="K32" s="89">
        <f t="shared" si="3"/>
        <v>18798.393713907288</v>
      </c>
      <c r="L32" s="90"/>
      <c r="M32" s="6">
        <f>IF(J32="","",(K32/J32)/LOOKUP(RIGHT($D$2,3),定数!$A$6:$A$13,定数!$B$6:$B$13))</f>
        <v>12.0502523807098</v>
      </c>
      <c r="N32" s="52">
        <v>2017</v>
      </c>
      <c r="O32" s="8">
        <v>43867</v>
      </c>
      <c r="P32" s="88">
        <v>0.76639999999999997</v>
      </c>
      <c r="Q32" s="88"/>
      <c r="R32" s="91">
        <f>IF(P32="","",T32*M32*LOOKUP(RIGHT($D$2,3),定数!$A$6:$A$13,定数!$B$6:$B$13))</f>
        <v>-18798.39371390843</v>
      </c>
      <c r="S32" s="91"/>
      <c r="T32" s="92">
        <f t="shared" si="4"/>
        <v>-13.000000000000789</v>
      </c>
      <c r="U32" s="92"/>
      <c r="V32" t="str">
        <f t="shared" si="7"/>
        <v/>
      </c>
      <c r="W32">
        <f t="shared" si="2"/>
        <v>1</v>
      </c>
      <c r="X32" s="35">
        <f t="shared" si="5"/>
        <v>648447.04899801151</v>
      </c>
      <c r="Y32" s="36">
        <f t="shared" si="6"/>
        <v>3.3671099644666413E-2</v>
      </c>
    </row>
    <row r="33" spans="2:25" x14ac:dyDescent="0.2">
      <c r="B33" s="43">
        <v>25</v>
      </c>
      <c r="C33" s="87">
        <f t="shared" si="0"/>
        <v>607814.7300830012</v>
      </c>
      <c r="D33" s="87"/>
      <c r="E33" s="52">
        <v>2017</v>
      </c>
      <c r="F33" s="8">
        <v>43867</v>
      </c>
      <c r="G33" s="43" t="s">
        <v>3</v>
      </c>
      <c r="H33" s="88">
        <v>0.76549999999999996</v>
      </c>
      <c r="I33" s="88"/>
      <c r="J33" s="52">
        <v>9</v>
      </c>
      <c r="K33" s="89">
        <f t="shared" si="3"/>
        <v>18234.441902490034</v>
      </c>
      <c r="L33" s="90"/>
      <c r="M33" s="6">
        <f>IF(J33="","",(K33/J33)/LOOKUP(RIGHT($D$2,3),定数!$A$6:$A$13,定数!$B$6:$B$13))</f>
        <v>16.883742502305587</v>
      </c>
      <c r="N33" s="52">
        <v>2017</v>
      </c>
      <c r="O33" s="8">
        <v>43867</v>
      </c>
      <c r="P33" s="88">
        <v>0.76459999999999995</v>
      </c>
      <c r="Q33" s="88"/>
      <c r="R33" s="91">
        <f>IF(P33="","",T33*M33*LOOKUP(RIGHT($D$2,3),定数!$A$6:$A$13,定数!$B$6:$B$13))</f>
        <v>18234.441902490275</v>
      </c>
      <c r="S33" s="91"/>
      <c r="T33" s="92">
        <f t="shared" si="4"/>
        <v>9.000000000000119</v>
      </c>
      <c r="U33" s="92"/>
      <c r="V33" t="str">
        <f t="shared" si="7"/>
        <v/>
      </c>
      <c r="W33">
        <f t="shared" si="2"/>
        <v>0</v>
      </c>
      <c r="X33" s="35">
        <f t="shared" si="5"/>
        <v>648447.04899801151</v>
      </c>
      <c r="Y33" s="36">
        <f t="shared" si="6"/>
        <v>6.2660966655328165E-2</v>
      </c>
    </row>
    <row r="34" spans="2:25" x14ac:dyDescent="0.2">
      <c r="B34" s="43">
        <v>26</v>
      </c>
      <c r="C34" s="87">
        <f t="shared" si="0"/>
        <v>626049.17198549141</v>
      </c>
      <c r="D34" s="87"/>
      <c r="E34" s="52">
        <v>2017</v>
      </c>
      <c r="F34" s="8">
        <v>43871</v>
      </c>
      <c r="G34" s="43" t="s">
        <v>4</v>
      </c>
      <c r="H34" s="88">
        <v>0.76470000000000005</v>
      </c>
      <c r="I34" s="88"/>
      <c r="J34" s="52">
        <v>14</v>
      </c>
      <c r="K34" s="89">
        <f t="shared" si="3"/>
        <v>18781.475159564743</v>
      </c>
      <c r="L34" s="90"/>
      <c r="M34" s="6">
        <f>IF(J34="","",(K34/J34)/LOOKUP(RIGHT($D$2,3),定数!$A$6:$A$13,定数!$B$6:$B$13))</f>
        <v>11.179449499740919</v>
      </c>
      <c r="N34" s="52">
        <v>2017</v>
      </c>
      <c r="O34" s="8">
        <v>43871</v>
      </c>
      <c r="P34" s="88">
        <v>0.76619999999999999</v>
      </c>
      <c r="Q34" s="88"/>
      <c r="R34" s="91">
        <f>IF(P34="","",T34*M34*LOOKUP(RIGHT($D$2,3),定数!$A$6:$A$13,定数!$B$6:$B$13))</f>
        <v>20123.00909953293</v>
      </c>
      <c r="S34" s="91"/>
      <c r="T34" s="92">
        <f t="shared" si="4"/>
        <v>14.999999999999458</v>
      </c>
      <c r="U34" s="92"/>
      <c r="V34" t="str">
        <f t="shared" si="7"/>
        <v/>
      </c>
      <c r="W34">
        <f t="shared" si="2"/>
        <v>0</v>
      </c>
      <c r="X34" s="35">
        <f t="shared" si="5"/>
        <v>648447.04899801151</v>
      </c>
      <c r="Y34" s="36">
        <f t="shared" si="6"/>
        <v>3.4540795654987688E-2</v>
      </c>
    </row>
    <row r="35" spans="2:25" x14ac:dyDescent="0.2">
      <c r="B35" s="43">
        <v>27</v>
      </c>
      <c r="C35" s="87">
        <f t="shared" si="0"/>
        <v>646172.18108502438</v>
      </c>
      <c r="D35" s="87"/>
      <c r="E35" s="52">
        <v>2017</v>
      </c>
      <c r="F35" s="8">
        <v>43876</v>
      </c>
      <c r="G35" s="43" t="s">
        <v>4</v>
      </c>
      <c r="H35" s="88">
        <v>0.76770000000000005</v>
      </c>
      <c r="I35" s="88"/>
      <c r="J35" s="52">
        <v>14</v>
      </c>
      <c r="K35" s="89">
        <f t="shared" si="3"/>
        <v>19385.16543255073</v>
      </c>
      <c r="L35" s="90"/>
      <c r="M35" s="6">
        <f>IF(J35="","",(K35/J35)/LOOKUP(RIGHT($D$2,3),定数!$A$6:$A$13,定数!$B$6:$B$13))</f>
        <v>11.538788947946863</v>
      </c>
      <c r="N35" s="52">
        <v>2017</v>
      </c>
      <c r="O35" s="8">
        <v>43876</v>
      </c>
      <c r="P35" s="88">
        <v>0.76629999999999998</v>
      </c>
      <c r="Q35" s="88"/>
      <c r="R35" s="91">
        <f>IF(P35="","",T35*M35*LOOKUP(RIGHT($D$2,3),定数!$A$6:$A$13,定数!$B$6:$B$13))</f>
        <v>-19385.165432551668</v>
      </c>
      <c r="S35" s="91"/>
      <c r="T35" s="92">
        <f t="shared" si="4"/>
        <v>-14.000000000000679</v>
      </c>
      <c r="U35" s="92"/>
      <c r="V35" t="str">
        <f t="shared" si="7"/>
        <v/>
      </c>
      <c r="W35">
        <f t="shared" si="2"/>
        <v>1</v>
      </c>
      <c r="X35" s="35">
        <f t="shared" si="5"/>
        <v>648447.04899801151</v>
      </c>
      <c r="Y35" s="36">
        <f t="shared" si="6"/>
        <v>3.5081783724705273E-3</v>
      </c>
    </row>
    <row r="36" spans="2:25" x14ac:dyDescent="0.2">
      <c r="B36" s="43">
        <v>28</v>
      </c>
      <c r="C36" s="87">
        <f t="shared" si="0"/>
        <v>626787.01565247274</v>
      </c>
      <c r="D36" s="87"/>
      <c r="E36" s="52">
        <v>2017</v>
      </c>
      <c r="F36" s="8">
        <v>43883</v>
      </c>
      <c r="G36" s="43" t="s">
        <v>4</v>
      </c>
      <c r="H36" s="88">
        <v>0.76929999999999998</v>
      </c>
      <c r="I36" s="88"/>
      <c r="J36" s="52">
        <v>12</v>
      </c>
      <c r="K36" s="89">
        <f t="shared" si="3"/>
        <v>18803.610469574181</v>
      </c>
      <c r="L36" s="90"/>
      <c r="M36" s="6">
        <f>IF(J36="","",(K36/J36)/LOOKUP(RIGHT($D$2,3),定数!$A$6:$A$13,定数!$B$6:$B$13))</f>
        <v>13.058062826093183</v>
      </c>
      <c r="N36" s="52">
        <v>2017</v>
      </c>
      <c r="O36" s="8">
        <v>43883</v>
      </c>
      <c r="P36" s="88">
        <v>0.77049999999999996</v>
      </c>
      <c r="Q36" s="88"/>
      <c r="R36" s="91">
        <f>IF(P36="","",T36*M36*LOOKUP(RIGHT($D$2,3),定数!$A$6:$A$13,定数!$B$6:$B$13))</f>
        <v>18803.61046957385</v>
      </c>
      <c r="S36" s="91"/>
      <c r="T36" s="92">
        <f t="shared" si="4"/>
        <v>11.999999999999789</v>
      </c>
      <c r="U36" s="92"/>
      <c r="V36" t="str">
        <f t="shared" si="7"/>
        <v/>
      </c>
      <c r="W36">
        <f t="shared" si="2"/>
        <v>0</v>
      </c>
      <c r="X36" s="35">
        <f t="shared" si="5"/>
        <v>648447.04899801151</v>
      </c>
      <c r="Y36" s="36">
        <f t="shared" si="6"/>
        <v>3.340293302129782E-2</v>
      </c>
    </row>
    <row r="37" spans="2:25" x14ac:dyDescent="0.2">
      <c r="B37" s="43">
        <v>29</v>
      </c>
      <c r="C37" s="87">
        <f t="shared" si="0"/>
        <v>645590.62612204661</v>
      </c>
      <c r="D37" s="87"/>
      <c r="E37" s="52">
        <v>2017</v>
      </c>
      <c r="F37" s="8">
        <v>43885</v>
      </c>
      <c r="G37" s="43" t="s">
        <v>3</v>
      </c>
      <c r="H37" s="88">
        <v>0.76780000000000004</v>
      </c>
      <c r="I37" s="88"/>
      <c r="J37" s="52">
        <v>15</v>
      </c>
      <c r="K37" s="89">
        <f>IF(J37="","",C37*0.03)</f>
        <v>19367.718783661399</v>
      </c>
      <c r="L37" s="90"/>
      <c r="M37" s="6">
        <f>IF(J37="","",(K37/J37)/LOOKUP(RIGHT($D$2,3),定数!$A$6:$A$13,定数!$B$6:$B$13))</f>
        <v>10.759843768700778</v>
      </c>
      <c r="N37" s="52">
        <v>2017</v>
      </c>
      <c r="O37" s="8">
        <v>43888</v>
      </c>
      <c r="P37" s="88">
        <v>0.76629999999999998</v>
      </c>
      <c r="Q37" s="88"/>
      <c r="R37" s="91">
        <f>IF(P37="","",T37*M37*LOOKUP(RIGHT($D$2,3),定数!$A$6:$A$13,定数!$B$6:$B$13))</f>
        <v>19367.718783662134</v>
      </c>
      <c r="S37" s="91"/>
      <c r="T37" s="92">
        <f t="shared" si="4"/>
        <v>15.000000000000568</v>
      </c>
      <c r="U37" s="92"/>
      <c r="V37" t="str">
        <f t="shared" si="7"/>
        <v/>
      </c>
      <c r="W37">
        <f t="shared" si="2"/>
        <v>0</v>
      </c>
      <c r="X37" s="35">
        <f t="shared" si="5"/>
        <v>648447.04899801151</v>
      </c>
      <c r="Y37" s="36">
        <f t="shared" si="6"/>
        <v>4.4050210119371824E-3</v>
      </c>
    </row>
    <row r="38" spans="2:25" x14ac:dyDescent="0.2">
      <c r="B38" s="43">
        <v>30</v>
      </c>
      <c r="C38" s="87">
        <f t="shared" si="0"/>
        <v>664958.3449057088</v>
      </c>
      <c r="D38" s="87"/>
      <c r="E38" s="52">
        <v>2017</v>
      </c>
      <c r="F38" s="8">
        <v>43899</v>
      </c>
      <c r="G38" s="43" t="s">
        <v>3</v>
      </c>
      <c r="H38" s="88">
        <v>0.752</v>
      </c>
      <c r="I38" s="88"/>
      <c r="J38" s="52">
        <v>15</v>
      </c>
      <c r="K38" s="89">
        <f>IF(J38="","",C38*0.03)</f>
        <v>19948.750347171263</v>
      </c>
      <c r="L38" s="90"/>
      <c r="M38" s="6">
        <f>IF(J38="","",(K38/J38)/LOOKUP(RIGHT($D$2,3),定数!$A$6:$A$13,定数!$B$6:$B$13))</f>
        <v>11.082639081761812</v>
      </c>
      <c r="N38" s="52">
        <v>2017</v>
      </c>
      <c r="O38" s="8">
        <v>43899</v>
      </c>
      <c r="P38" s="88">
        <v>0.75060000000000004</v>
      </c>
      <c r="Q38" s="88"/>
      <c r="R38" s="91">
        <f>IF(P38="","",T38*M38*LOOKUP(RIGHT($D$2,3),定数!$A$6:$A$13,定数!$B$6:$B$13))</f>
        <v>18618.833657359271</v>
      </c>
      <c r="S38" s="91"/>
      <c r="T38" s="93">
        <f t="shared" si="4"/>
        <v>13.999999999999568</v>
      </c>
      <c r="U38" s="94"/>
      <c r="V38" t="str">
        <f t="shared" si="7"/>
        <v/>
      </c>
      <c r="W38">
        <f t="shared" si="2"/>
        <v>0</v>
      </c>
      <c r="X38" s="35">
        <f t="shared" si="5"/>
        <v>664958.3449057088</v>
      </c>
      <c r="Y38" s="36">
        <f t="shared" si="6"/>
        <v>0</v>
      </c>
    </row>
    <row r="39" spans="2:25" x14ac:dyDescent="0.2">
      <c r="B39" s="43">
        <v>31</v>
      </c>
      <c r="C39" s="87">
        <f t="shared" si="0"/>
        <v>683577.17856306804</v>
      </c>
      <c r="D39" s="87"/>
      <c r="E39" s="52">
        <v>2017</v>
      </c>
      <c r="F39" s="8">
        <v>43900</v>
      </c>
      <c r="G39" s="43" t="s">
        <v>4</v>
      </c>
      <c r="H39" s="88">
        <v>0.75270000000000004</v>
      </c>
      <c r="I39" s="88"/>
      <c r="J39" s="52">
        <v>17</v>
      </c>
      <c r="K39" s="89">
        <f t="shared" si="3"/>
        <v>20507.315356892039</v>
      </c>
      <c r="L39" s="90"/>
      <c r="M39" s="6">
        <f>IF(J39="","",(K39/J39)/LOOKUP(RIGHT($D$2,3),定数!$A$6:$A$13,定数!$B$6:$B$13))</f>
        <v>10.05260556710394</v>
      </c>
      <c r="N39" s="52">
        <v>2017</v>
      </c>
      <c r="O39" s="8">
        <v>43900</v>
      </c>
      <c r="P39" s="88">
        <v>0.751</v>
      </c>
      <c r="Q39" s="88"/>
      <c r="R39" s="91">
        <f>IF(P39="","",T39*M39*LOOKUP(RIGHT($D$2,3),定数!$A$6:$A$13,定数!$B$6:$B$13))</f>
        <v>-20507.315356892457</v>
      </c>
      <c r="S39" s="91"/>
      <c r="T39" s="93">
        <f t="shared" si="4"/>
        <v>-17.000000000000348</v>
      </c>
      <c r="U39" s="94"/>
      <c r="V39" t="str">
        <f t="shared" si="7"/>
        <v/>
      </c>
      <c r="W39">
        <f t="shared" si="2"/>
        <v>1</v>
      </c>
      <c r="X39" s="35">
        <f t="shared" si="5"/>
        <v>683577.17856306804</v>
      </c>
      <c r="Y39" s="36">
        <f t="shared" si="6"/>
        <v>0</v>
      </c>
    </row>
    <row r="40" spans="2:25" x14ac:dyDescent="0.2">
      <c r="B40" s="43">
        <v>32</v>
      </c>
      <c r="C40" s="87">
        <f t="shared" si="0"/>
        <v>663069.86320617562</v>
      </c>
      <c r="D40" s="87"/>
      <c r="E40" s="52">
        <v>2017</v>
      </c>
      <c r="F40" s="8">
        <v>43900</v>
      </c>
      <c r="G40" s="43" t="s">
        <v>4</v>
      </c>
      <c r="H40" s="88">
        <v>0.75409999999999999</v>
      </c>
      <c r="I40" s="88"/>
      <c r="J40" s="52">
        <v>12</v>
      </c>
      <c r="K40" s="89">
        <f t="shared" si="3"/>
        <v>19892.095896185267</v>
      </c>
      <c r="L40" s="90"/>
      <c r="M40" s="6">
        <f>IF(J40="","",(K40/J40)/LOOKUP(RIGHT($D$2,3),定数!$A$6:$A$13,定数!$B$6:$B$13))</f>
        <v>13.81395548346199</v>
      </c>
      <c r="N40" s="52">
        <v>2017</v>
      </c>
      <c r="O40" s="8">
        <v>43900</v>
      </c>
      <c r="P40" s="88">
        <v>0.75519999999999998</v>
      </c>
      <c r="Q40" s="88"/>
      <c r="R40" s="91">
        <f>IF(P40="","",T40*M40*LOOKUP(RIGHT($D$2,3),定数!$A$6:$A$13,定数!$B$6:$B$13))</f>
        <v>18234.42123816966</v>
      </c>
      <c r="S40" s="91"/>
      <c r="T40" s="93">
        <f t="shared" si="4"/>
        <v>10.999999999999899</v>
      </c>
      <c r="U40" s="94"/>
      <c r="V40" t="str">
        <f t="shared" si="7"/>
        <v/>
      </c>
      <c r="W40">
        <f t="shared" si="2"/>
        <v>0</v>
      </c>
      <c r="X40" s="35">
        <f t="shared" si="5"/>
        <v>683577.17856306804</v>
      </c>
      <c r="Y40" s="36">
        <f t="shared" si="6"/>
        <v>3.0000000000000582E-2</v>
      </c>
    </row>
    <row r="41" spans="2:25" x14ac:dyDescent="0.2">
      <c r="B41" s="43">
        <v>33</v>
      </c>
      <c r="C41" s="87">
        <f t="shared" si="0"/>
        <v>681304.28444434528</v>
      </c>
      <c r="D41" s="87"/>
      <c r="E41" s="52">
        <v>2017</v>
      </c>
      <c r="F41" s="8">
        <v>43910</v>
      </c>
      <c r="G41" s="43" t="s">
        <v>4</v>
      </c>
      <c r="H41" s="88">
        <v>0.77090000000000003</v>
      </c>
      <c r="I41" s="88"/>
      <c r="J41" s="52">
        <v>13</v>
      </c>
      <c r="K41" s="89">
        <f t="shared" si="3"/>
        <v>20439.128533330357</v>
      </c>
      <c r="L41" s="90"/>
      <c r="M41" s="6">
        <f>IF(J41="","",(K41/J41)/LOOKUP(RIGHT($D$2,3),定数!$A$6:$A$13,定数!$B$6:$B$13))</f>
        <v>13.102005470083562</v>
      </c>
      <c r="N41" s="52">
        <v>2017</v>
      </c>
      <c r="O41" s="8">
        <v>43910</v>
      </c>
      <c r="P41" s="88">
        <v>0.7722</v>
      </c>
      <c r="Q41" s="88"/>
      <c r="R41" s="91">
        <f>IF(P41="","",T41*M41*LOOKUP(RIGHT($D$2,3),定数!$A$6:$A$13,定数!$B$6:$B$13))</f>
        <v>20439.128533329851</v>
      </c>
      <c r="S41" s="91"/>
      <c r="T41" s="93">
        <f t="shared" si="4"/>
        <v>12.999999999999678</v>
      </c>
      <c r="U41" s="94"/>
      <c r="V41" t="str">
        <f t="shared" si="7"/>
        <v/>
      </c>
      <c r="W41">
        <f t="shared" si="2"/>
        <v>0</v>
      </c>
      <c r="X41" s="35">
        <f t="shared" si="5"/>
        <v>683577.17856306804</v>
      </c>
      <c r="Y41" s="36">
        <f t="shared" si="6"/>
        <v>3.3250000000007995E-3</v>
      </c>
    </row>
    <row r="42" spans="2:25" x14ac:dyDescent="0.2">
      <c r="B42" s="43">
        <v>34</v>
      </c>
      <c r="C42" s="87">
        <f t="shared" si="0"/>
        <v>701743.41297767509</v>
      </c>
      <c r="D42" s="87"/>
      <c r="E42" s="52">
        <v>2017</v>
      </c>
      <c r="F42" s="8">
        <v>43928</v>
      </c>
      <c r="G42" s="43" t="s">
        <v>3</v>
      </c>
      <c r="H42" s="88">
        <v>0.75349999999999995</v>
      </c>
      <c r="I42" s="88"/>
      <c r="J42" s="52">
        <v>9</v>
      </c>
      <c r="K42" s="89">
        <f t="shared" si="3"/>
        <v>21052.302389330252</v>
      </c>
      <c r="L42" s="90"/>
      <c r="M42" s="6">
        <f>IF(J42="","",(K42/J42)/LOOKUP(RIGHT($D$2,3),定数!$A$6:$A$13,定数!$B$6:$B$13))</f>
        <v>19.492872582713197</v>
      </c>
      <c r="N42" s="52">
        <v>2017</v>
      </c>
      <c r="O42" s="8">
        <v>43928</v>
      </c>
      <c r="P42" s="88">
        <v>0.75249999999999995</v>
      </c>
      <c r="Q42" s="88"/>
      <c r="R42" s="91">
        <f>IF(P42="","",T42*M42*LOOKUP(RIGHT($D$2,3),定数!$A$6:$A$13,定数!$B$6:$B$13))</f>
        <v>23391.44709925586</v>
      </c>
      <c r="S42" s="91"/>
      <c r="T42" s="93">
        <f t="shared" si="4"/>
        <v>10.000000000000009</v>
      </c>
      <c r="U42" s="94"/>
      <c r="V42" t="str">
        <f t="shared" si="7"/>
        <v/>
      </c>
      <c r="W42">
        <f t="shared" si="2"/>
        <v>0</v>
      </c>
      <c r="X42" s="35">
        <f t="shared" si="5"/>
        <v>701743.41297767509</v>
      </c>
      <c r="Y42" s="36">
        <f t="shared" si="6"/>
        <v>0</v>
      </c>
    </row>
    <row r="43" spans="2:25" x14ac:dyDescent="0.2">
      <c r="B43" s="43">
        <v>35</v>
      </c>
      <c r="C43" s="87">
        <f t="shared" si="0"/>
        <v>725134.86007693096</v>
      </c>
      <c r="D43" s="87"/>
      <c r="E43" s="52">
        <v>2017</v>
      </c>
      <c r="F43" s="8">
        <v>43928</v>
      </c>
      <c r="G43" s="43" t="s">
        <v>3</v>
      </c>
      <c r="H43" s="88">
        <v>0.75249999999999995</v>
      </c>
      <c r="I43" s="88"/>
      <c r="J43" s="52">
        <v>15</v>
      </c>
      <c r="K43" s="89">
        <f t="shared" si="3"/>
        <v>21754.045802307926</v>
      </c>
      <c r="L43" s="90"/>
      <c r="M43" s="6">
        <f>IF(J43="","",(K43/J43)/LOOKUP(RIGHT($D$2,3),定数!$A$6:$A$13,定数!$B$6:$B$13))</f>
        <v>12.085581001282181</v>
      </c>
      <c r="N43" s="52">
        <v>2017</v>
      </c>
      <c r="O43" s="8">
        <v>43928</v>
      </c>
      <c r="P43" s="88">
        <v>0.75109999999999999</v>
      </c>
      <c r="Q43" s="88"/>
      <c r="R43" s="91">
        <f>IF(P43="","",T43*M43*LOOKUP(RIGHT($D$2,3),定数!$A$6:$A$13,定数!$B$6:$B$13))</f>
        <v>20303.776082153436</v>
      </c>
      <c r="S43" s="91"/>
      <c r="T43" s="93">
        <f t="shared" si="4"/>
        <v>13.999999999999568</v>
      </c>
      <c r="U43" s="94"/>
      <c r="V43" t="str">
        <f t="shared" si="7"/>
        <v/>
      </c>
      <c r="W43">
        <f t="shared" si="2"/>
        <v>0</v>
      </c>
      <c r="X43" s="35">
        <f t="shared" si="5"/>
        <v>725134.86007693096</v>
      </c>
      <c r="Y43" s="36">
        <f t="shared" si="6"/>
        <v>0</v>
      </c>
    </row>
    <row r="44" spans="2:25" x14ac:dyDescent="0.2">
      <c r="B44" s="43">
        <v>36</v>
      </c>
      <c r="C44" s="87">
        <f t="shared" si="0"/>
        <v>745438.63615908439</v>
      </c>
      <c r="D44" s="87"/>
      <c r="E44" s="52">
        <v>2017</v>
      </c>
      <c r="F44" s="8">
        <v>43932</v>
      </c>
      <c r="G44" s="43" t="s">
        <v>4</v>
      </c>
      <c r="H44" s="88">
        <v>0.75019999999999998</v>
      </c>
      <c r="I44" s="88"/>
      <c r="J44" s="52">
        <v>7</v>
      </c>
      <c r="K44" s="89">
        <f t="shared" si="3"/>
        <v>22363.159084772531</v>
      </c>
      <c r="L44" s="90"/>
      <c r="M44" s="6">
        <f>IF(J44="","",(K44/J44)/LOOKUP(RIGHT($D$2,3),定数!$A$6:$A$13,定数!$B$6:$B$13))</f>
        <v>26.622808434253013</v>
      </c>
      <c r="N44" s="52">
        <v>2017</v>
      </c>
      <c r="O44" s="8">
        <v>43932</v>
      </c>
      <c r="P44" s="88">
        <v>0.75080000000000002</v>
      </c>
      <c r="Q44" s="88"/>
      <c r="R44" s="91">
        <f>IF(P44="","",T44*M44*LOOKUP(RIGHT($D$2,3),定数!$A$6:$A$13,定数!$B$6:$B$13))</f>
        <v>19168.422072663605</v>
      </c>
      <c r="S44" s="91"/>
      <c r="T44" s="93">
        <f t="shared" si="4"/>
        <v>6.0000000000004494</v>
      </c>
      <c r="U44" s="94"/>
      <c r="V44" t="str">
        <f t="shared" si="7"/>
        <v/>
      </c>
      <c r="W44">
        <f t="shared" si="2"/>
        <v>0</v>
      </c>
      <c r="X44" s="35">
        <f t="shared" si="5"/>
        <v>745438.63615908439</v>
      </c>
      <c r="Y44" s="36">
        <f t="shared" si="6"/>
        <v>0</v>
      </c>
    </row>
    <row r="45" spans="2:25" x14ac:dyDescent="0.2">
      <c r="B45" s="43">
        <v>37</v>
      </c>
      <c r="C45" s="87">
        <f t="shared" si="0"/>
        <v>764607.05823174794</v>
      </c>
      <c r="D45" s="87"/>
      <c r="E45" s="52">
        <v>2017</v>
      </c>
      <c r="F45" s="8">
        <v>43935</v>
      </c>
      <c r="G45" s="43" t="s">
        <v>4</v>
      </c>
      <c r="H45" s="88">
        <v>0.7581</v>
      </c>
      <c r="I45" s="88"/>
      <c r="J45" s="52">
        <v>13</v>
      </c>
      <c r="K45" s="89">
        <f t="shared" si="3"/>
        <v>22938.211746952438</v>
      </c>
      <c r="L45" s="90"/>
      <c r="M45" s="6">
        <f>IF(J45="","",(K45/J45)/LOOKUP(RIGHT($D$2,3),定数!$A$6:$A$13,定数!$B$6:$B$13))</f>
        <v>14.703981889072077</v>
      </c>
      <c r="N45" s="52">
        <v>2017</v>
      </c>
      <c r="O45" s="8">
        <v>43938</v>
      </c>
      <c r="P45" s="88">
        <v>0.75680000000000003</v>
      </c>
      <c r="Q45" s="88"/>
      <c r="R45" s="91">
        <f>IF(P45="","",T45*M45*LOOKUP(RIGHT($D$2,3),定数!$A$6:$A$13,定数!$B$6:$B$13))</f>
        <v>-22938.211746951871</v>
      </c>
      <c r="S45" s="91"/>
      <c r="T45" s="93">
        <f t="shared" si="4"/>
        <v>-12.999999999999678</v>
      </c>
      <c r="U45" s="94"/>
      <c r="V45" t="str">
        <f t="shared" si="7"/>
        <v/>
      </c>
      <c r="W45">
        <f t="shared" si="2"/>
        <v>1</v>
      </c>
      <c r="X45" s="35">
        <f t="shared" si="5"/>
        <v>764607.05823174794</v>
      </c>
      <c r="Y45" s="36">
        <f t="shared" si="6"/>
        <v>0</v>
      </c>
    </row>
    <row r="46" spans="2:25" x14ac:dyDescent="0.2">
      <c r="B46" s="43">
        <v>38</v>
      </c>
      <c r="C46" s="87">
        <f t="shared" si="0"/>
        <v>741668.84648479603</v>
      </c>
      <c r="D46" s="87"/>
      <c r="E46" s="52">
        <v>2017</v>
      </c>
      <c r="F46" s="8">
        <v>43938</v>
      </c>
      <c r="G46" s="43" t="s">
        <v>4</v>
      </c>
      <c r="H46" s="88">
        <v>0.75929999999999997</v>
      </c>
      <c r="I46" s="88"/>
      <c r="J46" s="52">
        <v>9</v>
      </c>
      <c r="K46" s="89">
        <f t="shared" si="3"/>
        <v>22250.065394543879</v>
      </c>
      <c r="L46" s="90"/>
      <c r="M46" s="6">
        <f>IF(J46="","",(K46/J46)/LOOKUP(RIGHT($D$2,3),定数!$A$6:$A$13,定数!$B$6:$B$13))</f>
        <v>20.601912402355442</v>
      </c>
      <c r="N46" s="52">
        <v>2017</v>
      </c>
      <c r="O46" s="8">
        <v>43938</v>
      </c>
      <c r="P46" s="88">
        <v>0.76</v>
      </c>
      <c r="Q46" s="88"/>
      <c r="R46" s="91">
        <f>IF(P46="","",T46*M46*LOOKUP(RIGHT($D$2,3),定数!$A$6:$A$13,定数!$B$6:$B$13))</f>
        <v>17305.606417979408</v>
      </c>
      <c r="S46" s="91"/>
      <c r="T46" s="93">
        <f t="shared" si="4"/>
        <v>7.0000000000003393</v>
      </c>
      <c r="U46" s="94"/>
      <c r="V46" t="str">
        <f t="shared" si="7"/>
        <v/>
      </c>
      <c r="W46">
        <f t="shared" si="2"/>
        <v>0</v>
      </c>
      <c r="X46" s="35">
        <f t="shared" si="5"/>
        <v>764607.05823174794</v>
      </c>
      <c r="Y46" s="36">
        <f t="shared" si="6"/>
        <v>2.9999999999999361E-2</v>
      </c>
    </row>
    <row r="47" spans="2:25" x14ac:dyDescent="0.2">
      <c r="B47" s="43">
        <v>39</v>
      </c>
      <c r="C47" s="87">
        <f t="shared" si="0"/>
        <v>758974.45290277549</v>
      </c>
      <c r="D47" s="87"/>
      <c r="E47" s="52">
        <v>2017</v>
      </c>
      <c r="F47" s="8">
        <v>43941</v>
      </c>
      <c r="G47" s="43" t="s">
        <v>4</v>
      </c>
      <c r="H47" s="88">
        <v>0.752</v>
      </c>
      <c r="I47" s="88"/>
      <c r="J47" s="52">
        <v>10</v>
      </c>
      <c r="K47" s="89">
        <f t="shared" si="3"/>
        <v>22769.233587083265</v>
      </c>
      <c r="L47" s="90"/>
      <c r="M47" s="6">
        <f>IF(J47="","",(K47/J47)/LOOKUP(RIGHT($D$2,3),定数!$A$6:$A$13,定数!$B$6:$B$13))</f>
        <v>18.974361322569386</v>
      </c>
      <c r="N47" s="52">
        <v>2017</v>
      </c>
      <c r="O47" s="8">
        <v>43941</v>
      </c>
      <c r="P47" s="88">
        <v>0.75290000000000001</v>
      </c>
      <c r="Q47" s="88"/>
      <c r="R47" s="91">
        <f>IF(P47="","",T47*M47*LOOKUP(RIGHT($D$2,3),定数!$A$6:$A$13,定数!$B$6:$B$13))</f>
        <v>20492.310228375209</v>
      </c>
      <c r="S47" s="91"/>
      <c r="T47" s="93">
        <f t="shared" si="4"/>
        <v>9.000000000000119</v>
      </c>
      <c r="U47" s="94"/>
      <c r="V47" t="str">
        <f t="shared" si="7"/>
        <v/>
      </c>
      <c r="W47">
        <f t="shared" si="2"/>
        <v>0</v>
      </c>
      <c r="X47" s="35">
        <f t="shared" si="5"/>
        <v>764607.05823174794</v>
      </c>
      <c r="Y47" s="36">
        <f t="shared" si="6"/>
        <v>7.3666666666648561E-3</v>
      </c>
    </row>
    <row r="48" spans="2:25" x14ac:dyDescent="0.2">
      <c r="B48" s="43">
        <v>40</v>
      </c>
      <c r="C48" s="87">
        <f t="shared" si="0"/>
        <v>779466.76313115074</v>
      </c>
      <c r="D48" s="87"/>
      <c r="E48" s="52">
        <v>2017</v>
      </c>
      <c r="F48" s="8">
        <v>43945</v>
      </c>
      <c r="G48" s="43" t="s">
        <v>4</v>
      </c>
      <c r="H48" s="88">
        <v>0.75580000000000003</v>
      </c>
      <c r="I48" s="88"/>
      <c r="J48" s="52">
        <v>13</v>
      </c>
      <c r="K48" s="89">
        <f t="shared" si="3"/>
        <v>23384.002893934521</v>
      </c>
      <c r="L48" s="90"/>
      <c r="M48" s="6">
        <f>IF(J48="","",(K48/J48)/LOOKUP(RIGHT($D$2,3),定数!$A$6:$A$13,定数!$B$6:$B$13))</f>
        <v>14.989745444829822</v>
      </c>
      <c r="N48" s="52">
        <v>2017</v>
      </c>
      <c r="O48" s="8">
        <v>43945</v>
      </c>
      <c r="P48" s="88">
        <v>0.75700000000000001</v>
      </c>
      <c r="Q48" s="88"/>
      <c r="R48" s="91">
        <f>IF(P48="","",T48*M48*LOOKUP(RIGHT($D$2,3),定数!$A$6:$A$13,定数!$B$6:$B$13))</f>
        <v>21585.233440554566</v>
      </c>
      <c r="S48" s="91"/>
      <c r="T48" s="93">
        <f t="shared" si="4"/>
        <v>11.999999999999789</v>
      </c>
      <c r="U48" s="94"/>
      <c r="V48" t="str">
        <f t="shared" si="7"/>
        <v/>
      </c>
      <c r="W48">
        <f t="shared" si="2"/>
        <v>0</v>
      </c>
      <c r="X48" s="35">
        <f t="shared" si="5"/>
        <v>779466.76313115074</v>
      </c>
      <c r="Y48" s="36">
        <f t="shared" si="6"/>
        <v>0</v>
      </c>
    </row>
    <row r="49" spans="2:25" x14ac:dyDescent="0.2">
      <c r="B49" s="43">
        <v>41</v>
      </c>
      <c r="C49" s="87">
        <f t="shared" si="0"/>
        <v>801051.99657170533</v>
      </c>
      <c r="D49" s="87"/>
      <c r="E49" s="52">
        <v>2017</v>
      </c>
      <c r="F49" s="8">
        <v>43946</v>
      </c>
      <c r="G49" s="43" t="s">
        <v>3</v>
      </c>
      <c r="H49" s="88">
        <v>0.75570000000000004</v>
      </c>
      <c r="I49" s="88"/>
      <c r="J49" s="52">
        <v>8</v>
      </c>
      <c r="K49" s="89">
        <f t="shared" si="3"/>
        <v>24031.559897151157</v>
      </c>
      <c r="L49" s="90"/>
      <c r="M49" s="6">
        <f>IF(J49="","",(K49/J49)/LOOKUP(RIGHT($D$2,3),定数!$A$6:$A$13,定数!$B$6:$B$13))</f>
        <v>25.032874892865788</v>
      </c>
      <c r="N49" s="52">
        <v>2017</v>
      </c>
      <c r="O49" s="8">
        <v>43946</v>
      </c>
      <c r="P49" s="88">
        <v>0.755</v>
      </c>
      <c r="Q49" s="88"/>
      <c r="R49" s="91">
        <f>IF(P49="","",T49*M49*LOOKUP(RIGHT($D$2,3),定数!$A$6:$A$13,定数!$B$6:$B$13))</f>
        <v>21027.61491000828</v>
      </c>
      <c r="S49" s="91"/>
      <c r="T49" s="93">
        <f t="shared" si="4"/>
        <v>7.0000000000003393</v>
      </c>
      <c r="U49" s="94"/>
      <c r="V49" t="str">
        <f t="shared" si="7"/>
        <v/>
      </c>
      <c r="W49">
        <f t="shared" si="2"/>
        <v>0</v>
      </c>
      <c r="X49" s="35">
        <f t="shared" si="5"/>
        <v>801051.99657170533</v>
      </c>
      <c r="Y49" s="36">
        <f t="shared" si="6"/>
        <v>0</v>
      </c>
    </row>
    <row r="50" spans="2:25" x14ac:dyDescent="0.2">
      <c r="B50" s="43">
        <v>42</v>
      </c>
      <c r="C50" s="87">
        <f t="shared" si="0"/>
        <v>822079.6114817136</v>
      </c>
      <c r="D50" s="87"/>
      <c r="E50" s="52">
        <v>2017</v>
      </c>
      <c r="F50" s="8">
        <v>43947</v>
      </c>
      <c r="G50" s="43" t="s">
        <v>3</v>
      </c>
      <c r="H50" s="88">
        <v>0.74660000000000004</v>
      </c>
      <c r="I50" s="88"/>
      <c r="J50" s="52">
        <v>18</v>
      </c>
      <c r="K50" s="89">
        <f t="shared" si="3"/>
        <v>24662.388344451407</v>
      </c>
      <c r="L50" s="90"/>
      <c r="M50" s="6">
        <f>IF(J50="","",(K50/J50)/LOOKUP(RIGHT($D$2,3),定数!$A$6:$A$13,定数!$B$6:$B$13))</f>
        <v>11.417772381690467</v>
      </c>
      <c r="N50" s="52">
        <v>2017</v>
      </c>
      <c r="O50" s="8">
        <v>43948</v>
      </c>
      <c r="P50" s="88">
        <v>0.74839999999999995</v>
      </c>
      <c r="Q50" s="88"/>
      <c r="R50" s="91">
        <f>IF(P50="","",T50*M50*LOOKUP(RIGHT($D$2,3),定数!$A$6:$A$13,定数!$B$6:$B$13))</f>
        <v>-24662.388344450213</v>
      </c>
      <c r="S50" s="91"/>
      <c r="T50" s="93">
        <f t="shared" si="4"/>
        <v>-17.999999999999126</v>
      </c>
      <c r="U50" s="94"/>
      <c r="V50" t="str">
        <f t="shared" si="7"/>
        <v/>
      </c>
      <c r="W50">
        <f t="shared" si="2"/>
        <v>1</v>
      </c>
      <c r="X50" s="35">
        <f t="shared" si="5"/>
        <v>822079.6114817136</v>
      </c>
      <c r="Y50" s="36">
        <f t="shared" si="6"/>
        <v>0</v>
      </c>
    </row>
    <row r="51" spans="2:25" x14ac:dyDescent="0.2">
      <c r="B51" s="43">
        <v>43</v>
      </c>
      <c r="C51" s="87">
        <f t="shared" si="0"/>
        <v>797417.22313726344</v>
      </c>
      <c r="D51" s="87"/>
      <c r="E51" s="52">
        <v>2017</v>
      </c>
      <c r="F51" s="8">
        <v>43949</v>
      </c>
      <c r="G51" s="43" t="s">
        <v>4</v>
      </c>
      <c r="H51" s="88">
        <v>0.74770000000000003</v>
      </c>
      <c r="I51" s="88"/>
      <c r="J51" s="52">
        <v>12</v>
      </c>
      <c r="K51" s="89">
        <f t="shared" si="3"/>
        <v>23922.516694117901</v>
      </c>
      <c r="L51" s="90"/>
      <c r="M51" s="6">
        <f>IF(J51="","",(K51/J51)/LOOKUP(RIGHT($D$2,3),定数!$A$6:$A$13,定数!$B$6:$B$13))</f>
        <v>16.612858815359655</v>
      </c>
      <c r="N51" s="52">
        <v>2017</v>
      </c>
      <c r="O51" s="8">
        <v>43949</v>
      </c>
      <c r="P51" s="88">
        <v>0.74650000000000005</v>
      </c>
      <c r="Q51" s="88"/>
      <c r="R51" s="91">
        <f>IF(P51="","",T51*M51*LOOKUP(RIGHT($D$2,3),定数!$A$6:$A$13,定数!$B$6:$B$13))</f>
        <v>-23922.516694117483</v>
      </c>
      <c r="S51" s="91"/>
      <c r="T51" s="93">
        <f t="shared" si="4"/>
        <v>-11.999999999999789</v>
      </c>
      <c r="U51" s="94"/>
      <c r="V51" t="str">
        <f t="shared" si="7"/>
        <v/>
      </c>
      <c r="W51">
        <f t="shared" si="2"/>
        <v>2</v>
      </c>
      <c r="X51" s="35">
        <f t="shared" si="5"/>
        <v>822079.6114817136</v>
      </c>
      <c r="Y51" s="36">
        <f t="shared" si="6"/>
        <v>2.9999999999998472E-2</v>
      </c>
    </row>
    <row r="52" spans="2:25" x14ac:dyDescent="0.2">
      <c r="B52" s="43">
        <v>44</v>
      </c>
      <c r="C52" s="87">
        <f t="shared" si="0"/>
        <v>773494.70644314599</v>
      </c>
      <c r="D52" s="87"/>
      <c r="E52" s="52">
        <v>2017</v>
      </c>
      <c r="F52" s="8">
        <v>43970</v>
      </c>
      <c r="G52" s="43" t="s">
        <v>4</v>
      </c>
      <c r="H52" s="88">
        <v>0.74399999999999999</v>
      </c>
      <c r="I52" s="88"/>
      <c r="J52" s="52">
        <v>11</v>
      </c>
      <c r="K52" s="89">
        <f t="shared" si="3"/>
        <v>23204.841193294378</v>
      </c>
      <c r="L52" s="90"/>
      <c r="M52" s="6">
        <f>IF(J52="","",(K52/J52)/LOOKUP(RIGHT($D$2,3),定数!$A$6:$A$13,定数!$B$6:$B$13))</f>
        <v>17.579425146435135</v>
      </c>
      <c r="N52" s="52">
        <v>2017</v>
      </c>
      <c r="O52" s="8">
        <v>43970</v>
      </c>
      <c r="P52" s="88">
        <v>0.74509999999999998</v>
      </c>
      <c r="Q52" s="88"/>
      <c r="R52" s="91">
        <f>IF(P52="","",T52*M52*LOOKUP(RIGHT($D$2,3),定数!$A$6:$A$13,定数!$B$6:$B$13))</f>
        <v>23204.841193294167</v>
      </c>
      <c r="S52" s="91"/>
      <c r="T52" s="93">
        <f t="shared" si="4"/>
        <v>10.999999999999899</v>
      </c>
      <c r="U52" s="94"/>
      <c r="V52" t="str">
        <f t="shared" si="7"/>
        <v/>
      </c>
      <c r="W52">
        <f t="shared" si="2"/>
        <v>0</v>
      </c>
      <c r="X52" s="35">
        <f t="shared" si="5"/>
        <v>822079.6114817136</v>
      </c>
      <c r="Y52" s="36">
        <f t="shared" si="6"/>
        <v>5.9099999999997932E-2</v>
      </c>
    </row>
    <row r="53" spans="2:25" x14ac:dyDescent="0.2">
      <c r="B53" s="43">
        <v>45</v>
      </c>
      <c r="C53" s="87">
        <f t="shared" si="0"/>
        <v>796699.54763644014</v>
      </c>
      <c r="D53" s="87"/>
      <c r="E53" s="52">
        <v>2017</v>
      </c>
      <c r="F53" s="8">
        <v>43974</v>
      </c>
      <c r="G53" s="43" t="s">
        <v>4</v>
      </c>
      <c r="H53" s="88">
        <v>0.75019999999999998</v>
      </c>
      <c r="I53" s="88"/>
      <c r="J53" s="52">
        <v>18</v>
      </c>
      <c r="K53" s="89">
        <f t="shared" si="3"/>
        <v>23900.986429093202</v>
      </c>
      <c r="L53" s="90"/>
      <c r="M53" s="6">
        <f>IF(J53="","",(K53/J53)/LOOKUP(RIGHT($D$2,3),定数!$A$6:$A$13,定数!$B$6:$B$13))</f>
        <v>11.065271494950556</v>
      </c>
      <c r="N53" s="52">
        <v>2017</v>
      </c>
      <c r="O53" s="8">
        <v>43974</v>
      </c>
      <c r="P53" s="88">
        <v>0.74839999999999995</v>
      </c>
      <c r="Q53" s="88"/>
      <c r="R53" s="91">
        <f>IF(P53="","",T53*M53*LOOKUP(RIGHT($D$2,3),定数!$A$6:$A$13,定数!$B$6:$B$13))</f>
        <v>-23900.986429093518</v>
      </c>
      <c r="S53" s="91"/>
      <c r="T53" s="93">
        <f t="shared" si="4"/>
        <v>-18.000000000000238</v>
      </c>
      <c r="U53" s="94"/>
      <c r="V53" t="str">
        <f t="shared" si="7"/>
        <v/>
      </c>
      <c r="W53">
        <f t="shared" si="2"/>
        <v>1</v>
      </c>
      <c r="X53" s="35">
        <f t="shared" si="5"/>
        <v>822079.6114817136</v>
      </c>
      <c r="Y53" s="36">
        <f t="shared" si="6"/>
        <v>3.0872999999998152E-2</v>
      </c>
    </row>
    <row r="54" spans="2:25" x14ac:dyDescent="0.2">
      <c r="B54" s="43">
        <v>46</v>
      </c>
      <c r="C54" s="87">
        <f t="shared" si="0"/>
        <v>772798.56120734662</v>
      </c>
      <c r="D54" s="87"/>
      <c r="E54" s="52">
        <v>2017</v>
      </c>
      <c r="F54" s="8">
        <v>43976</v>
      </c>
      <c r="G54" s="43" t="s">
        <v>3</v>
      </c>
      <c r="H54" s="88">
        <v>0.74639999999999995</v>
      </c>
      <c r="I54" s="88"/>
      <c r="J54" s="52">
        <v>8</v>
      </c>
      <c r="K54" s="89">
        <f t="shared" si="3"/>
        <v>23183.956836220397</v>
      </c>
      <c r="L54" s="90"/>
      <c r="M54" s="6">
        <f>IF(J54="","",(K54/J54)/LOOKUP(RIGHT($D$2,3),定数!$A$6:$A$13,定数!$B$6:$B$13))</f>
        <v>24.14995503772958</v>
      </c>
      <c r="N54" s="52">
        <v>2017</v>
      </c>
      <c r="O54" s="8">
        <v>43976</v>
      </c>
      <c r="P54" s="88">
        <v>0.74560000000000004</v>
      </c>
      <c r="Q54" s="88"/>
      <c r="R54" s="91">
        <f>IF(P54="","",T54*M54*LOOKUP(RIGHT($D$2,3),定数!$A$6:$A$13,定数!$B$6:$B$13))</f>
        <v>23183.956836217843</v>
      </c>
      <c r="S54" s="91"/>
      <c r="T54" s="93">
        <f t="shared" si="4"/>
        <v>7.9999999999991189</v>
      </c>
      <c r="U54" s="94"/>
      <c r="V54" t="str">
        <f t="shared" si="7"/>
        <v/>
      </c>
      <c r="W54">
        <f t="shared" si="2"/>
        <v>0</v>
      </c>
      <c r="X54" s="35">
        <f t="shared" si="5"/>
        <v>822079.6114817136</v>
      </c>
      <c r="Y54" s="36">
        <f t="shared" si="6"/>
        <v>5.9946809999998685E-2</v>
      </c>
    </row>
    <row r="55" spans="2:25" x14ac:dyDescent="0.2">
      <c r="B55" s="43">
        <v>47</v>
      </c>
      <c r="C55" s="87">
        <f t="shared" si="0"/>
        <v>795982.51804356452</v>
      </c>
      <c r="D55" s="87"/>
      <c r="E55" s="52">
        <v>2017</v>
      </c>
      <c r="F55" s="8">
        <v>43983</v>
      </c>
      <c r="G55" s="43" t="s">
        <v>3</v>
      </c>
      <c r="H55" s="88">
        <v>0.74109999999999998</v>
      </c>
      <c r="I55" s="88"/>
      <c r="J55" s="52">
        <v>44</v>
      </c>
      <c r="K55" s="89">
        <f t="shared" si="3"/>
        <v>23879.475541306936</v>
      </c>
      <c r="L55" s="90"/>
      <c r="M55" s="6">
        <f>IF(J55="","",(K55/J55)/LOOKUP(RIGHT($D$2,3),定数!$A$6:$A$13,定数!$B$6:$B$13))</f>
        <v>4.5226279434293435</v>
      </c>
      <c r="N55" s="52">
        <v>2017</v>
      </c>
      <c r="O55" s="8">
        <v>43987</v>
      </c>
      <c r="P55" s="88">
        <v>0.74550000000000005</v>
      </c>
      <c r="Q55" s="88"/>
      <c r="R55" s="91">
        <f>IF(P55="","",T55*M55*LOOKUP(RIGHT($D$2,3),定数!$A$6:$A$13,定数!$B$6:$B$13))</f>
        <v>-23879.475541307318</v>
      </c>
      <c r="S55" s="91"/>
      <c r="T55" s="93">
        <f t="shared" si="4"/>
        <v>-44.000000000000703</v>
      </c>
      <c r="U55" s="94"/>
      <c r="V55" t="str">
        <f t="shared" si="7"/>
        <v/>
      </c>
      <c r="W55">
        <f t="shared" si="2"/>
        <v>1</v>
      </c>
      <c r="X55" s="35">
        <f t="shared" si="5"/>
        <v>822079.6114817136</v>
      </c>
      <c r="Y55" s="36">
        <f t="shared" si="6"/>
        <v>3.1745214300001656E-2</v>
      </c>
    </row>
    <row r="56" spans="2:25" x14ac:dyDescent="0.2">
      <c r="B56" s="43">
        <v>48</v>
      </c>
      <c r="C56" s="87">
        <f t="shared" si="0"/>
        <v>772103.04250225716</v>
      </c>
      <c r="D56" s="87"/>
      <c r="E56" s="52">
        <v>2017</v>
      </c>
      <c r="F56" s="8">
        <v>44015</v>
      </c>
      <c r="G56" s="43" t="s">
        <v>3</v>
      </c>
      <c r="H56" s="88">
        <v>0.76539999999999997</v>
      </c>
      <c r="I56" s="88"/>
      <c r="J56" s="52">
        <v>12</v>
      </c>
      <c r="K56" s="89">
        <f t="shared" si="3"/>
        <v>23163.091275067713</v>
      </c>
      <c r="L56" s="90"/>
      <c r="M56" s="6">
        <f>IF(J56="","",(K56/J56)/LOOKUP(RIGHT($D$2,3),定数!$A$6:$A$13,定数!$B$6:$B$13))</f>
        <v>16.085480052130357</v>
      </c>
      <c r="N56" s="52">
        <v>2017</v>
      </c>
      <c r="O56" s="8">
        <v>44016</v>
      </c>
      <c r="P56" s="88">
        <v>0.76659999999999995</v>
      </c>
      <c r="Q56" s="88"/>
      <c r="R56" s="91">
        <f>IF(P56="","",T56*M56*LOOKUP(RIGHT($D$2,3),定数!$A$6:$A$13,定数!$B$6:$B$13))</f>
        <v>-23163.091275067305</v>
      </c>
      <c r="S56" s="91"/>
      <c r="T56" s="93">
        <f t="shared" si="4"/>
        <v>-11.999999999999789</v>
      </c>
      <c r="U56" s="94"/>
      <c r="V56" t="str">
        <f t="shared" si="7"/>
        <v/>
      </c>
      <c r="W56">
        <f t="shared" si="2"/>
        <v>2</v>
      </c>
      <c r="X56" s="35">
        <f t="shared" si="5"/>
        <v>822079.6114817136</v>
      </c>
      <c r="Y56" s="36">
        <f t="shared" si="6"/>
        <v>6.0792857871002082E-2</v>
      </c>
    </row>
    <row r="57" spans="2:25" x14ac:dyDescent="0.2">
      <c r="B57" s="43">
        <v>49</v>
      </c>
      <c r="C57" s="87">
        <f t="shared" si="0"/>
        <v>748939.95122718986</v>
      </c>
      <c r="D57" s="87"/>
      <c r="E57" s="52">
        <v>2017</v>
      </c>
      <c r="F57" s="8">
        <v>44018</v>
      </c>
      <c r="G57" s="43" t="s">
        <v>3</v>
      </c>
      <c r="H57" s="88">
        <v>0.7581</v>
      </c>
      <c r="I57" s="88"/>
      <c r="J57" s="52">
        <v>10</v>
      </c>
      <c r="K57" s="89">
        <f t="shared" si="3"/>
        <v>22468.198536815697</v>
      </c>
      <c r="L57" s="90"/>
      <c r="M57" s="6">
        <f>IF(J57="","",(K57/J57)/LOOKUP(RIGHT($D$2,3),定数!$A$6:$A$13,定数!$B$6:$B$13))</f>
        <v>18.723498780679748</v>
      </c>
      <c r="N57" s="52">
        <v>2017</v>
      </c>
      <c r="O57" s="8">
        <v>44019</v>
      </c>
      <c r="P57" s="88">
        <v>0.7591</v>
      </c>
      <c r="Q57" s="88"/>
      <c r="R57" s="91">
        <f>IF(P57="","",T57*M57*LOOKUP(RIGHT($D$2,3),定数!$A$6:$A$13,定数!$B$6:$B$13))</f>
        <v>-22468.198536815718</v>
      </c>
      <c r="S57" s="91"/>
      <c r="T57" s="93">
        <f t="shared" si="4"/>
        <v>-10.000000000000009</v>
      </c>
      <c r="U57" s="94"/>
      <c r="V57" t="str">
        <f t="shared" si="7"/>
        <v/>
      </c>
      <c r="W57">
        <f t="shared" si="2"/>
        <v>3</v>
      </c>
      <c r="X57" s="35">
        <f t="shared" si="5"/>
        <v>822079.6114817136</v>
      </c>
      <c r="Y57" s="36">
        <f t="shared" si="6"/>
        <v>8.8969072134871485E-2</v>
      </c>
    </row>
    <row r="58" spans="2:25" x14ac:dyDescent="0.2">
      <c r="B58" s="43">
        <v>50</v>
      </c>
      <c r="C58" s="87">
        <f t="shared" si="0"/>
        <v>726471.75269037415</v>
      </c>
      <c r="D58" s="87"/>
      <c r="E58" s="52">
        <v>2017</v>
      </c>
      <c r="F58" s="8">
        <v>44023</v>
      </c>
      <c r="G58" s="43" t="s">
        <v>4</v>
      </c>
      <c r="H58" s="88">
        <v>0.76090000000000002</v>
      </c>
      <c r="I58" s="88"/>
      <c r="J58" s="52">
        <v>8</v>
      </c>
      <c r="K58" s="89">
        <f t="shared" si="3"/>
        <v>21794.152580711223</v>
      </c>
      <c r="L58" s="90"/>
      <c r="M58" s="6">
        <f>IF(J58="","",(K58/J58)/LOOKUP(RIGHT($D$2,3),定数!$A$6:$A$13,定数!$B$6:$B$13))</f>
        <v>22.702242271574189</v>
      </c>
      <c r="N58" s="52">
        <v>2017</v>
      </c>
      <c r="O58" s="8">
        <v>44023</v>
      </c>
      <c r="P58" s="88">
        <v>0.76170000000000004</v>
      </c>
      <c r="Q58" s="88"/>
      <c r="R58" s="91">
        <f>IF(P58="","",T58*M58*LOOKUP(RIGHT($D$2,3),定数!$A$6:$A$13,定数!$B$6:$B$13))</f>
        <v>21794.152580711845</v>
      </c>
      <c r="S58" s="91"/>
      <c r="T58" s="93">
        <f t="shared" si="4"/>
        <v>8.0000000000002292</v>
      </c>
      <c r="U58" s="94"/>
      <c r="V58" t="str">
        <f t="shared" si="7"/>
        <v/>
      </c>
      <c r="W58">
        <f t="shared" si="2"/>
        <v>0</v>
      </c>
      <c r="X58" s="35">
        <f t="shared" si="5"/>
        <v>822079.6114817136</v>
      </c>
      <c r="Y58" s="36">
        <f t="shared" si="6"/>
        <v>0.11629999997082541</v>
      </c>
    </row>
    <row r="59" spans="2:25" x14ac:dyDescent="0.2">
      <c r="B59" s="43">
        <v>51</v>
      </c>
      <c r="C59" s="87">
        <f t="shared" si="0"/>
        <v>748265.90527108603</v>
      </c>
      <c r="D59" s="87"/>
      <c r="E59" s="52"/>
      <c r="F59" s="8"/>
      <c r="G59" s="43"/>
      <c r="H59" s="88"/>
      <c r="I59" s="88"/>
      <c r="J59" s="52"/>
      <c r="K59" s="89" t="str">
        <f t="shared" si="3"/>
        <v/>
      </c>
      <c r="L59" s="90"/>
      <c r="M59" s="6" t="str">
        <f>IF(J59="","",(K59/J59)/LOOKUP(RIGHT($D$2,3),定数!$A$6:$A$13,定数!$B$6:$B$13))</f>
        <v/>
      </c>
      <c r="N59" s="52"/>
      <c r="O59" s="8"/>
      <c r="P59" s="88"/>
      <c r="Q59" s="88"/>
      <c r="R59" s="91" t="str">
        <f>IF(P59="","",T59*M59*LOOKUP(RIGHT($D$2,3),定数!$A$6:$A$13,定数!$B$6:$B$13))</f>
        <v/>
      </c>
      <c r="S59" s="91"/>
      <c r="T59" s="93" t="str">
        <f t="shared" si="4"/>
        <v/>
      </c>
      <c r="U59" s="94"/>
      <c r="V59" t="str">
        <f t="shared" si="7"/>
        <v/>
      </c>
      <c r="W59" t="str">
        <f t="shared" si="2"/>
        <v/>
      </c>
      <c r="X59" s="35">
        <f t="shared" si="5"/>
        <v>822079.6114817136</v>
      </c>
      <c r="Y59" s="36">
        <f t="shared" si="6"/>
        <v>8.9788999969949379E-2</v>
      </c>
    </row>
    <row r="60" spans="2:25" x14ac:dyDescent="0.2">
      <c r="B60" s="43">
        <v>52</v>
      </c>
      <c r="C60" s="87" t="str">
        <f t="shared" si="0"/>
        <v/>
      </c>
      <c r="D60" s="87"/>
      <c r="E60" s="52"/>
      <c r="F60" s="8"/>
      <c r="G60" s="43"/>
      <c r="H60" s="88"/>
      <c r="I60" s="88"/>
      <c r="J60" s="52"/>
      <c r="K60" s="89" t="str">
        <f t="shared" si="3"/>
        <v/>
      </c>
      <c r="L60" s="90"/>
      <c r="M60" s="6" t="str">
        <f>IF(J60="","",(K60/J60)/LOOKUP(RIGHT($D$2,3),定数!$A$6:$A$13,定数!$B$6:$B$13))</f>
        <v/>
      </c>
      <c r="N60" s="52"/>
      <c r="O60" s="8"/>
      <c r="P60" s="88"/>
      <c r="Q60" s="88"/>
      <c r="R60" s="91" t="str">
        <f>IF(P60="","",T60*M60*LOOKUP(RIGHT($D$2,3),定数!$A$6:$A$13,定数!$B$6:$B$13))</f>
        <v/>
      </c>
      <c r="S60" s="91"/>
      <c r="T60" s="93" t="str">
        <f t="shared" si="4"/>
        <v/>
      </c>
      <c r="U60" s="94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43">
        <v>53</v>
      </c>
      <c r="C61" s="87" t="str">
        <f t="shared" si="0"/>
        <v/>
      </c>
      <c r="D61" s="87"/>
      <c r="E61" s="52"/>
      <c r="F61" s="8"/>
      <c r="G61" s="43"/>
      <c r="H61" s="88"/>
      <c r="I61" s="88"/>
      <c r="J61" s="52"/>
      <c r="K61" s="89" t="str">
        <f t="shared" si="3"/>
        <v/>
      </c>
      <c r="L61" s="90"/>
      <c r="M61" s="6" t="str">
        <f>IF(J61="","",(K61/J61)/LOOKUP(RIGHT($D$2,3),定数!$A$6:$A$13,定数!$B$6:$B$13))</f>
        <v/>
      </c>
      <c r="N61" s="52"/>
      <c r="O61" s="8"/>
      <c r="P61" s="88"/>
      <c r="Q61" s="88"/>
      <c r="R61" s="91" t="str">
        <f>IF(P61="","",T61*M61*LOOKUP(RIGHT($D$2,3),定数!$A$6:$A$13,定数!$B$6:$B$13))</f>
        <v/>
      </c>
      <c r="S61" s="91"/>
      <c r="T61" s="92" t="str">
        <f t="shared" si="4"/>
        <v/>
      </c>
      <c r="U61" s="92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43">
        <v>54</v>
      </c>
      <c r="C62" s="87" t="str">
        <f t="shared" si="0"/>
        <v/>
      </c>
      <c r="D62" s="87"/>
      <c r="E62" s="52"/>
      <c r="F62" s="8"/>
      <c r="G62" s="43"/>
      <c r="H62" s="88"/>
      <c r="I62" s="88"/>
      <c r="J62" s="52"/>
      <c r="K62" s="89" t="str">
        <f t="shared" si="3"/>
        <v/>
      </c>
      <c r="L62" s="90"/>
      <c r="M62" s="6" t="str">
        <f>IF(J62="","",(K62/J62)/LOOKUP(RIGHT($D$2,3),定数!$A$6:$A$13,定数!$B$6:$B$13))</f>
        <v/>
      </c>
      <c r="N62" s="52"/>
      <c r="O62" s="8"/>
      <c r="P62" s="88"/>
      <c r="Q62" s="88"/>
      <c r="R62" s="91" t="str">
        <f>IF(P62="","",T62*M62*LOOKUP(RIGHT($D$2,3),定数!$A$6:$A$13,定数!$B$6:$B$13))</f>
        <v/>
      </c>
      <c r="S62" s="91"/>
      <c r="T62" s="92" t="str">
        <f t="shared" si="4"/>
        <v/>
      </c>
      <c r="U62" s="92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43">
        <v>55</v>
      </c>
      <c r="C63" s="87" t="str">
        <f t="shared" si="0"/>
        <v/>
      </c>
      <c r="D63" s="87"/>
      <c r="E63" s="52"/>
      <c r="F63" s="8"/>
      <c r="G63" s="43"/>
      <c r="H63" s="88"/>
      <c r="I63" s="88"/>
      <c r="J63" s="52"/>
      <c r="K63" s="89" t="str">
        <f t="shared" si="3"/>
        <v/>
      </c>
      <c r="L63" s="90"/>
      <c r="M63" s="6" t="str">
        <f>IF(J63="","",(K63/J63)/LOOKUP(RIGHT($D$2,3),定数!$A$6:$A$13,定数!$B$6:$B$13))</f>
        <v/>
      </c>
      <c r="N63" s="52"/>
      <c r="O63" s="8"/>
      <c r="P63" s="88"/>
      <c r="Q63" s="88"/>
      <c r="R63" s="91" t="str">
        <f>IF(P63="","",T63*M63*LOOKUP(RIGHT($D$2,3),定数!$A$6:$A$13,定数!$B$6:$B$13))</f>
        <v/>
      </c>
      <c r="S63" s="91"/>
      <c r="T63" s="92" t="str">
        <f t="shared" si="4"/>
        <v/>
      </c>
      <c r="U63" s="92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43">
        <v>56</v>
      </c>
      <c r="C64" s="87" t="str">
        <f t="shared" si="0"/>
        <v/>
      </c>
      <c r="D64" s="87"/>
      <c r="E64" s="46"/>
      <c r="F64" s="8"/>
      <c r="G64" s="43"/>
      <c r="H64" s="88"/>
      <c r="I64" s="88"/>
      <c r="J64" s="52"/>
      <c r="K64" s="89" t="str">
        <f t="shared" si="3"/>
        <v/>
      </c>
      <c r="L64" s="90"/>
      <c r="M64" s="6" t="str">
        <f>IF(J64="","",(K64/J64)/LOOKUP(RIGHT($D$2,3),定数!$A$6:$A$13,定数!$B$6:$B$13))</f>
        <v/>
      </c>
      <c r="N64" s="52"/>
      <c r="O64" s="8"/>
      <c r="P64" s="88"/>
      <c r="Q64" s="88"/>
      <c r="R64" s="91" t="str">
        <f>IF(P64="","",T64*M64*LOOKUP(RIGHT($D$2,3),定数!$A$6:$A$13,定数!$B$6:$B$13))</f>
        <v/>
      </c>
      <c r="S64" s="91"/>
      <c r="T64" s="92" t="str">
        <f t="shared" si="4"/>
        <v/>
      </c>
      <c r="U64" s="92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43">
        <v>57</v>
      </c>
      <c r="C65" s="87" t="str">
        <f t="shared" si="0"/>
        <v/>
      </c>
      <c r="D65" s="87"/>
      <c r="E65" s="46"/>
      <c r="F65" s="8"/>
      <c r="G65" s="43"/>
      <c r="H65" s="88"/>
      <c r="I65" s="88"/>
      <c r="J65" s="52"/>
      <c r="K65" s="89" t="str">
        <f t="shared" si="3"/>
        <v/>
      </c>
      <c r="L65" s="90"/>
      <c r="M65" s="6" t="str">
        <f>IF(J65="","",(K65/J65)/LOOKUP(RIGHT($D$2,3),定数!$A$6:$A$13,定数!$B$6:$B$13))</f>
        <v/>
      </c>
      <c r="N65" s="52"/>
      <c r="O65" s="8"/>
      <c r="P65" s="88"/>
      <c r="Q65" s="88"/>
      <c r="R65" s="91" t="str">
        <f>IF(P65="","",T65*M65*LOOKUP(RIGHT($D$2,3),定数!$A$6:$A$13,定数!$B$6:$B$13))</f>
        <v/>
      </c>
      <c r="S65" s="91"/>
      <c r="T65" s="92" t="str">
        <f t="shared" si="4"/>
        <v/>
      </c>
      <c r="U65" s="92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43">
        <v>58</v>
      </c>
      <c r="C66" s="87" t="str">
        <f t="shared" si="0"/>
        <v/>
      </c>
      <c r="D66" s="87"/>
      <c r="E66" s="45"/>
      <c r="F66" s="8"/>
      <c r="G66" s="43"/>
      <c r="H66" s="88"/>
      <c r="I66" s="88"/>
      <c r="J66" s="52"/>
      <c r="K66" s="89" t="str">
        <f t="shared" si="3"/>
        <v/>
      </c>
      <c r="L66" s="90"/>
      <c r="M66" s="6" t="str">
        <f>IF(J66="","",(K66/J66)/LOOKUP(RIGHT($D$2,3),定数!$A$6:$A$13,定数!$B$6:$B$13))</f>
        <v/>
      </c>
      <c r="N66" s="52"/>
      <c r="O66" s="8"/>
      <c r="P66" s="88"/>
      <c r="Q66" s="88"/>
      <c r="R66" s="91" t="str">
        <f>IF(P66="","",T66*M66*LOOKUP(RIGHT($D$2,3),定数!$A$6:$A$13,定数!$B$6:$B$13))</f>
        <v/>
      </c>
      <c r="S66" s="91"/>
      <c r="T66" s="92" t="str">
        <f t="shared" si="4"/>
        <v/>
      </c>
      <c r="U66" s="92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43">
        <v>59</v>
      </c>
      <c r="C67" s="87" t="str">
        <f t="shared" si="0"/>
        <v/>
      </c>
      <c r="D67" s="87"/>
      <c r="E67" s="45"/>
      <c r="F67" s="8"/>
      <c r="G67" s="43"/>
      <c r="H67" s="88"/>
      <c r="I67" s="88"/>
      <c r="J67" s="52"/>
      <c r="K67" s="89" t="str">
        <f t="shared" si="3"/>
        <v/>
      </c>
      <c r="L67" s="90"/>
      <c r="M67" s="6" t="str">
        <f>IF(J67="","",(K67/J67)/LOOKUP(RIGHT($D$2,3),定数!$A$6:$A$13,定数!$B$6:$B$13))</f>
        <v/>
      </c>
      <c r="N67" s="52"/>
      <c r="O67" s="8"/>
      <c r="P67" s="88"/>
      <c r="Q67" s="88"/>
      <c r="R67" s="91" t="str">
        <f>IF(P67="","",T67*M67*LOOKUP(RIGHT($D$2,3),定数!$A$6:$A$13,定数!$B$6:$B$13))</f>
        <v/>
      </c>
      <c r="S67" s="91"/>
      <c r="T67" s="92" t="str">
        <f t="shared" si="4"/>
        <v/>
      </c>
      <c r="U67" s="92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43">
        <v>60</v>
      </c>
      <c r="C68" s="87" t="str">
        <f t="shared" si="0"/>
        <v/>
      </c>
      <c r="D68" s="87"/>
      <c r="E68" s="45"/>
      <c r="F68" s="8"/>
      <c r="G68" s="43"/>
      <c r="H68" s="88"/>
      <c r="I68" s="88"/>
      <c r="J68" s="52"/>
      <c r="K68" s="89" t="str">
        <f t="shared" si="3"/>
        <v/>
      </c>
      <c r="L68" s="90"/>
      <c r="M68" s="6" t="str">
        <f>IF(J68="","",(K68/J68)/LOOKUP(RIGHT($D$2,3),定数!$A$6:$A$13,定数!$B$6:$B$13))</f>
        <v/>
      </c>
      <c r="N68" s="52"/>
      <c r="O68" s="8"/>
      <c r="P68" s="88"/>
      <c r="Q68" s="88"/>
      <c r="R68" s="91" t="str">
        <f>IF(P68="","",T68*M68*LOOKUP(RIGHT($D$2,3),定数!$A$6:$A$13,定数!$B$6:$B$13))</f>
        <v/>
      </c>
      <c r="S68" s="91"/>
      <c r="T68" s="92" t="str">
        <f t="shared" si="4"/>
        <v/>
      </c>
      <c r="U68" s="92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43">
        <v>61</v>
      </c>
      <c r="C69" s="87" t="str">
        <f t="shared" si="0"/>
        <v/>
      </c>
      <c r="D69" s="87"/>
      <c r="E69" s="45"/>
      <c r="F69" s="8"/>
      <c r="G69" s="43"/>
      <c r="H69" s="88"/>
      <c r="I69" s="88"/>
      <c r="J69" s="52"/>
      <c r="K69" s="89" t="str">
        <f t="shared" si="3"/>
        <v/>
      </c>
      <c r="L69" s="90"/>
      <c r="M69" s="6" t="str">
        <f>IF(J69="","",(K69/J69)/LOOKUP(RIGHT($D$2,3),定数!$A$6:$A$13,定数!$B$6:$B$13))</f>
        <v/>
      </c>
      <c r="N69" s="52"/>
      <c r="O69" s="8"/>
      <c r="P69" s="88"/>
      <c r="Q69" s="88"/>
      <c r="R69" s="91" t="str">
        <f>IF(P69="","",T69*M69*LOOKUP(RIGHT($D$2,3),定数!$A$6:$A$13,定数!$B$6:$B$13))</f>
        <v/>
      </c>
      <c r="S69" s="91"/>
      <c r="T69" s="92" t="str">
        <f t="shared" si="4"/>
        <v/>
      </c>
      <c r="U69" s="92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43">
        <v>62</v>
      </c>
      <c r="C70" s="87" t="str">
        <f t="shared" si="0"/>
        <v/>
      </c>
      <c r="D70" s="87"/>
      <c r="E70" s="45"/>
      <c r="F70" s="8"/>
      <c r="G70" s="43"/>
      <c r="H70" s="88"/>
      <c r="I70" s="88"/>
      <c r="J70" s="52"/>
      <c r="K70" s="89" t="str">
        <f t="shared" si="3"/>
        <v/>
      </c>
      <c r="L70" s="90"/>
      <c r="M70" s="6" t="str">
        <f>IF(J70="","",(K70/J70)/LOOKUP(RIGHT($D$2,3),定数!$A$6:$A$13,定数!$B$6:$B$13))</f>
        <v/>
      </c>
      <c r="N70" s="52"/>
      <c r="O70" s="8"/>
      <c r="P70" s="88"/>
      <c r="Q70" s="88"/>
      <c r="R70" s="91" t="str">
        <f>IF(P70="","",T70*M70*LOOKUP(RIGHT($D$2,3),定数!$A$6:$A$13,定数!$B$6:$B$13))</f>
        <v/>
      </c>
      <c r="S70" s="91"/>
      <c r="T70" s="92" t="str">
        <f t="shared" si="4"/>
        <v/>
      </c>
      <c r="U70" s="92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43">
        <v>63</v>
      </c>
      <c r="C71" s="87" t="str">
        <f t="shared" si="0"/>
        <v/>
      </c>
      <c r="D71" s="87"/>
      <c r="E71" s="45"/>
      <c r="F71" s="8"/>
      <c r="G71" s="43"/>
      <c r="H71" s="88"/>
      <c r="I71" s="88"/>
      <c r="J71" s="52"/>
      <c r="K71" s="89" t="str">
        <f t="shared" si="3"/>
        <v/>
      </c>
      <c r="L71" s="90"/>
      <c r="M71" s="6" t="str">
        <f>IF(J71="","",(K71/J71)/LOOKUP(RIGHT($D$2,3),定数!$A$6:$A$13,定数!$B$6:$B$13))</f>
        <v/>
      </c>
      <c r="N71" s="52"/>
      <c r="O71" s="8"/>
      <c r="P71" s="88"/>
      <c r="Q71" s="88"/>
      <c r="R71" s="91" t="str">
        <f>IF(P71="","",T71*M71*LOOKUP(RIGHT($D$2,3),定数!$A$6:$A$13,定数!$B$6:$B$13))</f>
        <v/>
      </c>
      <c r="S71" s="91"/>
      <c r="T71" s="92" t="str">
        <f t="shared" si="4"/>
        <v/>
      </c>
      <c r="U71" s="92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43">
        <v>64</v>
      </c>
      <c r="C72" s="87" t="str">
        <f t="shared" si="0"/>
        <v/>
      </c>
      <c r="D72" s="87"/>
      <c r="E72" s="45"/>
      <c r="F72" s="8"/>
      <c r="G72" s="43"/>
      <c r="H72" s="88"/>
      <c r="I72" s="88"/>
      <c r="J72" s="52"/>
      <c r="K72" s="89" t="str">
        <f t="shared" si="3"/>
        <v/>
      </c>
      <c r="L72" s="90"/>
      <c r="M72" s="6" t="str">
        <f>IF(J72="","",(K72/J72)/LOOKUP(RIGHT($D$2,3),定数!$A$6:$A$13,定数!$B$6:$B$13))</f>
        <v/>
      </c>
      <c r="N72" s="52"/>
      <c r="O72" s="8"/>
      <c r="P72" s="88"/>
      <c r="Q72" s="88"/>
      <c r="R72" s="91" t="str">
        <f>IF(P72="","",T72*M72*LOOKUP(RIGHT($D$2,3),定数!$A$6:$A$13,定数!$B$6:$B$13))</f>
        <v/>
      </c>
      <c r="S72" s="91"/>
      <c r="T72" s="92" t="str">
        <f t="shared" si="4"/>
        <v/>
      </c>
      <c r="U72" s="92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43">
        <v>65</v>
      </c>
      <c r="C73" s="87" t="str">
        <f t="shared" si="0"/>
        <v/>
      </c>
      <c r="D73" s="87"/>
      <c r="E73" s="45"/>
      <c r="F73" s="8"/>
      <c r="G73" s="43"/>
      <c r="H73" s="88"/>
      <c r="I73" s="88"/>
      <c r="J73" s="52"/>
      <c r="K73" s="89" t="str">
        <f t="shared" si="3"/>
        <v/>
      </c>
      <c r="L73" s="90"/>
      <c r="M73" s="6" t="str">
        <f>IF(J73="","",(K73/J73)/LOOKUP(RIGHT($D$2,3),定数!$A$6:$A$13,定数!$B$6:$B$13))</f>
        <v/>
      </c>
      <c r="N73" s="52"/>
      <c r="O73" s="8"/>
      <c r="P73" s="88"/>
      <c r="Q73" s="88"/>
      <c r="R73" s="91" t="str">
        <f>IF(P73="","",T73*M73*LOOKUP(RIGHT($D$2,3),定数!$A$6:$A$13,定数!$B$6:$B$13))</f>
        <v/>
      </c>
      <c r="S73" s="91"/>
      <c r="T73" s="92" t="str">
        <f t="shared" si="4"/>
        <v/>
      </c>
      <c r="U73" s="92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43">
        <v>66</v>
      </c>
      <c r="C74" s="87" t="str">
        <f t="shared" ref="C74:C108" si="8">IF(R73="","",C73+R73)</f>
        <v/>
      </c>
      <c r="D74" s="87"/>
      <c r="E74" s="45"/>
      <c r="F74" s="8"/>
      <c r="G74" s="43"/>
      <c r="H74" s="88"/>
      <c r="I74" s="88"/>
      <c r="J74" s="52"/>
      <c r="K74" s="89" t="str">
        <f t="shared" si="3"/>
        <v/>
      </c>
      <c r="L74" s="90"/>
      <c r="M74" s="6" t="str">
        <f>IF(J74="","",(K74/J74)/LOOKUP(RIGHT($D$2,3),定数!$A$6:$A$13,定数!$B$6:$B$13))</f>
        <v/>
      </c>
      <c r="N74" s="52"/>
      <c r="O74" s="8"/>
      <c r="P74" s="88"/>
      <c r="Q74" s="88"/>
      <c r="R74" s="91" t="str">
        <f>IF(P74="","",T74*M74*LOOKUP(RIGHT($D$2,3),定数!$A$6:$A$13,定数!$B$6:$B$13))</f>
        <v/>
      </c>
      <c r="S74" s="91"/>
      <c r="T74" s="92" t="str">
        <f t="shared" si="4"/>
        <v/>
      </c>
      <c r="U74" s="92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43">
        <v>67</v>
      </c>
      <c r="C75" s="87" t="str">
        <f t="shared" si="8"/>
        <v/>
      </c>
      <c r="D75" s="87"/>
      <c r="E75" s="45"/>
      <c r="F75" s="8"/>
      <c r="G75" s="43"/>
      <c r="H75" s="88"/>
      <c r="I75" s="88"/>
      <c r="J75" s="52"/>
      <c r="K75" s="89" t="str">
        <f t="shared" ref="K75:K108" si="9">IF(J75="","",C75*0.03)</f>
        <v/>
      </c>
      <c r="L75" s="90"/>
      <c r="M75" s="6" t="str">
        <f>IF(J75="","",(K75/J75)/LOOKUP(RIGHT($D$2,3),定数!$A$6:$A$13,定数!$B$6:$B$13))</f>
        <v/>
      </c>
      <c r="N75" s="52"/>
      <c r="O75" s="8"/>
      <c r="P75" s="88"/>
      <c r="Q75" s="88"/>
      <c r="R75" s="91" t="str">
        <f>IF(P75="","",T75*M75*LOOKUP(RIGHT($D$2,3),定数!$A$6:$A$13,定数!$B$6:$B$13))</f>
        <v/>
      </c>
      <c r="S75" s="91"/>
      <c r="T75" s="92" t="str">
        <f t="shared" si="4"/>
        <v/>
      </c>
      <c r="U75" s="92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43">
        <v>68</v>
      </c>
      <c r="C76" s="87" t="str">
        <f t="shared" si="8"/>
        <v/>
      </c>
      <c r="D76" s="87"/>
      <c r="E76" s="45"/>
      <c r="F76" s="8"/>
      <c r="G76" s="43"/>
      <c r="H76" s="88"/>
      <c r="I76" s="88"/>
      <c r="J76" s="52"/>
      <c r="K76" s="89" t="str">
        <f t="shared" si="9"/>
        <v/>
      </c>
      <c r="L76" s="90"/>
      <c r="M76" s="6" t="str">
        <f>IF(J76="","",(K76/J76)/LOOKUP(RIGHT($D$2,3),定数!$A$6:$A$13,定数!$B$6:$B$13))</f>
        <v/>
      </c>
      <c r="N76" s="52"/>
      <c r="O76" s="8"/>
      <c r="P76" s="88"/>
      <c r="Q76" s="88"/>
      <c r="R76" s="91" t="str">
        <f>IF(P76="","",T76*M76*LOOKUP(RIGHT($D$2,3),定数!$A$6:$A$13,定数!$B$6:$B$13))</f>
        <v/>
      </c>
      <c r="S76" s="91"/>
      <c r="T76" s="92" t="str">
        <f t="shared" ref="T76:T108" si="11">IF(P76="","",IF(G76="買",(P76-H76),(H76-P76))*IF(RIGHT($D$2,3)="JPY",100,10000))</f>
        <v/>
      </c>
      <c r="U76" s="92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43">
        <v>69</v>
      </c>
      <c r="C77" s="87" t="str">
        <f t="shared" si="8"/>
        <v/>
      </c>
      <c r="D77" s="87"/>
      <c r="E77" s="45"/>
      <c r="F77" s="8"/>
      <c r="G77" s="43"/>
      <c r="H77" s="88"/>
      <c r="I77" s="88"/>
      <c r="J77" s="52"/>
      <c r="K77" s="89" t="str">
        <f t="shared" si="9"/>
        <v/>
      </c>
      <c r="L77" s="90"/>
      <c r="M77" s="6" t="str">
        <f>IF(J77="","",(K77/J77)/LOOKUP(RIGHT($D$2,3),定数!$A$6:$A$13,定数!$B$6:$B$13))</f>
        <v/>
      </c>
      <c r="N77" s="52"/>
      <c r="O77" s="8"/>
      <c r="P77" s="88"/>
      <c r="Q77" s="88"/>
      <c r="R77" s="91" t="str">
        <f>IF(P77="","",T77*M77*LOOKUP(RIGHT($D$2,3),定数!$A$6:$A$13,定数!$B$6:$B$13))</f>
        <v/>
      </c>
      <c r="S77" s="91"/>
      <c r="T77" s="92" t="str">
        <f t="shared" si="11"/>
        <v/>
      </c>
      <c r="U77" s="92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43">
        <v>70</v>
      </c>
      <c r="C78" s="87" t="str">
        <f t="shared" si="8"/>
        <v/>
      </c>
      <c r="D78" s="87"/>
      <c r="E78" s="45"/>
      <c r="F78" s="8"/>
      <c r="G78" s="43"/>
      <c r="H78" s="88"/>
      <c r="I78" s="88"/>
      <c r="J78" s="52"/>
      <c r="K78" s="89" t="str">
        <f t="shared" si="9"/>
        <v/>
      </c>
      <c r="L78" s="90"/>
      <c r="M78" s="6" t="str">
        <f>IF(J78="","",(K78/J78)/LOOKUP(RIGHT($D$2,3),定数!$A$6:$A$13,定数!$B$6:$B$13))</f>
        <v/>
      </c>
      <c r="N78" s="52"/>
      <c r="O78" s="8"/>
      <c r="P78" s="88"/>
      <c r="Q78" s="88"/>
      <c r="R78" s="91" t="str">
        <f>IF(P78="","",T78*M78*LOOKUP(RIGHT($D$2,3),定数!$A$6:$A$13,定数!$B$6:$B$13))</f>
        <v/>
      </c>
      <c r="S78" s="91"/>
      <c r="T78" s="92" t="str">
        <f t="shared" si="11"/>
        <v/>
      </c>
      <c r="U78" s="92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43">
        <v>71</v>
      </c>
      <c r="C79" s="87" t="str">
        <f t="shared" si="8"/>
        <v/>
      </c>
      <c r="D79" s="87"/>
      <c r="E79" s="45"/>
      <c r="F79" s="8"/>
      <c r="G79" s="43"/>
      <c r="H79" s="88"/>
      <c r="I79" s="88"/>
      <c r="J79" s="52"/>
      <c r="K79" s="89" t="str">
        <f t="shared" si="9"/>
        <v/>
      </c>
      <c r="L79" s="90"/>
      <c r="M79" s="6" t="str">
        <f>IF(J79="","",(K79/J79)/LOOKUP(RIGHT($D$2,3),定数!$A$6:$A$13,定数!$B$6:$B$13))</f>
        <v/>
      </c>
      <c r="N79" s="52"/>
      <c r="O79" s="8"/>
      <c r="P79" s="88"/>
      <c r="Q79" s="88"/>
      <c r="R79" s="91" t="str">
        <f>IF(P79="","",T79*M79*LOOKUP(RIGHT($D$2,3),定数!$A$6:$A$13,定数!$B$6:$B$13))</f>
        <v/>
      </c>
      <c r="S79" s="91"/>
      <c r="T79" s="92" t="str">
        <f t="shared" si="11"/>
        <v/>
      </c>
      <c r="U79" s="92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43">
        <v>72</v>
      </c>
      <c r="C80" s="87" t="str">
        <f t="shared" si="8"/>
        <v/>
      </c>
      <c r="D80" s="87"/>
      <c r="E80" s="45"/>
      <c r="F80" s="8"/>
      <c r="G80" s="43"/>
      <c r="H80" s="88"/>
      <c r="I80" s="88"/>
      <c r="J80" s="52"/>
      <c r="K80" s="89" t="str">
        <f t="shared" si="9"/>
        <v/>
      </c>
      <c r="L80" s="90"/>
      <c r="M80" s="6" t="str">
        <f>IF(J80="","",(K80/J80)/LOOKUP(RIGHT($D$2,3),定数!$A$6:$A$13,定数!$B$6:$B$13))</f>
        <v/>
      </c>
      <c r="N80" s="52"/>
      <c r="O80" s="8"/>
      <c r="P80" s="88"/>
      <c r="Q80" s="88"/>
      <c r="R80" s="91" t="str">
        <f>IF(P80="","",T80*M80*LOOKUP(RIGHT($D$2,3),定数!$A$6:$A$13,定数!$B$6:$B$13))</f>
        <v/>
      </c>
      <c r="S80" s="91"/>
      <c r="T80" s="92" t="str">
        <f t="shared" si="11"/>
        <v/>
      </c>
      <c r="U80" s="92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43">
        <v>73</v>
      </c>
      <c r="C81" s="87" t="str">
        <f t="shared" si="8"/>
        <v/>
      </c>
      <c r="D81" s="87"/>
      <c r="E81" s="45"/>
      <c r="F81" s="8"/>
      <c r="G81" s="43"/>
      <c r="H81" s="88"/>
      <c r="I81" s="88"/>
      <c r="J81" s="52"/>
      <c r="K81" s="89" t="str">
        <f t="shared" si="9"/>
        <v/>
      </c>
      <c r="L81" s="90"/>
      <c r="M81" s="6" t="str">
        <f>IF(J81="","",(K81/J81)/LOOKUP(RIGHT($D$2,3),定数!$A$6:$A$13,定数!$B$6:$B$13))</f>
        <v/>
      </c>
      <c r="N81" s="52"/>
      <c r="O81" s="8"/>
      <c r="P81" s="88"/>
      <c r="Q81" s="88"/>
      <c r="R81" s="91" t="str">
        <f>IF(P81="","",T81*M81*LOOKUP(RIGHT($D$2,3),定数!$A$6:$A$13,定数!$B$6:$B$13))</f>
        <v/>
      </c>
      <c r="S81" s="91"/>
      <c r="T81" s="92" t="str">
        <f t="shared" si="11"/>
        <v/>
      </c>
      <c r="U81" s="92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43">
        <v>74</v>
      </c>
      <c r="C82" s="87" t="str">
        <f t="shared" si="8"/>
        <v/>
      </c>
      <c r="D82" s="87"/>
      <c r="E82" s="45"/>
      <c r="F82" s="8"/>
      <c r="G82" s="43"/>
      <c r="H82" s="88"/>
      <c r="I82" s="88"/>
      <c r="J82" s="52"/>
      <c r="K82" s="89" t="str">
        <f t="shared" si="9"/>
        <v/>
      </c>
      <c r="L82" s="90"/>
      <c r="M82" s="6" t="str">
        <f>IF(J82="","",(K82/J82)/LOOKUP(RIGHT($D$2,3),定数!$A$6:$A$13,定数!$B$6:$B$13))</f>
        <v/>
      </c>
      <c r="N82" s="52"/>
      <c r="O82" s="8"/>
      <c r="P82" s="88"/>
      <c r="Q82" s="88"/>
      <c r="R82" s="91" t="str">
        <f>IF(P82="","",T82*M82*LOOKUP(RIGHT($D$2,3),定数!$A$6:$A$13,定数!$B$6:$B$13))</f>
        <v/>
      </c>
      <c r="S82" s="91"/>
      <c r="T82" s="92" t="str">
        <f t="shared" si="11"/>
        <v/>
      </c>
      <c r="U82" s="92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43">
        <v>75</v>
      </c>
      <c r="C83" s="87" t="str">
        <f t="shared" si="8"/>
        <v/>
      </c>
      <c r="D83" s="87"/>
      <c r="E83" s="45"/>
      <c r="F83" s="8"/>
      <c r="G83" s="43"/>
      <c r="H83" s="88"/>
      <c r="I83" s="88"/>
      <c r="J83" s="52"/>
      <c r="K83" s="89" t="str">
        <f t="shared" si="9"/>
        <v/>
      </c>
      <c r="L83" s="90"/>
      <c r="M83" s="6" t="str">
        <f>IF(J83="","",(K83/J83)/LOOKUP(RIGHT($D$2,3),定数!$A$6:$A$13,定数!$B$6:$B$13))</f>
        <v/>
      </c>
      <c r="N83" s="52"/>
      <c r="O83" s="8"/>
      <c r="P83" s="88"/>
      <c r="Q83" s="88"/>
      <c r="R83" s="91" t="str">
        <f>IF(P83="","",T83*M83*LOOKUP(RIGHT($D$2,3),定数!$A$6:$A$13,定数!$B$6:$B$13))</f>
        <v/>
      </c>
      <c r="S83" s="91"/>
      <c r="T83" s="92" t="str">
        <f t="shared" si="11"/>
        <v/>
      </c>
      <c r="U83" s="92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43">
        <v>76</v>
      </c>
      <c r="C84" s="87" t="str">
        <f t="shared" si="8"/>
        <v/>
      </c>
      <c r="D84" s="87"/>
      <c r="E84" s="45"/>
      <c r="F84" s="8"/>
      <c r="G84" s="43"/>
      <c r="H84" s="88"/>
      <c r="I84" s="88"/>
      <c r="J84" s="52"/>
      <c r="K84" s="89" t="str">
        <f t="shared" si="9"/>
        <v/>
      </c>
      <c r="L84" s="90"/>
      <c r="M84" s="6" t="str">
        <f>IF(J84="","",(K84/J84)/LOOKUP(RIGHT($D$2,3),定数!$A$6:$A$13,定数!$B$6:$B$13))</f>
        <v/>
      </c>
      <c r="N84" s="52"/>
      <c r="O84" s="8"/>
      <c r="P84" s="88"/>
      <c r="Q84" s="88"/>
      <c r="R84" s="91" t="str">
        <f>IF(P84="","",T84*M84*LOOKUP(RIGHT($D$2,3),定数!$A$6:$A$13,定数!$B$6:$B$13))</f>
        <v/>
      </c>
      <c r="S84" s="91"/>
      <c r="T84" s="92" t="str">
        <f t="shared" si="11"/>
        <v/>
      </c>
      <c r="U84" s="92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43">
        <v>77</v>
      </c>
      <c r="C85" s="87" t="str">
        <f t="shared" si="8"/>
        <v/>
      </c>
      <c r="D85" s="87"/>
      <c r="E85" s="45"/>
      <c r="F85" s="8"/>
      <c r="G85" s="43"/>
      <c r="H85" s="88"/>
      <c r="I85" s="88"/>
      <c r="J85" s="52"/>
      <c r="K85" s="89" t="str">
        <f t="shared" si="9"/>
        <v/>
      </c>
      <c r="L85" s="90"/>
      <c r="M85" s="6" t="str">
        <f>IF(J85="","",(K85/J85)/LOOKUP(RIGHT($D$2,3),定数!$A$6:$A$13,定数!$B$6:$B$13))</f>
        <v/>
      </c>
      <c r="N85" s="44"/>
      <c r="O85" s="8"/>
      <c r="P85" s="88"/>
      <c r="Q85" s="88"/>
      <c r="R85" s="91" t="str">
        <f>IF(P85="","",T85*M85*LOOKUP(RIGHT($D$2,3),定数!$A$6:$A$13,定数!$B$6:$B$13))</f>
        <v/>
      </c>
      <c r="S85" s="91"/>
      <c r="T85" s="92" t="str">
        <f t="shared" si="11"/>
        <v/>
      </c>
      <c r="U85" s="92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43">
        <v>78</v>
      </c>
      <c r="C86" s="87" t="str">
        <f t="shared" si="8"/>
        <v/>
      </c>
      <c r="D86" s="87"/>
      <c r="E86" s="45"/>
      <c r="F86" s="8"/>
      <c r="G86" s="43"/>
      <c r="H86" s="88"/>
      <c r="I86" s="88"/>
      <c r="J86" s="52"/>
      <c r="K86" s="89" t="str">
        <f t="shared" si="9"/>
        <v/>
      </c>
      <c r="L86" s="90"/>
      <c r="M86" s="6" t="str">
        <f>IF(J86="","",(K86/J86)/LOOKUP(RIGHT($D$2,3),定数!$A$6:$A$13,定数!$B$6:$B$13))</f>
        <v/>
      </c>
      <c r="N86" s="44"/>
      <c r="O86" s="8"/>
      <c r="P86" s="88"/>
      <c r="Q86" s="88"/>
      <c r="R86" s="91" t="str">
        <f>IF(P86="","",T86*M86*LOOKUP(RIGHT($D$2,3),定数!$A$6:$A$13,定数!$B$6:$B$13))</f>
        <v/>
      </c>
      <c r="S86" s="91"/>
      <c r="T86" s="92" t="str">
        <f t="shared" si="11"/>
        <v/>
      </c>
      <c r="U86" s="92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43">
        <v>79</v>
      </c>
      <c r="C87" s="87" t="str">
        <f t="shared" si="8"/>
        <v/>
      </c>
      <c r="D87" s="87"/>
      <c r="E87" s="45"/>
      <c r="F87" s="8"/>
      <c r="G87" s="43"/>
      <c r="H87" s="88"/>
      <c r="I87" s="88"/>
      <c r="J87" s="52"/>
      <c r="K87" s="89" t="str">
        <f t="shared" si="9"/>
        <v/>
      </c>
      <c r="L87" s="90"/>
      <c r="M87" s="6" t="str">
        <f>IF(J87="","",(K87/J87)/LOOKUP(RIGHT($D$2,3),定数!$A$6:$A$13,定数!$B$6:$B$13))</f>
        <v/>
      </c>
      <c r="N87" s="44"/>
      <c r="O87" s="8"/>
      <c r="P87" s="88"/>
      <c r="Q87" s="88"/>
      <c r="R87" s="91" t="str">
        <f>IF(P87="","",T87*M87*LOOKUP(RIGHT($D$2,3),定数!$A$6:$A$13,定数!$B$6:$B$13))</f>
        <v/>
      </c>
      <c r="S87" s="91"/>
      <c r="T87" s="92" t="str">
        <f t="shared" si="11"/>
        <v/>
      </c>
      <c r="U87" s="92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43">
        <v>80</v>
      </c>
      <c r="C88" s="87" t="str">
        <f t="shared" si="8"/>
        <v/>
      </c>
      <c r="D88" s="87"/>
      <c r="E88" s="45"/>
      <c r="F88" s="8"/>
      <c r="G88" s="43"/>
      <c r="H88" s="88"/>
      <c r="I88" s="88"/>
      <c r="J88" s="52"/>
      <c r="K88" s="89" t="str">
        <f t="shared" si="9"/>
        <v/>
      </c>
      <c r="L88" s="90"/>
      <c r="M88" s="6" t="str">
        <f>IF(J88="","",(K88/J88)/LOOKUP(RIGHT($D$2,3),定数!$A$6:$A$13,定数!$B$6:$B$13))</f>
        <v/>
      </c>
      <c r="N88" s="44"/>
      <c r="O88" s="8"/>
      <c r="P88" s="88"/>
      <c r="Q88" s="88"/>
      <c r="R88" s="91" t="str">
        <f>IF(P88="","",T88*M88*LOOKUP(RIGHT($D$2,3),定数!$A$6:$A$13,定数!$B$6:$B$13))</f>
        <v/>
      </c>
      <c r="S88" s="91"/>
      <c r="T88" s="92" t="str">
        <f t="shared" si="11"/>
        <v/>
      </c>
      <c r="U88" s="92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43">
        <v>81</v>
      </c>
      <c r="C89" s="87" t="str">
        <f t="shared" si="8"/>
        <v/>
      </c>
      <c r="D89" s="87"/>
      <c r="E89" s="45"/>
      <c r="F89" s="8"/>
      <c r="G89" s="43"/>
      <c r="H89" s="88"/>
      <c r="I89" s="88"/>
      <c r="J89" s="52"/>
      <c r="K89" s="89" t="str">
        <f t="shared" si="9"/>
        <v/>
      </c>
      <c r="L89" s="90"/>
      <c r="M89" s="6" t="str">
        <f>IF(J89="","",(K89/J89)/LOOKUP(RIGHT($D$2,3),定数!$A$6:$A$13,定数!$B$6:$B$13))</f>
        <v/>
      </c>
      <c r="N89" s="44"/>
      <c r="O89" s="8"/>
      <c r="P89" s="88"/>
      <c r="Q89" s="88"/>
      <c r="R89" s="91" t="str">
        <f>IF(P89="","",T89*M89*LOOKUP(RIGHT($D$2,3),定数!$A$6:$A$13,定数!$B$6:$B$13))</f>
        <v/>
      </c>
      <c r="S89" s="91"/>
      <c r="T89" s="92" t="str">
        <f t="shared" si="11"/>
        <v/>
      </c>
      <c r="U89" s="92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43">
        <v>82</v>
      </c>
      <c r="C90" s="87" t="str">
        <f t="shared" si="8"/>
        <v/>
      </c>
      <c r="D90" s="87"/>
      <c r="E90" s="45"/>
      <c r="F90" s="8"/>
      <c r="G90" s="43"/>
      <c r="H90" s="88"/>
      <c r="I90" s="88"/>
      <c r="J90" s="52"/>
      <c r="K90" s="89" t="str">
        <f t="shared" si="9"/>
        <v/>
      </c>
      <c r="L90" s="90"/>
      <c r="M90" s="6" t="str">
        <f>IF(J90="","",(K90/J90)/LOOKUP(RIGHT($D$2,3),定数!$A$6:$A$13,定数!$B$6:$B$13))</f>
        <v/>
      </c>
      <c r="N90" s="44"/>
      <c r="O90" s="8"/>
      <c r="P90" s="88"/>
      <c r="Q90" s="88"/>
      <c r="R90" s="91" t="str">
        <f>IF(P90="","",T90*M90*LOOKUP(RIGHT($D$2,3),定数!$A$6:$A$13,定数!$B$6:$B$13))</f>
        <v/>
      </c>
      <c r="S90" s="91"/>
      <c r="T90" s="92" t="str">
        <f t="shared" si="11"/>
        <v/>
      </c>
      <c r="U90" s="92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43">
        <v>83</v>
      </c>
      <c r="C91" s="87" t="str">
        <f t="shared" si="8"/>
        <v/>
      </c>
      <c r="D91" s="87"/>
      <c r="E91" s="45"/>
      <c r="F91" s="8"/>
      <c r="G91" s="43"/>
      <c r="H91" s="88"/>
      <c r="I91" s="88"/>
      <c r="J91" s="52"/>
      <c r="K91" s="89" t="str">
        <f t="shared" si="9"/>
        <v/>
      </c>
      <c r="L91" s="90"/>
      <c r="M91" s="6" t="str">
        <f>IF(J91="","",(K91/J91)/LOOKUP(RIGHT($D$2,3),定数!$A$6:$A$13,定数!$B$6:$B$13))</f>
        <v/>
      </c>
      <c r="N91" s="44"/>
      <c r="O91" s="8"/>
      <c r="P91" s="88"/>
      <c r="Q91" s="88"/>
      <c r="R91" s="91" t="str">
        <f>IF(P91="","",T91*M91*LOOKUP(RIGHT($D$2,3),定数!$A$6:$A$13,定数!$B$6:$B$13))</f>
        <v/>
      </c>
      <c r="S91" s="91"/>
      <c r="T91" s="92" t="str">
        <f t="shared" si="11"/>
        <v/>
      </c>
      <c r="U91" s="92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43">
        <v>84</v>
      </c>
      <c r="C92" s="87" t="str">
        <f t="shared" si="8"/>
        <v/>
      </c>
      <c r="D92" s="87"/>
      <c r="E92" s="45"/>
      <c r="F92" s="8"/>
      <c r="G92" s="43"/>
      <c r="H92" s="88"/>
      <c r="I92" s="88"/>
      <c r="J92" s="52"/>
      <c r="K92" s="89" t="str">
        <f t="shared" si="9"/>
        <v/>
      </c>
      <c r="L92" s="90"/>
      <c r="M92" s="6" t="str">
        <f>IF(J92="","",(K92/J92)/LOOKUP(RIGHT($D$2,3),定数!$A$6:$A$13,定数!$B$6:$B$13))</f>
        <v/>
      </c>
      <c r="N92" s="44"/>
      <c r="O92" s="8"/>
      <c r="P92" s="88"/>
      <c r="Q92" s="88"/>
      <c r="R92" s="91" t="str">
        <f>IF(P92="","",T92*M92*LOOKUP(RIGHT($D$2,3),定数!$A$6:$A$13,定数!$B$6:$B$13))</f>
        <v/>
      </c>
      <c r="S92" s="91"/>
      <c r="T92" s="92" t="str">
        <f t="shared" si="11"/>
        <v/>
      </c>
      <c r="U92" s="92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43">
        <v>85</v>
      </c>
      <c r="C93" s="87" t="str">
        <f t="shared" si="8"/>
        <v/>
      </c>
      <c r="D93" s="87"/>
      <c r="E93" s="45"/>
      <c r="F93" s="8"/>
      <c r="G93" s="43"/>
      <c r="H93" s="88"/>
      <c r="I93" s="88"/>
      <c r="J93" s="52"/>
      <c r="K93" s="89" t="str">
        <f t="shared" si="9"/>
        <v/>
      </c>
      <c r="L93" s="90"/>
      <c r="M93" s="6" t="str">
        <f>IF(J93="","",(K93/J93)/LOOKUP(RIGHT($D$2,3),定数!$A$6:$A$13,定数!$B$6:$B$13))</f>
        <v/>
      </c>
      <c r="N93" s="44"/>
      <c r="O93" s="8"/>
      <c r="P93" s="88"/>
      <c r="Q93" s="88"/>
      <c r="R93" s="91" t="str">
        <f>IF(P93="","",T93*M93*LOOKUP(RIGHT($D$2,3),定数!$A$6:$A$13,定数!$B$6:$B$13))</f>
        <v/>
      </c>
      <c r="S93" s="91"/>
      <c r="T93" s="92" t="str">
        <f t="shared" si="11"/>
        <v/>
      </c>
      <c r="U93" s="92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43">
        <v>86</v>
      </c>
      <c r="C94" s="87" t="str">
        <f t="shared" si="8"/>
        <v/>
      </c>
      <c r="D94" s="87"/>
      <c r="E94" s="45"/>
      <c r="F94" s="8"/>
      <c r="G94" s="43"/>
      <c r="H94" s="88"/>
      <c r="I94" s="88"/>
      <c r="J94" s="52"/>
      <c r="K94" s="89" t="str">
        <f t="shared" si="9"/>
        <v/>
      </c>
      <c r="L94" s="90"/>
      <c r="M94" s="6" t="str">
        <f>IF(J94="","",(K94/J94)/LOOKUP(RIGHT($D$2,3),定数!$A$6:$A$13,定数!$B$6:$B$13))</f>
        <v/>
      </c>
      <c r="N94" s="44"/>
      <c r="O94" s="8"/>
      <c r="P94" s="88"/>
      <c r="Q94" s="88"/>
      <c r="R94" s="91" t="str">
        <f>IF(P94="","",T94*M94*LOOKUP(RIGHT($D$2,3),定数!$A$6:$A$13,定数!$B$6:$B$13))</f>
        <v/>
      </c>
      <c r="S94" s="91"/>
      <c r="T94" s="92" t="str">
        <f t="shared" si="11"/>
        <v/>
      </c>
      <c r="U94" s="92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43">
        <v>87</v>
      </c>
      <c r="C95" s="87" t="str">
        <f t="shared" si="8"/>
        <v/>
      </c>
      <c r="D95" s="87"/>
      <c r="E95" s="45"/>
      <c r="F95" s="8"/>
      <c r="G95" s="43"/>
      <c r="H95" s="88"/>
      <c r="I95" s="88"/>
      <c r="J95" s="52"/>
      <c r="K95" s="89" t="str">
        <f t="shared" si="9"/>
        <v/>
      </c>
      <c r="L95" s="90"/>
      <c r="M95" s="6" t="str">
        <f>IF(J95="","",(K95/J95)/LOOKUP(RIGHT($D$2,3),定数!$A$6:$A$13,定数!$B$6:$B$13))</f>
        <v/>
      </c>
      <c r="N95" s="43"/>
      <c r="O95" s="8"/>
      <c r="P95" s="88"/>
      <c r="Q95" s="88"/>
      <c r="R95" s="91" t="str">
        <f>IF(P95="","",T95*M95*LOOKUP(RIGHT($D$2,3),定数!$A$6:$A$13,定数!$B$6:$B$13))</f>
        <v/>
      </c>
      <c r="S95" s="91"/>
      <c r="T95" s="92" t="str">
        <f t="shared" si="11"/>
        <v/>
      </c>
      <c r="U95" s="92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43">
        <v>88</v>
      </c>
      <c r="C96" s="87" t="str">
        <f t="shared" si="8"/>
        <v/>
      </c>
      <c r="D96" s="87"/>
      <c r="E96" s="45"/>
      <c r="F96" s="8"/>
      <c r="G96" s="43"/>
      <c r="H96" s="88"/>
      <c r="I96" s="88"/>
      <c r="J96" s="52"/>
      <c r="K96" s="89" t="str">
        <f t="shared" si="9"/>
        <v/>
      </c>
      <c r="L96" s="90"/>
      <c r="M96" s="6" t="str">
        <f>IF(J96="","",(K96/J96)/LOOKUP(RIGHT($D$2,3),定数!$A$6:$A$13,定数!$B$6:$B$13))</f>
        <v/>
      </c>
      <c r="N96" s="43"/>
      <c r="O96" s="8"/>
      <c r="P96" s="88"/>
      <c r="Q96" s="88"/>
      <c r="R96" s="91" t="str">
        <f>IF(P96="","",T96*M96*LOOKUP(RIGHT($D$2,3),定数!$A$6:$A$13,定数!$B$6:$B$13))</f>
        <v/>
      </c>
      <c r="S96" s="91"/>
      <c r="T96" s="92" t="str">
        <f t="shared" si="11"/>
        <v/>
      </c>
      <c r="U96" s="92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43">
        <v>89</v>
      </c>
      <c r="C97" s="87" t="str">
        <f t="shared" si="8"/>
        <v/>
      </c>
      <c r="D97" s="87"/>
      <c r="E97" s="43"/>
      <c r="F97" s="8"/>
      <c r="G97" s="43"/>
      <c r="H97" s="88"/>
      <c r="I97" s="88"/>
      <c r="J97" s="52"/>
      <c r="K97" s="89" t="str">
        <f t="shared" si="9"/>
        <v/>
      </c>
      <c r="L97" s="90"/>
      <c r="M97" s="6" t="str">
        <f>IF(J97="","",(K97/J97)/LOOKUP(RIGHT($D$2,3),定数!$A$6:$A$13,定数!$B$6:$B$13))</f>
        <v/>
      </c>
      <c r="N97" s="43"/>
      <c r="O97" s="8"/>
      <c r="P97" s="88"/>
      <c r="Q97" s="88"/>
      <c r="R97" s="91" t="str">
        <f>IF(P97="","",T97*M97*LOOKUP(RIGHT($D$2,3),定数!$A$6:$A$13,定数!$B$6:$B$13))</f>
        <v/>
      </c>
      <c r="S97" s="91"/>
      <c r="T97" s="92" t="str">
        <f t="shared" si="11"/>
        <v/>
      </c>
      <c r="U97" s="92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43">
        <v>90</v>
      </c>
      <c r="C98" s="87" t="str">
        <f t="shared" si="8"/>
        <v/>
      </c>
      <c r="D98" s="87"/>
      <c r="E98" s="43"/>
      <c r="F98" s="8"/>
      <c r="G98" s="43"/>
      <c r="H98" s="88"/>
      <c r="I98" s="88"/>
      <c r="J98" s="52"/>
      <c r="K98" s="89" t="str">
        <f t="shared" si="9"/>
        <v/>
      </c>
      <c r="L98" s="90"/>
      <c r="M98" s="6" t="str">
        <f>IF(J98="","",(K98/J98)/LOOKUP(RIGHT($D$2,3),定数!$A$6:$A$13,定数!$B$6:$B$13))</f>
        <v/>
      </c>
      <c r="N98" s="43"/>
      <c r="O98" s="8"/>
      <c r="P98" s="88"/>
      <c r="Q98" s="88"/>
      <c r="R98" s="91" t="str">
        <f>IF(P98="","",T98*M98*LOOKUP(RIGHT($D$2,3),定数!$A$6:$A$13,定数!$B$6:$B$13))</f>
        <v/>
      </c>
      <c r="S98" s="91"/>
      <c r="T98" s="92" t="str">
        <f t="shared" si="11"/>
        <v/>
      </c>
      <c r="U98" s="92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43">
        <v>91</v>
      </c>
      <c r="C99" s="87" t="str">
        <f t="shared" si="8"/>
        <v/>
      </c>
      <c r="D99" s="87"/>
      <c r="E99" s="43"/>
      <c r="F99" s="8"/>
      <c r="G99" s="43"/>
      <c r="H99" s="88"/>
      <c r="I99" s="88"/>
      <c r="J99" s="52"/>
      <c r="K99" s="89" t="str">
        <f t="shared" si="9"/>
        <v/>
      </c>
      <c r="L99" s="90"/>
      <c r="M99" s="6" t="str">
        <f>IF(J99="","",(K99/J99)/LOOKUP(RIGHT($D$2,3),定数!$A$6:$A$13,定数!$B$6:$B$13))</f>
        <v/>
      </c>
      <c r="N99" s="43"/>
      <c r="O99" s="8"/>
      <c r="P99" s="88"/>
      <c r="Q99" s="88"/>
      <c r="R99" s="91" t="str">
        <f>IF(P99="","",T99*M99*LOOKUP(RIGHT($D$2,3),定数!$A$6:$A$13,定数!$B$6:$B$13))</f>
        <v/>
      </c>
      <c r="S99" s="91"/>
      <c r="T99" s="92" t="str">
        <f t="shared" si="11"/>
        <v/>
      </c>
      <c r="U99" s="92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43">
        <v>92</v>
      </c>
      <c r="C100" s="87" t="str">
        <f t="shared" si="8"/>
        <v/>
      </c>
      <c r="D100" s="87"/>
      <c r="E100" s="43"/>
      <c r="F100" s="8"/>
      <c r="G100" s="43"/>
      <c r="H100" s="88"/>
      <c r="I100" s="88"/>
      <c r="J100" s="52"/>
      <c r="K100" s="89" t="str">
        <f t="shared" si="9"/>
        <v/>
      </c>
      <c r="L100" s="90"/>
      <c r="M100" s="6" t="str">
        <f>IF(J100="","",(K100/J100)/LOOKUP(RIGHT($D$2,3),定数!$A$6:$A$13,定数!$B$6:$B$13))</f>
        <v/>
      </c>
      <c r="N100" s="43"/>
      <c r="O100" s="8"/>
      <c r="P100" s="88"/>
      <c r="Q100" s="88"/>
      <c r="R100" s="91" t="str">
        <f>IF(P100="","",T100*M100*LOOKUP(RIGHT($D$2,3),定数!$A$6:$A$13,定数!$B$6:$B$13))</f>
        <v/>
      </c>
      <c r="S100" s="91"/>
      <c r="T100" s="92" t="str">
        <f t="shared" si="11"/>
        <v/>
      </c>
      <c r="U100" s="92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43">
        <v>93</v>
      </c>
      <c r="C101" s="87" t="str">
        <f t="shared" si="8"/>
        <v/>
      </c>
      <c r="D101" s="87"/>
      <c r="E101" s="43"/>
      <c r="F101" s="8"/>
      <c r="G101" s="43"/>
      <c r="H101" s="88"/>
      <c r="I101" s="88"/>
      <c r="J101" s="52"/>
      <c r="K101" s="89" t="str">
        <f t="shared" si="9"/>
        <v/>
      </c>
      <c r="L101" s="90"/>
      <c r="M101" s="6" t="str">
        <f>IF(J101="","",(K101/J101)/LOOKUP(RIGHT($D$2,3),定数!$A$6:$A$13,定数!$B$6:$B$13))</f>
        <v/>
      </c>
      <c r="N101" s="43"/>
      <c r="O101" s="8"/>
      <c r="P101" s="88"/>
      <c r="Q101" s="88"/>
      <c r="R101" s="91" t="str">
        <f>IF(P101="","",T101*M101*LOOKUP(RIGHT($D$2,3),定数!$A$6:$A$13,定数!$B$6:$B$13))</f>
        <v/>
      </c>
      <c r="S101" s="91"/>
      <c r="T101" s="92" t="str">
        <f t="shared" si="11"/>
        <v/>
      </c>
      <c r="U101" s="92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43">
        <v>94</v>
      </c>
      <c r="C102" s="87" t="str">
        <f t="shared" si="8"/>
        <v/>
      </c>
      <c r="D102" s="87"/>
      <c r="E102" s="43"/>
      <c r="F102" s="8"/>
      <c r="G102" s="43"/>
      <c r="H102" s="88"/>
      <c r="I102" s="88"/>
      <c r="J102" s="52"/>
      <c r="K102" s="89" t="str">
        <f t="shared" si="9"/>
        <v/>
      </c>
      <c r="L102" s="90"/>
      <c r="M102" s="6" t="str">
        <f>IF(J102="","",(K102/J102)/LOOKUP(RIGHT($D$2,3),定数!$A$6:$A$13,定数!$B$6:$B$13))</f>
        <v/>
      </c>
      <c r="N102" s="43"/>
      <c r="O102" s="8"/>
      <c r="P102" s="88"/>
      <c r="Q102" s="88"/>
      <c r="R102" s="91" t="str">
        <f>IF(P102="","",T102*M102*LOOKUP(RIGHT($D$2,3),定数!$A$6:$A$13,定数!$B$6:$B$13))</f>
        <v/>
      </c>
      <c r="S102" s="91"/>
      <c r="T102" s="92" t="str">
        <f t="shared" si="11"/>
        <v/>
      </c>
      <c r="U102" s="92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43">
        <v>95</v>
      </c>
      <c r="C103" s="87" t="str">
        <f t="shared" si="8"/>
        <v/>
      </c>
      <c r="D103" s="87"/>
      <c r="E103" s="43"/>
      <c r="F103" s="8"/>
      <c r="G103" s="43"/>
      <c r="H103" s="88"/>
      <c r="I103" s="88"/>
      <c r="J103" s="52"/>
      <c r="K103" s="89" t="str">
        <f t="shared" si="9"/>
        <v/>
      </c>
      <c r="L103" s="90"/>
      <c r="M103" s="6" t="str">
        <f>IF(J103="","",(K103/J103)/LOOKUP(RIGHT($D$2,3),定数!$A$6:$A$13,定数!$B$6:$B$13))</f>
        <v/>
      </c>
      <c r="N103" s="43"/>
      <c r="O103" s="8"/>
      <c r="P103" s="88"/>
      <c r="Q103" s="88"/>
      <c r="R103" s="91" t="str">
        <f>IF(P103="","",T103*M103*LOOKUP(RIGHT($D$2,3),定数!$A$6:$A$13,定数!$B$6:$B$13))</f>
        <v/>
      </c>
      <c r="S103" s="91"/>
      <c r="T103" s="92" t="str">
        <f t="shared" si="11"/>
        <v/>
      </c>
      <c r="U103" s="92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43">
        <v>96</v>
      </c>
      <c r="C104" s="87" t="str">
        <f t="shared" si="8"/>
        <v/>
      </c>
      <c r="D104" s="87"/>
      <c r="E104" s="43"/>
      <c r="F104" s="8"/>
      <c r="G104" s="43"/>
      <c r="H104" s="88"/>
      <c r="I104" s="88"/>
      <c r="J104" s="52"/>
      <c r="K104" s="89" t="str">
        <f t="shared" si="9"/>
        <v/>
      </c>
      <c r="L104" s="90"/>
      <c r="M104" s="6" t="str">
        <f>IF(J104="","",(K104/J104)/LOOKUP(RIGHT($D$2,3),定数!$A$6:$A$13,定数!$B$6:$B$13))</f>
        <v/>
      </c>
      <c r="N104" s="43"/>
      <c r="O104" s="8"/>
      <c r="P104" s="88"/>
      <c r="Q104" s="88"/>
      <c r="R104" s="91" t="str">
        <f>IF(P104="","",T104*M104*LOOKUP(RIGHT($D$2,3),定数!$A$6:$A$13,定数!$B$6:$B$13))</f>
        <v/>
      </c>
      <c r="S104" s="91"/>
      <c r="T104" s="92" t="str">
        <f t="shared" si="11"/>
        <v/>
      </c>
      <c r="U104" s="92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43">
        <v>97</v>
      </c>
      <c r="C105" s="87" t="str">
        <f t="shared" si="8"/>
        <v/>
      </c>
      <c r="D105" s="87"/>
      <c r="E105" s="43"/>
      <c r="F105" s="8"/>
      <c r="G105" s="43"/>
      <c r="H105" s="88"/>
      <c r="I105" s="88"/>
      <c r="J105" s="43"/>
      <c r="K105" s="89" t="str">
        <f t="shared" si="9"/>
        <v/>
      </c>
      <c r="L105" s="90"/>
      <c r="M105" s="6" t="str">
        <f>IF(J105="","",(K105/J105)/LOOKUP(RIGHT($D$2,3),定数!$A$6:$A$13,定数!$B$6:$B$13))</f>
        <v/>
      </c>
      <c r="N105" s="43"/>
      <c r="O105" s="8"/>
      <c r="P105" s="88"/>
      <c r="Q105" s="88"/>
      <c r="R105" s="91" t="str">
        <f>IF(P105="","",T105*M105*LOOKUP(RIGHT($D$2,3),定数!$A$6:$A$13,定数!$B$6:$B$13))</f>
        <v/>
      </c>
      <c r="S105" s="91"/>
      <c r="T105" s="92" t="str">
        <f t="shared" si="11"/>
        <v/>
      </c>
      <c r="U105" s="92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43">
        <v>98</v>
      </c>
      <c r="C106" s="87" t="str">
        <f t="shared" si="8"/>
        <v/>
      </c>
      <c r="D106" s="87"/>
      <c r="E106" s="43"/>
      <c r="F106" s="8"/>
      <c r="G106" s="43"/>
      <c r="H106" s="88"/>
      <c r="I106" s="88"/>
      <c r="J106" s="43"/>
      <c r="K106" s="89" t="str">
        <f t="shared" si="9"/>
        <v/>
      </c>
      <c r="L106" s="90"/>
      <c r="M106" s="6" t="str">
        <f>IF(J106="","",(K106/J106)/LOOKUP(RIGHT($D$2,3),定数!$A$6:$A$13,定数!$B$6:$B$13))</f>
        <v/>
      </c>
      <c r="N106" s="43"/>
      <c r="O106" s="8"/>
      <c r="P106" s="88"/>
      <c r="Q106" s="88"/>
      <c r="R106" s="91" t="str">
        <f>IF(P106="","",T106*M106*LOOKUP(RIGHT($D$2,3),定数!$A$6:$A$13,定数!$B$6:$B$13))</f>
        <v/>
      </c>
      <c r="S106" s="91"/>
      <c r="T106" s="92" t="str">
        <f t="shared" si="11"/>
        <v/>
      </c>
      <c r="U106" s="92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43">
        <v>99</v>
      </c>
      <c r="C107" s="87" t="str">
        <f t="shared" si="8"/>
        <v/>
      </c>
      <c r="D107" s="87"/>
      <c r="E107" s="43"/>
      <c r="F107" s="8"/>
      <c r="G107" s="43"/>
      <c r="H107" s="88"/>
      <c r="I107" s="88"/>
      <c r="J107" s="43"/>
      <c r="K107" s="89" t="str">
        <f t="shared" si="9"/>
        <v/>
      </c>
      <c r="L107" s="90"/>
      <c r="M107" s="6" t="str">
        <f>IF(J107="","",(K107/J107)/LOOKUP(RIGHT($D$2,3),定数!$A$6:$A$13,定数!$B$6:$B$13))</f>
        <v/>
      </c>
      <c r="N107" s="43"/>
      <c r="O107" s="8"/>
      <c r="P107" s="88"/>
      <c r="Q107" s="88"/>
      <c r="R107" s="91" t="str">
        <f>IF(P107="","",T107*M107*LOOKUP(RIGHT($D$2,3),定数!$A$6:$A$13,定数!$B$6:$B$13))</f>
        <v/>
      </c>
      <c r="S107" s="91"/>
      <c r="T107" s="92" t="str">
        <f t="shared" si="11"/>
        <v/>
      </c>
      <c r="U107" s="92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43">
        <v>100</v>
      </c>
      <c r="C108" s="87" t="str">
        <f t="shared" si="8"/>
        <v/>
      </c>
      <c r="D108" s="87"/>
      <c r="E108" s="43"/>
      <c r="F108" s="8"/>
      <c r="G108" s="43"/>
      <c r="H108" s="88"/>
      <c r="I108" s="88"/>
      <c r="J108" s="43"/>
      <c r="K108" s="89" t="str">
        <f t="shared" si="9"/>
        <v/>
      </c>
      <c r="L108" s="90"/>
      <c r="M108" s="6" t="str">
        <f>IF(J108="","",(K108/J108)/LOOKUP(RIGHT($D$2,3),定数!$A$6:$A$13,定数!$B$6:$B$13))</f>
        <v/>
      </c>
      <c r="N108" s="43"/>
      <c r="O108" s="8"/>
      <c r="P108" s="88"/>
      <c r="Q108" s="88"/>
      <c r="R108" s="91" t="str">
        <f>IF(P108="","",T108*M108*LOOKUP(RIGHT($D$2,3),定数!$A$6:$A$13,定数!$B$6:$B$13))</f>
        <v/>
      </c>
      <c r="S108" s="91"/>
      <c r="T108" s="92" t="str">
        <f t="shared" si="11"/>
        <v/>
      </c>
      <c r="U108" s="92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</mergeCells>
  <phoneticPr fontId="2"/>
  <conditionalFormatting sqref="G46">
    <cfRule type="cellIs" dxfId="31" priority="5" stopIfTrue="1" operator="equal">
      <formula>"買"</formula>
    </cfRule>
    <cfRule type="cellIs" dxfId="30" priority="6" stopIfTrue="1" operator="equal">
      <formula>"売"</formula>
    </cfRule>
  </conditionalFormatting>
  <conditionalFormatting sqref="G9:G11 G14:G45 G47:G108">
    <cfRule type="cellIs" dxfId="29" priority="7" stopIfTrue="1" operator="equal">
      <formula>"買"</formula>
    </cfRule>
    <cfRule type="cellIs" dxfId="28" priority="8" stopIfTrue="1" operator="equal">
      <formula>"売"</formula>
    </cfRule>
  </conditionalFormatting>
  <conditionalFormatting sqref="G12">
    <cfRule type="cellIs" dxfId="27" priority="3" stopIfTrue="1" operator="equal">
      <formula>"買"</formula>
    </cfRule>
    <cfRule type="cellIs" dxfId="26" priority="4" stopIfTrue="1" operator="equal">
      <formula>"売"</formula>
    </cfRule>
  </conditionalFormatting>
  <conditionalFormatting sqref="G13">
    <cfRule type="cellIs" dxfId="25" priority="1" stopIfTrue="1" operator="equal">
      <formula>"買"</formula>
    </cfRule>
    <cfRule type="cellIs" dxfId="24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32406-27D2-466F-A81A-FE569D65E2BD}">
  <dimension ref="B2:Y109"/>
  <sheetViews>
    <sheetView zoomScaleNormal="100" workbookViewId="0">
      <pane ySplit="8" topLeftCell="A9" activePane="bottomLeft" state="frozen"/>
      <selection pane="bottomLeft" activeCell="P59" sqref="P59:Q59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53" t="s">
        <v>5</v>
      </c>
      <c r="C2" s="53"/>
      <c r="D2" s="58" t="s">
        <v>65</v>
      </c>
      <c r="E2" s="58"/>
      <c r="F2" s="53" t="s">
        <v>61</v>
      </c>
      <c r="G2" s="53"/>
      <c r="H2" s="55" t="s">
        <v>71</v>
      </c>
      <c r="I2" s="55"/>
      <c r="J2" s="53" t="s">
        <v>7</v>
      </c>
      <c r="K2" s="53"/>
      <c r="L2" s="59">
        <v>500000</v>
      </c>
      <c r="M2" s="58"/>
      <c r="N2" s="53" t="s">
        <v>8</v>
      </c>
      <c r="O2" s="53"/>
      <c r="P2" s="54">
        <f>SUM(L2,D4)</f>
        <v>786852.05517382</v>
      </c>
      <c r="Q2" s="55"/>
      <c r="R2" s="1"/>
      <c r="S2" s="1"/>
      <c r="T2" s="1"/>
    </row>
    <row r="3" spans="2:25" ht="57" customHeight="1" x14ac:dyDescent="0.2">
      <c r="B3" s="53" t="s">
        <v>9</v>
      </c>
      <c r="C3" s="53"/>
      <c r="D3" s="56" t="s">
        <v>38</v>
      </c>
      <c r="E3" s="56"/>
      <c r="F3" s="56"/>
      <c r="G3" s="56"/>
      <c r="H3" s="56"/>
      <c r="I3" s="56"/>
      <c r="J3" s="53" t="s">
        <v>10</v>
      </c>
      <c r="K3" s="53"/>
      <c r="L3" s="56" t="s">
        <v>70</v>
      </c>
      <c r="M3" s="57"/>
      <c r="N3" s="57"/>
      <c r="O3" s="57"/>
      <c r="P3" s="57"/>
      <c r="Q3" s="57"/>
      <c r="R3" s="1"/>
      <c r="S3" s="1"/>
    </row>
    <row r="4" spans="2:25" x14ac:dyDescent="0.2">
      <c r="B4" s="53" t="s">
        <v>11</v>
      </c>
      <c r="C4" s="53"/>
      <c r="D4" s="73">
        <f>SUM($R$9:$S$993)</f>
        <v>286852.05517382</v>
      </c>
      <c r="E4" s="73"/>
      <c r="F4" s="53" t="s">
        <v>12</v>
      </c>
      <c r="G4" s="53"/>
      <c r="H4" s="74">
        <f>SUM($T$9:$U$108)</f>
        <v>222.9999999999975</v>
      </c>
      <c r="I4" s="55"/>
      <c r="J4" s="75"/>
      <c r="K4" s="75"/>
      <c r="L4" s="54"/>
      <c r="M4" s="54"/>
      <c r="N4" s="75" t="s">
        <v>58</v>
      </c>
      <c r="O4" s="75"/>
      <c r="P4" s="83">
        <f>MAX(Y:Y)</f>
        <v>0.11470718999999996</v>
      </c>
      <c r="Q4" s="83"/>
      <c r="R4" s="1"/>
      <c r="S4" s="1"/>
      <c r="T4" s="1"/>
    </row>
    <row r="5" spans="2:25" x14ac:dyDescent="0.2">
      <c r="B5" s="50" t="s">
        <v>15</v>
      </c>
      <c r="C5" s="48">
        <f>COUNTIF($R$9:$R$990,"&gt;0")</f>
        <v>30</v>
      </c>
      <c r="D5" s="47" t="s">
        <v>16</v>
      </c>
      <c r="E5" s="15">
        <f>COUNTIF($R$9:$R$990,"&lt;0")</f>
        <v>20</v>
      </c>
      <c r="F5" s="47" t="s">
        <v>17</v>
      </c>
      <c r="G5" s="48">
        <f>COUNTIF($R$9:$R$990,"=0")</f>
        <v>0</v>
      </c>
      <c r="H5" s="47" t="s">
        <v>18</v>
      </c>
      <c r="I5" s="49">
        <f>C5/SUM(C5,E5,G5)</f>
        <v>0.6</v>
      </c>
      <c r="J5" s="84" t="s">
        <v>19</v>
      </c>
      <c r="K5" s="53"/>
      <c r="L5" s="85">
        <f>MAX(V9:V993)</f>
        <v>7</v>
      </c>
      <c r="M5" s="86"/>
      <c r="N5" s="17" t="s">
        <v>20</v>
      </c>
      <c r="O5" s="9"/>
      <c r="P5" s="85">
        <f>MAX(W9:W993)</f>
        <v>4</v>
      </c>
      <c r="Q5" s="86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60</v>
      </c>
      <c r="N6" s="12"/>
      <c r="O6" s="12"/>
      <c r="P6" s="10"/>
      <c r="Q6" s="51"/>
      <c r="R6" s="1"/>
      <c r="S6" s="1"/>
      <c r="T6" s="1"/>
    </row>
    <row r="7" spans="2:25" x14ac:dyDescent="0.2">
      <c r="B7" s="60" t="s">
        <v>21</v>
      </c>
      <c r="C7" s="62" t="s">
        <v>22</v>
      </c>
      <c r="D7" s="63"/>
      <c r="E7" s="66" t="s">
        <v>23</v>
      </c>
      <c r="F7" s="67"/>
      <c r="G7" s="67"/>
      <c r="H7" s="67"/>
      <c r="I7" s="68"/>
      <c r="J7" s="69" t="s">
        <v>24</v>
      </c>
      <c r="K7" s="70"/>
      <c r="L7" s="71"/>
      <c r="M7" s="72" t="s">
        <v>25</v>
      </c>
      <c r="N7" s="76" t="s">
        <v>26</v>
      </c>
      <c r="O7" s="77"/>
      <c r="P7" s="77"/>
      <c r="Q7" s="78"/>
      <c r="R7" s="79" t="s">
        <v>27</v>
      </c>
      <c r="S7" s="79"/>
      <c r="T7" s="79"/>
      <c r="U7" s="79"/>
    </row>
    <row r="8" spans="2:25" x14ac:dyDescent="0.2">
      <c r="B8" s="61"/>
      <c r="C8" s="64"/>
      <c r="D8" s="65"/>
      <c r="E8" s="18" t="s">
        <v>28</v>
      </c>
      <c r="F8" s="18" t="s">
        <v>29</v>
      </c>
      <c r="G8" s="18" t="s">
        <v>30</v>
      </c>
      <c r="H8" s="80" t="s">
        <v>31</v>
      </c>
      <c r="I8" s="68"/>
      <c r="J8" s="4" t="s">
        <v>32</v>
      </c>
      <c r="K8" s="81" t="s">
        <v>33</v>
      </c>
      <c r="L8" s="71"/>
      <c r="M8" s="72"/>
      <c r="N8" s="5" t="s">
        <v>28</v>
      </c>
      <c r="O8" s="5" t="s">
        <v>29</v>
      </c>
      <c r="P8" s="82" t="s">
        <v>31</v>
      </c>
      <c r="Q8" s="78"/>
      <c r="R8" s="79" t="s">
        <v>34</v>
      </c>
      <c r="S8" s="79"/>
      <c r="T8" s="79" t="s">
        <v>32</v>
      </c>
      <c r="U8" s="79"/>
      <c r="Y8" t="s">
        <v>57</v>
      </c>
    </row>
    <row r="9" spans="2:25" x14ac:dyDescent="0.2">
      <c r="B9" s="52">
        <v>1</v>
      </c>
      <c r="C9" s="87">
        <f>L2</f>
        <v>500000</v>
      </c>
      <c r="D9" s="87"/>
      <c r="E9" s="52">
        <v>2016</v>
      </c>
      <c r="F9" s="8">
        <v>44013</v>
      </c>
      <c r="G9" s="52" t="s">
        <v>4</v>
      </c>
      <c r="H9" s="88">
        <v>0.74629999999999996</v>
      </c>
      <c r="I9" s="88"/>
      <c r="J9" s="52">
        <v>22</v>
      </c>
      <c r="K9" s="87">
        <f>IF(J9="","",C9*0.03)</f>
        <v>15000</v>
      </c>
      <c r="L9" s="87"/>
      <c r="M9" s="6">
        <f>IF(J9="","",(K9/J9)/LOOKUP(RIGHT($D$2,3),定数!$A$6:$A$13,定数!$B$6:$B$13))</f>
        <v>5.6818181818181825</v>
      </c>
      <c r="N9" s="52">
        <v>2016</v>
      </c>
      <c r="O9" s="8">
        <v>44013</v>
      </c>
      <c r="P9" s="88">
        <v>0.74919999999999998</v>
      </c>
      <c r="Q9" s="88"/>
      <c r="R9" s="91">
        <f>IF(P9="","",T9*M9*LOOKUP(RIGHT($D$2,3),定数!$A$6:$A$13,定数!$B$6:$B$13))</f>
        <v>19772.727272727367</v>
      </c>
      <c r="S9" s="91"/>
      <c r="T9" s="92">
        <f>IF(P9="","",IF(G9="買",(P9-H9),(H9-P9))*IF(RIGHT($D$2,3)="JPY",100,10000))</f>
        <v>29.000000000000135</v>
      </c>
      <c r="U9" s="92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52">
        <v>2</v>
      </c>
      <c r="C10" s="87">
        <f t="shared" ref="C10:C73" si="0">IF(R9="","",C9+R9)</f>
        <v>519772.72727272735</v>
      </c>
      <c r="D10" s="87"/>
      <c r="E10" s="52">
        <v>2016</v>
      </c>
      <c r="F10" s="8">
        <v>44017</v>
      </c>
      <c r="G10" s="52" t="s">
        <v>3</v>
      </c>
      <c r="H10" s="88">
        <v>0.75049999999999994</v>
      </c>
      <c r="I10" s="88"/>
      <c r="J10" s="52">
        <v>40</v>
      </c>
      <c r="K10" s="89">
        <f>IF(J10="","",C10*0.03)</f>
        <v>15593.18181818182</v>
      </c>
      <c r="L10" s="90"/>
      <c r="M10" s="6">
        <f>IF(J10="","",(K10/J10)/LOOKUP(RIGHT($D$2,3),定数!$A$6:$A$13,定数!$B$6:$B$13))</f>
        <v>3.2485795454545459</v>
      </c>
      <c r="N10" s="52">
        <v>2016</v>
      </c>
      <c r="O10" s="8">
        <v>44018</v>
      </c>
      <c r="P10" s="88">
        <v>0.74480000000000002</v>
      </c>
      <c r="Q10" s="88"/>
      <c r="R10" s="91">
        <f>IF(P10="","",T10*M10*LOOKUP(RIGHT($D$2,3),定数!$A$6:$A$13,定数!$B$6:$B$13))</f>
        <v>22220.284090908812</v>
      </c>
      <c r="S10" s="91"/>
      <c r="T10" s="92">
        <f>IF(P10="","",IF(G10="買",(P10-H10),(H10-P10))*IF(RIGHT($D$2,3)="JPY",100,10000))</f>
        <v>56.999999999999275</v>
      </c>
      <c r="U10" s="92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35">
        <f>IF(C10&lt;&gt;"",MAX(C10,C9),"")</f>
        <v>519772.72727272735</v>
      </c>
    </row>
    <row r="11" spans="2:25" x14ac:dyDescent="0.2">
      <c r="B11" s="52">
        <v>3</v>
      </c>
      <c r="C11" s="87">
        <f t="shared" si="0"/>
        <v>541993.01136363612</v>
      </c>
      <c r="D11" s="87"/>
      <c r="E11" s="52">
        <v>2016</v>
      </c>
      <c r="F11" s="8">
        <v>44037</v>
      </c>
      <c r="G11" s="52" t="s">
        <v>4</v>
      </c>
      <c r="H11" s="88">
        <v>0.74739999999999995</v>
      </c>
      <c r="I11" s="88"/>
      <c r="J11" s="52">
        <v>9</v>
      </c>
      <c r="K11" s="89">
        <f t="shared" ref="K11:K74" si="3">IF(J11="","",C11*0.03)</f>
        <v>16259.790340909083</v>
      </c>
      <c r="L11" s="90"/>
      <c r="M11" s="6">
        <f>IF(J11="","",(K11/J11)/LOOKUP(RIGHT($D$2,3),定数!$A$6:$A$13,定数!$B$6:$B$13))</f>
        <v>15.05536142676767</v>
      </c>
      <c r="N11" s="52">
        <v>2016</v>
      </c>
      <c r="O11" s="8">
        <v>44037</v>
      </c>
      <c r="P11" s="88">
        <v>0.74829999999999997</v>
      </c>
      <c r="Q11" s="88"/>
      <c r="R11" s="91">
        <f>IF(P11="","",T11*M11*LOOKUP(RIGHT($D$2,3),定数!$A$6:$A$13,定数!$B$6:$B$13))</f>
        <v>16259.790340909298</v>
      </c>
      <c r="S11" s="91"/>
      <c r="T11" s="92">
        <f>IF(P11="","",IF(G11="買",(P11-H11),(H11-P11))*IF(RIGHT($D$2,3)="JPY",100,10000))</f>
        <v>9.000000000000119</v>
      </c>
      <c r="U11" s="92"/>
      <c r="V11" s="22">
        <f t="shared" si="1"/>
        <v>3</v>
      </c>
      <c r="W11">
        <f t="shared" si="2"/>
        <v>0</v>
      </c>
      <c r="X11" s="35">
        <f>IF(C11&lt;&gt;"",MAX(X10,C11),"")</f>
        <v>541993.01136363612</v>
      </c>
      <c r="Y11" s="36">
        <f>IF(X11&lt;&gt;"",1-(C11/X11),"")</f>
        <v>0</v>
      </c>
    </row>
    <row r="12" spans="2:25" x14ac:dyDescent="0.2">
      <c r="B12" s="52">
        <v>4</v>
      </c>
      <c r="C12" s="87">
        <f t="shared" si="0"/>
        <v>558252.80170454539</v>
      </c>
      <c r="D12" s="87"/>
      <c r="E12" s="52">
        <v>2016</v>
      </c>
      <c r="F12" s="8">
        <v>44039</v>
      </c>
      <c r="G12" s="52" t="s">
        <v>3</v>
      </c>
      <c r="H12" s="88">
        <v>0.74619999999999997</v>
      </c>
      <c r="I12" s="88"/>
      <c r="J12" s="52">
        <v>21</v>
      </c>
      <c r="K12" s="89">
        <f t="shared" si="3"/>
        <v>16747.58405113636</v>
      </c>
      <c r="L12" s="90"/>
      <c r="M12" s="6">
        <f>IF(J12="","",(K12/J12)/LOOKUP(RIGHT($D$2,3),定数!$A$6:$A$13,定数!$B$6:$B$13))</f>
        <v>6.6458666869588727</v>
      </c>
      <c r="N12" s="52">
        <v>2016</v>
      </c>
      <c r="O12" s="8">
        <v>44039</v>
      </c>
      <c r="P12" s="88">
        <v>0.74829999999999997</v>
      </c>
      <c r="Q12" s="88"/>
      <c r="R12" s="91">
        <f>IF(P12="","",T12*M12*LOOKUP(RIGHT($D$2,3),定数!$A$6:$A$13,定数!$B$6:$B$13))</f>
        <v>-16747.584051136288</v>
      </c>
      <c r="S12" s="91"/>
      <c r="T12" s="92">
        <f t="shared" ref="T12:T75" si="4">IF(P12="","",IF(G12="買",(P12-H12),(H12-P12))*IF(RIGHT($D$2,3)="JPY",100,10000))</f>
        <v>-20.999999999999908</v>
      </c>
      <c r="U12" s="92"/>
      <c r="V12" s="22">
        <f t="shared" si="1"/>
        <v>0</v>
      </c>
      <c r="W12">
        <f t="shared" si="2"/>
        <v>1</v>
      </c>
      <c r="X12" s="35">
        <f t="shared" ref="X12:X75" si="5">IF(C12&lt;&gt;"",MAX(X11,C12),"")</f>
        <v>558252.80170454539</v>
      </c>
      <c r="Y12" s="36">
        <f t="shared" ref="Y12:Y75" si="6">IF(X12&lt;&gt;"",1-(C12/X12),"")</f>
        <v>0</v>
      </c>
    </row>
    <row r="13" spans="2:25" x14ac:dyDescent="0.2">
      <c r="B13" s="52">
        <v>5</v>
      </c>
      <c r="C13" s="87">
        <f t="shared" si="0"/>
        <v>541505.21765340911</v>
      </c>
      <c r="D13" s="87"/>
      <c r="E13" s="52">
        <v>2016</v>
      </c>
      <c r="F13" s="8">
        <v>44054</v>
      </c>
      <c r="G13" s="52" t="s">
        <v>3</v>
      </c>
      <c r="H13" s="88">
        <v>0.77029999999999998</v>
      </c>
      <c r="I13" s="88"/>
      <c r="J13" s="52">
        <v>16</v>
      </c>
      <c r="K13" s="89">
        <f t="shared" si="3"/>
        <v>16245.156529602273</v>
      </c>
      <c r="L13" s="90"/>
      <c r="M13" s="6">
        <f>IF(J13="","",(K13/J13)/LOOKUP(RIGHT($D$2,3),定数!$A$6:$A$13,定数!$B$6:$B$13))</f>
        <v>8.461019025834517</v>
      </c>
      <c r="N13" s="52">
        <v>2016</v>
      </c>
      <c r="O13" s="8">
        <v>44054</v>
      </c>
      <c r="P13" s="88">
        <v>0.77190000000000003</v>
      </c>
      <c r="Q13" s="88"/>
      <c r="R13" s="91">
        <f>IF(P13="","",T13*M13*LOOKUP(RIGHT($D$2,3),定数!$A$6:$A$13,定数!$B$6:$B$13))</f>
        <v>-16245.156529602737</v>
      </c>
      <c r="S13" s="91"/>
      <c r="T13" s="92">
        <f t="shared" si="4"/>
        <v>-16.000000000000458</v>
      </c>
      <c r="U13" s="92"/>
      <c r="V13" s="22">
        <f t="shared" si="1"/>
        <v>0</v>
      </c>
      <c r="W13">
        <f t="shared" si="2"/>
        <v>2</v>
      </c>
      <c r="X13" s="35">
        <f t="shared" si="5"/>
        <v>558252.80170454539</v>
      </c>
      <c r="Y13" s="36">
        <f t="shared" si="6"/>
        <v>2.9999999999999805E-2</v>
      </c>
    </row>
    <row r="14" spans="2:25" x14ac:dyDescent="0.2">
      <c r="B14" s="52">
        <v>6</v>
      </c>
      <c r="C14" s="87">
        <f t="shared" si="0"/>
        <v>525260.0611238064</v>
      </c>
      <c r="D14" s="87"/>
      <c r="E14" s="52">
        <v>2016</v>
      </c>
      <c r="F14" s="8">
        <v>44060</v>
      </c>
      <c r="G14" s="52" t="s">
        <v>3</v>
      </c>
      <c r="H14" s="88">
        <v>0.76829999999999998</v>
      </c>
      <c r="I14" s="88"/>
      <c r="J14" s="52">
        <v>23</v>
      </c>
      <c r="K14" s="89">
        <f t="shared" si="3"/>
        <v>15757.801833714191</v>
      </c>
      <c r="L14" s="90"/>
      <c r="M14" s="6">
        <f>IF(J14="","",(K14/J14)/LOOKUP(RIGHT($D$2,3),定数!$A$6:$A$13,定数!$B$6:$B$13))</f>
        <v>5.709348490476156</v>
      </c>
      <c r="N14" s="52">
        <v>2016</v>
      </c>
      <c r="O14" s="8">
        <v>44060</v>
      </c>
      <c r="P14" s="88">
        <v>0.76529999999999998</v>
      </c>
      <c r="Q14" s="88"/>
      <c r="R14" s="91">
        <f>IF(P14="","",T14*M14*LOOKUP(RIGHT($D$2,3),定数!$A$6:$A$13,定数!$B$6:$B$13))</f>
        <v>20553.65456571418</v>
      </c>
      <c r="S14" s="91"/>
      <c r="T14" s="92">
        <f t="shared" si="4"/>
        <v>30.000000000000028</v>
      </c>
      <c r="U14" s="92"/>
      <c r="V14" s="22">
        <f t="shared" si="1"/>
        <v>1</v>
      </c>
      <c r="W14">
        <f t="shared" si="2"/>
        <v>0</v>
      </c>
      <c r="X14" s="35">
        <f t="shared" si="5"/>
        <v>558252.80170454539</v>
      </c>
      <c r="Y14" s="36">
        <f t="shared" si="6"/>
        <v>5.9100000000000597E-2</v>
      </c>
    </row>
    <row r="15" spans="2:25" x14ac:dyDescent="0.2">
      <c r="B15" s="52">
        <v>7</v>
      </c>
      <c r="C15" s="87">
        <f t="shared" si="0"/>
        <v>545813.71568952058</v>
      </c>
      <c r="D15" s="87"/>
      <c r="E15" s="52">
        <v>2016</v>
      </c>
      <c r="F15" s="8">
        <v>44073</v>
      </c>
      <c r="G15" s="52" t="s">
        <v>3</v>
      </c>
      <c r="H15" s="88">
        <v>0.75449999999999995</v>
      </c>
      <c r="I15" s="88"/>
      <c r="J15" s="52">
        <v>24</v>
      </c>
      <c r="K15" s="89">
        <f t="shared" si="3"/>
        <v>16374.411470685616</v>
      </c>
      <c r="L15" s="90"/>
      <c r="M15" s="6">
        <f>IF(J15="","",(K15/J15)/LOOKUP(RIGHT($D$2,3),定数!$A$6:$A$13,定数!$B$6:$B$13))</f>
        <v>5.6855595384325053</v>
      </c>
      <c r="N15" s="52">
        <v>2016</v>
      </c>
      <c r="O15" s="8">
        <v>44073</v>
      </c>
      <c r="P15" s="88">
        <v>0.75129999999999997</v>
      </c>
      <c r="Q15" s="88"/>
      <c r="R15" s="91">
        <f>IF(P15="","",T15*M15*LOOKUP(RIGHT($D$2,3),定数!$A$6:$A$13,定数!$B$6:$B$13))</f>
        <v>21832.548627580691</v>
      </c>
      <c r="S15" s="91"/>
      <c r="T15" s="92">
        <f t="shared" si="4"/>
        <v>31.999999999999808</v>
      </c>
      <c r="U15" s="92"/>
      <c r="V15" s="22">
        <f t="shared" si="1"/>
        <v>2</v>
      </c>
      <c r="W15">
        <f t="shared" si="2"/>
        <v>0</v>
      </c>
      <c r="X15" s="35">
        <f t="shared" si="5"/>
        <v>558252.80170454539</v>
      </c>
      <c r="Y15" s="36">
        <f t="shared" si="6"/>
        <v>2.2282173913044101E-2</v>
      </c>
    </row>
    <row r="16" spans="2:25" x14ac:dyDescent="0.2">
      <c r="B16" s="52">
        <v>8</v>
      </c>
      <c r="C16" s="87">
        <f t="shared" si="0"/>
        <v>567646.26431710133</v>
      </c>
      <c r="D16" s="87"/>
      <c r="E16" s="52">
        <v>2016</v>
      </c>
      <c r="F16" s="8">
        <v>44102</v>
      </c>
      <c r="G16" s="52" t="s">
        <v>4</v>
      </c>
      <c r="H16" s="88">
        <v>0.76690000000000003</v>
      </c>
      <c r="I16" s="88"/>
      <c r="J16" s="52">
        <v>12</v>
      </c>
      <c r="K16" s="89">
        <f t="shared" si="3"/>
        <v>17029.387929513039</v>
      </c>
      <c r="L16" s="90"/>
      <c r="M16" s="6">
        <f>IF(J16="","",(K16/J16)/LOOKUP(RIGHT($D$2,3),定数!$A$6:$A$13,定数!$B$6:$B$13))</f>
        <v>11.825963839939611</v>
      </c>
      <c r="N16" s="52">
        <v>2016</v>
      </c>
      <c r="O16" s="8">
        <v>44102</v>
      </c>
      <c r="P16" s="88">
        <v>0.76849999999999996</v>
      </c>
      <c r="Q16" s="88"/>
      <c r="R16" s="91">
        <f>IF(P16="","",T16*M16*LOOKUP(RIGHT($D$2,3),定数!$A$6:$A$13,定数!$B$6:$B$13))</f>
        <v>22705.850572683128</v>
      </c>
      <c r="S16" s="91"/>
      <c r="T16" s="92">
        <f t="shared" si="4"/>
        <v>15.999999999999348</v>
      </c>
      <c r="U16" s="92"/>
      <c r="V16" s="22">
        <f t="shared" si="1"/>
        <v>3</v>
      </c>
      <c r="W16">
        <f t="shared" si="2"/>
        <v>0</v>
      </c>
      <c r="X16" s="35">
        <f t="shared" si="5"/>
        <v>567646.26431710133</v>
      </c>
      <c r="Y16" s="36">
        <f t="shared" si="6"/>
        <v>0</v>
      </c>
    </row>
    <row r="17" spans="2:25" x14ac:dyDescent="0.2">
      <c r="B17" s="52">
        <v>9</v>
      </c>
      <c r="C17" s="87">
        <f t="shared" si="0"/>
        <v>590352.11488978448</v>
      </c>
      <c r="D17" s="87"/>
      <c r="E17" s="52">
        <v>2016</v>
      </c>
      <c r="F17" s="8">
        <v>44108</v>
      </c>
      <c r="G17" s="52" t="s">
        <v>3</v>
      </c>
      <c r="H17" s="88">
        <v>0.76580000000000004</v>
      </c>
      <c r="I17" s="88"/>
      <c r="J17" s="52">
        <v>16</v>
      </c>
      <c r="K17" s="89">
        <f t="shared" si="3"/>
        <v>17710.563446693533</v>
      </c>
      <c r="L17" s="90"/>
      <c r="M17" s="6">
        <f>IF(J17="","",(K17/J17)/LOOKUP(RIGHT($D$2,3),定数!$A$6:$A$13,定数!$B$6:$B$13))</f>
        <v>9.2242517951528828</v>
      </c>
      <c r="N17" s="52">
        <v>2016</v>
      </c>
      <c r="O17" s="8">
        <v>44108</v>
      </c>
      <c r="P17" s="88">
        <v>0.76390000000000002</v>
      </c>
      <c r="Q17" s="88"/>
      <c r="R17" s="91">
        <f>IF(P17="","",T17*M17*LOOKUP(RIGHT($D$2,3),定数!$A$6:$A$13,定数!$B$6:$B$13))</f>
        <v>21031.294092948712</v>
      </c>
      <c r="S17" s="91"/>
      <c r="T17" s="92">
        <f t="shared" si="4"/>
        <v>19.000000000000128</v>
      </c>
      <c r="U17" s="92"/>
      <c r="V17" s="22">
        <f t="shared" si="1"/>
        <v>4</v>
      </c>
      <c r="W17">
        <f t="shared" si="2"/>
        <v>0</v>
      </c>
      <c r="X17" s="35">
        <f t="shared" si="5"/>
        <v>590352.11488978448</v>
      </c>
      <c r="Y17" s="36">
        <f t="shared" si="6"/>
        <v>0</v>
      </c>
    </row>
    <row r="18" spans="2:25" x14ac:dyDescent="0.2">
      <c r="B18" s="52">
        <v>10</v>
      </c>
      <c r="C18" s="87">
        <f t="shared" si="0"/>
        <v>611383.40898273315</v>
      </c>
      <c r="D18" s="87"/>
      <c r="E18" s="52">
        <v>2016</v>
      </c>
      <c r="F18" s="8">
        <v>44117</v>
      </c>
      <c r="G18" s="52" t="s">
        <v>3</v>
      </c>
      <c r="H18" s="88">
        <v>0.75560000000000005</v>
      </c>
      <c r="I18" s="88"/>
      <c r="J18" s="52">
        <v>32</v>
      </c>
      <c r="K18" s="89">
        <f>IF(J18="","",C18*0.03)</f>
        <v>18341.502269481993</v>
      </c>
      <c r="L18" s="90"/>
      <c r="M18" s="6">
        <f>IF(J18="","",(K18/J18)/LOOKUP(RIGHT($D$2,3),定数!$A$6:$A$13,定数!$B$6:$B$13))</f>
        <v>4.7764328826776019</v>
      </c>
      <c r="N18" s="52">
        <v>2016</v>
      </c>
      <c r="O18" s="8">
        <v>44117</v>
      </c>
      <c r="P18" s="88">
        <v>0.75119999999999998</v>
      </c>
      <c r="Q18" s="88"/>
      <c r="R18" s="91">
        <f>IF(P18="","",T18*M18*LOOKUP(RIGHT($D$2,3),定数!$A$6:$A$13,定数!$B$6:$B$13))</f>
        <v>25219.565620538138</v>
      </c>
      <c r="S18" s="91"/>
      <c r="T18" s="92">
        <f t="shared" si="4"/>
        <v>44.000000000000703</v>
      </c>
      <c r="U18" s="92"/>
      <c r="V18" s="22">
        <f t="shared" si="1"/>
        <v>5</v>
      </c>
      <c r="W18">
        <f t="shared" si="2"/>
        <v>0</v>
      </c>
      <c r="X18" s="35">
        <f t="shared" si="5"/>
        <v>611383.40898273315</v>
      </c>
      <c r="Y18" s="36">
        <f t="shared" si="6"/>
        <v>0</v>
      </c>
    </row>
    <row r="19" spans="2:25" x14ac:dyDescent="0.2">
      <c r="B19" s="52">
        <v>11</v>
      </c>
      <c r="C19" s="87">
        <f t="shared" si="0"/>
        <v>636602.97460327134</v>
      </c>
      <c r="D19" s="87"/>
      <c r="E19" s="52">
        <v>2016</v>
      </c>
      <c r="F19" s="8">
        <v>44124</v>
      </c>
      <c r="G19" s="52" t="s">
        <v>3</v>
      </c>
      <c r="H19" s="88">
        <v>0.76480000000000004</v>
      </c>
      <c r="I19" s="88"/>
      <c r="J19" s="52">
        <v>27</v>
      </c>
      <c r="K19" s="89">
        <f t="shared" si="3"/>
        <v>19098.089238098139</v>
      </c>
      <c r="L19" s="90"/>
      <c r="M19" s="6">
        <f>IF(J19="","",(K19/J19)/LOOKUP(RIGHT($D$2,3),定数!$A$6:$A$13,定数!$B$6:$B$13))</f>
        <v>5.8944719870673259</v>
      </c>
      <c r="N19" s="52">
        <v>2016</v>
      </c>
      <c r="O19" s="8">
        <v>44125</v>
      </c>
      <c r="P19" s="88">
        <v>0.7611</v>
      </c>
      <c r="Q19" s="88"/>
      <c r="R19" s="91">
        <f>IF(P19="","",T19*M19*LOOKUP(RIGHT($D$2,3),定数!$A$6:$A$13,定数!$B$6:$B$13))</f>
        <v>26171.455622579189</v>
      </c>
      <c r="S19" s="91"/>
      <c r="T19" s="92">
        <f t="shared" si="4"/>
        <v>37.000000000000369</v>
      </c>
      <c r="U19" s="92"/>
      <c r="V19" s="22">
        <f t="shared" si="1"/>
        <v>6</v>
      </c>
      <c r="W19">
        <f t="shared" si="2"/>
        <v>0</v>
      </c>
      <c r="X19" s="35">
        <f t="shared" si="5"/>
        <v>636602.97460327134</v>
      </c>
      <c r="Y19" s="36">
        <f t="shared" si="6"/>
        <v>0</v>
      </c>
    </row>
    <row r="20" spans="2:25" x14ac:dyDescent="0.2">
      <c r="B20" s="52">
        <v>12</v>
      </c>
      <c r="C20" s="87">
        <f t="shared" si="0"/>
        <v>662774.43022585055</v>
      </c>
      <c r="D20" s="87"/>
      <c r="E20" s="52">
        <v>2016</v>
      </c>
      <c r="F20" s="8">
        <v>44152</v>
      </c>
      <c r="G20" s="52" t="s">
        <v>3</v>
      </c>
      <c r="H20" s="88">
        <v>0.74580000000000002</v>
      </c>
      <c r="I20" s="88"/>
      <c r="J20" s="52">
        <v>23</v>
      </c>
      <c r="K20" s="89">
        <f t="shared" si="3"/>
        <v>19883.232906775516</v>
      </c>
      <c r="L20" s="90"/>
      <c r="M20" s="6">
        <f>IF(J20="","",(K20/J20)/LOOKUP(RIGHT($D$2,3),定数!$A$6:$A$13,定数!$B$6:$B$13))</f>
        <v>7.2040698937592449</v>
      </c>
      <c r="N20" s="52">
        <v>2016</v>
      </c>
      <c r="O20" s="8">
        <v>44152</v>
      </c>
      <c r="P20" s="88">
        <v>0.74280000000000002</v>
      </c>
      <c r="Q20" s="88"/>
      <c r="R20" s="91">
        <f>IF(P20="","",T20*M20*LOOKUP(RIGHT($D$2,3),定数!$A$6:$A$13,定数!$B$6:$B$13))</f>
        <v>25934.651617533305</v>
      </c>
      <c r="S20" s="91"/>
      <c r="T20" s="92">
        <f t="shared" si="4"/>
        <v>30.000000000000028</v>
      </c>
      <c r="U20" s="92"/>
      <c r="V20" s="22">
        <f t="shared" si="1"/>
        <v>7</v>
      </c>
      <c r="W20">
        <f t="shared" si="2"/>
        <v>0</v>
      </c>
      <c r="X20" s="35">
        <f t="shared" si="5"/>
        <v>662774.43022585055</v>
      </c>
      <c r="Y20" s="36">
        <f t="shared" si="6"/>
        <v>0</v>
      </c>
    </row>
    <row r="21" spans="2:25" x14ac:dyDescent="0.2">
      <c r="B21" s="52">
        <v>13</v>
      </c>
      <c r="C21" s="87">
        <f t="shared" si="0"/>
        <v>688709.08184338384</v>
      </c>
      <c r="D21" s="87"/>
      <c r="E21" s="52">
        <v>2016</v>
      </c>
      <c r="F21" s="8">
        <v>44156</v>
      </c>
      <c r="G21" s="52" t="s">
        <v>3</v>
      </c>
      <c r="H21" s="88">
        <v>0.73260000000000003</v>
      </c>
      <c r="I21" s="88"/>
      <c r="J21" s="52">
        <v>18</v>
      </c>
      <c r="K21" s="89">
        <f>IF(J21="","",C21*0.03)</f>
        <v>20661.272455301514</v>
      </c>
      <c r="L21" s="90"/>
      <c r="M21" s="6">
        <f>IF(J21="","",(K21/J21)/LOOKUP(RIGHT($D$2,3),定数!$A$6:$A$13,定数!$B$6:$B$13))</f>
        <v>9.5654039144914424</v>
      </c>
      <c r="N21" s="52">
        <v>2016</v>
      </c>
      <c r="O21" s="8">
        <v>44156</v>
      </c>
      <c r="P21" s="88">
        <v>0.73440000000000005</v>
      </c>
      <c r="Q21" s="88"/>
      <c r="R21" s="91">
        <f>IF(P21="","",T21*M21*LOOKUP(RIGHT($D$2,3),定数!$A$6:$A$13,定数!$B$6:$B$13))</f>
        <v>-20661.272455301787</v>
      </c>
      <c r="S21" s="91"/>
      <c r="T21" s="92">
        <f t="shared" si="4"/>
        <v>-18.000000000000238</v>
      </c>
      <c r="U21" s="92"/>
      <c r="V21" s="22">
        <f t="shared" si="1"/>
        <v>0</v>
      </c>
      <c r="W21">
        <f t="shared" si="2"/>
        <v>1</v>
      </c>
      <c r="X21" s="35">
        <f t="shared" si="5"/>
        <v>688709.08184338384</v>
      </c>
      <c r="Y21" s="36">
        <f t="shared" si="6"/>
        <v>0</v>
      </c>
    </row>
    <row r="22" spans="2:25" x14ac:dyDescent="0.2">
      <c r="B22" s="52">
        <v>14</v>
      </c>
      <c r="C22" s="87">
        <f t="shared" si="0"/>
        <v>668047.80938808201</v>
      </c>
      <c r="D22" s="87"/>
      <c r="E22" s="52">
        <v>2016</v>
      </c>
      <c r="F22" s="8">
        <v>44159</v>
      </c>
      <c r="G22" s="52" t="s">
        <v>3</v>
      </c>
      <c r="H22" s="88">
        <v>0.73780000000000001</v>
      </c>
      <c r="I22" s="88"/>
      <c r="J22" s="52">
        <v>11</v>
      </c>
      <c r="K22" s="89">
        <f t="shared" si="3"/>
        <v>20041.434281642458</v>
      </c>
      <c r="L22" s="90"/>
      <c r="M22" s="6">
        <f>IF(J22="","",(K22/J22)/LOOKUP(RIGHT($D$2,3),定数!$A$6:$A$13,定数!$B$6:$B$13))</f>
        <v>15.182904758820042</v>
      </c>
      <c r="N22" s="52">
        <v>2016</v>
      </c>
      <c r="O22" s="8">
        <v>44159</v>
      </c>
      <c r="P22" s="88">
        <v>0.73660000000000003</v>
      </c>
      <c r="Q22" s="88"/>
      <c r="R22" s="91">
        <f>IF(P22="","",T22*M22*LOOKUP(RIGHT($D$2,3),定数!$A$6:$A$13,定数!$B$6:$B$13))</f>
        <v>21863.382852700473</v>
      </c>
      <c r="S22" s="91"/>
      <c r="T22" s="92">
        <f t="shared" si="4"/>
        <v>11.999999999999789</v>
      </c>
      <c r="U22" s="92"/>
      <c r="V22" s="22">
        <f t="shared" si="1"/>
        <v>1</v>
      </c>
      <c r="W22">
        <f t="shared" si="2"/>
        <v>0</v>
      </c>
      <c r="X22" s="35">
        <f t="shared" si="5"/>
        <v>688709.08184338384</v>
      </c>
      <c r="Y22" s="36">
        <f t="shared" si="6"/>
        <v>3.0000000000000471E-2</v>
      </c>
    </row>
    <row r="23" spans="2:25" x14ac:dyDescent="0.2">
      <c r="B23" s="52">
        <v>15</v>
      </c>
      <c r="C23" s="87">
        <f t="shared" si="0"/>
        <v>689911.19224078243</v>
      </c>
      <c r="D23" s="87"/>
      <c r="E23" s="52">
        <v>2016</v>
      </c>
      <c r="F23" s="8">
        <v>44171</v>
      </c>
      <c r="G23" s="52" t="s">
        <v>3</v>
      </c>
      <c r="H23" s="88">
        <v>0.74399999999999999</v>
      </c>
      <c r="I23" s="88"/>
      <c r="J23" s="52">
        <v>21</v>
      </c>
      <c r="K23" s="89">
        <f t="shared" si="3"/>
        <v>20697.335767223471</v>
      </c>
      <c r="L23" s="90"/>
      <c r="M23" s="6">
        <f>IF(J23="","",(K23/J23)/LOOKUP(RIGHT($D$2,3),定数!$A$6:$A$13,定数!$B$6:$B$13))</f>
        <v>8.2132284790569319</v>
      </c>
      <c r="N23" s="52">
        <v>2016</v>
      </c>
      <c r="O23" s="8">
        <v>44171</v>
      </c>
      <c r="P23" s="88">
        <v>0.74609999999999999</v>
      </c>
      <c r="Q23" s="88"/>
      <c r="R23" s="91">
        <f>IF(P23="","",T23*M23*LOOKUP(RIGHT($D$2,3),定数!$A$6:$A$13,定数!$B$6:$B$13))</f>
        <v>-20697.335767223376</v>
      </c>
      <c r="S23" s="91"/>
      <c r="T23" s="92">
        <f t="shared" si="4"/>
        <v>-20.999999999999908</v>
      </c>
      <c r="U23" s="92"/>
      <c r="V23" t="str">
        <f t="shared" ref="V23:W74" si="7">IF(S23&lt;&gt;"",IF(S23&lt;0,1+V22,0),"")</f>
        <v/>
      </c>
      <c r="W23">
        <f t="shared" si="2"/>
        <v>1</v>
      </c>
      <c r="X23" s="35">
        <f t="shared" si="5"/>
        <v>689911.19224078243</v>
      </c>
      <c r="Y23" s="36">
        <f t="shared" si="6"/>
        <v>0</v>
      </c>
    </row>
    <row r="24" spans="2:25" x14ac:dyDescent="0.2">
      <c r="B24" s="52">
        <v>16</v>
      </c>
      <c r="C24" s="87">
        <f t="shared" si="0"/>
        <v>669213.85647355905</v>
      </c>
      <c r="D24" s="87"/>
      <c r="E24" s="52">
        <v>2016</v>
      </c>
      <c r="F24" s="8">
        <v>44173</v>
      </c>
      <c r="G24" s="52" t="s">
        <v>4</v>
      </c>
      <c r="H24" s="88">
        <v>0.74909999999999999</v>
      </c>
      <c r="I24" s="88"/>
      <c r="J24" s="52">
        <v>18</v>
      </c>
      <c r="K24" s="89">
        <f t="shared" si="3"/>
        <v>20076.415694206771</v>
      </c>
      <c r="L24" s="90"/>
      <c r="M24" s="6">
        <f>IF(J24="","",(K24/J24)/LOOKUP(RIGHT($D$2,3),定数!$A$6:$A$13,定数!$B$6:$B$13))</f>
        <v>9.2946368954660965</v>
      </c>
      <c r="N24" s="52">
        <v>2016</v>
      </c>
      <c r="O24" s="8">
        <v>44173</v>
      </c>
      <c r="P24" s="88">
        <v>0.74729999999999996</v>
      </c>
      <c r="Q24" s="88"/>
      <c r="R24" s="91">
        <f>IF(P24="","",T24*M24*LOOKUP(RIGHT($D$2,3),定数!$A$6:$A$13,定数!$B$6:$B$13))</f>
        <v>-20076.415694207033</v>
      </c>
      <c r="S24" s="91"/>
      <c r="T24" s="92">
        <f t="shared" si="4"/>
        <v>-18.000000000000238</v>
      </c>
      <c r="U24" s="92"/>
      <c r="V24" t="str">
        <f t="shared" si="7"/>
        <v/>
      </c>
      <c r="W24">
        <f t="shared" si="2"/>
        <v>2</v>
      </c>
      <c r="X24" s="35">
        <f t="shared" si="5"/>
        <v>689911.19224078243</v>
      </c>
      <c r="Y24" s="36">
        <f t="shared" si="6"/>
        <v>2.9999999999999916E-2</v>
      </c>
    </row>
    <row r="25" spans="2:25" x14ac:dyDescent="0.2">
      <c r="B25" s="52">
        <v>17</v>
      </c>
      <c r="C25" s="87">
        <f t="shared" si="0"/>
        <v>649137.44077935198</v>
      </c>
      <c r="D25" s="87"/>
      <c r="E25" s="52">
        <v>2016</v>
      </c>
      <c r="F25" s="8">
        <v>44178</v>
      </c>
      <c r="G25" s="52" t="s">
        <v>4</v>
      </c>
      <c r="H25" s="88">
        <v>0.75009999999999999</v>
      </c>
      <c r="I25" s="88"/>
      <c r="J25" s="52">
        <v>13</v>
      </c>
      <c r="K25" s="89">
        <f t="shared" si="3"/>
        <v>19474.12322338056</v>
      </c>
      <c r="L25" s="90"/>
      <c r="M25" s="6">
        <f>IF(J25="","",(K25/J25)/LOOKUP(RIGHT($D$2,3),定数!$A$6:$A$13,定数!$B$6:$B$13))</f>
        <v>12.483412322679847</v>
      </c>
      <c r="N25" s="52">
        <v>2016</v>
      </c>
      <c r="O25" s="8">
        <v>44178</v>
      </c>
      <c r="P25" s="88">
        <v>0.74880000000000002</v>
      </c>
      <c r="Q25" s="88"/>
      <c r="R25" s="91">
        <f>IF(P25="","",T25*M25*LOOKUP(RIGHT($D$2,3),定数!$A$6:$A$13,定数!$B$6:$B$13))</f>
        <v>-19474.12322338008</v>
      </c>
      <c r="S25" s="91"/>
      <c r="T25" s="92">
        <f t="shared" si="4"/>
        <v>-12.999999999999678</v>
      </c>
      <c r="U25" s="92"/>
      <c r="V25" t="str">
        <f t="shared" si="7"/>
        <v/>
      </c>
      <c r="W25">
        <f t="shared" si="2"/>
        <v>3</v>
      </c>
      <c r="X25" s="35">
        <f t="shared" si="5"/>
        <v>689911.19224078243</v>
      </c>
      <c r="Y25" s="36">
        <f t="shared" si="6"/>
        <v>5.9100000000000263E-2</v>
      </c>
    </row>
    <row r="26" spans="2:25" x14ac:dyDescent="0.2">
      <c r="B26" s="52">
        <v>18</v>
      </c>
      <c r="C26" s="87">
        <f t="shared" si="0"/>
        <v>629663.31755597191</v>
      </c>
      <c r="D26" s="87"/>
      <c r="E26" s="52">
        <v>2016</v>
      </c>
      <c r="F26" s="8">
        <v>44192</v>
      </c>
      <c r="G26" s="52" t="s">
        <v>4</v>
      </c>
      <c r="H26" s="88">
        <v>0.71909999999999996</v>
      </c>
      <c r="I26" s="88"/>
      <c r="J26" s="52">
        <v>9</v>
      </c>
      <c r="K26" s="89">
        <f t="shared" si="3"/>
        <v>18889.899526679157</v>
      </c>
      <c r="L26" s="90"/>
      <c r="M26" s="6">
        <f>IF(J26="","",(K26/J26)/LOOKUP(RIGHT($D$2,3),定数!$A$6:$A$13,定数!$B$6:$B$13))</f>
        <v>17.490647709888108</v>
      </c>
      <c r="N26" s="52">
        <v>2016</v>
      </c>
      <c r="O26" s="8">
        <v>44192</v>
      </c>
      <c r="P26" s="88">
        <v>0.71819999999999995</v>
      </c>
      <c r="Q26" s="88"/>
      <c r="R26" s="91">
        <f>IF(P26="","",T26*M26*LOOKUP(RIGHT($D$2,3),定数!$A$6:$A$13,定数!$B$6:$B$13))</f>
        <v>-18889.899526679408</v>
      </c>
      <c r="S26" s="91"/>
      <c r="T26" s="92">
        <f t="shared" si="4"/>
        <v>-9.000000000000119</v>
      </c>
      <c r="U26" s="92"/>
      <c r="V26" t="str">
        <f t="shared" si="7"/>
        <v/>
      </c>
      <c r="W26">
        <f t="shared" si="2"/>
        <v>4</v>
      </c>
      <c r="X26" s="35">
        <f t="shared" si="5"/>
        <v>689911.19224078243</v>
      </c>
      <c r="Y26" s="36">
        <f t="shared" si="6"/>
        <v>8.7326999999999599E-2</v>
      </c>
    </row>
    <row r="27" spans="2:25" x14ac:dyDescent="0.2">
      <c r="B27" s="52">
        <v>19</v>
      </c>
      <c r="C27" s="87">
        <f t="shared" si="0"/>
        <v>610773.41802929249</v>
      </c>
      <c r="D27" s="87"/>
      <c r="E27" s="52">
        <v>2017</v>
      </c>
      <c r="F27" s="8">
        <v>43834</v>
      </c>
      <c r="G27" s="52" t="s">
        <v>4</v>
      </c>
      <c r="H27" s="88">
        <v>0.72350000000000003</v>
      </c>
      <c r="I27" s="88"/>
      <c r="J27" s="52">
        <v>17</v>
      </c>
      <c r="K27" s="89">
        <f t="shared" si="3"/>
        <v>18323.202540878774</v>
      </c>
      <c r="L27" s="90"/>
      <c r="M27" s="6">
        <f>IF(J27="","",(K27/J27)/LOOKUP(RIGHT($D$2,3),定数!$A$6:$A$13,定数!$B$6:$B$13))</f>
        <v>8.9819620298425367</v>
      </c>
      <c r="N27" s="52">
        <v>2017</v>
      </c>
      <c r="O27" s="8">
        <v>43834</v>
      </c>
      <c r="P27" s="88">
        <v>0.72570000000000001</v>
      </c>
      <c r="Q27" s="88"/>
      <c r="R27" s="91">
        <f>IF(P27="","",T27*M27*LOOKUP(RIGHT($D$2,3),定数!$A$6:$A$13,定数!$B$6:$B$13))</f>
        <v>23712.379758784078</v>
      </c>
      <c r="S27" s="91"/>
      <c r="T27" s="92">
        <f t="shared" si="4"/>
        <v>21.999999999999797</v>
      </c>
      <c r="U27" s="92"/>
      <c r="V27" t="str">
        <f t="shared" si="7"/>
        <v/>
      </c>
      <c r="W27">
        <f t="shared" si="2"/>
        <v>0</v>
      </c>
      <c r="X27" s="35">
        <f t="shared" si="5"/>
        <v>689911.19224078243</v>
      </c>
      <c r="Y27" s="36">
        <f t="shared" si="6"/>
        <v>0.11470718999999996</v>
      </c>
    </row>
    <row r="28" spans="2:25" x14ac:dyDescent="0.2">
      <c r="B28" s="52">
        <v>20</v>
      </c>
      <c r="C28" s="87">
        <f t="shared" si="0"/>
        <v>634485.79778807657</v>
      </c>
      <c r="D28" s="87"/>
      <c r="E28" s="52">
        <v>2017</v>
      </c>
      <c r="F28" s="8">
        <v>43836</v>
      </c>
      <c r="G28" s="52" t="s">
        <v>3</v>
      </c>
      <c r="H28" s="88">
        <v>0.73150000000000004</v>
      </c>
      <c r="I28" s="88"/>
      <c r="J28" s="52">
        <v>16</v>
      </c>
      <c r="K28" s="89">
        <f t="shared" si="3"/>
        <v>19034.573933642296</v>
      </c>
      <c r="L28" s="90"/>
      <c r="M28" s="6">
        <f>IF(J28="","",(K28/J28)/LOOKUP(RIGHT($D$2,3),定数!$A$6:$A$13,定数!$B$6:$B$13))</f>
        <v>9.9138405904386957</v>
      </c>
      <c r="N28" s="52">
        <v>2017</v>
      </c>
      <c r="O28" s="8">
        <v>43836</v>
      </c>
      <c r="P28" s="88">
        <v>0.72929999999999995</v>
      </c>
      <c r="Q28" s="88"/>
      <c r="R28" s="91">
        <f>IF(P28="","",T28*M28*LOOKUP(RIGHT($D$2,3),定数!$A$6:$A$13,定数!$B$6:$B$13))</f>
        <v>26172.539158759238</v>
      </c>
      <c r="S28" s="91"/>
      <c r="T28" s="92">
        <f t="shared" si="4"/>
        <v>22.000000000000909</v>
      </c>
      <c r="U28" s="92"/>
      <c r="V28" t="str">
        <f t="shared" si="7"/>
        <v/>
      </c>
      <c r="W28">
        <f t="shared" si="2"/>
        <v>0</v>
      </c>
      <c r="X28" s="35">
        <f t="shared" si="5"/>
        <v>689911.19224078243</v>
      </c>
      <c r="Y28" s="36">
        <f t="shared" si="6"/>
        <v>8.0336998552941519E-2</v>
      </c>
    </row>
    <row r="29" spans="2:25" x14ac:dyDescent="0.2">
      <c r="B29" s="52">
        <v>21</v>
      </c>
      <c r="C29" s="87">
        <f t="shared" si="0"/>
        <v>660658.33694683586</v>
      </c>
      <c r="D29" s="87"/>
      <c r="E29" s="52">
        <v>2017</v>
      </c>
      <c r="F29" s="8">
        <v>43853</v>
      </c>
      <c r="G29" s="52" t="s">
        <v>4</v>
      </c>
      <c r="H29" s="88">
        <v>0.7571</v>
      </c>
      <c r="I29" s="88"/>
      <c r="J29" s="52">
        <v>20</v>
      </c>
      <c r="K29" s="89">
        <f t="shared" si="3"/>
        <v>19819.750108405075</v>
      </c>
      <c r="L29" s="90"/>
      <c r="M29" s="6">
        <f>IF(J29="","",(K29/J29)/LOOKUP(RIGHT($D$2,3),定数!$A$6:$A$13,定数!$B$6:$B$13))</f>
        <v>8.258229211835447</v>
      </c>
      <c r="N29" s="52">
        <v>2017</v>
      </c>
      <c r="O29" s="8">
        <v>43853</v>
      </c>
      <c r="P29" s="88">
        <v>0.75509999999999999</v>
      </c>
      <c r="Q29" s="88"/>
      <c r="R29" s="91">
        <f>IF(P29="","",T29*M29*LOOKUP(RIGHT($D$2,3),定数!$A$6:$A$13,定数!$B$6:$B$13))</f>
        <v>-19819.750108405089</v>
      </c>
      <c r="S29" s="91"/>
      <c r="T29" s="92">
        <f t="shared" si="4"/>
        <v>-20.000000000000018</v>
      </c>
      <c r="U29" s="92"/>
      <c r="V29" t="str">
        <f t="shared" si="7"/>
        <v/>
      </c>
      <c r="W29">
        <f t="shared" si="2"/>
        <v>1</v>
      </c>
      <c r="X29" s="35">
        <f t="shared" si="5"/>
        <v>689911.19224078243</v>
      </c>
      <c r="Y29" s="36">
        <f t="shared" si="6"/>
        <v>4.2400899743248677E-2</v>
      </c>
    </row>
    <row r="30" spans="2:25" x14ac:dyDescent="0.2">
      <c r="B30" s="52">
        <v>22</v>
      </c>
      <c r="C30" s="87">
        <f t="shared" si="0"/>
        <v>640838.58683843073</v>
      </c>
      <c r="D30" s="87"/>
      <c r="E30" s="52">
        <v>2017</v>
      </c>
      <c r="F30" s="8">
        <v>43857</v>
      </c>
      <c r="G30" s="52" t="s">
        <v>4</v>
      </c>
      <c r="H30" s="88">
        <v>0.75480000000000003</v>
      </c>
      <c r="I30" s="88"/>
      <c r="J30" s="52">
        <v>8</v>
      </c>
      <c r="K30" s="89">
        <f t="shared" si="3"/>
        <v>19225.157605152923</v>
      </c>
      <c r="L30" s="90"/>
      <c r="M30" s="6">
        <f>IF(J30="","",(K30/J30)/LOOKUP(RIGHT($D$2,3),定数!$A$6:$A$13,定数!$B$6:$B$13))</f>
        <v>20.02620583870096</v>
      </c>
      <c r="N30" s="52">
        <v>2017</v>
      </c>
      <c r="O30" s="8">
        <v>43860</v>
      </c>
      <c r="P30" s="88">
        <v>0.75570000000000004</v>
      </c>
      <c r="Q30" s="88"/>
      <c r="R30" s="91">
        <f>IF(P30="","",T30*M30*LOOKUP(RIGHT($D$2,3),定数!$A$6:$A$13,定数!$B$6:$B$13))</f>
        <v>21628.302305797322</v>
      </c>
      <c r="S30" s="91"/>
      <c r="T30" s="92">
        <f t="shared" si="4"/>
        <v>9.000000000000119</v>
      </c>
      <c r="U30" s="92"/>
      <c r="V30" t="str">
        <f t="shared" si="7"/>
        <v/>
      </c>
      <c r="W30">
        <f t="shared" si="2"/>
        <v>0</v>
      </c>
      <c r="X30" s="35">
        <f t="shared" si="5"/>
        <v>689911.19224078243</v>
      </c>
      <c r="Y30" s="36">
        <f t="shared" si="6"/>
        <v>7.1128872750951255E-2</v>
      </c>
    </row>
    <row r="31" spans="2:25" x14ac:dyDescent="0.2">
      <c r="B31" s="52">
        <v>23</v>
      </c>
      <c r="C31" s="87">
        <f t="shared" si="0"/>
        <v>662466.88914422807</v>
      </c>
      <c r="D31" s="87"/>
      <c r="E31" s="52">
        <v>2017</v>
      </c>
      <c r="F31" s="8">
        <v>43864</v>
      </c>
      <c r="G31" s="52" t="s">
        <v>3</v>
      </c>
      <c r="H31" s="88">
        <v>0.76439999999999997</v>
      </c>
      <c r="I31" s="88"/>
      <c r="J31" s="52">
        <v>21</v>
      </c>
      <c r="K31" s="89">
        <f t="shared" si="3"/>
        <v>19874.00667432684</v>
      </c>
      <c r="L31" s="90"/>
      <c r="M31" s="6">
        <f>IF(J31="","",(K31/J31)/LOOKUP(RIGHT($D$2,3),定数!$A$6:$A$13,定数!$B$6:$B$13))</f>
        <v>7.886510585050333</v>
      </c>
      <c r="N31" s="52">
        <v>2017</v>
      </c>
      <c r="O31" s="8">
        <v>43864</v>
      </c>
      <c r="P31" s="88">
        <v>0.76649999999999996</v>
      </c>
      <c r="Q31" s="88"/>
      <c r="R31" s="91">
        <f>IF(P31="","",T31*M31*LOOKUP(RIGHT($D$2,3),定数!$A$6:$A$13,定数!$B$6:$B$13))</f>
        <v>-19874.006674326753</v>
      </c>
      <c r="S31" s="91"/>
      <c r="T31" s="92">
        <f t="shared" si="4"/>
        <v>-20.999999999999908</v>
      </c>
      <c r="U31" s="92"/>
      <c r="V31" t="str">
        <f t="shared" si="7"/>
        <v/>
      </c>
      <c r="W31">
        <f t="shared" si="2"/>
        <v>1</v>
      </c>
      <c r="X31" s="35">
        <f t="shared" si="5"/>
        <v>689911.19224078243</v>
      </c>
      <c r="Y31" s="36">
        <f t="shared" si="6"/>
        <v>3.9779472206295408E-2</v>
      </c>
    </row>
    <row r="32" spans="2:25" x14ac:dyDescent="0.2">
      <c r="B32" s="52">
        <v>24</v>
      </c>
      <c r="C32" s="87">
        <f t="shared" si="0"/>
        <v>642592.88246990135</v>
      </c>
      <c r="D32" s="87"/>
      <c r="E32" s="52">
        <v>2017</v>
      </c>
      <c r="F32" s="8">
        <v>43864</v>
      </c>
      <c r="G32" s="52" t="s">
        <v>4</v>
      </c>
      <c r="H32" s="88">
        <v>0.76770000000000005</v>
      </c>
      <c r="I32" s="88"/>
      <c r="J32" s="52">
        <v>13</v>
      </c>
      <c r="K32" s="89">
        <f t="shared" si="3"/>
        <v>19277.78647409704</v>
      </c>
      <c r="L32" s="90"/>
      <c r="M32" s="6">
        <f>IF(J32="","",(K32/J32)/LOOKUP(RIGHT($D$2,3),定数!$A$6:$A$13,定数!$B$6:$B$13))</f>
        <v>12.357555432113488</v>
      </c>
      <c r="N32" s="52">
        <v>2017</v>
      </c>
      <c r="O32" s="8">
        <v>43867</v>
      </c>
      <c r="P32" s="88">
        <v>0.76639999999999997</v>
      </c>
      <c r="Q32" s="88"/>
      <c r="R32" s="91">
        <f>IF(P32="","",T32*M32*LOOKUP(RIGHT($D$2,3),定数!$A$6:$A$13,定数!$B$6:$B$13))</f>
        <v>-19277.786474098211</v>
      </c>
      <c r="S32" s="91"/>
      <c r="T32" s="92">
        <f t="shared" si="4"/>
        <v>-13.000000000000789</v>
      </c>
      <c r="U32" s="92"/>
      <c r="V32" t="str">
        <f t="shared" si="7"/>
        <v/>
      </c>
      <c r="W32">
        <f t="shared" si="2"/>
        <v>2</v>
      </c>
      <c r="X32" s="35">
        <f t="shared" si="5"/>
        <v>689911.19224078243</v>
      </c>
      <c r="Y32" s="36">
        <f t="shared" si="6"/>
        <v>6.8586088040106463E-2</v>
      </c>
    </row>
    <row r="33" spans="2:25" x14ac:dyDescent="0.2">
      <c r="B33" s="52">
        <v>25</v>
      </c>
      <c r="C33" s="87">
        <f t="shared" si="0"/>
        <v>623315.09599580313</v>
      </c>
      <c r="D33" s="87"/>
      <c r="E33" s="52">
        <v>2017</v>
      </c>
      <c r="F33" s="8">
        <v>43867</v>
      </c>
      <c r="G33" s="52" t="s">
        <v>3</v>
      </c>
      <c r="H33" s="88">
        <v>0.76549999999999996</v>
      </c>
      <c r="I33" s="88"/>
      <c r="J33" s="52">
        <v>9</v>
      </c>
      <c r="K33" s="89">
        <f t="shared" si="3"/>
        <v>18699.452879874094</v>
      </c>
      <c r="L33" s="90"/>
      <c r="M33" s="6">
        <f>IF(J33="","",(K33/J33)/LOOKUP(RIGHT($D$2,3),定数!$A$6:$A$13,定数!$B$6:$B$13))</f>
        <v>17.314308222105641</v>
      </c>
      <c r="N33" s="52">
        <v>2017</v>
      </c>
      <c r="O33" s="8">
        <v>43867</v>
      </c>
      <c r="P33" s="88">
        <v>0.76449999999999996</v>
      </c>
      <c r="Q33" s="88"/>
      <c r="R33" s="91">
        <f>IF(P33="","",T33*M33*LOOKUP(RIGHT($D$2,3),定数!$A$6:$A$13,定数!$B$6:$B$13))</f>
        <v>20777.16986652679</v>
      </c>
      <c r="S33" s="91"/>
      <c r="T33" s="92">
        <f t="shared" si="4"/>
        <v>10.000000000000009</v>
      </c>
      <c r="U33" s="92"/>
      <c r="V33" t="str">
        <f t="shared" si="7"/>
        <v/>
      </c>
      <c r="W33">
        <f t="shared" si="2"/>
        <v>0</v>
      </c>
      <c r="X33" s="35">
        <f t="shared" si="5"/>
        <v>689911.19224078243</v>
      </c>
      <c r="Y33" s="36">
        <f t="shared" si="6"/>
        <v>9.6528505398904896E-2</v>
      </c>
    </row>
    <row r="34" spans="2:25" x14ac:dyDescent="0.2">
      <c r="B34" s="52">
        <v>26</v>
      </c>
      <c r="C34" s="87">
        <f t="shared" si="0"/>
        <v>644092.26586232986</v>
      </c>
      <c r="D34" s="87"/>
      <c r="E34" s="52">
        <v>2017</v>
      </c>
      <c r="F34" s="8">
        <v>43871</v>
      </c>
      <c r="G34" s="52" t="s">
        <v>4</v>
      </c>
      <c r="H34" s="88">
        <v>0.76470000000000005</v>
      </c>
      <c r="I34" s="88"/>
      <c r="J34" s="52">
        <v>14</v>
      </c>
      <c r="K34" s="89">
        <f t="shared" si="3"/>
        <v>19322.767975869894</v>
      </c>
      <c r="L34" s="90"/>
      <c r="M34" s="6">
        <f>IF(J34="","",(K34/J34)/LOOKUP(RIGHT($D$2,3),定数!$A$6:$A$13,定数!$B$6:$B$13))</f>
        <v>11.501647604684461</v>
      </c>
      <c r="N34" s="52">
        <v>2017</v>
      </c>
      <c r="O34" s="8">
        <v>43871</v>
      </c>
      <c r="P34" s="88">
        <v>0.76649999999999996</v>
      </c>
      <c r="Q34" s="88"/>
      <c r="R34" s="91">
        <f>IF(P34="","",T34*M34*LOOKUP(RIGHT($D$2,3),定数!$A$6:$A$13,定数!$B$6:$B$13))</f>
        <v>24843.558826117231</v>
      </c>
      <c r="S34" s="91"/>
      <c r="T34" s="92">
        <f t="shared" si="4"/>
        <v>17.999999999999126</v>
      </c>
      <c r="U34" s="92"/>
      <c r="V34" t="str">
        <f t="shared" si="7"/>
        <v/>
      </c>
      <c r="W34">
        <f t="shared" si="2"/>
        <v>0</v>
      </c>
      <c r="X34" s="35">
        <f t="shared" si="5"/>
        <v>689911.19224078243</v>
      </c>
      <c r="Y34" s="36">
        <f t="shared" si="6"/>
        <v>6.6412788912201814E-2</v>
      </c>
    </row>
    <row r="35" spans="2:25" x14ac:dyDescent="0.2">
      <c r="B35" s="52">
        <v>27</v>
      </c>
      <c r="C35" s="87">
        <f t="shared" si="0"/>
        <v>668935.82468844706</v>
      </c>
      <c r="D35" s="87"/>
      <c r="E35" s="52">
        <v>2017</v>
      </c>
      <c r="F35" s="8">
        <v>43876</v>
      </c>
      <c r="G35" s="52" t="s">
        <v>4</v>
      </c>
      <c r="H35" s="88">
        <v>0.76770000000000005</v>
      </c>
      <c r="I35" s="88"/>
      <c r="J35" s="52">
        <v>14</v>
      </c>
      <c r="K35" s="89">
        <f t="shared" si="3"/>
        <v>20068.07474065341</v>
      </c>
      <c r="L35" s="90"/>
      <c r="M35" s="6">
        <f>IF(J35="","",(K35/J35)/LOOKUP(RIGHT($D$2,3),定数!$A$6:$A$13,定数!$B$6:$B$13))</f>
        <v>11.945282583722268</v>
      </c>
      <c r="N35" s="52">
        <v>2017</v>
      </c>
      <c r="O35" s="8">
        <v>43876</v>
      </c>
      <c r="P35" s="88">
        <v>0.76629999999999998</v>
      </c>
      <c r="Q35" s="88"/>
      <c r="R35" s="91">
        <f>IF(P35="","",T35*M35*LOOKUP(RIGHT($D$2,3),定数!$A$6:$A$13,定数!$B$6:$B$13))</f>
        <v>-20068.074740654381</v>
      </c>
      <c r="S35" s="91"/>
      <c r="T35" s="92">
        <f t="shared" si="4"/>
        <v>-14.000000000000679</v>
      </c>
      <c r="U35" s="92"/>
      <c r="V35" t="str">
        <f t="shared" si="7"/>
        <v/>
      </c>
      <c r="W35">
        <f t="shared" si="2"/>
        <v>1</v>
      </c>
      <c r="X35" s="35">
        <f t="shared" si="5"/>
        <v>689911.19224078243</v>
      </c>
      <c r="Y35" s="36">
        <f t="shared" si="6"/>
        <v>3.0402996484531375E-2</v>
      </c>
    </row>
    <row r="36" spans="2:25" x14ac:dyDescent="0.2">
      <c r="B36" s="52">
        <v>28</v>
      </c>
      <c r="C36" s="87">
        <f t="shared" si="0"/>
        <v>648867.74994779262</v>
      </c>
      <c r="D36" s="87"/>
      <c r="E36" s="52">
        <v>2017</v>
      </c>
      <c r="F36" s="8">
        <v>43883</v>
      </c>
      <c r="G36" s="52" t="s">
        <v>4</v>
      </c>
      <c r="H36" s="88">
        <v>0.76929999999999998</v>
      </c>
      <c r="I36" s="88"/>
      <c r="J36" s="52">
        <v>12</v>
      </c>
      <c r="K36" s="89">
        <f t="shared" si="3"/>
        <v>19466.032498433779</v>
      </c>
      <c r="L36" s="90"/>
      <c r="M36" s="6">
        <f>IF(J36="","",(K36/J36)/LOOKUP(RIGHT($D$2,3),定数!$A$6:$A$13,定数!$B$6:$B$13))</f>
        <v>13.518078123912346</v>
      </c>
      <c r="N36" s="52">
        <v>2017</v>
      </c>
      <c r="O36" s="8">
        <v>43883</v>
      </c>
      <c r="P36" s="88">
        <v>0.77070000000000005</v>
      </c>
      <c r="Q36" s="88"/>
      <c r="R36" s="91">
        <f>IF(P36="","",T36*M36*LOOKUP(RIGHT($D$2,3),定数!$A$6:$A$13,定数!$B$6:$B$13))</f>
        <v>22710.371248173844</v>
      </c>
      <c r="S36" s="91"/>
      <c r="T36" s="92">
        <f t="shared" si="4"/>
        <v>14.000000000000679</v>
      </c>
      <c r="U36" s="92"/>
      <c r="V36" t="str">
        <f t="shared" si="7"/>
        <v/>
      </c>
      <c r="W36">
        <f t="shared" si="2"/>
        <v>0</v>
      </c>
      <c r="X36" s="35">
        <f t="shared" si="5"/>
        <v>689911.19224078243</v>
      </c>
      <c r="Y36" s="36">
        <f t="shared" si="6"/>
        <v>5.9490906589996895E-2</v>
      </c>
    </row>
    <row r="37" spans="2:25" x14ac:dyDescent="0.2">
      <c r="B37" s="52">
        <v>29</v>
      </c>
      <c r="C37" s="87">
        <f t="shared" si="0"/>
        <v>671578.12119596649</v>
      </c>
      <c r="D37" s="87"/>
      <c r="E37" s="52">
        <v>2017</v>
      </c>
      <c r="F37" s="8">
        <v>43885</v>
      </c>
      <c r="G37" s="52" t="s">
        <v>3</v>
      </c>
      <c r="H37" s="88">
        <v>0.76780000000000004</v>
      </c>
      <c r="I37" s="88"/>
      <c r="J37" s="52">
        <v>15</v>
      </c>
      <c r="K37" s="89">
        <f>IF(J37="","",C37*0.03)</f>
        <v>20147.343635878995</v>
      </c>
      <c r="L37" s="90"/>
      <c r="M37" s="6">
        <f>IF(J37="","",(K37/J37)/LOOKUP(RIGHT($D$2,3),定数!$A$6:$A$13,定数!$B$6:$B$13))</f>
        <v>11.192968686599441</v>
      </c>
      <c r="N37" s="52">
        <v>2017</v>
      </c>
      <c r="O37" s="8">
        <v>43888</v>
      </c>
      <c r="P37" s="88">
        <v>0.76929999999999998</v>
      </c>
      <c r="Q37" s="88"/>
      <c r="R37" s="91">
        <f>IF(P37="","",T37*M37*LOOKUP(RIGHT($D$2,3),定数!$A$6:$A$13,定数!$B$6:$B$13))</f>
        <v>-20147.343635878267</v>
      </c>
      <c r="S37" s="91"/>
      <c r="T37" s="92">
        <f t="shared" si="4"/>
        <v>-14.999999999999458</v>
      </c>
      <c r="U37" s="92"/>
      <c r="V37" t="str">
        <f t="shared" si="7"/>
        <v/>
      </c>
      <c r="W37">
        <f t="shared" si="2"/>
        <v>1</v>
      </c>
      <c r="X37" s="35">
        <f t="shared" si="5"/>
        <v>689911.19224078243</v>
      </c>
      <c r="Y37" s="36">
        <f t="shared" si="6"/>
        <v>2.65730883206452E-2</v>
      </c>
    </row>
    <row r="38" spans="2:25" x14ac:dyDescent="0.2">
      <c r="B38" s="52">
        <v>30</v>
      </c>
      <c r="C38" s="87">
        <f t="shared" si="0"/>
        <v>651430.7775600882</v>
      </c>
      <c r="D38" s="87"/>
      <c r="E38" s="52">
        <v>2017</v>
      </c>
      <c r="F38" s="8">
        <v>43899</v>
      </c>
      <c r="G38" s="52" t="s">
        <v>3</v>
      </c>
      <c r="H38" s="88">
        <v>0.752</v>
      </c>
      <c r="I38" s="88"/>
      <c r="J38" s="52">
        <v>15</v>
      </c>
      <c r="K38" s="89">
        <f>IF(J38="","",C38*0.03)</f>
        <v>19542.923326802644</v>
      </c>
      <c r="L38" s="90"/>
      <c r="M38" s="6">
        <f>IF(J38="","",(K38/J38)/LOOKUP(RIGHT($D$2,3),定数!$A$6:$A$13,定数!$B$6:$B$13))</f>
        <v>10.85717962600147</v>
      </c>
      <c r="N38" s="52">
        <v>2017</v>
      </c>
      <c r="O38" s="8">
        <v>43899</v>
      </c>
      <c r="P38" s="88">
        <v>0.75029999999999997</v>
      </c>
      <c r="Q38" s="88"/>
      <c r="R38" s="91">
        <f>IF(P38="","",T38*M38*LOOKUP(RIGHT($D$2,3),定数!$A$6:$A$13,定数!$B$6:$B$13))</f>
        <v>22148.646437043455</v>
      </c>
      <c r="S38" s="91"/>
      <c r="T38" s="93">
        <f t="shared" si="4"/>
        <v>17.000000000000348</v>
      </c>
      <c r="U38" s="94"/>
      <c r="V38" t="str">
        <f t="shared" si="7"/>
        <v/>
      </c>
      <c r="W38">
        <f t="shared" si="2"/>
        <v>0</v>
      </c>
      <c r="X38" s="35">
        <f t="shared" si="5"/>
        <v>689911.19224078243</v>
      </c>
      <c r="Y38" s="36">
        <f t="shared" si="6"/>
        <v>5.5775895671024811E-2</v>
      </c>
    </row>
    <row r="39" spans="2:25" x14ac:dyDescent="0.2">
      <c r="B39" s="52">
        <v>31</v>
      </c>
      <c r="C39" s="87">
        <f t="shared" si="0"/>
        <v>673579.42399713164</v>
      </c>
      <c r="D39" s="87"/>
      <c r="E39" s="52">
        <v>2017</v>
      </c>
      <c r="F39" s="8">
        <v>43900</v>
      </c>
      <c r="G39" s="52" t="s">
        <v>4</v>
      </c>
      <c r="H39" s="88">
        <v>0.75270000000000004</v>
      </c>
      <c r="I39" s="88"/>
      <c r="J39" s="52">
        <v>17</v>
      </c>
      <c r="K39" s="89">
        <f t="shared" si="3"/>
        <v>20207.382719913949</v>
      </c>
      <c r="L39" s="90"/>
      <c r="M39" s="6">
        <f>IF(J39="","",(K39/J39)/LOOKUP(RIGHT($D$2,3),定数!$A$6:$A$13,定数!$B$6:$B$13))</f>
        <v>9.9055797646637007</v>
      </c>
      <c r="N39" s="52">
        <v>2017</v>
      </c>
      <c r="O39" s="8">
        <v>43900</v>
      </c>
      <c r="P39" s="88">
        <v>0.751</v>
      </c>
      <c r="Q39" s="88"/>
      <c r="R39" s="91">
        <f>IF(P39="","",T39*M39*LOOKUP(RIGHT($D$2,3),定数!$A$6:$A$13,定数!$B$6:$B$13))</f>
        <v>-20207.382719914363</v>
      </c>
      <c r="S39" s="91"/>
      <c r="T39" s="93">
        <f t="shared" si="4"/>
        <v>-17.000000000000348</v>
      </c>
      <c r="U39" s="94"/>
      <c r="V39" t="str">
        <f t="shared" si="7"/>
        <v/>
      </c>
      <c r="W39">
        <f t="shared" si="2"/>
        <v>1</v>
      </c>
      <c r="X39" s="35">
        <f t="shared" si="5"/>
        <v>689911.19224078243</v>
      </c>
      <c r="Y39" s="36">
        <f t="shared" si="6"/>
        <v>2.3672276123839042E-2</v>
      </c>
    </row>
    <row r="40" spans="2:25" x14ac:dyDescent="0.2">
      <c r="B40" s="52">
        <v>32</v>
      </c>
      <c r="C40" s="87">
        <f t="shared" si="0"/>
        <v>653372.04127721733</v>
      </c>
      <c r="D40" s="87"/>
      <c r="E40" s="52">
        <v>2017</v>
      </c>
      <c r="F40" s="8">
        <v>43900</v>
      </c>
      <c r="G40" s="52" t="s">
        <v>4</v>
      </c>
      <c r="H40" s="88">
        <v>0.75409999999999999</v>
      </c>
      <c r="I40" s="88"/>
      <c r="J40" s="52">
        <v>12</v>
      </c>
      <c r="K40" s="89">
        <f t="shared" si="3"/>
        <v>19601.161238316519</v>
      </c>
      <c r="L40" s="90"/>
      <c r="M40" s="6">
        <f>IF(J40="","",(K40/J40)/LOOKUP(RIGHT($D$2,3),定数!$A$6:$A$13,定数!$B$6:$B$13))</f>
        <v>13.611917526608694</v>
      </c>
      <c r="N40" s="52">
        <v>2017</v>
      </c>
      <c r="O40" s="8">
        <v>43903</v>
      </c>
      <c r="P40" s="88">
        <v>0.75539999999999996</v>
      </c>
      <c r="Q40" s="88"/>
      <c r="R40" s="91">
        <f>IF(P40="","",T40*M40*LOOKUP(RIGHT($D$2,3),定数!$A$6:$A$13,定数!$B$6:$B$13))</f>
        <v>21234.59134150904</v>
      </c>
      <c r="S40" s="91"/>
      <c r="T40" s="93">
        <f t="shared" si="4"/>
        <v>12.999999999999678</v>
      </c>
      <c r="U40" s="94"/>
      <c r="V40" t="str">
        <f t="shared" si="7"/>
        <v/>
      </c>
      <c r="W40">
        <f t="shared" si="2"/>
        <v>0</v>
      </c>
      <c r="X40" s="35">
        <f t="shared" si="5"/>
        <v>689911.19224078243</v>
      </c>
      <c r="Y40" s="36">
        <f t="shared" si="6"/>
        <v>5.2962107840124339E-2</v>
      </c>
    </row>
    <row r="41" spans="2:25" x14ac:dyDescent="0.2">
      <c r="B41" s="52">
        <v>33</v>
      </c>
      <c r="C41" s="87">
        <f t="shared" si="0"/>
        <v>674606.63261872635</v>
      </c>
      <c r="D41" s="87"/>
      <c r="E41" s="52">
        <v>2017</v>
      </c>
      <c r="F41" s="8">
        <v>43910</v>
      </c>
      <c r="G41" s="52" t="s">
        <v>4</v>
      </c>
      <c r="H41" s="88">
        <v>0.77090000000000003</v>
      </c>
      <c r="I41" s="88"/>
      <c r="J41" s="52">
        <v>13</v>
      </c>
      <c r="K41" s="89">
        <f t="shared" si="3"/>
        <v>20238.198978561788</v>
      </c>
      <c r="L41" s="90"/>
      <c r="M41" s="6">
        <f>IF(J41="","",(K41/J41)/LOOKUP(RIGHT($D$2,3),定数!$A$6:$A$13,定数!$B$6:$B$13))</f>
        <v>12.973204473437043</v>
      </c>
      <c r="N41" s="52">
        <v>2017</v>
      </c>
      <c r="O41" s="8">
        <v>43910</v>
      </c>
      <c r="P41" s="88">
        <v>0.77249999999999996</v>
      </c>
      <c r="Q41" s="88"/>
      <c r="R41" s="91">
        <f>IF(P41="","",T41*M41*LOOKUP(RIGHT($D$2,3),定数!$A$6:$A$13,定数!$B$6:$B$13))</f>
        <v>24908.552588998107</v>
      </c>
      <c r="S41" s="91"/>
      <c r="T41" s="93">
        <f t="shared" si="4"/>
        <v>15.999999999999348</v>
      </c>
      <c r="U41" s="94"/>
      <c r="V41" t="str">
        <f t="shared" si="7"/>
        <v/>
      </c>
      <c r="W41">
        <f t="shared" si="2"/>
        <v>0</v>
      </c>
      <c r="X41" s="35">
        <f t="shared" si="5"/>
        <v>689911.19224078243</v>
      </c>
      <c r="Y41" s="36">
        <f t="shared" si="6"/>
        <v>2.2183376344929173E-2</v>
      </c>
    </row>
    <row r="42" spans="2:25" x14ac:dyDescent="0.2">
      <c r="B42" s="52">
        <v>34</v>
      </c>
      <c r="C42" s="87">
        <f t="shared" si="0"/>
        <v>699515.18520772445</v>
      </c>
      <c r="D42" s="87"/>
      <c r="E42" s="52">
        <v>2017</v>
      </c>
      <c r="F42" s="8">
        <v>43928</v>
      </c>
      <c r="G42" s="52" t="s">
        <v>3</v>
      </c>
      <c r="H42" s="88">
        <v>0.75349999999999995</v>
      </c>
      <c r="I42" s="88"/>
      <c r="J42" s="52">
        <v>9</v>
      </c>
      <c r="K42" s="89">
        <f t="shared" si="3"/>
        <v>20985.455556231733</v>
      </c>
      <c r="L42" s="90"/>
      <c r="M42" s="6">
        <f>IF(J42="","",(K42/J42)/LOOKUP(RIGHT($D$2,3),定数!$A$6:$A$13,定数!$B$6:$B$13))</f>
        <v>19.430977366881233</v>
      </c>
      <c r="N42" s="52">
        <v>2017</v>
      </c>
      <c r="O42" s="8">
        <v>43928</v>
      </c>
      <c r="P42" s="88">
        <v>0.75239999999999996</v>
      </c>
      <c r="Q42" s="88"/>
      <c r="R42" s="91">
        <f>IF(P42="","",T42*M42*LOOKUP(RIGHT($D$2,3),定数!$A$6:$A$13,定数!$B$6:$B$13))</f>
        <v>25648.890124282992</v>
      </c>
      <c r="S42" s="91"/>
      <c r="T42" s="93">
        <f t="shared" si="4"/>
        <v>10.999999999999899</v>
      </c>
      <c r="U42" s="94"/>
      <c r="V42" t="str">
        <f t="shared" si="7"/>
        <v/>
      </c>
      <c r="W42">
        <f t="shared" si="2"/>
        <v>0</v>
      </c>
      <c r="X42" s="35">
        <f t="shared" si="5"/>
        <v>699515.18520772445</v>
      </c>
      <c r="Y42" s="36">
        <f t="shared" si="6"/>
        <v>0</v>
      </c>
    </row>
    <row r="43" spans="2:25" x14ac:dyDescent="0.2">
      <c r="B43" s="52">
        <v>35</v>
      </c>
      <c r="C43" s="87">
        <f t="shared" si="0"/>
        <v>725164.07533200749</v>
      </c>
      <c r="D43" s="87"/>
      <c r="E43" s="52">
        <v>2017</v>
      </c>
      <c r="F43" s="8">
        <v>43928</v>
      </c>
      <c r="G43" s="52" t="s">
        <v>3</v>
      </c>
      <c r="H43" s="88">
        <v>0.75249999999999995</v>
      </c>
      <c r="I43" s="88"/>
      <c r="J43" s="52">
        <v>15</v>
      </c>
      <c r="K43" s="89">
        <f t="shared" si="3"/>
        <v>21754.922259960225</v>
      </c>
      <c r="L43" s="90"/>
      <c r="M43" s="6">
        <f>IF(J43="","",(K43/J43)/LOOKUP(RIGHT($D$2,3),定数!$A$6:$A$13,定数!$B$6:$B$13))</f>
        <v>12.086067922200126</v>
      </c>
      <c r="N43" s="52">
        <v>2017</v>
      </c>
      <c r="O43" s="8">
        <v>43928</v>
      </c>
      <c r="P43" s="88">
        <v>0.75080000000000002</v>
      </c>
      <c r="Q43" s="88"/>
      <c r="R43" s="91">
        <f>IF(P43="","",T43*M43*LOOKUP(RIGHT($D$2,3),定数!$A$6:$A$13,定数!$B$6:$B$13))</f>
        <v>24655.578561287155</v>
      </c>
      <c r="S43" s="91"/>
      <c r="T43" s="93">
        <f t="shared" si="4"/>
        <v>16.99999999999924</v>
      </c>
      <c r="U43" s="94"/>
      <c r="V43" t="str">
        <f t="shared" si="7"/>
        <v/>
      </c>
      <c r="W43">
        <f t="shared" si="2"/>
        <v>0</v>
      </c>
      <c r="X43" s="35">
        <f t="shared" si="5"/>
        <v>725164.07533200749</v>
      </c>
      <c r="Y43" s="36">
        <f t="shared" si="6"/>
        <v>0</v>
      </c>
    </row>
    <row r="44" spans="2:25" x14ac:dyDescent="0.2">
      <c r="B44" s="52">
        <v>36</v>
      </c>
      <c r="C44" s="87">
        <f t="shared" si="0"/>
        <v>749819.65389329463</v>
      </c>
      <c r="D44" s="87"/>
      <c r="E44" s="52">
        <v>2017</v>
      </c>
      <c r="F44" s="8">
        <v>43932</v>
      </c>
      <c r="G44" s="52" t="s">
        <v>4</v>
      </c>
      <c r="H44" s="88">
        <v>0.75019999999999998</v>
      </c>
      <c r="I44" s="88"/>
      <c r="J44" s="52">
        <v>7</v>
      </c>
      <c r="K44" s="89">
        <f t="shared" si="3"/>
        <v>22494.589616798839</v>
      </c>
      <c r="L44" s="90"/>
      <c r="M44" s="6">
        <f>IF(J44="","",(K44/J44)/LOOKUP(RIGHT($D$2,3),定数!$A$6:$A$13,定数!$B$6:$B$13))</f>
        <v>26.779273353331952</v>
      </c>
      <c r="N44" s="52">
        <v>2017</v>
      </c>
      <c r="O44" s="8">
        <v>43932</v>
      </c>
      <c r="P44" s="88">
        <v>0.75090000000000001</v>
      </c>
      <c r="Q44" s="88"/>
      <c r="R44" s="91">
        <f>IF(P44="","",T44*M44*LOOKUP(RIGHT($D$2,3),定数!$A$6:$A$13,定数!$B$6:$B$13))</f>
        <v>22494.589616799927</v>
      </c>
      <c r="S44" s="91"/>
      <c r="T44" s="93">
        <f t="shared" si="4"/>
        <v>7.0000000000003393</v>
      </c>
      <c r="U44" s="94"/>
      <c r="V44" t="str">
        <f t="shared" si="7"/>
        <v/>
      </c>
      <c r="W44">
        <f t="shared" si="2"/>
        <v>0</v>
      </c>
      <c r="X44" s="35">
        <f t="shared" si="5"/>
        <v>749819.65389329463</v>
      </c>
      <c r="Y44" s="36">
        <f t="shared" si="6"/>
        <v>0</v>
      </c>
    </row>
    <row r="45" spans="2:25" x14ac:dyDescent="0.2">
      <c r="B45" s="52">
        <v>37</v>
      </c>
      <c r="C45" s="87">
        <f t="shared" si="0"/>
        <v>772314.24351009459</v>
      </c>
      <c r="D45" s="87"/>
      <c r="E45" s="52">
        <v>2017</v>
      </c>
      <c r="F45" s="8">
        <v>43935</v>
      </c>
      <c r="G45" s="52" t="s">
        <v>4</v>
      </c>
      <c r="H45" s="88">
        <v>0.7581</v>
      </c>
      <c r="I45" s="88"/>
      <c r="J45" s="52">
        <v>13</v>
      </c>
      <c r="K45" s="89">
        <f t="shared" si="3"/>
        <v>23169.427305302837</v>
      </c>
      <c r="L45" s="90"/>
      <c r="M45" s="6">
        <f>IF(J45="","",(K45/J45)/LOOKUP(RIGHT($D$2,3),定数!$A$6:$A$13,定数!$B$6:$B$13))</f>
        <v>14.852196990578742</v>
      </c>
      <c r="N45" s="52">
        <v>2017</v>
      </c>
      <c r="O45" s="8">
        <v>43938</v>
      </c>
      <c r="P45" s="88">
        <v>0.75680000000000003</v>
      </c>
      <c r="Q45" s="88"/>
      <c r="R45" s="91">
        <f>IF(P45="","",T45*M45*LOOKUP(RIGHT($D$2,3),定数!$A$6:$A$13,定数!$B$6:$B$13))</f>
        <v>-23169.427305302263</v>
      </c>
      <c r="S45" s="91"/>
      <c r="T45" s="93">
        <f t="shared" si="4"/>
        <v>-12.999999999999678</v>
      </c>
      <c r="U45" s="94"/>
      <c r="V45" t="str">
        <f t="shared" si="7"/>
        <v/>
      </c>
      <c r="W45">
        <f t="shared" si="2"/>
        <v>1</v>
      </c>
      <c r="X45" s="35">
        <f t="shared" si="5"/>
        <v>772314.24351009459</v>
      </c>
      <c r="Y45" s="36">
        <f t="shared" si="6"/>
        <v>0</v>
      </c>
    </row>
    <row r="46" spans="2:25" x14ac:dyDescent="0.2">
      <c r="B46" s="52">
        <v>38</v>
      </c>
      <c r="C46" s="87">
        <f t="shared" si="0"/>
        <v>749144.81620479235</v>
      </c>
      <c r="D46" s="87"/>
      <c r="E46" s="52">
        <v>2017</v>
      </c>
      <c r="F46" s="8">
        <v>43938</v>
      </c>
      <c r="G46" s="52" t="s">
        <v>4</v>
      </c>
      <c r="H46" s="88">
        <v>0.75929999999999997</v>
      </c>
      <c r="I46" s="88"/>
      <c r="J46" s="52">
        <v>9</v>
      </c>
      <c r="K46" s="89">
        <f t="shared" si="3"/>
        <v>22474.344486143771</v>
      </c>
      <c r="L46" s="90"/>
      <c r="M46" s="6">
        <f>IF(J46="","",(K46/J46)/LOOKUP(RIGHT($D$2,3),定数!$A$6:$A$13,定数!$B$6:$B$13))</f>
        <v>20.809578227910897</v>
      </c>
      <c r="N46" s="52">
        <v>2017</v>
      </c>
      <c r="O46" s="8">
        <v>43938</v>
      </c>
      <c r="P46" s="88">
        <v>0.76019999999999999</v>
      </c>
      <c r="Q46" s="88"/>
      <c r="R46" s="91">
        <f>IF(P46="","",T46*M46*LOOKUP(RIGHT($D$2,3),定数!$A$6:$A$13,定数!$B$6:$B$13))</f>
        <v>22474.344486144066</v>
      </c>
      <c r="S46" s="91"/>
      <c r="T46" s="93">
        <f t="shared" si="4"/>
        <v>9.000000000000119</v>
      </c>
      <c r="U46" s="94"/>
      <c r="V46" t="str">
        <f t="shared" si="7"/>
        <v/>
      </c>
      <c r="W46">
        <f t="shared" si="2"/>
        <v>0</v>
      </c>
      <c r="X46" s="35">
        <f t="shared" si="5"/>
        <v>772314.24351009459</v>
      </c>
      <c r="Y46" s="36">
        <f t="shared" si="6"/>
        <v>2.9999999999999249E-2</v>
      </c>
    </row>
    <row r="47" spans="2:25" x14ac:dyDescent="0.2">
      <c r="B47" s="52">
        <v>39</v>
      </c>
      <c r="C47" s="87">
        <f t="shared" si="0"/>
        <v>771619.16069093638</v>
      </c>
      <c r="D47" s="87"/>
      <c r="E47" s="52">
        <v>2017</v>
      </c>
      <c r="F47" s="8">
        <v>43941</v>
      </c>
      <c r="G47" s="52" t="s">
        <v>4</v>
      </c>
      <c r="H47" s="88">
        <v>0.752</v>
      </c>
      <c r="I47" s="88"/>
      <c r="J47" s="52">
        <v>10</v>
      </c>
      <c r="K47" s="89">
        <f t="shared" si="3"/>
        <v>23148.574820728092</v>
      </c>
      <c r="L47" s="90"/>
      <c r="M47" s="6">
        <f>IF(J47="","",(K47/J47)/LOOKUP(RIGHT($D$2,3),定数!$A$6:$A$13,定数!$B$6:$B$13))</f>
        <v>19.290479017273409</v>
      </c>
      <c r="N47" s="52">
        <v>2017</v>
      </c>
      <c r="O47" s="8">
        <v>43941</v>
      </c>
      <c r="P47" s="88">
        <v>0.75309999999999999</v>
      </c>
      <c r="Q47" s="88"/>
      <c r="R47" s="91">
        <f>IF(P47="","",T47*M47*LOOKUP(RIGHT($D$2,3),定数!$A$6:$A$13,定数!$B$6:$B$13))</f>
        <v>25463.432302800666</v>
      </c>
      <c r="S47" s="91"/>
      <c r="T47" s="93">
        <f t="shared" si="4"/>
        <v>10.999999999999899</v>
      </c>
      <c r="U47" s="94"/>
      <c r="V47" t="str">
        <f t="shared" si="7"/>
        <v/>
      </c>
      <c r="W47">
        <f t="shared" si="2"/>
        <v>0</v>
      </c>
      <c r="X47" s="35">
        <f t="shared" si="5"/>
        <v>772314.24351009459</v>
      </c>
      <c r="Y47" s="36">
        <f t="shared" si="6"/>
        <v>8.9999999999890168E-4</v>
      </c>
    </row>
    <row r="48" spans="2:25" x14ac:dyDescent="0.2">
      <c r="B48" s="52">
        <v>40</v>
      </c>
      <c r="C48" s="87">
        <f t="shared" si="0"/>
        <v>797082.59299373708</v>
      </c>
      <c r="D48" s="87"/>
      <c r="E48" s="52">
        <v>2017</v>
      </c>
      <c r="F48" s="8">
        <v>43945</v>
      </c>
      <c r="G48" s="52" t="s">
        <v>4</v>
      </c>
      <c r="H48" s="88">
        <v>0.75580000000000003</v>
      </c>
      <c r="I48" s="88"/>
      <c r="J48" s="52">
        <v>13</v>
      </c>
      <c r="K48" s="89">
        <f t="shared" si="3"/>
        <v>23912.47778981211</v>
      </c>
      <c r="L48" s="90"/>
      <c r="M48" s="6">
        <f>IF(J48="","",(K48/J48)/LOOKUP(RIGHT($D$2,3),定数!$A$6:$A$13,定数!$B$6:$B$13))</f>
        <v>15.328511403725711</v>
      </c>
      <c r="N48" s="52">
        <v>2017</v>
      </c>
      <c r="O48" s="8">
        <v>43945</v>
      </c>
      <c r="P48" s="88">
        <v>0.75719999999999998</v>
      </c>
      <c r="Q48" s="88"/>
      <c r="R48" s="91">
        <f>IF(P48="","",T48*M48*LOOKUP(RIGHT($D$2,3),定数!$A$6:$A$13,定数!$B$6:$B$13))</f>
        <v>25751.899158258399</v>
      </c>
      <c r="S48" s="91"/>
      <c r="T48" s="93">
        <f t="shared" si="4"/>
        <v>13.999999999999568</v>
      </c>
      <c r="U48" s="94"/>
      <c r="V48" t="str">
        <f t="shared" si="7"/>
        <v/>
      </c>
      <c r="W48">
        <f t="shared" si="2"/>
        <v>0</v>
      </c>
      <c r="X48" s="35">
        <f t="shared" si="5"/>
        <v>797082.59299373708</v>
      </c>
      <c r="Y48" s="36">
        <f t="shared" si="6"/>
        <v>0</v>
      </c>
    </row>
    <row r="49" spans="2:25" x14ac:dyDescent="0.2">
      <c r="B49" s="52">
        <v>41</v>
      </c>
      <c r="C49" s="87">
        <f t="shared" si="0"/>
        <v>822834.49215199542</v>
      </c>
      <c r="D49" s="87"/>
      <c r="E49" s="52">
        <v>2017</v>
      </c>
      <c r="F49" s="8">
        <v>43946</v>
      </c>
      <c r="G49" s="52" t="s">
        <v>3</v>
      </c>
      <c r="H49" s="88">
        <v>0.75570000000000004</v>
      </c>
      <c r="I49" s="88"/>
      <c r="J49" s="52">
        <v>8</v>
      </c>
      <c r="K49" s="89">
        <f t="shared" si="3"/>
        <v>24685.034764559863</v>
      </c>
      <c r="L49" s="90"/>
      <c r="M49" s="6">
        <f>IF(J49="","",(K49/J49)/LOOKUP(RIGHT($D$2,3),定数!$A$6:$A$13,定数!$B$6:$B$13))</f>
        <v>25.713577879749856</v>
      </c>
      <c r="N49" s="52">
        <v>2017</v>
      </c>
      <c r="O49" s="8">
        <v>43946</v>
      </c>
      <c r="P49" s="88">
        <v>0.75480000000000003</v>
      </c>
      <c r="Q49" s="88"/>
      <c r="R49" s="91">
        <f>IF(P49="","",T49*M49*LOOKUP(RIGHT($D$2,3),定数!$A$6:$A$13,定数!$B$6:$B$13))</f>
        <v>27770.664110130208</v>
      </c>
      <c r="S49" s="91"/>
      <c r="T49" s="93">
        <f t="shared" si="4"/>
        <v>9.000000000000119</v>
      </c>
      <c r="U49" s="94"/>
      <c r="V49" t="str">
        <f t="shared" si="7"/>
        <v/>
      </c>
      <c r="W49">
        <f t="shared" si="2"/>
        <v>0</v>
      </c>
      <c r="X49" s="35">
        <f t="shared" si="5"/>
        <v>822834.49215199542</v>
      </c>
      <c r="Y49" s="36">
        <f t="shared" si="6"/>
        <v>0</v>
      </c>
    </row>
    <row r="50" spans="2:25" x14ac:dyDescent="0.2">
      <c r="B50" s="52">
        <v>42</v>
      </c>
      <c r="C50" s="87">
        <f t="shared" si="0"/>
        <v>850605.15626212559</v>
      </c>
      <c r="D50" s="87"/>
      <c r="E50" s="52">
        <v>2017</v>
      </c>
      <c r="F50" s="8">
        <v>43947</v>
      </c>
      <c r="G50" s="52" t="s">
        <v>3</v>
      </c>
      <c r="H50" s="88">
        <v>0.74660000000000004</v>
      </c>
      <c r="I50" s="88"/>
      <c r="J50" s="52">
        <v>18</v>
      </c>
      <c r="K50" s="89">
        <f t="shared" si="3"/>
        <v>25518.154687863767</v>
      </c>
      <c r="L50" s="90"/>
      <c r="M50" s="6">
        <f>IF(J50="","",(K50/J50)/LOOKUP(RIGHT($D$2,3),定数!$A$6:$A$13,定数!$B$6:$B$13))</f>
        <v>11.813960503640633</v>
      </c>
      <c r="N50" s="52">
        <v>2017</v>
      </c>
      <c r="O50" s="8">
        <v>43948</v>
      </c>
      <c r="P50" s="88">
        <v>0.74839999999999995</v>
      </c>
      <c r="Q50" s="88"/>
      <c r="R50" s="91">
        <f>IF(P50="","",T50*M50*LOOKUP(RIGHT($D$2,3),定数!$A$6:$A$13,定数!$B$6:$B$13))</f>
        <v>-25518.154687862527</v>
      </c>
      <c r="S50" s="91"/>
      <c r="T50" s="93">
        <f t="shared" si="4"/>
        <v>-17.999999999999126</v>
      </c>
      <c r="U50" s="94"/>
      <c r="V50" t="str">
        <f t="shared" si="7"/>
        <v/>
      </c>
      <c r="W50">
        <f t="shared" si="2"/>
        <v>1</v>
      </c>
      <c r="X50" s="35">
        <f t="shared" si="5"/>
        <v>850605.15626212559</v>
      </c>
      <c r="Y50" s="36">
        <f t="shared" si="6"/>
        <v>0</v>
      </c>
    </row>
    <row r="51" spans="2:25" x14ac:dyDescent="0.2">
      <c r="B51" s="52">
        <v>43</v>
      </c>
      <c r="C51" s="87">
        <f t="shared" si="0"/>
        <v>825087.00157426309</v>
      </c>
      <c r="D51" s="87"/>
      <c r="E51" s="52">
        <v>2017</v>
      </c>
      <c r="F51" s="8">
        <v>43949</v>
      </c>
      <c r="G51" s="52" t="s">
        <v>4</v>
      </c>
      <c r="H51" s="88">
        <v>0.74770000000000003</v>
      </c>
      <c r="I51" s="88"/>
      <c r="J51" s="52">
        <v>12</v>
      </c>
      <c r="K51" s="89">
        <f t="shared" si="3"/>
        <v>24752.610047227892</v>
      </c>
      <c r="L51" s="90"/>
      <c r="M51" s="6">
        <f>IF(J51="","",(K51/J51)/LOOKUP(RIGHT($D$2,3),定数!$A$6:$A$13,定数!$B$6:$B$13))</f>
        <v>17.189312532797146</v>
      </c>
      <c r="N51" s="52">
        <v>2017</v>
      </c>
      <c r="O51" s="8">
        <v>43949</v>
      </c>
      <c r="P51" s="88">
        <v>0.74650000000000005</v>
      </c>
      <c r="Q51" s="88"/>
      <c r="R51" s="91">
        <f>IF(P51="","",T51*M51*LOOKUP(RIGHT($D$2,3),定数!$A$6:$A$13,定数!$B$6:$B$13))</f>
        <v>-24752.610047227456</v>
      </c>
      <c r="S51" s="91"/>
      <c r="T51" s="93">
        <f t="shared" si="4"/>
        <v>-11.999999999999789</v>
      </c>
      <c r="U51" s="94"/>
      <c r="V51" t="str">
        <f t="shared" si="7"/>
        <v/>
      </c>
      <c r="W51">
        <f t="shared" si="2"/>
        <v>2</v>
      </c>
      <c r="X51" s="35">
        <f t="shared" si="5"/>
        <v>850605.15626212559</v>
      </c>
      <c r="Y51" s="36">
        <f t="shared" si="6"/>
        <v>2.9999999999998472E-2</v>
      </c>
    </row>
    <row r="52" spans="2:25" x14ac:dyDescent="0.2">
      <c r="B52" s="52">
        <v>44</v>
      </c>
      <c r="C52" s="87">
        <f t="shared" si="0"/>
        <v>800334.39152703562</v>
      </c>
      <c r="D52" s="87"/>
      <c r="E52" s="52">
        <v>2017</v>
      </c>
      <c r="F52" s="8">
        <v>43970</v>
      </c>
      <c r="G52" s="52" t="s">
        <v>4</v>
      </c>
      <c r="H52" s="88">
        <v>0.74399999999999999</v>
      </c>
      <c r="I52" s="88"/>
      <c r="J52" s="52">
        <v>11</v>
      </c>
      <c r="K52" s="89">
        <f t="shared" si="3"/>
        <v>24010.031745811069</v>
      </c>
      <c r="L52" s="90"/>
      <c r="M52" s="6">
        <f>IF(J52="","",(K52/J52)/LOOKUP(RIGHT($D$2,3),定数!$A$6:$A$13,定数!$B$6:$B$13))</f>
        <v>18.18941798925081</v>
      </c>
      <c r="N52" s="52">
        <v>2017</v>
      </c>
      <c r="O52" s="8">
        <v>43970</v>
      </c>
      <c r="P52" s="88">
        <v>0.74529999999999996</v>
      </c>
      <c r="Q52" s="88"/>
      <c r="R52" s="91">
        <f>IF(P52="","",T52*M52*LOOKUP(RIGHT($D$2,3),定数!$A$6:$A$13,定数!$B$6:$B$13))</f>
        <v>28375.492063230562</v>
      </c>
      <c r="S52" s="91"/>
      <c r="T52" s="93">
        <f t="shared" si="4"/>
        <v>12.999999999999678</v>
      </c>
      <c r="U52" s="94"/>
      <c r="V52" t="str">
        <f t="shared" si="7"/>
        <v/>
      </c>
      <c r="W52">
        <f t="shared" si="2"/>
        <v>0</v>
      </c>
      <c r="X52" s="35">
        <f t="shared" si="5"/>
        <v>850605.15626212559</v>
      </c>
      <c r="Y52" s="36">
        <f t="shared" si="6"/>
        <v>5.9099999999998043E-2</v>
      </c>
    </row>
    <row r="53" spans="2:25" x14ac:dyDescent="0.2">
      <c r="B53" s="52">
        <v>45</v>
      </c>
      <c r="C53" s="87">
        <f t="shared" si="0"/>
        <v>828709.88359026622</v>
      </c>
      <c r="D53" s="87"/>
      <c r="E53" s="52">
        <v>2017</v>
      </c>
      <c r="F53" s="8">
        <v>43974</v>
      </c>
      <c r="G53" s="52" t="s">
        <v>4</v>
      </c>
      <c r="H53" s="88">
        <v>0.75019999999999998</v>
      </c>
      <c r="I53" s="88"/>
      <c r="J53" s="52">
        <v>18</v>
      </c>
      <c r="K53" s="89">
        <f t="shared" si="3"/>
        <v>24861.296507707986</v>
      </c>
      <c r="L53" s="90"/>
      <c r="M53" s="6">
        <f>IF(J53="","",(K53/J53)/LOOKUP(RIGHT($D$2,3),定数!$A$6:$A$13,定数!$B$6:$B$13))</f>
        <v>11.509859494309252</v>
      </c>
      <c r="N53" s="52">
        <v>2017</v>
      </c>
      <c r="O53" s="8">
        <v>43974</v>
      </c>
      <c r="P53" s="88">
        <v>0.74839999999999995</v>
      </c>
      <c r="Q53" s="88"/>
      <c r="R53" s="91">
        <f>IF(P53="","",T53*M53*LOOKUP(RIGHT($D$2,3),定数!$A$6:$A$13,定数!$B$6:$B$13))</f>
        <v>-24861.296507708314</v>
      </c>
      <c r="S53" s="91"/>
      <c r="T53" s="93">
        <f t="shared" si="4"/>
        <v>-18.000000000000238</v>
      </c>
      <c r="U53" s="94"/>
      <c r="V53" t="str">
        <f t="shared" si="7"/>
        <v/>
      </c>
      <c r="W53">
        <f t="shared" si="2"/>
        <v>1</v>
      </c>
      <c r="X53" s="35">
        <f t="shared" si="5"/>
        <v>850605.15626212559</v>
      </c>
      <c r="Y53" s="36">
        <f t="shared" si="6"/>
        <v>2.5740818181816949E-2</v>
      </c>
    </row>
    <row r="54" spans="2:25" x14ac:dyDescent="0.2">
      <c r="B54" s="52">
        <v>46</v>
      </c>
      <c r="C54" s="87">
        <f t="shared" si="0"/>
        <v>803848.58708255796</v>
      </c>
      <c r="D54" s="87"/>
      <c r="E54" s="52">
        <v>2017</v>
      </c>
      <c r="F54" s="8">
        <v>43976</v>
      </c>
      <c r="G54" s="52" t="s">
        <v>3</v>
      </c>
      <c r="H54" s="88">
        <v>0.74639999999999995</v>
      </c>
      <c r="I54" s="88"/>
      <c r="J54" s="52">
        <v>8</v>
      </c>
      <c r="K54" s="89">
        <f t="shared" si="3"/>
        <v>24115.457612476737</v>
      </c>
      <c r="L54" s="90"/>
      <c r="M54" s="6">
        <f>IF(J54="","",(K54/J54)/LOOKUP(RIGHT($D$2,3),定数!$A$6:$A$13,定数!$B$6:$B$13))</f>
        <v>25.120268346329933</v>
      </c>
      <c r="N54" s="52">
        <v>2017</v>
      </c>
      <c r="O54" s="8">
        <v>43976</v>
      </c>
      <c r="P54" s="88">
        <v>0.74539999999999995</v>
      </c>
      <c r="Q54" s="88"/>
      <c r="R54" s="91">
        <f>IF(P54="","",T54*M54*LOOKUP(RIGHT($D$2,3),定数!$A$6:$A$13,定数!$B$6:$B$13))</f>
        <v>30144.322015595946</v>
      </c>
      <c r="S54" s="91"/>
      <c r="T54" s="93">
        <f t="shared" si="4"/>
        <v>10.000000000000009</v>
      </c>
      <c r="U54" s="94"/>
      <c r="V54" t="str">
        <f t="shared" si="7"/>
        <v/>
      </c>
      <c r="W54">
        <f t="shared" si="2"/>
        <v>0</v>
      </c>
      <c r="X54" s="35">
        <f t="shared" si="5"/>
        <v>850605.15626212559</v>
      </c>
      <c r="Y54" s="36">
        <f t="shared" si="6"/>
        <v>5.496859363636275E-2</v>
      </c>
    </row>
    <row r="55" spans="2:25" x14ac:dyDescent="0.2">
      <c r="B55" s="52">
        <v>47</v>
      </c>
      <c r="C55" s="87">
        <f t="shared" si="0"/>
        <v>833992.90909815393</v>
      </c>
      <c r="D55" s="87"/>
      <c r="E55" s="52">
        <v>2017</v>
      </c>
      <c r="F55" s="8">
        <v>43983</v>
      </c>
      <c r="G55" s="52" t="s">
        <v>3</v>
      </c>
      <c r="H55" s="88">
        <v>0.74109999999999998</v>
      </c>
      <c r="I55" s="88"/>
      <c r="J55" s="52">
        <v>44</v>
      </c>
      <c r="K55" s="89">
        <f t="shared" si="3"/>
        <v>25019.787272944617</v>
      </c>
      <c r="L55" s="90"/>
      <c r="M55" s="6">
        <f>IF(J55="","",(K55/J55)/LOOKUP(RIGHT($D$2,3),定数!$A$6:$A$13,定数!$B$6:$B$13))</f>
        <v>4.7385960744213289</v>
      </c>
      <c r="N55" s="52">
        <v>2017</v>
      </c>
      <c r="O55" s="8">
        <v>43987</v>
      </c>
      <c r="P55" s="88">
        <v>0.74550000000000005</v>
      </c>
      <c r="Q55" s="88"/>
      <c r="R55" s="91">
        <f>IF(P55="","",T55*M55*LOOKUP(RIGHT($D$2,3),定数!$A$6:$A$13,定数!$B$6:$B$13))</f>
        <v>-25019.787272945017</v>
      </c>
      <c r="S55" s="91"/>
      <c r="T55" s="93">
        <f t="shared" si="4"/>
        <v>-44.000000000000703</v>
      </c>
      <c r="U55" s="94"/>
      <c r="V55" t="str">
        <f t="shared" si="7"/>
        <v/>
      </c>
      <c r="W55">
        <f t="shared" si="2"/>
        <v>1</v>
      </c>
      <c r="X55" s="35">
        <f t="shared" si="5"/>
        <v>850605.15626212559</v>
      </c>
      <c r="Y55" s="36">
        <f t="shared" si="6"/>
        <v>1.9529915897726347E-2</v>
      </c>
    </row>
    <row r="56" spans="2:25" x14ac:dyDescent="0.2">
      <c r="B56" s="52">
        <v>48</v>
      </c>
      <c r="C56" s="87">
        <f t="shared" si="0"/>
        <v>808973.12182520889</v>
      </c>
      <c r="D56" s="87"/>
      <c r="E56" s="52">
        <v>2017</v>
      </c>
      <c r="F56" s="8">
        <v>44015</v>
      </c>
      <c r="G56" s="52" t="s">
        <v>3</v>
      </c>
      <c r="H56" s="88">
        <v>0.76539999999999997</v>
      </c>
      <c r="I56" s="88"/>
      <c r="J56" s="52">
        <v>12</v>
      </c>
      <c r="K56" s="89">
        <f t="shared" si="3"/>
        <v>24269.193654756265</v>
      </c>
      <c r="L56" s="90"/>
      <c r="M56" s="6">
        <f>IF(J56="","",(K56/J56)/LOOKUP(RIGHT($D$2,3),定数!$A$6:$A$13,定数!$B$6:$B$13))</f>
        <v>16.853606704691849</v>
      </c>
      <c r="N56" s="52">
        <v>2017</v>
      </c>
      <c r="O56" s="8">
        <v>44016</v>
      </c>
      <c r="P56" s="88">
        <v>0.76659999999999995</v>
      </c>
      <c r="Q56" s="88"/>
      <c r="R56" s="91">
        <f>IF(P56="","",T56*M56*LOOKUP(RIGHT($D$2,3),定数!$A$6:$A$13,定数!$B$6:$B$13))</f>
        <v>-24269.193654755836</v>
      </c>
      <c r="S56" s="91"/>
      <c r="T56" s="93">
        <f t="shared" si="4"/>
        <v>-11.999999999999789</v>
      </c>
      <c r="U56" s="94"/>
      <c r="V56" t="str">
        <f t="shared" si="7"/>
        <v/>
      </c>
      <c r="W56">
        <f t="shared" si="2"/>
        <v>2</v>
      </c>
      <c r="X56" s="35">
        <f t="shared" si="5"/>
        <v>850605.15626212559</v>
      </c>
      <c r="Y56" s="36">
        <f t="shared" si="6"/>
        <v>4.8944018420794988E-2</v>
      </c>
    </row>
    <row r="57" spans="2:25" x14ac:dyDescent="0.2">
      <c r="B57" s="52">
        <v>49</v>
      </c>
      <c r="C57" s="87">
        <f t="shared" si="0"/>
        <v>784703.92817045306</v>
      </c>
      <c r="D57" s="87"/>
      <c r="E57" s="52">
        <v>2017</v>
      </c>
      <c r="F57" s="8">
        <v>44018</v>
      </c>
      <c r="G57" s="52" t="s">
        <v>3</v>
      </c>
      <c r="H57" s="88">
        <v>0.7581</v>
      </c>
      <c r="I57" s="88"/>
      <c r="J57" s="52">
        <v>10</v>
      </c>
      <c r="K57" s="89">
        <f t="shared" si="3"/>
        <v>23541.117845113589</v>
      </c>
      <c r="L57" s="90"/>
      <c r="M57" s="6">
        <f>IF(J57="","",(K57/J57)/LOOKUP(RIGHT($D$2,3),定数!$A$6:$A$13,定数!$B$6:$B$13))</f>
        <v>19.617598204261324</v>
      </c>
      <c r="N57" s="52">
        <v>2017</v>
      </c>
      <c r="O57" s="8">
        <v>44019</v>
      </c>
      <c r="P57" s="88">
        <v>0.7591</v>
      </c>
      <c r="Q57" s="88"/>
      <c r="R57" s="91">
        <f>IF(P57="","",T57*M57*LOOKUP(RIGHT($D$2,3),定数!$A$6:$A$13,定数!$B$6:$B$13))</f>
        <v>-23541.117845113611</v>
      </c>
      <c r="S57" s="91"/>
      <c r="T57" s="93">
        <f t="shared" si="4"/>
        <v>-10.000000000000009</v>
      </c>
      <c r="U57" s="94"/>
      <c r="V57" t="str">
        <f t="shared" si="7"/>
        <v/>
      </c>
      <c r="W57">
        <f t="shared" si="2"/>
        <v>3</v>
      </c>
      <c r="X57" s="35">
        <f t="shared" si="5"/>
        <v>850605.15626212559</v>
      </c>
      <c r="Y57" s="36">
        <f t="shared" si="6"/>
        <v>7.7475697868170657E-2</v>
      </c>
    </row>
    <row r="58" spans="2:25" x14ac:dyDescent="0.2">
      <c r="B58" s="52">
        <v>50</v>
      </c>
      <c r="C58" s="87">
        <f t="shared" si="0"/>
        <v>761162.81032533944</v>
      </c>
      <c r="D58" s="87"/>
      <c r="E58" s="52">
        <v>2017</v>
      </c>
      <c r="F58" s="8">
        <v>44023</v>
      </c>
      <c r="G58" s="52" t="s">
        <v>4</v>
      </c>
      <c r="H58" s="88">
        <v>0.76090000000000002</v>
      </c>
      <c r="I58" s="88"/>
      <c r="J58" s="52">
        <v>8</v>
      </c>
      <c r="K58" s="89">
        <f t="shared" si="3"/>
        <v>22834.884309760182</v>
      </c>
      <c r="L58" s="90"/>
      <c r="M58" s="6">
        <f>IF(J58="","",(K58/J58)/LOOKUP(RIGHT($D$2,3),定数!$A$6:$A$13,定数!$B$6:$B$13))</f>
        <v>23.786337822666855</v>
      </c>
      <c r="N58" s="52">
        <v>2017</v>
      </c>
      <c r="O58" s="8">
        <v>44023</v>
      </c>
      <c r="P58" s="88">
        <v>0.76180000000000003</v>
      </c>
      <c r="Q58" s="88"/>
      <c r="R58" s="91">
        <f>IF(P58="","",T58*M58*LOOKUP(RIGHT($D$2,3),定数!$A$6:$A$13,定数!$B$6:$B$13))</f>
        <v>25689.244848480543</v>
      </c>
      <c r="S58" s="91"/>
      <c r="T58" s="93">
        <f t="shared" si="4"/>
        <v>9.000000000000119</v>
      </c>
      <c r="U58" s="94"/>
      <c r="V58" t="str">
        <f t="shared" si="7"/>
        <v/>
      </c>
      <c r="W58">
        <f t="shared" si="2"/>
        <v>0</v>
      </c>
      <c r="X58" s="35">
        <f t="shared" si="5"/>
        <v>850605.15626212559</v>
      </c>
      <c r="Y58" s="36">
        <f t="shared" si="6"/>
        <v>0.10515142693212554</v>
      </c>
    </row>
    <row r="59" spans="2:25" x14ac:dyDescent="0.2">
      <c r="B59" s="52">
        <v>51</v>
      </c>
      <c r="C59" s="87">
        <f t="shared" si="0"/>
        <v>786852.05517382</v>
      </c>
      <c r="D59" s="87"/>
      <c r="E59" s="52"/>
      <c r="F59" s="8"/>
      <c r="G59" s="52"/>
      <c r="H59" s="88"/>
      <c r="I59" s="88"/>
      <c r="J59" s="52"/>
      <c r="K59" s="89" t="str">
        <f t="shared" si="3"/>
        <v/>
      </c>
      <c r="L59" s="90"/>
      <c r="M59" s="6" t="str">
        <f>IF(J59="","",(K59/J59)/LOOKUP(RIGHT($D$2,3),定数!$A$6:$A$13,定数!$B$6:$B$13))</f>
        <v/>
      </c>
      <c r="N59" s="52"/>
      <c r="O59" s="8"/>
      <c r="P59" s="88"/>
      <c r="Q59" s="88"/>
      <c r="R59" s="91" t="str">
        <f>IF(P59="","",T59*M59*LOOKUP(RIGHT($D$2,3),定数!$A$6:$A$13,定数!$B$6:$B$13))</f>
        <v/>
      </c>
      <c r="S59" s="91"/>
      <c r="T59" s="93" t="str">
        <f t="shared" si="4"/>
        <v/>
      </c>
      <c r="U59" s="94"/>
      <c r="V59" t="str">
        <f t="shared" si="7"/>
        <v/>
      </c>
      <c r="W59" t="str">
        <f t="shared" si="2"/>
        <v/>
      </c>
      <c r="X59" s="35">
        <f t="shared" si="5"/>
        <v>850605.15626212559</v>
      </c>
      <c r="Y59" s="36">
        <f t="shared" si="6"/>
        <v>7.4950287591084352E-2</v>
      </c>
    </row>
    <row r="60" spans="2:25" x14ac:dyDescent="0.2">
      <c r="B60" s="52">
        <v>52</v>
      </c>
      <c r="C60" s="87" t="str">
        <f t="shared" si="0"/>
        <v/>
      </c>
      <c r="D60" s="87"/>
      <c r="E60" s="52"/>
      <c r="F60" s="8"/>
      <c r="G60" s="52"/>
      <c r="H60" s="88"/>
      <c r="I60" s="88"/>
      <c r="J60" s="52"/>
      <c r="K60" s="89" t="str">
        <f t="shared" si="3"/>
        <v/>
      </c>
      <c r="L60" s="90"/>
      <c r="M60" s="6" t="str">
        <f>IF(J60="","",(K60/J60)/LOOKUP(RIGHT($D$2,3),定数!$A$6:$A$13,定数!$B$6:$B$13))</f>
        <v/>
      </c>
      <c r="N60" s="52"/>
      <c r="O60" s="8"/>
      <c r="P60" s="88"/>
      <c r="Q60" s="88"/>
      <c r="R60" s="91" t="str">
        <f>IF(P60="","",T60*M60*LOOKUP(RIGHT($D$2,3),定数!$A$6:$A$13,定数!$B$6:$B$13))</f>
        <v/>
      </c>
      <c r="S60" s="91"/>
      <c r="T60" s="93" t="str">
        <f t="shared" si="4"/>
        <v/>
      </c>
      <c r="U60" s="94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52">
        <v>53</v>
      </c>
      <c r="C61" s="87" t="str">
        <f t="shared" si="0"/>
        <v/>
      </c>
      <c r="D61" s="87"/>
      <c r="E61" s="52"/>
      <c r="F61" s="8"/>
      <c r="G61" s="52"/>
      <c r="H61" s="88"/>
      <c r="I61" s="88"/>
      <c r="J61" s="52"/>
      <c r="K61" s="89" t="str">
        <f t="shared" si="3"/>
        <v/>
      </c>
      <c r="L61" s="90"/>
      <c r="M61" s="6" t="str">
        <f>IF(J61="","",(K61/J61)/LOOKUP(RIGHT($D$2,3),定数!$A$6:$A$13,定数!$B$6:$B$13))</f>
        <v/>
      </c>
      <c r="N61" s="52"/>
      <c r="O61" s="8"/>
      <c r="P61" s="88"/>
      <c r="Q61" s="88"/>
      <c r="R61" s="91" t="str">
        <f>IF(P61="","",T61*M61*LOOKUP(RIGHT($D$2,3),定数!$A$6:$A$13,定数!$B$6:$B$13))</f>
        <v/>
      </c>
      <c r="S61" s="91"/>
      <c r="T61" s="92" t="str">
        <f t="shared" si="4"/>
        <v/>
      </c>
      <c r="U61" s="92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52">
        <v>54</v>
      </c>
      <c r="C62" s="87" t="str">
        <f t="shared" si="0"/>
        <v/>
      </c>
      <c r="D62" s="87"/>
      <c r="E62" s="52"/>
      <c r="F62" s="8"/>
      <c r="G62" s="52"/>
      <c r="H62" s="88"/>
      <c r="I62" s="88"/>
      <c r="J62" s="52"/>
      <c r="K62" s="89" t="str">
        <f t="shared" si="3"/>
        <v/>
      </c>
      <c r="L62" s="90"/>
      <c r="M62" s="6" t="str">
        <f>IF(J62="","",(K62/J62)/LOOKUP(RIGHT($D$2,3),定数!$A$6:$A$13,定数!$B$6:$B$13))</f>
        <v/>
      </c>
      <c r="N62" s="52"/>
      <c r="O62" s="8"/>
      <c r="P62" s="88"/>
      <c r="Q62" s="88"/>
      <c r="R62" s="91" t="str">
        <f>IF(P62="","",T62*M62*LOOKUP(RIGHT($D$2,3),定数!$A$6:$A$13,定数!$B$6:$B$13))</f>
        <v/>
      </c>
      <c r="S62" s="91"/>
      <c r="T62" s="92" t="str">
        <f t="shared" si="4"/>
        <v/>
      </c>
      <c r="U62" s="92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52">
        <v>55</v>
      </c>
      <c r="C63" s="87" t="str">
        <f t="shared" si="0"/>
        <v/>
      </c>
      <c r="D63" s="87"/>
      <c r="E63" s="52"/>
      <c r="F63" s="8"/>
      <c r="G63" s="52"/>
      <c r="H63" s="88"/>
      <c r="I63" s="88"/>
      <c r="J63" s="52"/>
      <c r="K63" s="89" t="str">
        <f t="shared" si="3"/>
        <v/>
      </c>
      <c r="L63" s="90"/>
      <c r="M63" s="6" t="str">
        <f>IF(J63="","",(K63/J63)/LOOKUP(RIGHT($D$2,3),定数!$A$6:$A$13,定数!$B$6:$B$13))</f>
        <v/>
      </c>
      <c r="N63" s="52"/>
      <c r="O63" s="8"/>
      <c r="P63" s="88"/>
      <c r="Q63" s="88"/>
      <c r="R63" s="91" t="str">
        <f>IF(P63="","",T63*M63*LOOKUP(RIGHT($D$2,3),定数!$A$6:$A$13,定数!$B$6:$B$13))</f>
        <v/>
      </c>
      <c r="S63" s="91"/>
      <c r="T63" s="92" t="str">
        <f t="shared" si="4"/>
        <v/>
      </c>
      <c r="U63" s="92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52">
        <v>56</v>
      </c>
      <c r="C64" s="87" t="str">
        <f t="shared" si="0"/>
        <v/>
      </c>
      <c r="D64" s="87"/>
      <c r="E64" s="52"/>
      <c r="F64" s="8"/>
      <c r="G64" s="52"/>
      <c r="H64" s="88"/>
      <c r="I64" s="88"/>
      <c r="J64" s="52"/>
      <c r="K64" s="89" t="str">
        <f t="shared" si="3"/>
        <v/>
      </c>
      <c r="L64" s="90"/>
      <c r="M64" s="6" t="str">
        <f>IF(J64="","",(K64/J64)/LOOKUP(RIGHT($D$2,3),定数!$A$6:$A$13,定数!$B$6:$B$13))</f>
        <v/>
      </c>
      <c r="N64" s="52"/>
      <c r="O64" s="8"/>
      <c r="P64" s="88"/>
      <c r="Q64" s="88"/>
      <c r="R64" s="91" t="str">
        <f>IF(P64="","",T64*M64*LOOKUP(RIGHT($D$2,3),定数!$A$6:$A$13,定数!$B$6:$B$13))</f>
        <v/>
      </c>
      <c r="S64" s="91"/>
      <c r="T64" s="92" t="str">
        <f t="shared" si="4"/>
        <v/>
      </c>
      <c r="U64" s="92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52">
        <v>57</v>
      </c>
      <c r="C65" s="87" t="str">
        <f t="shared" si="0"/>
        <v/>
      </c>
      <c r="D65" s="87"/>
      <c r="E65" s="52"/>
      <c r="F65" s="8"/>
      <c r="G65" s="52"/>
      <c r="H65" s="88"/>
      <c r="I65" s="88"/>
      <c r="J65" s="52"/>
      <c r="K65" s="89" t="str">
        <f t="shared" si="3"/>
        <v/>
      </c>
      <c r="L65" s="90"/>
      <c r="M65" s="6" t="str">
        <f>IF(J65="","",(K65/J65)/LOOKUP(RIGHT($D$2,3),定数!$A$6:$A$13,定数!$B$6:$B$13))</f>
        <v/>
      </c>
      <c r="N65" s="52"/>
      <c r="O65" s="8"/>
      <c r="P65" s="88"/>
      <c r="Q65" s="88"/>
      <c r="R65" s="91" t="str">
        <f>IF(P65="","",T65*M65*LOOKUP(RIGHT($D$2,3),定数!$A$6:$A$13,定数!$B$6:$B$13))</f>
        <v/>
      </c>
      <c r="S65" s="91"/>
      <c r="T65" s="92" t="str">
        <f t="shared" si="4"/>
        <v/>
      </c>
      <c r="U65" s="92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52">
        <v>58</v>
      </c>
      <c r="C66" s="87" t="str">
        <f t="shared" si="0"/>
        <v/>
      </c>
      <c r="D66" s="87"/>
      <c r="E66" s="52"/>
      <c r="F66" s="8"/>
      <c r="G66" s="52"/>
      <c r="H66" s="88"/>
      <c r="I66" s="88"/>
      <c r="J66" s="52"/>
      <c r="K66" s="89" t="str">
        <f t="shared" si="3"/>
        <v/>
      </c>
      <c r="L66" s="90"/>
      <c r="M66" s="6" t="str">
        <f>IF(J66="","",(K66/J66)/LOOKUP(RIGHT($D$2,3),定数!$A$6:$A$13,定数!$B$6:$B$13))</f>
        <v/>
      </c>
      <c r="N66" s="52"/>
      <c r="O66" s="8"/>
      <c r="P66" s="88"/>
      <c r="Q66" s="88"/>
      <c r="R66" s="91" t="str">
        <f>IF(P66="","",T66*M66*LOOKUP(RIGHT($D$2,3),定数!$A$6:$A$13,定数!$B$6:$B$13))</f>
        <v/>
      </c>
      <c r="S66" s="91"/>
      <c r="T66" s="92" t="str">
        <f t="shared" si="4"/>
        <v/>
      </c>
      <c r="U66" s="92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52">
        <v>59</v>
      </c>
      <c r="C67" s="87" t="str">
        <f t="shared" si="0"/>
        <v/>
      </c>
      <c r="D67" s="87"/>
      <c r="E67" s="52"/>
      <c r="F67" s="8"/>
      <c r="G67" s="52"/>
      <c r="H67" s="88"/>
      <c r="I67" s="88"/>
      <c r="J67" s="52"/>
      <c r="K67" s="89" t="str">
        <f t="shared" si="3"/>
        <v/>
      </c>
      <c r="L67" s="90"/>
      <c r="M67" s="6" t="str">
        <f>IF(J67="","",(K67/J67)/LOOKUP(RIGHT($D$2,3),定数!$A$6:$A$13,定数!$B$6:$B$13))</f>
        <v/>
      </c>
      <c r="N67" s="52"/>
      <c r="O67" s="8"/>
      <c r="P67" s="88"/>
      <c r="Q67" s="88"/>
      <c r="R67" s="91" t="str">
        <f>IF(P67="","",T67*M67*LOOKUP(RIGHT($D$2,3),定数!$A$6:$A$13,定数!$B$6:$B$13))</f>
        <v/>
      </c>
      <c r="S67" s="91"/>
      <c r="T67" s="92" t="str">
        <f t="shared" si="4"/>
        <v/>
      </c>
      <c r="U67" s="92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52">
        <v>60</v>
      </c>
      <c r="C68" s="87" t="str">
        <f t="shared" si="0"/>
        <v/>
      </c>
      <c r="D68" s="87"/>
      <c r="E68" s="52"/>
      <c r="F68" s="8"/>
      <c r="G68" s="52"/>
      <c r="H68" s="88"/>
      <c r="I68" s="88"/>
      <c r="J68" s="52"/>
      <c r="K68" s="89" t="str">
        <f t="shared" si="3"/>
        <v/>
      </c>
      <c r="L68" s="90"/>
      <c r="M68" s="6" t="str">
        <f>IF(J68="","",(K68/J68)/LOOKUP(RIGHT($D$2,3),定数!$A$6:$A$13,定数!$B$6:$B$13))</f>
        <v/>
      </c>
      <c r="N68" s="52"/>
      <c r="O68" s="8"/>
      <c r="P68" s="88"/>
      <c r="Q68" s="88"/>
      <c r="R68" s="91" t="str">
        <f>IF(P68="","",T68*M68*LOOKUP(RIGHT($D$2,3),定数!$A$6:$A$13,定数!$B$6:$B$13))</f>
        <v/>
      </c>
      <c r="S68" s="91"/>
      <c r="T68" s="92" t="str">
        <f t="shared" si="4"/>
        <v/>
      </c>
      <c r="U68" s="92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52">
        <v>61</v>
      </c>
      <c r="C69" s="87" t="str">
        <f t="shared" si="0"/>
        <v/>
      </c>
      <c r="D69" s="87"/>
      <c r="E69" s="52"/>
      <c r="F69" s="8"/>
      <c r="G69" s="52"/>
      <c r="H69" s="88"/>
      <c r="I69" s="88"/>
      <c r="J69" s="52"/>
      <c r="K69" s="89" t="str">
        <f t="shared" si="3"/>
        <v/>
      </c>
      <c r="L69" s="90"/>
      <c r="M69" s="6" t="str">
        <f>IF(J69="","",(K69/J69)/LOOKUP(RIGHT($D$2,3),定数!$A$6:$A$13,定数!$B$6:$B$13))</f>
        <v/>
      </c>
      <c r="N69" s="52"/>
      <c r="O69" s="8"/>
      <c r="P69" s="88"/>
      <c r="Q69" s="88"/>
      <c r="R69" s="91" t="str">
        <f>IF(P69="","",T69*M69*LOOKUP(RIGHT($D$2,3),定数!$A$6:$A$13,定数!$B$6:$B$13))</f>
        <v/>
      </c>
      <c r="S69" s="91"/>
      <c r="T69" s="92" t="str">
        <f t="shared" si="4"/>
        <v/>
      </c>
      <c r="U69" s="92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52">
        <v>62</v>
      </c>
      <c r="C70" s="87" t="str">
        <f t="shared" si="0"/>
        <v/>
      </c>
      <c r="D70" s="87"/>
      <c r="E70" s="52"/>
      <c r="F70" s="8"/>
      <c r="G70" s="52"/>
      <c r="H70" s="88"/>
      <c r="I70" s="88"/>
      <c r="J70" s="52"/>
      <c r="K70" s="89" t="str">
        <f t="shared" si="3"/>
        <v/>
      </c>
      <c r="L70" s="90"/>
      <c r="M70" s="6" t="str">
        <f>IF(J70="","",(K70/J70)/LOOKUP(RIGHT($D$2,3),定数!$A$6:$A$13,定数!$B$6:$B$13))</f>
        <v/>
      </c>
      <c r="N70" s="52"/>
      <c r="O70" s="8"/>
      <c r="P70" s="88"/>
      <c r="Q70" s="88"/>
      <c r="R70" s="91" t="str">
        <f>IF(P70="","",T70*M70*LOOKUP(RIGHT($D$2,3),定数!$A$6:$A$13,定数!$B$6:$B$13))</f>
        <v/>
      </c>
      <c r="S70" s="91"/>
      <c r="T70" s="92" t="str">
        <f t="shared" si="4"/>
        <v/>
      </c>
      <c r="U70" s="92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52">
        <v>63</v>
      </c>
      <c r="C71" s="87" t="str">
        <f t="shared" si="0"/>
        <v/>
      </c>
      <c r="D71" s="87"/>
      <c r="E71" s="52"/>
      <c r="F71" s="8"/>
      <c r="G71" s="52"/>
      <c r="H71" s="88"/>
      <c r="I71" s="88"/>
      <c r="J71" s="52"/>
      <c r="K71" s="89" t="str">
        <f t="shared" si="3"/>
        <v/>
      </c>
      <c r="L71" s="90"/>
      <c r="M71" s="6" t="str">
        <f>IF(J71="","",(K71/J71)/LOOKUP(RIGHT($D$2,3),定数!$A$6:$A$13,定数!$B$6:$B$13))</f>
        <v/>
      </c>
      <c r="N71" s="52"/>
      <c r="O71" s="8"/>
      <c r="P71" s="88"/>
      <c r="Q71" s="88"/>
      <c r="R71" s="91" t="str">
        <f>IF(P71="","",T71*M71*LOOKUP(RIGHT($D$2,3),定数!$A$6:$A$13,定数!$B$6:$B$13))</f>
        <v/>
      </c>
      <c r="S71" s="91"/>
      <c r="T71" s="92" t="str">
        <f t="shared" si="4"/>
        <v/>
      </c>
      <c r="U71" s="92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52">
        <v>64</v>
      </c>
      <c r="C72" s="87" t="str">
        <f t="shared" si="0"/>
        <v/>
      </c>
      <c r="D72" s="87"/>
      <c r="E72" s="52"/>
      <c r="F72" s="8"/>
      <c r="G72" s="52"/>
      <c r="H72" s="88"/>
      <c r="I72" s="88"/>
      <c r="J72" s="52"/>
      <c r="K72" s="89" t="str">
        <f t="shared" si="3"/>
        <v/>
      </c>
      <c r="L72" s="90"/>
      <c r="M72" s="6" t="str">
        <f>IF(J72="","",(K72/J72)/LOOKUP(RIGHT($D$2,3),定数!$A$6:$A$13,定数!$B$6:$B$13))</f>
        <v/>
      </c>
      <c r="N72" s="52"/>
      <c r="O72" s="8"/>
      <c r="P72" s="88"/>
      <c r="Q72" s="88"/>
      <c r="R72" s="91" t="str">
        <f>IF(P72="","",T72*M72*LOOKUP(RIGHT($D$2,3),定数!$A$6:$A$13,定数!$B$6:$B$13))</f>
        <v/>
      </c>
      <c r="S72" s="91"/>
      <c r="T72" s="92" t="str">
        <f t="shared" si="4"/>
        <v/>
      </c>
      <c r="U72" s="92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52">
        <v>65</v>
      </c>
      <c r="C73" s="87" t="str">
        <f t="shared" si="0"/>
        <v/>
      </c>
      <c r="D73" s="87"/>
      <c r="E73" s="52"/>
      <c r="F73" s="8"/>
      <c r="G73" s="52"/>
      <c r="H73" s="88"/>
      <c r="I73" s="88"/>
      <c r="J73" s="52"/>
      <c r="K73" s="89" t="str">
        <f t="shared" si="3"/>
        <v/>
      </c>
      <c r="L73" s="90"/>
      <c r="M73" s="6" t="str">
        <f>IF(J73="","",(K73/J73)/LOOKUP(RIGHT($D$2,3),定数!$A$6:$A$13,定数!$B$6:$B$13))</f>
        <v/>
      </c>
      <c r="N73" s="52"/>
      <c r="O73" s="8"/>
      <c r="P73" s="88"/>
      <c r="Q73" s="88"/>
      <c r="R73" s="91" t="str">
        <f>IF(P73="","",T73*M73*LOOKUP(RIGHT($D$2,3),定数!$A$6:$A$13,定数!$B$6:$B$13))</f>
        <v/>
      </c>
      <c r="S73" s="91"/>
      <c r="T73" s="92" t="str">
        <f t="shared" si="4"/>
        <v/>
      </c>
      <c r="U73" s="92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52">
        <v>66</v>
      </c>
      <c r="C74" s="87" t="str">
        <f t="shared" ref="C74:C108" si="8">IF(R73="","",C73+R73)</f>
        <v/>
      </c>
      <c r="D74" s="87"/>
      <c r="E74" s="52"/>
      <c r="F74" s="8"/>
      <c r="G74" s="52"/>
      <c r="H74" s="88"/>
      <c r="I74" s="88"/>
      <c r="J74" s="52"/>
      <c r="K74" s="89" t="str">
        <f t="shared" si="3"/>
        <v/>
      </c>
      <c r="L74" s="90"/>
      <c r="M74" s="6" t="str">
        <f>IF(J74="","",(K74/J74)/LOOKUP(RIGHT($D$2,3),定数!$A$6:$A$13,定数!$B$6:$B$13))</f>
        <v/>
      </c>
      <c r="N74" s="52"/>
      <c r="O74" s="8"/>
      <c r="P74" s="88"/>
      <c r="Q74" s="88"/>
      <c r="R74" s="91" t="str">
        <f>IF(P74="","",T74*M74*LOOKUP(RIGHT($D$2,3),定数!$A$6:$A$13,定数!$B$6:$B$13))</f>
        <v/>
      </c>
      <c r="S74" s="91"/>
      <c r="T74" s="92" t="str">
        <f t="shared" si="4"/>
        <v/>
      </c>
      <c r="U74" s="92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52">
        <v>67</v>
      </c>
      <c r="C75" s="87" t="str">
        <f t="shared" si="8"/>
        <v/>
      </c>
      <c r="D75" s="87"/>
      <c r="E75" s="52"/>
      <c r="F75" s="8"/>
      <c r="G75" s="52"/>
      <c r="H75" s="88"/>
      <c r="I75" s="88"/>
      <c r="J75" s="52"/>
      <c r="K75" s="89" t="str">
        <f t="shared" ref="K75:K108" si="9">IF(J75="","",C75*0.03)</f>
        <v/>
      </c>
      <c r="L75" s="90"/>
      <c r="M75" s="6" t="str">
        <f>IF(J75="","",(K75/J75)/LOOKUP(RIGHT($D$2,3),定数!$A$6:$A$13,定数!$B$6:$B$13))</f>
        <v/>
      </c>
      <c r="N75" s="52"/>
      <c r="O75" s="8"/>
      <c r="P75" s="88"/>
      <c r="Q75" s="88"/>
      <c r="R75" s="91" t="str">
        <f>IF(P75="","",T75*M75*LOOKUP(RIGHT($D$2,3),定数!$A$6:$A$13,定数!$B$6:$B$13))</f>
        <v/>
      </c>
      <c r="S75" s="91"/>
      <c r="T75" s="92" t="str">
        <f t="shared" si="4"/>
        <v/>
      </c>
      <c r="U75" s="92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52">
        <v>68</v>
      </c>
      <c r="C76" s="87" t="str">
        <f t="shared" si="8"/>
        <v/>
      </c>
      <c r="D76" s="87"/>
      <c r="E76" s="52"/>
      <c r="F76" s="8"/>
      <c r="G76" s="52"/>
      <c r="H76" s="88"/>
      <c r="I76" s="88"/>
      <c r="J76" s="52"/>
      <c r="K76" s="89" t="str">
        <f t="shared" si="9"/>
        <v/>
      </c>
      <c r="L76" s="90"/>
      <c r="M76" s="6" t="str">
        <f>IF(J76="","",(K76/J76)/LOOKUP(RIGHT($D$2,3),定数!$A$6:$A$13,定数!$B$6:$B$13))</f>
        <v/>
      </c>
      <c r="N76" s="52"/>
      <c r="O76" s="8"/>
      <c r="P76" s="88"/>
      <c r="Q76" s="88"/>
      <c r="R76" s="91" t="str">
        <f>IF(P76="","",T76*M76*LOOKUP(RIGHT($D$2,3),定数!$A$6:$A$13,定数!$B$6:$B$13))</f>
        <v/>
      </c>
      <c r="S76" s="91"/>
      <c r="T76" s="92" t="str">
        <f t="shared" ref="T76:T108" si="11">IF(P76="","",IF(G76="買",(P76-H76),(H76-P76))*IF(RIGHT($D$2,3)="JPY",100,10000))</f>
        <v/>
      </c>
      <c r="U76" s="92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52">
        <v>69</v>
      </c>
      <c r="C77" s="87" t="str">
        <f t="shared" si="8"/>
        <v/>
      </c>
      <c r="D77" s="87"/>
      <c r="E77" s="52"/>
      <c r="F77" s="8"/>
      <c r="G77" s="52"/>
      <c r="H77" s="88"/>
      <c r="I77" s="88"/>
      <c r="J77" s="52"/>
      <c r="K77" s="89" t="str">
        <f t="shared" si="9"/>
        <v/>
      </c>
      <c r="L77" s="90"/>
      <c r="M77" s="6" t="str">
        <f>IF(J77="","",(K77/J77)/LOOKUP(RIGHT($D$2,3),定数!$A$6:$A$13,定数!$B$6:$B$13))</f>
        <v/>
      </c>
      <c r="N77" s="52"/>
      <c r="O77" s="8"/>
      <c r="P77" s="88"/>
      <c r="Q77" s="88"/>
      <c r="R77" s="91" t="str">
        <f>IF(P77="","",T77*M77*LOOKUP(RIGHT($D$2,3),定数!$A$6:$A$13,定数!$B$6:$B$13))</f>
        <v/>
      </c>
      <c r="S77" s="91"/>
      <c r="T77" s="92" t="str">
        <f t="shared" si="11"/>
        <v/>
      </c>
      <c r="U77" s="92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52">
        <v>70</v>
      </c>
      <c r="C78" s="87" t="str">
        <f t="shared" si="8"/>
        <v/>
      </c>
      <c r="D78" s="87"/>
      <c r="E78" s="52"/>
      <c r="F78" s="8"/>
      <c r="G78" s="52"/>
      <c r="H78" s="88"/>
      <c r="I78" s="88"/>
      <c r="J78" s="52"/>
      <c r="K78" s="89" t="str">
        <f t="shared" si="9"/>
        <v/>
      </c>
      <c r="L78" s="90"/>
      <c r="M78" s="6" t="str">
        <f>IF(J78="","",(K78/J78)/LOOKUP(RIGHT($D$2,3),定数!$A$6:$A$13,定数!$B$6:$B$13))</f>
        <v/>
      </c>
      <c r="N78" s="52"/>
      <c r="O78" s="8"/>
      <c r="P78" s="88"/>
      <c r="Q78" s="88"/>
      <c r="R78" s="91" t="str">
        <f>IF(P78="","",T78*M78*LOOKUP(RIGHT($D$2,3),定数!$A$6:$A$13,定数!$B$6:$B$13))</f>
        <v/>
      </c>
      <c r="S78" s="91"/>
      <c r="T78" s="92" t="str">
        <f t="shared" si="11"/>
        <v/>
      </c>
      <c r="U78" s="92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52">
        <v>71</v>
      </c>
      <c r="C79" s="87" t="str">
        <f t="shared" si="8"/>
        <v/>
      </c>
      <c r="D79" s="87"/>
      <c r="E79" s="52"/>
      <c r="F79" s="8"/>
      <c r="G79" s="52"/>
      <c r="H79" s="88"/>
      <c r="I79" s="88"/>
      <c r="J79" s="52"/>
      <c r="K79" s="89" t="str">
        <f t="shared" si="9"/>
        <v/>
      </c>
      <c r="L79" s="90"/>
      <c r="M79" s="6" t="str">
        <f>IF(J79="","",(K79/J79)/LOOKUP(RIGHT($D$2,3),定数!$A$6:$A$13,定数!$B$6:$B$13))</f>
        <v/>
      </c>
      <c r="N79" s="52"/>
      <c r="O79" s="8"/>
      <c r="P79" s="88"/>
      <c r="Q79" s="88"/>
      <c r="R79" s="91" t="str">
        <f>IF(P79="","",T79*M79*LOOKUP(RIGHT($D$2,3),定数!$A$6:$A$13,定数!$B$6:$B$13))</f>
        <v/>
      </c>
      <c r="S79" s="91"/>
      <c r="T79" s="92" t="str">
        <f t="shared" si="11"/>
        <v/>
      </c>
      <c r="U79" s="92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52">
        <v>72</v>
      </c>
      <c r="C80" s="87" t="str">
        <f t="shared" si="8"/>
        <v/>
      </c>
      <c r="D80" s="87"/>
      <c r="E80" s="52"/>
      <c r="F80" s="8"/>
      <c r="G80" s="52"/>
      <c r="H80" s="88"/>
      <c r="I80" s="88"/>
      <c r="J80" s="52"/>
      <c r="K80" s="89" t="str">
        <f t="shared" si="9"/>
        <v/>
      </c>
      <c r="L80" s="90"/>
      <c r="M80" s="6" t="str">
        <f>IF(J80="","",(K80/J80)/LOOKUP(RIGHT($D$2,3),定数!$A$6:$A$13,定数!$B$6:$B$13))</f>
        <v/>
      </c>
      <c r="N80" s="52"/>
      <c r="O80" s="8"/>
      <c r="P80" s="88"/>
      <c r="Q80" s="88"/>
      <c r="R80" s="91" t="str">
        <f>IF(P80="","",T80*M80*LOOKUP(RIGHT($D$2,3),定数!$A$6:$A$13,定数!$B$6:$B$13))</f>
        <v/>
      </c>
      <c r="S80" s="91"/>
      <c r="T80" s="92" t="str">
        <f t="shared" si="11"/>
        <v/>
      </c>
      <c r="U80" s="92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52">
        <v>73</v>
      </c>
      <c r="C81" s="87" t="str">
        <f t="shared" si="8"/>
        <v/>
      </c>
      <c r="D81" s="87"/>
      <c r="E81" s="52"/>
      <c r="F81" s="8"/>
      <c r="G81" s="52"/>
      <c r="H81" s="88"/>
      <c r="I81" s="88"/>
      <c r="J81" s="52"/>
      <c r="K81" s="89" t="str">
        <f t="shared" si="9"/>
        <v/>
      </c>
      <c r="L81" s="90"/>
      <c r="M81" s="6" t="str">
        <f>IF(J81="","",(K81/J81)/LOOKUP(RIGHT($D$2,3),定数!$A$6:$A$13,定数!$B$6:$B$13))</f>
        <v/>
      </c>
      <c r="N81" s="52"/>
      <c r="O81" s="8"/>
      <c r="P81" s="88"/>
      <c r="Q81" s="88"/>
      <c r="R81" s="91" t="str">
        <f>IF(P81="","",T81*M81*LOOKUP(RIGHT($D$2,3),定数!$A$6:$A$13,定数!$B$6:$B$13))</f>
        <v/>
      </c>
      <c r="S81" s="91"/>
      <c r="T81" s="92" t="str">
        <f t="shared" si="11"/>
        <v/>
      </c>
      <c r="U81" s="92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52">
        <v>74</v>
      </c>
      <c r="C82" s="87" t="str">
        <f t="shared" si="8"/>
        <v/>
      </c>
      <c r="D82" s="87"/>
      <c r="E82" s="52"/>
      <c r="F82" s="8"/>
      <c r="G82" s="52"/>
      <c r="H82" s="88"/>
      <c r="I82" s="88"/>
      <c r="J82" s="52"/>
      <c r="K82" s="89" t="str">
        <f t="shared" si="9"/>
        <v/>
      </c>
      <c r="L82" s="90"/>
      <c r="M82" s="6" t="str">
        <f>IF(J82="","",(K82/J82)/LOOKUP(RIGHT($D$2,3),定数!$A$6:$A$13,定数!$B$6:$B$13))</f>
        <v/>
      </c>
      <c r="N82" s="52"/>
      <c r="O82" s="8"/>
      <c r="P82" s="88"/>
      <c r="Q82" s="88"/>
      <c r="R82" s="91" t="str">
        <f>IF(P82="","",T82*M82*LOOKUP(RIGHT($D$2,3),定数!$A$6:$A$13,定数!$B$6:$B$13))</f>
        <v/>
      </c>
      <c r="S82" s="91"/>
      <c r="T82" s="92" t="str">
        <f t="shared" si="11"/>
        <v/>
      </c>
      <c r="U82" s="92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52">
        <v>75</v>
      </c>
      <c r="C83" s="87" t="str">
        <f t="shared" si="8"/>
        <v/>
      </c>
      <c r="D83" s="87"/>
      <c r="E83" s="52"/>
      <c r="F83" s="8"/>
      <c r="G83" s="52"/>
      <c r="H83" s="88"/>
      <c r="I83" s="88"/>
      <c r="J83" s="52"/>
      <c r="K83" s="89" t="str">
        <f t="shared" si="9"/>
        <v/>
      </c>
      <c r="L83" s="90"/>
      <c r="M83" s="6" t="str">
        <f>IF(J83="","",(K83/J83)/LOOKUP(RIGHT($D$2,3),定数!$A$6:$A$13,定数!$B$6:$B$13))</f>
        <v/>
      </c>
      <c r="N83" s="52"/>
      <c r="O83" s="8"/>
      <c r="P83" s="88"/>
      <c r="Q83" s="88"/>
      <c r="R83" s="91" t="str">
        <f>IF(P83="","",T83*M83*LOOKUP(RIGHT($D$2,3),定数!$A$6:$A$13,定数!$B$6:$B$13))</f>
        <v/>
      </c>
      <c r="S83" s="91"/>
      <c r="T83" s="92" t="str">
        <f t="shared" si="11"/>
        <v/>
      </c>
      <c r="U83" s="92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52">
        <v>76</v>
      </c>
      <c r="C84" s="87" t="str">
        <f t="shared" si="8"/>
        <v/>
      </c>
      <c r="D84" s="87"/>
      <c r="E84" s="52"/>
      <c r="F84" s="8"/>
      <c r="G84" s="52"/>
      <c r="H84" s="88"/>
      <c r="I84" s="88"/>
      <c r="J84" s="52"/>
      <c r="K84" s="89" t="str">
        <f t="shared" si="9"/>
        <v/>
      </c>
      <c r="L84" s="90"/>
      <c r="M84" s="6" t="str">
        <f>IF(J84="","",(K84/J84)/LOOKUP(RIGHT($D$2,3),定数!$A$6:$A$13,定数!$B$6:$B$13))</f>
        <v/>
      </c>
      <c r="N84" s="52"/>
      <c r="O84" s="8"/>
      <c r="P84" s="88"/>
      <c r="Q84" s="88"/>
      <c r="R84" s="91" t="str">
        <f>IF(P84="","",T84*M84*LOOKUP(RIGHT($D$2,3),定数!$A$6:$A$13,定数!$B$6:$B$13))</f>
        <v/>
      </c>
      <c r="S84" s="91"/>
      <c r="T84" s="92" t="str">
        <f t="shared" si="11"/>
        <v/>
      </c>
      <c r="U84" s="92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52">
        <v>77</v>
      </c>
      <c r="C85" s="87" t="str">
        <f t="shared" si="8"/>
        <v/>
      </c>
      <c r="D85" s="87"/>
      <c r="E85" s="52"/>
      <c r="F85" s="8"/>
      <c r="G85" s="52"/>
      <c r="H85" s="88"/>
      <c r="I85" s="88"/>
      <c r="J85" s="52"/>
      <c r="K85" s="89" t="str">
        <f t="shared" si="9"/>
        <v/>
      </c>
      <c r="L85" s="90"/>
      <c r="M85" s="6" t="str">
        <f>IF(J85="","",(K85/J85)/LOOKUP(RIGHT($D$2,3),定数!$A$6:$A$13,定数!$B$6:$B$13))</f>
        <v/>
      </c>
      <c r="N85" s="52"/>
      <c r="O85" s="8"/>
      <c r="P85" s="88"/>
      <c r="Q85" s="88"/>
      <c r="R85" s="91" t="str">
        <f>IF(P85="","",T85*M85*LOOKUP(RIGHT($D$2,3),定数!$A$6:$A$13,定数!$B$6:$B$13))</f>
        <v/>
      </c>
      <c r="S85" s="91"/>
      <c r="T85" s="92" t="str">
        <f t="shared" si="11"/>
        <v/>
      </c>
      <c r="U85" s="92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52">
        <v>78</v>
      </c>
      <c r="C86" s="87" t="str">
        <f t="shared" si="8"/>
        <v/>
      </c>
      <c r="D86" s="87"/>
      <c r="E86" s="52"/>
      <c r="F86" s="8"/>
      <c r="G86" s="52"/>
      <c r="H86" s="88"/>
      <c r="I86" s="88"/>
      <c r="J86" s="52"/>
      <c r="K86" s="89" t="str">
        <f t="shared" si="9"/>
        <v/>
      </c>
      <c r="L86" s="90"/>
      <c r="M86" s="6" t="str">
        <f>IF(J86="","",(K86/J86)/LOOKUP(RIGHT($D$2,3),定数!$A$6:$A$13,定数!$B$6:$B$13))</f>
        <v/>
      </c>
      <c r="N86" s="52"/>
      <c r="O86" s="8"/>
      <c r="P86" s="88"/>
      <c r="Q86" s="88"/>
      <c r="R86" s="91" t="str">
        <f>IF(P86="","",T86*M86*LOOKUP(RIGHT($D$2,3),定数!$A$6:$A$13,定数!$B$6:$B$13))</f>
        <v/>
      </c>
      <c r="S86" s="91"/>
      <c r="T86" s="92" t="str">
        <f t="shared" si="11"/>
        <v/>
      </c>
      <c r="U86" s="92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52">
        <v>79</v>
      </c>
      <c r="C87" s="87" t="str">
        <f t="shared" si="8"/>
        <v/>
      </c>
      <c r="D87" s="87"/>
      <c r="E87" s="52"/>
      <c r="F87" s="8"/>
      <c r="G87" s="52"/>
      <c r="H87" s="88"/>
      <c r="I87" s="88"/>
      <c r="J87" s="52"/>
      <c r="K87" s="89" t="str">
        <f t="shared" si="9"/>
        <v/>
      </c>
      <c r="L87" s="90"/>
      <c r="M87" s="6" t="str">
        <f>IF(J87="","",(K87/J87)/LOOKUP(RIGHT($D$2,3),定数!$A$6:$A$13,定数!$B$6:$B$13))</f>
        <v/>
      </c>
      <c r="N87" s="52"/>
      <c r="O87" s="8"/>
      <c r="P87" s="88"/>
      <c r="Q87" s="88"/>
      <c r="R87" s="91" t="str">
        <f>IF(P87="","",T87*M87*LOOKUP(RIGHT($D$2,3),定数!$A$6:$A$13,定数!$B$6:$B$13))</f>
        <v/>
      </c>
      <c r="S87" s="91"/>
      <c r="T87" s="92" t="str">
        <f t="shared" si="11"/>
        <v/>
      </c>
      <c r="U87" s="92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52">
        <v>80</v>
      </c>
      <c r="C88" s="87" t="str">
        <f t="shared" si="8"/>
        <v/>
      </c>
      <c r="D88" s="87"/>
      <c r="E88" s="52"/>
      <c r="F88" s="8"/>
      <c r="G88" s="52"/>
      <c r="H88" s="88"/>
      <c r="I88" s="88"/>
      <c r="J88" s="52"/>
      <c r="K88" s="89" t="str">
        <f t="shared" si="9"/>
        <v/>
      </c>
      <c r="L88" s="90"/>
      <c r="M88" s="6" t="str">
        <f>IF(J88="","",(K88/J88)/LOOKUP(RIGHT($D$2,3),定数!$A$6:$A$13,定数!$B$6:$B$13))</f>
        <v/>
      </c>
      <c r="N88" s="52"/>
      <c r="O88" s="8"/>
      <c r="P88" s="88"/>
      <c r="Q88" s="88"/>
      <c r="R88" s="91" t="str">
        <f>IF(P88="","",T88*M88*LOOKUP(RIGHT($D$2,3),定数!$A$6:$A$13,定数!$B$6:$B$13))</f>
        <v/>
      </c>
      <c r="S88" s="91"/>
      <c r="T88" s="92" t="str">
        <f t="shared" si="11"/>
        <v/>
      </c>
      <c r="U88" s="92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52">
        <v>81</v>
      </c>
      <c r="C89" s="87" t="str">
        <f t="shared" si="8"/>
        <v/>
      </c>
      <c r="D89" s="87"/>
      <c r="E89" s="52"/>
      <c r="F89" s="8"/>
      <c r="G89" s="52"/>
      <c r="H89" s="88"/>
      <c r="I89" s="88"/>
      <c r="J89" s="52"/>
      <c r="K89" s="89" t="str">
        <f t="shared" si="9"/>
        <v/>
      </c>
      <c r="L89" s="90"/>
      <c r="M89" s="6" t="str">
        <f>IF(J89="","",(K89/J89)/LOOKUP(RIGHT($D$2,3),定数!$A$6:$A$13,定数!$B$6:$B$13))</f>
        <v/>
      </c>
      <c r="N89" s="52"/>
      <c r="O89" s="8"/>
      <c r="P89" s="88"/>
      <c r="Q89" s="88"/>
      <c r="R89" s="91" t="str">
        <f>IF(P89="","",T89*M89*LOOKUP(RIGHT($D$2,3),定数!$A$6:$A$13,定数!$B$6:$B$13))</f>
        <v/>
      </c>
      <c r="S89" s="91"/>
      <c r="T89" s="92" t="str">
        <f t="shared" si="11"/>
        <v/>
      </c>
      <c r="U89" s="92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52">
        <v>82</v>
      </c>
      <c r="C90" s="87" t="str">
        <f t="shared" si="8"/>
        <v/>
      </c>
      <c r="D90" s="87"/>
      <c r="E90" s="52"/>
      <c r="F90" s="8"/>
      <c r="G90" s="52"/>
      <c r="H90" s="88"/>
      <c r="I90" s="88"/>
      <c r="J90" s="52"/>
      <c r="K90" s="89" t="str">
        <f t="shared" si="9"/>
        <v/>
      </c>
      <c r="L90" s="90"/>
      <c r="M90" s="6" t="str">
        <f>IF(J90="","",(K90/J90)/LOOKUP(RIGHT($D$2,3),定数!$A$6:$A$13,定数!$B$6:$B$13))</f>
        <v/>
      </c>
      <c r="N90" s="52"/>
      <c r="O90" s="8"/>
      <c r="P90" s="88"/>
      <c r="Q90" s="88"/>
      <c r="R90" s="91" t="str">
        <f>IF(P90="","",T90*M90*LOOKUP(RIGHT($D$2,3),定数!$A$6:$A$13,定数!$B$6:$B$13))</f>
        <v/>
      </c>
      <c r="S90" s="91"/>
      <c r="T90" s="92" t="str">
        <f t="shared" si="11"/>
        <v/>
      </c>
      <c r="U90" s="92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52">
        <v>83</v>
      </c>
      <c r="C91" s="87" t="str">
        <f t="shared" si="8"/>
        <v/>
      </c>
      <c r="D91" s="87"/>
      <c r="E91" s="52"/>
      <c r="F91" s="8"/>
      <c r="G91" s="52"/>
      <c r="H91" s="88"/>
      <c r="I91" s="88"/>
      <c r="J91" s="52"/>
      <c r="K91" s="89" t="str">
        <f t="shared" si="9"/>
        <v/>
      </c>
      <c r="L91" s="90"/>
      <c r="M91" s="6" t="str">
        <f>IF(J91="","",(K91/J91)/LOOKUP(RIGHT($D$2,3),定数!$A$6:$A$13,定数!$B$6:$B$13))</f>
        <v/>
      </c>
      <c r="N91" s="52"/>
      <c r="O91" s="8"/>
      <c r="P91" s="88"/>
      <c r="Q91" s="88"/>
      <c r="R91" s="91" t="str">
        <f>IF(P91="","",T91*M91*LOOKUP(RIGHT($D$2,3),定数!$A$6:$A$13,定数!$B$6:$B$13))</f>
        <v/>
      </c>
      <c r="S91" s="91"/>
      <c r="T91" s="92" t="str">
        <f t="shared" si="11"/>
        <v/>
      </c>
      <c r="U91" s="92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52">
        <v>84</v>
      </c>
      <c r="C92" s="87" t="str">
        <f t="shared" si="8"/>
        <v/>
      </c>
      <c r="D92" s="87"/>
      <c r="E92" s="52"/>
      <c r="F92" s="8"/>
      <c r="G92" s="52"/>
      <c r="H92" s="88"/>
      <c r="I92" s="88"/>
      <c r="J92" s="52"/>
      <c r="K92" s="89" t="str">
        <f t="shared" si="9"/>
        <v/>
      </c>
      <c r="L92" s="90"/>
      <c r="M92" s="6" t="str">
        <f>IF(J92="","",(K92/J92)/LOOKUP(RIGHT($D$2,3),定数!$A$6:$A$13,定数!$B$6:$B$13))</f>
        <v/>
      </c>
      <c r="N92" s="52"/>
      <c r="O92" s="8"/>
      <c r="P92" s="88"/>
      <c r="Q92" s="88"/>
      <c r="R92" s="91" t="str">
        <f>IF(P92="","",T92*M92*LOOKUP(RIGHT($D$2,3),定数!$A$6:$A$13,定数!$B$6:$B$13))</f>
        <v/>
      </c>
      <c r="S92" s="91"/>
      <c r="T92" s="92" t="str">
        <f t="shared" si="11"/>
        <v/>
      </c>
      <c r="U92" s="92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52">
        <v>85</v>
      </c>
      <c r="C93" s="87" t="str">
        <f t="shared" si="8"/>
        <v/>
      </c>
      <c r="D93" s="87"/>
      <c r="E93" s="52"/>
      <c r="F93" s="8"/>
      <c r="G93" s="52"/>
      <c r="H93" s="88"/>
      <c r="I93" s="88"/>
      <c r="J93" s="52"/>
      <c r="K93" s="89" t="str">
        <f t="shared" si="9"/>
        <v/>
      </c>
      <c r="L93" s="90"/>
      <c r="M93" s="6" t="str">
        <f>IF(J93="","",(K93/J93)/LOOKUP(RIGHT($D$2,3),定数!$A$6:$A$13,定数!$B$6:$B$13))</f>
        <v/>
      </c>
      <c r="N93" s="52"/>
      <c r="O93" s="8"/>
      <c r="P93" s="88"/>
      <c r="Q93" s="88"/>
      <c r="R93" s="91" t="str">
        <f>IF(P93="","",T93*M93*LOOKUP(RIGHT($D$2,3),定数!$A$6:$A$13,定数!$B$6:$B$13))</f>
        <v/>
      </c>
      <c r="S93" s="91"/>
      <c r="T93" s="92" t="str">
        <f t="shared" si="11"/>
        <v/>
      </c>
      <c r="U93" s="92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52">
        <v>86</v>
      </c>
      <c r="C94" s="87" t="str">
        <f t="shared" si="8"/>
        <v/>
      </c>
      <c r="D94" s="87"/>
      <c r="E94" s="52"/>
      <c r="F94" s="8"/>
      <c r="G94" s="52"/>
      <c r="H94" s="88"/>
      <c r="I94" s="88"/>
      <c r="J94" s="52"/>
      <c r="K94" s="89" t="str">
        <f t="shared" si="9"/>
        <v/>
      </c>
      <c r="L94" s="90"/>
      <c r="M94" s="6" t="str">
        <f>IF(J94="","",(K94/J94)/LOOKUP(RIGHT($D$2,3),定数!$A$6:$A$13,定数!$B$6:$B$13))</f>
        <v/>
      </c>
      <c r="N94" s="52"/>
      <c r="O94" s="8"/>
      <c r="P94" s="88"/>
      <c r="Q94" s="88"/>
      <c r="R94" s="91" t="str">
        <f>IF(P94="","",T94*M94*LOOKUP(RIGHT($D$2,3),定数!$A$6:$A$13,定数!$B$6:$B$13))</f>
        <v/>
      </c>
      <c r="S94" s="91"/>
      <c r="T94" s="92" t="str">
        <f t="shared" si="11"/>
        <v/>
      </c>
      <c r="U94" s="92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52">
        <v>87</v>
      </c>
      <c r="C95" s="87" t="str">
        <f t="shared" si="8"/>
        <v/>
      </c>
      <c r="D95" s="87"/>
      <c r="E95" s="52"/>
      <c r="F95" s="8"/>
      <c r="G95" s="52"/>
      <c r="H95" s="88"/>
      <c r="I95" s="88"/>
      <c r="J95" s="52"/>
      <c r="K95" s="89" t="str">
        <f t="shared" si="9"/>
        <v/>
      </c>
      <c r="L95" s="90"/>
      <c r="M95" s="6" t="str">
        <f>IF(J95="","",(K95/J95)/LOOKUP(RIGHT($D$2,3),定数!$A$6:$A$13,定数!$B$6:$B$13))</f>
        <v/>
      </c>
      <c r="N95" s="52"/>
      <c r="O95" s="8"/>
      <c r="P95" s="88"/>
      <c r="Q95" s="88"/>
      <c r="R95" s="91" t="str">
        <f>IF(P95="","",T95*M95*LOOKUP(RIGHT($D$2,3),定数!$A$6:$A$13,定数!$B$6:$B$13))</f>
        <v/>
      </c>
      <c r="S95" s="91"/>
      <c r="T95" s="92" t="str">
        <f t="shared" si="11"/>
        <v/>
      </c>
      <c r="U95" s="92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52">
        <v>88</v>
      </c>
      <c r="C96" s="87" t="str">
        <f t="shared" si="8"/>
        <v/>
      </c>
      <c r="D96" s="87"/>
      <c r="E96" s="52"/>
      <c r="F96" s="8"/>
      <c r="G96" s="52"/>
      <c r="H96" s="88"/>
      <c r="I96" s="88"/>
      <c r="J96" s="52"/>
      <c r="K96" s="89" t="str">
        <f t="shared" si="9"/>
        <v/>
      </c>
      <c r="L96" s="90"/>
      <c r="M96" s="6" t="str">
        <f>IF(J96="","",(K96/J96)/LOOKUP(RIGHT($D$2,3),定数!$A$6:$A$13,定数!$B$6:$B$13))</f>
        <v/>
      </c>
      <c r="N96" s="52"/>
      <c r="O96" s="8"/>
      <c r="P96" s="88"/>
      <c r="Q96" s="88"/>
      <c r="R96" s="91" t="str">
        <f>IF(P96="","",T96*M96*LOOKUP(RIGHT($D$2,3),定数!$A$6:$A$13,定数!$B$6:$B$13))</f>
        <v/>
      </c>
      <c r="S96" s="91"/>
      <c r="T96" s="92" t="str">
        <f t="shared" si="11"/>
        <v/>
      </c>
      <c r="U96" s="92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52">
        <v>89</v>
      </c>
      <c r="C97" s="87" t="str">
        <f t="shared" si="8"/>
        <v/>
      </c>
      <c r="D97" s="87"/>
      <c r="E97" s="52"/>
      <c r="F97" s="8"/>
      <c r="G97" s="52"/>
      <c r="H97" s="88"/>
      <c r="I97" s="88"/>
      <c r="J97" s="52"/>
      <c r="K97" s="89" t="str">
        <f t="shared" si="9"/>
        <v/>
      </c>
      <c r="L97" s="90"/>
      <c r="M97" s="6" t="str">
        <f>IF(J97="","",(K97/J97)/LOOKUP(RIGHT($D$2,3),定数!$A$6:$A$13,定数!$B$6:$B$13))</f>
        <v/>
      </c>
      <c r="N97" s="52"/>
      <c r="O97" s="8"/>
      <c r="P97" s="88"/>
      <c r="Q97" s="88"/>
      <c r="R97" s="91" t="str">
        <f>IF(P97="","",T97*M97*LOOKUP(RIGHT($D$2,3),定数!$A$6:$A$13,定数!$B$6:$B$13))</f>
        <v/>
      </c>
      <c r="S97" s="91"/>
      <c r="T97" s="92" t="str">
        <f t="shared" si="11"/>
        <v/>
      </c>
      <c r="U97" s="92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52">
        <v>90</v>
      </c>
      <c r="C98" s="87" t="str">
        <f t="shared" si="8"/>
        <v/>
      </c>
      <c r="D98" s="87"/>
      <c r="E98" s="52"/>
      <c r="F98" s="8"/>
      <c r="G98" s="52"/>
      <c r="H98" s="88"/>
      <c r="I98" s="88"/>
      <c r="J98" s="52"/>
      <c r="K98" s="89" t="str">
        <f t="shared" si="9"/>
        <v/>
      </c>
      <c r="L98" s="90"/>
      <c r="M98" s="6" t="str">
        <f>IF(J98="","",(K98/J98)/LOOKUP(RIGHT($D$2,3),定数!$A$6:$A$13,定数!$B$6:$B$13))</f>
        <v/>
      </c>
      <c r="N98" s="52"/>
      <c r="O98" s="8"/>
      <c r="P98" s="88"/>
      <c r="Q98" s="88"/>
      <c r="R98" s="91" t="str">
        <f>IF(P98="","",T98*M98*LOOKUP(RIGHT($D$2,3),定数!$A$6:$A$13,定数!$B$6:$B$13))</f>
        <v/>
      </c>
      <c r="S98" s="91"/>
      <c r="T98" s="92" t="str">
        <f t="shared" si="11"/>
        <v/>
      </c>
      <c r="U98" s="92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52">
        <v>91</v>
      </c>
      <c r="C99" s="87" t="str">
        <f t="shared" si="8"/>
        <v/>
      </c>
      <c r="D99" s="87"/>
      <c r="E99" s="52"/>
      <c r="F99" s="8"/>
      <c r="G99" s="52"/>
      <c r="H99" s="88"/>
      <c r="I99" s="88"/>
      <c r="J99" s="52"/>
      <c r="K99" s="89" t="str">
        <f t="shared" si="9"/>
        <v/>
      </c>
      <c r="L99" s="90"/>
      <c r="M99" s="6" t="str">
        <f>IF(J99="","",(K99/J99)/LOOKUP(RIGHT($D$2,3),定数!$A$6:$A$13,定数!$B$6:$B$13))</f>
        <v/>
      </c>
      <c r="N99" s="52"/>
      <c r="O99" s="8"/>
      <c r="P99" s="88"/>
      <c r="Q99" s="88"/>
      <c r="R99" s="91" t="str">
        <f>IF(P99="","",T99*M99*LOOKUP(RIGHT($D$2,3),定数!$A$6:$A$13,定数!$B$6:$B$13))</f>
        <v/>
      </c>
      <c r="S99" s="91"/>
      <c r="T99" s="92" t="str">
        <f t="shared" si="11"/>
        <v/>
      </c>
      <c r="U99" s="92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52">
        <v>92</v>
      </c>
      <c r="C100" s="87" t="str">
        <f t="shared" si="8"/>
        <v/>
      </c>
      <c r="D100" s="87"/>
      <c r="E100" s="52"/>
      <c r="F100" s="8"/>
      <c r="G100" s="52"/>
      <c r="H100" s="88"/>
      <c r="I100" s="88"/>
      <c r="J100" s="52"/>
      <c r="K100" s="89" t="str">
        <f t="shared" si="9"/>
        <v/>
      </c>
      <c r="L100" s="90"/>
      <c r="M100" s="6" t="str">
        <f>IF(J100="","",(K100/J100)/LOOKUP(RIGHT($D$2,3),定数!$A$6:$A$13,定数!$B$6:$B$13))</f>
        <v/>
      </c>
      <c r="N100" s="52"/>
      <c r="O100" s="8"/>
      <c r="P100" s="88"/>
      <c r="Q100" s="88"/>
      <c r="R100" s="91" t="str">
        <f>IF(P100="","",T100*M100*LOOKUP(RIGHT($D$2,3),定数!$A$6:$A$13,定数!$B$6:$B$13))</f>
        <v/>
      </c>
      <c r="S100" s="91"/>
      <c r="T100" s="92" t="str">
        <f t="shared" si="11"/>
        <v/>
      </c>
      <c r="U100" s="92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52">
        <v>93</v>
      </c>
      <c r="C101" s="87" t="str">
        <f t="shared" si="8"/>
        <v/>
      </c>
      <c r="D101" s="87"/>
      <c r="E101" s="52"/>
      <c r="F101" s="8"/>
      <c r="G101" s="52"/>
      <c r="H101" s="88"/>
      <c r="I101" s="88"/>
      <c r="J101" s="52"/>
      <c r="K101" s="89" t="str">
        <f t="shared" si="9"/>
        <v/>
      </c>
      <c r="L101" s="90"/>
      <c r="M101" s="6" t="str">
        <f>IF(J101="","",(K101/J101)/LOOKUP(RIGHT($D$2,3),定数!$A$6:$A$13,定数!$B$6:$B$13))</f>
        <v/>
      </c>
      <c r="N101" s="52"/>
      <c r="O101" s="8"/>
      <c r="P101" s="88"/>
      <c r="Q101" s="88"/>
      <c r="R101" s="91" t="str">
        <f>IF(P101="","",T101*M101*LOOKUP(RIGHT($D$2,3),定数!$A$6:$A$13,定数!$B$6:$B$13))</f>
        <v/>
      </c>
      <c r="S101" s="91"/>
      <c r="T101" s="92" t="str">
        <f t="shared" si="11"/>
        <v/>
      </c>
      <c r="U101" s="92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52">
        <v>94</v>
      </c>
      <c r="C102" s="87" t="str">
        <f t="shared" si="8"/>
        <v/>
      </c>
      <c r="D102" s="87"/>
      <c r="E102" s="52"/>
      <c r="F102" s="8"/>
      <c r="G102" s="52"/>
      <c r="H102" s="88"/>
      <c r="I102" s="88"/>
      <c r="J102" s="52"/>
      <c r="K102" s="89" t="str">
        <f t="shared" si="9"/>
        <v/>
      </c>
      <c r="L102" s="90"/>
      <c r="M102" s="6" t="str">
        <f>IF(J102="","",(K102/J102)/LOOKUP(RIGHT($D$2,3),定数!$A$6:$A$13,定数!$B$6:$B$13))</f>
        <v/>
      </c>
      <c r="N102" s="52"/>
      <c r="O102" s="8"/>
      <c r="P102" s="88"/>
      <c r="Q102" s="88"/>
      <c r="R102" s="91" t="str">
        <f>IF(P102="","",T102*M102*LOOKUP(RIGHT($D$2,3),定数!$A$6:$A$13,定数!$B$6:$B$13))</f>
        <v/>
      </c>
      <c r="S102" s="91"/>
      <c r="T102" s="92" t="str">
        <f t="shared" si="11"/>
        <v/>
      </c>
      <c r="U102" s="92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52">
        <v>95</v>
      </c>
      <c r="C103" s="87" t="str">
        <f t="shared" si="8"/>
        <v/>
      </c>
      <c r="D103" s="87"/>
      <c r="E103" s="52"/>
      <c r="F103" s="8"/>
      <c r="G103" s="52"/>
      <c r="H103" s="88"/>
      <c r="I103" s="88"/>
      <c r="J103" s="52"/>
      <c r="K103" s="89" t="str">
        <f t="shared" si="9"/>
        <v/>
      </c>
      <c r="L103" s="90"/>
      <c r="M103" s="6" t="str">
        <f>IF(J103="","",(K103/J103)/LOOKUP(RIGHT($D$2,3),定数!$A$6:$A$13,定数!$B$6:$B$13))</f>
        <v/>
      </c>
      <c r="N103" s="52"/>
      <c r="O103" s="8"/>
      <c r="P103" s="88"/>
      <c r="Q103" s="88"/>
      <c r="R103" s="91" t="str">
        <f>IF(P103="","",T103*M103*LOOKUP(RIGHT($D$2,3),定数!$A$6:$A$13,定数!$B$6:$B$13))</f>
        <v/>
      </c>
      <c r="S103" s="91"/>
      <c r="T103" s="92" t="str">
        <f t="shared" si="11"/>
        <v/>
      </c>
      <c r="U103" s="92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52">
        <v>96</v>
      </c>
      <c r="C104" s="87" t="str">
        <f t="shared" si="8"/>
        <v/>
      </c>
      <c r="D104" s="87"/>
      <c r="E104" s="52"/>
      <c r="F104" s="8"/>
      <c r="G104" s="52"/>
      <c r="H104" s="88"/>
      <c r="I104" s="88"/>
      <c r="J104" s="52"/>
      <c r="K104" s="89" t="str">
        <f t="shared" si="9"/>
        <v/>
      </c>
      <c r="L104" s="90"/>
      <c r="M104" s="6" t="str">
        <f>IF(J104="","",(K104/J104)/LOOKUP(RIGHT($D$2,3),定数!$A$6:$A$13,定数!$B$6:$B$13))</f>
        <v/>
      </c>
      <c r="N104" s="52"/>
      <c r="O104" s="8"/>
      <c r="P104" s="88"/>
      <c r="Q104" s="88"/>
      <c r="R104" s="91" t="str">
        <f>IF(P104="","",T104*M104*LOOKUP(RIGHT($D$2,3),定数!$A$6:$A$13,定数!$B$6:$B$13))</f>
        <v/>
      </c>
      <c r="S104" s="91"/>
      <c r="T104" s="92" t="str">
        <f t="shared" si="11"/>
        <v/>
      </c>
      <c r="U104" s="92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52">
        <v>97</v>
      </c>
      <c r="C105" s="87" t="str">
        <f t="shared" si="8"/>
        <v/>
      </c>
      <c r="D105" s="87"/>
      <c r="E105" s="52"/>
      <c r="F105" s="8"/>
      <c r="G105" s="52"/>
      <c r="H105" s="88"/>
      <c r="I105" s="88"/>
      <c r="J105" s="52"/>
      <c r="K105" s="89" t="str">
        <f t="shared" si="9"/>
        <v/>
      </c>
      <c r="L105" s="90"/>
      <c r="M105" s="6" t="str">
        <f>IF(J105="","",(K105/J105)/LOOKUP(RIGHT($D$2,3),定数!$A$6:$A$13,定数!$B$6:$B$13))</f>
        <v/>
      </c>
      <c r="N105" s="52"/>
      <c r="O105" s="8"/>
      <c r="P105" s="88"/>
      <c r="Q105" s="88"/>
      <c r="R105" s="91" t="str">
        <f>IF(P105="","",T105*M105*LOOKUP(RIGHT($D$2,3),定数!$A$6:$A$13,定数!$B$6:$B$13))</f>
        <v/>
      </c>
      <c r="S105" s="91"/>
      <c r="T105" s="92" t="str">
        <f t="shared" si="11"/>
        <v/>
      </c>
      <c r="U105" s="92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52">
        <v>98</v>
      </c>
      <c r="C106" s="87" t="str">
        <f t="shared" si="8"/>
        <v/>
      </c>
      <c r="D106" s="87"/>
      <c r="E106" s="52"/>
      <c r="F106" s="8"/>
      <c r="G106" s="52"/>
      <c r="H106" s="88"/>
      <c r="I106" s="88"/>
      <c r="J106" s="52"/>
      <c r="K106" s="89" t="str">
        <f t="shared" si="9"/>
        <v/>
      </c>
      <c r="L106" s="90"/>
      <c r="M106" s="6" t="str">
        <f>IF(J106="","",(K106/J106)/LOOKUP(RIGHT($D$2,3),定数!$A$6:$A$13,定数!$B$6:$B$13))</f>
        <v/>
      </c>
      <c r="N106" s="52"/>
      <c r="O106" s="8"/>
      <c r="P106" s="88"/>
      <c r="Q106" s="88"/>
      <c r="R106" s="91" t="str">
        <f>IF(P106="","",T106*M106*LOOKUP(RIGHT($D$2,3),定数!$A$6:$A$13,定数!$B$6:$B$13))</f>
        <v/>
      </c>
      <c r="S106" s="91"/>
      <c r="T106" s="92" t="str">
        <f t="shared" si="11"/>
        <v/>
      </c>
      <c r="U106" s="92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52">
        <v>99</v>
      </c>
      <c r="C107" s="87" t="str">
        <f t="shared" si="8"/>
        <v/>
      </c>
      <c r="D107" s="87"/>
      <c r="E107" s="52"/>
      <c r="F107" s="8"/>
      <c r="G107" s="52"/>
      <c r="H107" s="88"/>
      <c r="I107" s="88"/>
      <c r="J107" s="52"/>
      <c r="K107" s="89" t="str">
        <f t="shared" si="9"/>
        <v/>
      </c>
      <c r="L107" s="90"/>
      <c r="M107" s="6" t="str">
        <f>IF(J107="","",(K107/J107)/LOOKUP(RIGHT($D$2,3),定数!$A$6:$A$13,定数!$B$6:$B$13))</f>
        <v/>
      </c>
      <c r="N107" s="52"/>
      <c r="O107" s="8"/>
      <c r="P107" s="88"/>
      <c r="Q107" s="88"/>
      <c r="R107" s="91" t="str">
        <f>IF(P107="","",T107*M107*LOOKUP(RIGHT($D$2,3),定数!$A$6:$A$13,定数!$B$6:$B$13))</f>
        <v/>
      </c>
      <c r="S107" s="91"/>
      <c r="T107" s="92" t="str">
        <f t="shared" si="11"/>
        <v/>
      </c>
      <c r="U107" s="92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52">
        <v>100</v>
      </c>
      <c r="C108" s="87" t="str">
        <f t="shared" si="8"/>
        <v/>
      </c>
      <c r="D108" s="87"/>
      <c r="E108" s="52"/>
      <c r="F108" s="8"/>
      <c r="G108" s="52"/>
      <c r="H108" s="88"/>
      <c r="I108" s="88"/>
      <c r="J108" s="52"/>
      <c r="K108" s="89" t="str">
        <f t="shared" si="9"/>
        <v/>
      </c>
      <c r="L108" s="90"/>
      <c r="M108" s="6" t="str">
        <f>IF(J108="","",(K108/J108)/LOOKUP(RIGHT($D$2,3),定数!$A$6:$A$13,定数!$B$6:$B$13))</f>
        <v/>
      </c>
      <c r="N108" s="52"/>
      <c r="O108" s="8"/>
      <c r="P108" s="88"/>
      <c r="Q108" s="88"/>
      <c r="R108" s="91" t="str">
        <f>IF(P108="","",T108*M108*LOOKUP(RIGHT($D$2,3),定数!$A$6:$A$13,定数!$B$6:$B$13))</f>
        <v/>
      </c>
      <c r="S108" s="91"/>
      <c r="T108" s="92" t="str">
        <f t="shared" si="11"/>
        <v/>
      </c>
      <c r="U108" s="92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23" priority="5" stopIfTrue="1" operator="equal">
      <formula>"買"</formula>
    </cfRule>
    <cfRule type="cellIs" dxfId="22" priority="6" stopIfTrue="1" operator="equal">
      <formula>"売"</formula>
    </cfRule>
  </conditionalFormatting>
  <conditionalFormatting sqref="G9:G11 G14:G45 G47:G108">
    <cfRule type="cellIs" dxfId="21" priority="7" stopIfTrue="1" operator="equal">
      <formula>"買"</formula>
    </cfRule>
    <cfRule type="cellIs" dxfId="20" priority="8" stopIfTrue="1" operator="equal">
      <formula>"売"</formula>
    </cfRule>
  </conditionalFormatting>
  <conditionalFormatting sqref="G12">
    <cfRule type="cellIs" dxfId="19" priority="3" stopIfTrue="1" operator="equal">
      <formula>"買"</formula>
    </cfRule>
    <cfRule type="cellIs" dxfId="18" priority="4" stopIfTrue="1" operator="equal">
      <formula>"売"</formula>
    </cfRule>
  </conditionalFormatting>
  <conditionalFormatting sqref="G13">
    <cfRule type="cellIs" dxfId="17" priority="1" stopIfTrue="1" operator="equal">
      <formula>"買"</formula>
    </cfRule>
    <cfRule type="cellIs" dxfId="16" priority="2" stopIfTrue="1" operator="equal">
      <formula>"売"</formula>
    </cfRule>
  </conditionalFormatting>
  <dataValidations count="1">
    <dataValidation type="list" allowBlank="1" showInputMessage="1" showErrorMessage="1" sqref="G9:G108" xr:uid="{C0CD8A46-BFBD-4AAB-9B6D-108B48EC6F8E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C92A-985A-497D-AC06-C41872E6A21E}">
  <dimension ref="B2:Y109"/>
  <sheetViews>
    <sheetView topLeftCell="J1" zoomScaleNormal="100" workbookViewId="0">
      <pane ySplit="8" topLeftCell="A45" activePane="bottomLeft" state="frozen"/>
      <selection pane="bottomLeft" activeCell="P59" sqref="P59:Q59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53" t="s">
        <v>5</v>
      </c>
      <c r="C2" s="53"/>
      <c r="D2" s="58" t="s">
        <v>65</v>
      </c>
      <c r="E2" s="58"/>
      <c r="F2" s="53" t="s">
        <v>61</v>
      </c>
      <c r="G2" s="53"/>
      <c r="H2" s="55" t="s">
        <v>71</v>
      </c>
      <c r="I2" s="55"/>
      <c r="J2" s="53" t="s">
        <v>7</v>
      </c>
      <c r="K2" s="53"/>
      <c r="L2" s="59">
        <v>500000</v>
      </c>
      <c r="M2" s="58"/>
      <c r="N2" s="53" t="s">
        <v>8</v>
      </c>
      <c r="O2" s="53"/>
      <c r="P2" s="54">
        <f>SUM(L2,D4)</f>
        <v>755986.8358696237</v>
      </c>
      <c r="Q2" s="55"/>
      <c r="R2" s="1"/>
      <c r="S2" s="1"/>
      <c r="T2" s="1"/>
    </row>
    <row r="3" spans="2:25" ht="57" customHeight="1" x14ac:dyDescent="0.2">
      <c r="B3" s="53" t="s">
        <v>9</v>
      </c>
      <c r="C3" s="53"/>
      <c r="D3" s="56" t="s">
        <v>38</v>
      </c>
      <c r="E3" s="56"/>
      <c r="F3" s="56"/>
      <c r="G3" s="56"/>
      <c r="H3" s="56"/>
      <c r="I3" s="56"/>
      <c r="J3" s="53" t="s">
        <v>10</v>
      </c>
      <c r="K3" s="53"/>
      <c r="L3" s="56" t="s">
        <v>69</v>
      </c>
      <c r="M3" s="57"/>
      <c r="N3" s="57"/>
      <c r="O3" s="57"/>
      <c r="P3" s="57"/>
      <c r="Q3" s="57"/>
      <c r="R3" s="1"/>
      <c r="S3" s="1"/>
    </row>
    <row r="4" spans="2:25" x14ac:dyDescent="0.2">
      <c r="B4" s="53" t="s">
        <v>11</v>
      </c>
      <c r="C4" s="53"/>
      <c r="D4" s="73">
        <f>SUM($R$9:$S$993)</f>
        <v>255986.83586962373</v>
      </c>
      <c r="E4" s="73"/>
      <c r="F4" s="53" t="s">
        <v>12</v>
      </c>
      <c r="G4" s="53"/>
      <c r="H4" s="74">
        <f>SUM($T$9:$U$108)</f>
        <v>190.99999999999778</v>
      </c>
      <c r="I4" s="55"/>
      <c r="J4" s="75"/>
      <c r="K4" s="75"/>
      <c r="L4" s="54"/>
      <c r="M4" s="54"/>
      <c r="N4" s="75" t="s">
        <v>58</v>
      </c>
      <c r="O4" s="75"/>
      <c r="P4" s="83">
        <f>MAX(Y:Y)</f>
        <v>0.19223231932040219</v>
      </c>
      <c r="Q4" s="83"/>
      <c r="R4" s="1"/>
      <c r="S4" s="1"/>
      <c r="T4" s="1"/>
    </row>
    <row r="5" spans="2:25" x14ac:dyDescent="0.2">
      <c r="B5" s="50" t="s">
        <v>15</v>
      </c>
      <c r="C5" s="48">
        <f>COUNTIF($R$9:$R$990,"&gt;0")</f>
        <v>25</v>
      </c>
      <c r="D5" s="47" t="s">
        <v>16</v>
      </c>
      <c r="E5" s="15">
        <f>COUNTIF($R$9:$R$990,"&lt;0")</f>
        <v>25</v>
      </c>
      <c r="F5" s="47" t="s">
        <v>17</v>
      </c>
      <c r="G5" s="48">
        <f>COUNTIF($R$9:$R$990,"=0")</f>
        <v>0</v>
      </c>
      <c r="H5" s="47" t="s">
        <v>18</v>
      </c>
      <c r="I5" s="49">
        <f>C5/SUM(C5,E5,G5)</f>
        <v>0.5</v>
      </c>
      <c r="J5" s="84" t="s">
        <v>19</v>
      </c>
      <c r="K5" s="53"/>
      <c r="L5" s="85">
        <f>MAX(V9:V993)</f>
        <v>3</v>
      </c>
      <c r="M5" s="86"/>
      <c r="N5" s="17" t="s">
        <v>20</v>
      </c>
      <c r="O5" s="9"/>
      <c r="P5" s="85">
        <f>MAX(W9:W993)</f>
        <v>6</v>
      </c>
      <c r="Q5" s="86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60</v>
      </c>
      <c r="N6" s="12"/>
      <c r="O6" s="12"/>
      <c r="P6" s="10"/>
      <c r="Q6" s="51"/>
      <c r="R6" s="1"/>
      <c r="S6" s="1"/>
      <c r="T6" s="1"/>
    </row>
    <row r="7" spans="2:25" x14ac:dyDescent="0.2">
      <c r="B7" s="60" t="s">
        <v>21</v>
      </c>
      <c r="C7" s="62" t="s">
        <v>22</v>
      </c>
      <c r="D7" s="63"/>
      <c r="E7" s="66" t="s">
        <v>23</v>
      </c>
      <c r="F7" s="67"/>
      <c r="G7" s="67"/>
      <c r="H7" s="67"/>
      <c r="I7" s="68"/>
      <c r="J7" s="69" t="s">
        <v>24</v>
      </c>
      <c r="K7" s="70"/>
      <c r="L7" s="71"/>
      <c r="M7" s="72" t="s">
        <v>25</v>
      </c>
      <c r="N7" s="76" t="s">
        <v>26</v>
      </c>
      <c r="O7" s="77"/>
      <c r="P7" s="77"/>
      <c r="Q7" s="78"/>
      <c r="R7" s="79" t="s">
        <v>27</v>
      </c>
      <c r="S7" s="79"/>
      <c r="T7" s="79"/>
      <c r="U7" s="79"/>
    </row>
    <row r="8" spans="2:25" x14ac:dyDescent="0.2">
      <c r="B8" s="61"/>
      <c r="C8" s="64"/>
      <c r="D8" s="65"/>
      <c r="E8" s="18" t="s">
        <v>28</v>
      </c>
      <c r="F8" s="18" t="s">
        <v>29</v>
      </c>
      <c r="G8" s="18" t="s">
        <v>30</v>
      </c>
      <c r="H8" s="80" t="s">
        <v>31</v>
      </c>
      <c r="I8" s="68"/>
      <c r="J8" s="4" t="s">
        <v>32</v>
      </c>
      <c r="K8" s="81" t="s">
        <v>33</v>
      </c>
      <c r="L8" s="71"/>
      <c r="M8" s="72"/>
      <c r="N8" s="5" t="s">
        <v>28</v>
      </c>
      <c r="O8" s="5" t="s">
        <v>29</v>
      </c>
      <c r="P8" s="82" t="s">
        <v>31</v>
      </c>
      <c r="Q8" s="78"/>
      <c r="R8" s="79" t="s">
        <v>34</v>
      </c>
      <c r="S8" s="79"/>
      <c r="T8" s="79" t="s">
        <v>32</v>
      </c>
      <c r="U8" s="79"/>
      <c r="Y8" t="s">
        <v>57</v>
      </c>
    </row>
    <row r="9" spans="2:25" x14ac:dyDescent="0.2">
      <c r="B9" s="52">
        <v>1</v>
      </c>
      <c r="C9" s="87">
        <f>L2</f>
        <v>500000</v>
      </c>
      <c r="D9" s="87"/>
      <c r="E9" s="52">
        <v>2016</v>
      </c>
      <c r="F9" s="8">
        <v>44013</v>
      </c>
      <c r="G9" s="52" t="s">
        <v>4</v>
      </c>
      <c r="H9" s="88">
        <v>0.74629999999999996</v>
      </c>
      <c r="I9" s="88"/>
      <c r="J9" s="52">
        <v>22</v>
      </c>
      <c r="K9" s="87">
        <f>IF(J9="","",C9*0.03)</f>
        <v>15000</v>
      </c>
      <c r="L9" s="87"/>
      <c r="M9" s="6">
        <f>IF(J9="","",(K9/J9)/LOOKUP(RIGHT($D$2,3),定数!$A$6:$A$13,定数!$B$6:$B$13))</f>
        <v>5.6818181818181825</v>
      </c>
      <c r="N9" s="52">
        <v>2016</v>
      </c>
      <c r="O9" s="8">
        <v>44013</v>
      </c>
      <c r="P9" s="88">
        <v>0.75019999999999998</v>
      </c>
      <c r="Q9" s="88"/>
      <c r="R9" s="91">
        <f>IF(P9="","",T9*M9*LOOKUP(RIGHT($D$2,3),定数!$A$6:$A$13,定数!$B$6:$B$13))</f>
        <v>26590.90909090919</v>
      </c>
      <c r="S9" s="91"/>
      <c r="T9" s="92">
        <f>IF(P9="","",IF(G9="買",(P9-H9),(H9-P9))*IF(RIGHT($D$2,3)="JPY",100,10000))</f>
        <v>39.000000000000142</v>
      </c>
      <c r="U9" s="92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52">
        <v>2</v>
      </c>
      <c r="C10" s="87">
        <f t="shared" ref="C10:C73" si="0">IF(R9="","",C9+R9)</f>
        <v>526590.90909090918</v>
      </c>
      <c r="D10" s="87"/>
      <c r="E10" s="52">
        <v>2016</v>
      </c>
      <c r="F10" s="8">
        <v>44017</v>
      </c>
      <c r="G10" s="52" t="s">
        <v>3</v>
      </c>
      <c r="H10" s="88">
        <v>0.75049999999999994</v>
      </c>
      <c r="I10" s="88"/>
      <c r="J10" s="52">
        <v>40</v>
      </c>
      <c r="K10" s="89">
        <f>IF(J10="","",C10*0.03)</f>
        <v>15797.727272727274</v>
      </c>
      <c r="L10" s="90"/>
      <c r="M10" s="6">
        <f>IF(J10="","",(K10/J10)/LOOKUP(RIGHT($D$2,3),定数!$A$6:$A$13,定数!$B$6:$B$13))</f>
        <v>3.2911931818181821</v>
      </c>
      <c r="N10" s="52">
        <v>2016</v>
      </c>
      <c r="O10" s="8">
        <v>44018</v>
      </c>
      <c r="P10" s="88">
        <v>0.7429</v>
      </c>
      <c r="Q10" s="88"/>
      <c r="R10" s="91">
        <f>IF(P10="","",T10*M10*LOOKUP(RIGHT($D$2,3),定数!$A$6:$A$13,定数!$B$6:$B$13))</f>
        <v>30015.681818181587</v>
      </c>
      <c r="S10" s="91"/>
      <c r="T10" s="92">
        <f>IF(P10="","",IF(G10="買",(P10-H10),(H10-P10))*IF(RIGHT($D$2,3)="JPY",100,10000))</f>
        <v>75.999999999999403</v>
      </c>
      <c r="U10" s="92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35">
        <f>IF(C10&lt;&gt;"",MAX(C10,C9),"")</f>
        <v>526590.90909090918</v>
      </c>
    </row>
    <row r="11" spans="2:25" x14ac:dyDescent="0.2">
      <c r="B11" s="52">
        <v>3</v>
      </c>
      <c r="C11" s="87">
        <f t="shared" si="0"/>
        <v>556606.59090909071</v>
      </c>
      <c r="D11" s="87"/>
      <c r="E11" s="52">
        <v>2016</v>
      </c>
      <c r="F11" s="8">
        <v>44037</v>
      </c>
      <c r="G11" s="52" t="s">
        <v>4</v>
      </c>
      <c r="H11" s="88">
        <v>0.74739999999999995</v>
      </c>
      <c r="I11" s="88"/>
      <c r="J11" s="52">
        <v>9</v>
      </c>
      <c r="K11" s="89">
        <f t="shared" ref="K11:K74" si="3">IF(J11="","",C11*0.03)</f>
        <v>16698.19772727272</v>
      </c>
      <c r="L11" s="90"/>
      <c r="M11" s="6">
        <f>IF(J11="","",(K11/J11)/LOOKUP(RIGHT($D$2,3),定数!$A$6:$A$13,定数!$B$6:$B$13))</f>
        <v>15.461294191919185</v>
      </c>
      <c r="N11" s="52">
        <v>2016</v>
      </c>
      <c r="O11" s="8">
        <v>44037</v>
      </c>
      <c r="P11" s="88">
        <v>0.74870000000000003</v>
      </c>
      <c r="Q11" s="88"/>
      <c r="R11" s="91">
        <f>IF(P11="","",T11*M11*LOOKUP(RIGHT($D$2,3),定数!$A$6:$A$13,定数!$B$6:$B$13))</f>
        <v>24119.618939395394</v>
      </c>
      <c r="S11" s="91"/>
      <c r="T11" s="92">
        <f>IF(P11="","",IF(G11="買",(P11-H11),(H11-P11))*IF(RIGHT($D$2,3)="JPY",100,10000))</f>
        <v>13.000000000000789</v>
      </c>
      <c r="U11" s="92"/>
      <c r="V11" s="22">
        <f t="shared" si="1"/>
        <v>3</v>
      </c>
      <c r="W11">
        <f t="shared" si="2"/>
        <v>0</v>
      </c>
      <c r="X11" s="35">
        <f>IF(C11&lt;&gt;"",MAX(X10,C11),"")</f>
        <v>556606.59090909071</v>
      </c>
      <c r="Y11" s="36">
        <f>IF(X11&lt;&gt;"",1-(C11/X11),"")</f>
        <v>0</v>
      </c>
    </row>
    <row r="12" spans="2:25" x14ac:dyDescent="0.2">
      <c r="B12" s="52">
        <v>4</v>
      </c>
      <c r="C12" s="87">
        <f t="shared" si="0"/>
        <v>580726.20984848612</v>
      </c>
      <c r="D12" s="87"/>
      <c r="E12" s="52">
        <v>2016</v>
      </c>
      <c r="F12" s="8">
        <v>44039</v>
      </c>
      <c r="G12" s="52" t="s">
        <v>3</v>
      </c>
      <c r="H12" s="88">
        <v>0.74619999999999997</v>
      </c>
      <c r="I12" s="88"/>
      <c r="J12" s="52">
        <v>21</v>
      </c>
      <c r="K12" s="89">
        <f t="shared" si="3"/>
        <v>17421.786295454582</v>
      </c>
      <c r="L12" s="90"/>
      <c r="M12" s="6">
        <f>IF(J12="","",(K12/J12)/LOOKUP(RIGHT($D$2,3),定数!$A$6:$A$13,定数!$B$6:$B$13))</f>
        <v>6.9134072601010246</v>
      </c>
      <c r="N12" s="52">
        <v>2016</v>
      </c>
      <c r="O12" s="8">
        <v>44039</v>
      </c>
      <c r="P12" s="88">
        <v>0.74829999999999997</v>
      </c>
      <c r="Q12" s="88"/>
      <c r="R12" s="91">
        <f>IF(P12="","",T12*M12*LOOKUP(RIGHT($D$2,3),定数!$A$6:$A$13,定数!$B$6:$B$13))</f>
        <v>-17421.786295454505</v>
      </c>
      <c r="S12" s="91"/>
      <c r="T12" s="92">
        <f t="shared" ref="T12:T75" si="4">IF(P12="","",IF(G12="買",(P12-H12),(H12-P12))*IF(RIGHT($D$2,3)="JPY",100,10000))</f>
        <v>-20.999999999999908</v>
      </c>
      <c r="U12" s="92"/>
      <c r="V12" s="22">
        <f t="shared" si="1"/>
        <v>0</v>
      </c>
      <c r="W12">
        <f t="shared" si="2"/>
        <v>1</v>
      </c>
      <c r="X12" s="35">
        <f t="shared" ref="X12:X75" si="5">IF(C12&lt;&gt;"",MAX(X11,C12),"")</f>
        <v>580726.20984848612</v>
      </c>
      <c r="Y12" s="36">
        <f t="shared" ref="Y12:Y75" si="6">IF(X12&lt;&gt;"",1-(C12/X12),"")</f>
        <v>0</v>
      </c>
    </row>
    <row r="13" spans="2:25" x14ac:dyDescent="0.2">
      <c r="B13" s="52">
        <v>5</v>
      </c>
      <c r="C13" s="87">
        <f t="shared" si="0"/>
        <v>563304.42355303164</v>
      </c>
      <c r="D13" s="87"/>
      <c r="E13" s="52">
        <v>2016</v>
      </c>
      <c r="F13" s="8">
        <v>44054</v>
      </c>
      <c r="G13" s="52" t="s">
        <v>3</v>
      </c>
      <c r="H13" s="88">
        <v>0.77029999999999998</v>
      </c>
      <c r="I13" s="88"/>
      <c r="J13" s="52">
        <v>16</v>
      </c>
      <c r="K13" s="89">
        <f t="shared" si="3"/>
        <v>16899.13270659095</v>
      </c>
      <c r="L13" s="90"/>
      <c r="M13" s="6">
        <f>IF(J13="","",(K13/J13)/LOOKUP(RIGHT($D$2,3),定数!$A$6:$A$13,定数!$B$6:$B$13))</f>
        <v>8.8016316180161205</v>
      </c>
      <c r="N13" s="52">
        <v>2016</v>
      </c>
      <c r="O13" s="8">
        <v>44054</v>
      </c>
      <c r="P13" s="88">
        <v>0.77190000000000003</v>
      </c>
      <c r="Q13" s="88"/>
      <c r="R13" s="91">
        <f>IF(P13="","",T13*M13*LOOKUP(RIGHT($D$2,3),定数!$A$6:$A$13,定数!$B$6:$B$13))</f>
        <v>-16899.132706591437</v>
      </c>
      <c r="S13" s="91"/>
      <c r="T13" s="92">
        <f t="shared" si="4"/>
        <v>-16.000000000000458</v>
      </c>
      <c r="U13" s="92"/>
      <c r="V13" s="22">
        <f t="shared" si="1"/>
        <v>0</v>
      </c>
      <c r="W13">
        <f t="shared" si="2"/>
        <v>2</v>
      </c>
      <c r="X13" s="35">
        <f t="shared" si="5"/>
        <v>580726.20984848612</v>
      </c>
      <c r="Y13" s="36">
        <f t="shared" si="6"/>
        <v>2.9999999999999805E-2</v>
      </c>
    </row>
    <row r="14" spans="2:25" x14ac:dyDescent="0.2">
      <c r="B14" s="52">
        <v>6</v>
      </c>
      <c r="C14" s="87">
        <f t="shared" si="0"/>
        <v>546405.29084644024</v>
      </c>
      <c r="D14" s="87"/>
      <c r="E14" s="52">
        <v>2016</v>
      </c>
      <c r="F14" s="8">
        <v>44060</v>
      </c>
      <c r="G14" s="52" t="s">
        <v>3</v>
      </c>
      <c r="H14" s="88">
        <v>0.76829999999999998</v>
      </c>
      <c r="I14" s="88"/>
      <c r="J14" s="52">
        <v>23</v>
      </c>
      <c r="K14" s="89">
        <f t="shared" si="3"/>
        <v>16392.158725393208</v>
      </c>
      <c r="L14" s="90"/>
      <c r="M14" s="6">
        <f>IF(J14="","",(K14/J14)/LOOKUP(RIGHT($D$2,3),定数!$A$6:$A$13,定数!$B$6:$B$13))</f>
        <v>5.9391879439830459</v>
      </c>
      <c r="N14" s="52">
        <v>2016</v>
      </c>
      <c r="O14" s="8">
        <v>44060</v>
      </c>
      <c r="P14" s="88">
        <v>0.76419999999999999</v>
      </c>
      <c r="Q14" s="88"/>
      <c r="R14" s="91">
        <f>IF(P14="","",T14*M14*LOOKUP(RIGHT($D$2,3),定数!$A$6:$A$13,定数!$B$6:$B$13))</f>
        <v>29220.804684396535</v>
      </c>
      <c r="S14" s="91"/>
      <c r="T14" s="92">
        <f t="shared" si="4"/>
        <v>40.999999999999929</v>
      </c>
      <c r="U14" s="92"/>
      <c r="V14" s="22">
        <f t="shared" si="1"/>
        <v>1</v>
      </c>
      <c r="W14">
        <f t="shared" si="2"/>
        <v>0</v>
      </c>
      <c r="X14" s="35">
        <f t="shared" si="5"/>
        <v>580726.20984848612</v>
      </c>
      <c r="Y14" s="36">
        <f t="shared" si="6"/>
        <v>5.9100000000000597E-2</v>
      </c>
    </row>
    <row r="15" spans="2:25" x14ac:dyDescent="0.2">
      <c r="B15" s="52">
        <v>7</v>
      </c>
      <c r="C15" s="87">
        <f t="shared" si="0"/>
        <v>575626.09553083673</v>
      </c>
      <c r="D15" s="87"/>
      <c r="E15" s="52">
        <v>2016</v>
      </c>
      <c r="F15" s="8">
        <v>44073</v>
      </c>
      <c r="G15" s="52" t="s">
        <v>3</v>
      </c>
      <c r="H15" s="88">
        <v>0.75449999999999995</v>
      </c>
      <c r="I15" s="88"/>
      <c r="J15" s="52">
        <v>24</v>
      </c>
      <c r="K15" s="89">
        <f t="shared" si="3"/>
        <v>17268.782865925103</v>
      </c>
      <c r="L15" s="90"/>
      <c r="M15" s="6">
        <f>IF(J15="","",(K15/J15)/LOOKUP(RIGHT($D$2,3),定数!$A$6:$A$13,定数!$B$6:$B$13))</f>
        <v>5.9961051617795498</v>
      </c>
      <c r="N15" s="52">
        <v>2016</v>
      </c>
      <c r="O15" s="8">
        <v>44073</v>
      </c>
      <c r="P15" s="88">
        <v>0.75019999999999998</v>
      </c>
      <c r="Q15" s="88"/>
      <c r="R15" s="91">
        <f>IF(P15="","",T15*M15*LOOKUP(RIGHT($D$2,3),定数!$A$6:$A$13,定数!$B$6:$B$13))</f>
        <v>30939.902634782262</v>
      </c>
      <c r="S15" s="91"/>
      <c r="T15" s="92">
        <f t="shared" si="4"/>
        <v>42.999999999999702</v>
      </c>
      <c r="U15" s="92"/>
      <c r="V15" s="22">
        <f t="shared" si="1"/>
        <v>2</v>
      </c>
      <c r="W15">
        <f t="shared" si="2"/>
        <v>0</v>
      </c>
      <c r="X15" s="35">
        <f t="shared" si="5"/>
        <v>580726.20984848612</v>
      </c>
      <c r="Y15" s="36">
        <f t="shared" si="6"/>
        <v>8.782304347826897E-3</v>
      </c>
    </row>
    <row r="16" spans="2:25" x14ac:dyDescent="0.2">
      <c r="B16" s="52">
        <v>8</v>
      </c>
      <c r="C16" s="87">
        <f t="shared" si="0"/>
        <v>606565.99816561898</v>
      </c>
      <c r="D16" s="87"/>
      <c r="E16" s="52">
        <v>2016</v>
      </c>
      <c r="F16" s="8">
        <v>44102</v>
      </c>
      <c r="G16" s="52" t="s">
        <v>4</v>
      </c>
      <c r="H16" s="88">
        <v>0.76690000000000003</v>
      </c>
      <c r="I16" s="88"/>
      <c r="J16" s="52">
        <v>12</v>
      </c>
      <c r="K16" s="89">
        <f t="shared" si="3"/>
        <v>18196.979944968567</v>
      </c>
      <c r="L16" s="90"/>
      <c r="M16" s="6">
        <f>IF(J16="","",(K16/J16)/LOOKUP(RIGHT($D$2,3),定数!$A$6:$A$13,定数!$B$6:$B$13))</f>
        <v>12.636791628450394</v>
      </c>
      <c r="N16" s="52">
        <v>2016</v>
      </c>
      <c r="O16" s="8">
        <v>44102</v>
      </c>
      <c r="P16" s="88">
        <v>0.76559999999999995</v>
      </c>
      <c r="Q16" s="88"/>
      <c r="R16" s="91">
        <f>IF(P16="","",T16*M16*LOOKUP(RIGHT($D$2,3),定数!$A$6:$A$13,定数!$B$6:$B$13))</f>
        <v>-19713.394940383812</v>
      </c>
      <c r="S16" s="91"/>
      <c r="T16" s="92">
        <f t="shared" si="4"/>
        <v>-13.000000000000789</v>
      </c>
      <c r="U16" s="92"/>
      <c r="V16" s="22">
        <f t="shared" si="1"/>
        <v>0</v>
      </c>
      <c r="W16">
        <f t="shared" si="2"/>
        <v>1</v>
      </c>
      <c r="X16" s="35">
        <f t="shared" si="5"/>
        <v>606565.99816561898</v>
      </c>
      <c r="Y16" s="36">
        <f t="shared" si="6"/>
        <v>0</v>
      </c>
    </row>
    <row r="17" spans="2:25" x14ac:dyDescent="0.2">
      <c r="B17" s="52">
        <v>9</v>
      </c>
      <c r="C17" s="87">
        <f t="shared" si="0"/>
        <v>586852.60322523513</v>
      </c>
      <c r="D17" s="87"/>
      <c r="E17" s="52">
        <v>2016</v>
      </c>
      <c r="F17" s="8">
        <v>44108</v>
      </c>
      <c r="G17" s="52" t="s">
        <v>3</v>
      </c>
      <c r="H17" s="88">
        <v>0.76580000000000004</v>
      </c>
      <c r="I17" s="88"/>
      <c r="J17" s="52">
        <v>16</v>
      </c>
      <c r="K17" s="89">
        <f t="shared" si="3"/>
        <v>17605.578096757054</v>
      </c>
      <c r="L17" s="90"/>
      <c r="M17" s="6">
        <f>IF(J17="","",(K17/J17)/LOOKUP(RIGHT($D$2,3),定数!$A$6:$A$13,定数!$B$6:$B$13))</f>
        <v>9.1695719253942993</v>
      </c>
      <c r="N17" s="52">
        <v>2016</v>
      </c>
      <c r="O17" s="8">
        <v>44108</v>
      </c>
      <c r="P17" s="88">
        <v>0.76319999999999999</v>
      </c>
      <c r="Q17" s="88"/>
      <c r="R17" s="91">
        <f>IF(P17="","",T17*M17*LOOKUP(RIGHT($D$2,3),定数!$A$6:$A$13,定数!$B$6:$B$13))</f>
        <v>28609.06440723073</v>
      </c>
      <c r="S17" s="91"/>
      <c r="T17" s="92">
        <f t="shared" si="4"/>
        <v>26.000000000000469</v>
      </c>
      <c r="U17" s="92"/>
      <c r="V17" s="22">
        <f t="shared" si="1"/>
        <v>1</v>
      </c>
      <c r="W17">
        <f t="shared" si="2"/>
        <v>0</v>
      </c>
      <c r="X17" s="35">
        <f t="shared" si="5"/>
        <v>606565.99816561898</v>
      </c>
      <c r="Y17" s="36">
        <f t="shared" si="6"/>
        <v>3.2500000000002083E-2</v>
      </c>
    </row>
    <row r="18" spans="2:25" x14ac:dyDescent="0.2">
      <c r="B18" s="52">
        <v>10</v>
      </c>
      <c r="C18" s="87">
        <f t="shared" si="0"/>
        <v>615461.66763246583</v>
      </c>
      <c r="D18" s="87"/>
      <c r="E18" s="52">
        <v>2016</v>
      </c>
      <c r="F18" s="8">
        <v>44117</v>
      </c>
      <c r="G18" s="52" t="s">
        <v>3</v>
      </c>
      <c r="H18" s="88">
        <v>0.75560000000000005</v>
      </c>
      <c r="I18" s="88"/>
      <c r="J18" s="52">
        <v>32</v>
      </c>
      <c r="K18" s="89">
        <f>IF(J18="","",C18*0.03)</f>
        <v>18463.850028973975</v>
      </c>
      <c r="L18" s="90"/>
      <c r="M18" s="6">
        <f>IF(J18="","",(K18/J18)/LOOKUP(RIGHT($D$2,3),定数!$A$6:$A$13,定数!$B$6:$B$13))</f>
        <v>4.8082942783786393</v>
      </c>
      <c r="N18" s="52">
        <v>2016</v>
      </c>
      <c r="O18" s="8">
        <v>44118</v>
      </c>
      <c r="P18" s="88">
        <v>0.75880000000000003</v>
      </c>
      <c r="Q18" s="88"/>
      <c r="R18" s="91">
        <f>IF(P18="","",T18*M18*LOOKUP(RIGHT($D$2,3),定数!$A$6:$A$13,定数!$B$6:$B$13))</f>
        <v>-18463.850028973866</v>
      </c>
      <c r="S18" s="91"/>
      <c r="T18" s="92">
        <f t="shared" si="4"/>
        <v>-31.999999999999808</v>
      </c>
      <c r="U18" s="92"/>
      <c r="V18" s="22">
        <f t="shared" si="1"/>
        <v>0</v>
      </c>
      <c r="W18">
        <f t="shared" si="2"/>
        <v>1</v>
      </c>
      <c r="X18" s="35">
        <f t="shared" si="5"/>
        <v>615461.66763246583</v>
      </c>
      <c r="Y18" s="36">
        <f t="shared" si="6"/>
        <v>0</v>
      </c>
    </row>
    <row r="19" spans="2:25" x14ac:dyDescent="0.2">
      <c r="B19" s="52">
        <v>11</v>
      </c>
      <c r="C19" s="87">
        <f t="shared" si="0"/>
        <v>596997.81760349195</v>
      </c>
      <c r="D19" s="87"/>
      <c r="E19" s="52">
        <v>2016</v>
      </c>
      <c r="F19" s="8">
        <v>44124</v>
      </c>
      <c r="G19" s="52" t="s">
        <v>3</v>
      </c>
      <c r="H19" s="88">
        <v>0.76480000000000004</v>
      </c>
      <c r="I19" s="88"/>
      <c r="J19" s="52">
        <v>27</v>
      </c>
      <c r="K19" s="89">
        <f t="shared" si="3"/>
        <v>17909.934528104757</v>
      </c>
      <c r="L19" s="90"/>
      <c r="M19" s="6">
        <f>IF(J19="","",(K19/J19)/LOOKUP(RIGHT($D$2,3),定数!$A$6:$A$13,定数!$B$6:$B$13))</f>
        <v>5.5277575704027022</v>
      </c>
      <c r="N19" s="52">
        <v>2016</v>
      </c>
      <c r="O19" s="8">
        <v>44125</v>
      </c>
      <c r="P19" s="88">
        <v>0.75980000000000003</v>
      </c>
      <c r="Q19" s="88"/>
      <c r="R19" s="91">
        <f>IF(P19="","",T19*M19*LOOKUP(RIGHT($D$2,3),定数!$A$6:$A$13,定数!$B$6:$B$13))</f>
        <v>33166.545422416246</v>
      </c>
      <c r="S19" s="91"/>
      <c r="T19" s="92">
        <f t="shared" si="4"/>
        <v>50.000000000000043</v>
      </c>
      <c r="U19" s="92"/>
      <c r="V19" s="22">
        <f t="shared" si="1"/>
        <v>1</v>
      </c>
      <c r="W19">
        <f t="shared" si="2"/>
        <v>0</v>
      </c>
      <c r="X19" s="35">
        <f t="shared" si="5"/>
        <v>615461.66763246583</v>
      </c>
      <c r="Y19" s="36">
        <f t="shared" si="6"/>
        <v>2.9999999999999805E-2</v>
      </c>
    </row>
    <row r="20" spans="2:25" x14ac:dyDescent="0.2">
      <c r="B20" s="52">
        <v>12</v>
      </c>
      <c r="C20" s="87">
        <f t="shared" si="0"/>
        <v>630164.36302590824</v>
      </c>
      <c r="D20" s="87"/>
      <c r="E20" s="52">
        <v>2016</v>
      </c>
      <c r="F20" s="8">
        <v>44152</v>
      </c>
      <c r="G20" s="52" t="s">
        <v>3</v>
      </c>
      <c r="H20" s="88">
        <v>0.74580000000000002</v>
      </c>
      <c r="I20" s="88"/>
      <c r="J20" s="52">
        <v>23</v>
      </c>
      <c r="K20" s="89">
        <f t="shared" si="3"/>
        <v>18904.930890777247</v>
      </c>
      <c r="L20" s="90"/>
      <c r="M20" s="6">
        <f>IF(J20="","",(K20/J20)/LOOKUP(RIGHT($D$2,3),定数!$A$6:$A$13,定数!$B$6:$B$13))</f>
        <v>6.8496126415859591</v>
      </c>
      <c r="N20" s="52">
        <v>2016</v>
      </c>
      <c r="O20" s="8">
        <v>44152</v>
      </c>
      <c r="P20" s="88">
        <v>0.74180000000000001</v>
      </c>
      <c r="Q20" s="88"/>
      <c r="R20" s="91">
        <f>IF(P20="","",T20*M20*LOOKUP(RIGHT($D$2,3),定数!$A$6:$A$13,定数!$B$6:$B$13))</f>
        <v>32878.140679612632</v>
      </c>
      <c r="S20" s="91"/>
      <c r="T20" s="92">
        <f t="shared" si="4"/>
        <v>40.000000000000036</v>
      </c>
      <c r="U20" s="92"/>
      <c r="V20" s="22">
        <f t="shared" si="1"/>
        <v>2</v>
      </c>
      <c r="W20">
        <f t="shared" si="2"/>
        <v>0</v>
      </c>
      <c r="X20" s="35">
        <f t="shared" si="5"/>
        <v>630164.36302590824</v>
      </c>
      <c r="Y20" s="36">
        <f t="shared" si="6"/>
        <v>0</v>
      </c>
    </row>
    <row r="21" spans="2:25" x14ac:dyDescent="0.2">
      <c r="B21" s="52">
        <v>13</v>
      </c>
      <c r="C21" s="87">
        <f t="shared" si="0"/>
        <v>663042.50370552088</v>
      </c>
      <c r="D21" s="87"/>
      <c r="E21" s="52">
        <v>2016</v>
      </c>
      <c r="F21" s="8">
        <v>44156</v>
      </c>
      <c r="G21" s="52" t="s">
        <v>3</v>
      </c>
      <c r="H21" s="88">
        <v>0.73260000000000003</v>
      </c>
      <c r="I21" s="88"/>
      <c r="J21" s="52">
        <v>18</v>
      </c>
      <c r="K21" s="89">
        <f>IF(J21="","",C21*0.03)</f>
        <v>19891.275111165625</v>
      </c>
      <c r="L21" s="90"/>
      <c r="M21" s="6">
        <f>IF(J21="","",(K21/J21)/LOOKUP(RIGHT($D$2,3),定数!$A$6:$A$13,定数!$B$6:$B$13))</f>
        <v>9.2089236625766784</v>
      </c>
      <c r="N21" s="52">
        <v>2016</v>
      </c>
      <c r="O21" s="8">
        <v>44156</v>
      </c>
      <c r="P21" s="88">
        <v>0.73440000000000005</v>
      </c>
      <c r="Q21" s="88"/>
      <c r="R21" s="91">
        <f>IF(P21="","",T21*M21*LOOKUP(RIGHT($D$2,3),定数!$A$6:$A$13,定数!$B$6:$B$13))</f>
        <v>-19891.275111165887</v>
      </c>
      <c r="S21" s="91"/>
      <c r="T21" s="92">
        <f t="shared" si="4"/>
        <v>-18.000000000000238</v>
      </c>
      <c r="U21" s="92"/>
      <c r="V21" s="22">
        <f t="shared" si="1"/>
        <v>0</v>
      </c>
      <c r="W21">
        <f t="shared" si="2"/>
        <v>1</v>
      </c>
      <c r="X21" s="35">
        <f t="shared" si="5"/>
        <v>663042.50370552088</v>
      </c>
      <c r="Y21" s="36">
        <f t="shared" si="6"/>
        <v>0</v>
      </c>
    </row>
    <row r="22" spans="2:25" x14ac:dyDescent="0.2">
      <c r="B22" s="52">
        <v>14</v>
      </c>
      <c r="C22" s="87">
        <f t="shared" si="0"/>
        <v>643151.22859435505</v>
      </c>
      <c r="D22" s="87"/>
      <c r="E22" s="52">
        <v>2016</v>
      </c>
      <c r="F22" s="8">
        <v>44159</v>
      </c>
      <c r="G22" s="52" t="s">
        <v>3</v>
      </c>
      <c r="H22" s="88">
        <v>0.73780000000000001</v>
      </c>
      <c r="I22" s="88"/>
      <c r="J22" s="52">
        <v>11</v>
      </c>
      <c r="K22" s="89">
        <f t="shared" si="3"/>
        <v>19294.536857830652</v>
      </c>
      <c r="L22" s="90"/>
      <c r="M22" s="6">
        <f>IF(J22="","",(K22/J22)/LOOKUP(RIGHT($D$2,3),定数!$A$6:$A$13,定数!$B$6:$B$13))</f>
        <v>14.617073377144433</v>
      </c>
      <c r="N22" s="52">
        <v>2016</v>
      </c>
      <c r="O22" s="8">
        <v>44159</v>
      </c>
      <c r="P22" s="88">
        <v>0.73899999999999999</v>
      </c>
      <c r="Q22" s="88"/>
      <c r="R22" s="91">
        <f>IF(P22="","",T22*M22*LOOKUP(RIGHT($D$2,3),定数!$A$6:$A$13,定数!$B$6:$B$13))</f>
        <v>-21048.585663087611</v>
      </c>
      <c r="S22" s="91"/>
      <c r="T22" s="92">
        <f t="shared" si="4"/>
        <v>-11.999999999999789</v>
      </c>
      <c r="U22" s="92"/>
      <c r="V22" s="22">
        <f t="shared" si="1"/>
        <v>0</v>
      </c>
      <c r="W22">
        <f t="shared" si="2"/>
        <v>2</v>
      </c>
      <c r="X22" s="35">
        <f t="shared" si="5"/>
        <v>663042.50370552088</v>
      </c>
      <c r="Y22" s="36">
        <f t="shared" si="6"/>
        <v>3.000000000000036E-2</v>
      </c>
    </row>
    <row r="23" spans="2:25" x14ac:dyDescent="0.2">
      <c r="B23" s="52">
        <v>15</v>
      </c>
      <c r="C23" s="87">
        <f t="shared" si="0"/>
        <v>622102.64293126739</v>
      </c>
      <c r="D23" s="87"/>
      <c r="E23" s="52">
        <v>2016</v>
      </c>
      <c r="F23" s="8">
        <v>44171</v>
      </c>
      <c r="G23" s="52" t="s">
        <v>3</v>
      </c>
      <c r="H23" s="88">
        <v>0.74399999999999999</v>
      </c>
      <c r="I23" s="88"/>
      <c r="J23" s="52">
        <v>21</v>
      </c>
      <c r="K23" s="89">
        <f t="shared" si="3"/>
        <v>18663.079287938021</v>
      </c>
      <c r="L23" s="90"/>
      <c r="M23" s="6">
        <f>IF(J23="","",(K23/J23)/LOOKUP(RIGHT($D$2,3),定数!$A$6:$A$13,定数!$B$6:$B$13))</f>
        <v>7.4059838444198496</v>
      </c>
      <c r="N23" s="52">
        <v>2016</v>
      </c>
      <c r="O23" s="8">
        <v>44171</v>
      </c>
      <c r="P23" s="88">
        <v>0.74609999999999999</v>
      </c>
      <c r="Q23" s="88"/>
      <c r="R23" s="91">
        <f>IF(P23="","",T23*M23*LOOKUP(RIGHT($D$2,3),定数!$A$6:$A$13,定数!$B$6:$B$13))</f>
        <v>-18663.079287937941</v>
      </c>
      <c r="S23" s="91"/>
      <c r="T23" s="92">
        <f t="shared" si="4"/>
        <v>-20.999999999999908</v>
      </c>
      <c r="U23" s="92"/>
      <c r="V23" t="str">
        <f t="shared" ref="V23:W74" si="7">IF(S23&lt;&gt;"",IF(S23&lt;0,1+V22,0),"")</f>
        <v/>
      </c>
      <c r="W23">
        <f t="shared" si="2"/>
        <v>3</v>
      </c>
      <c r="X23" s="35">
        <f t="shared" si="5"/>
        <v>663042.50370552088</v>
      </c>
      <c r="Y23" s="36">
        <f t="shared" si="6"/>
        <v>6.1745454545454326E-2</v>
      </c>
    </row>
    <row r="24" spans="2:25" x14ac:dyDescent="0.2">
      <c r="B24" s="52">
        <v>16</v>
      </c>
      <c r="C24" s="87">
        <f t="shared" si="0"/>
        <v>603439.56364332943</v>
      </c>
      <c r="D24" s="87"/>
      <c r="E24" s="52">
        <v>2016</v>
      </c>
      <c r="F24" s="8">
        <v>44173</v>
      </c>
      <c r="G24" s="52" t="s">
        <v>4</v>
      </c>
      <c r="H24" s="88">
        <v>0.74909999999999999</v>
      </c>
      <c r="I24" s="88"/>
      <c r="J24" s="52">
        <v>18</v>
      </c>
      <c r="K24" s="89">
        <f t="shared" si="3"/>
        <v>18103.186909299882</v>
      </c>
      <c r="L24" s="90"/>
      <c r="M24" s="6">
        <f>IF(J24="","",(K24/J24)/LOOKUP(RIGHT($D$2,3),定数!$A$6:$A$13,定数!$B$6:$B$13))</f>
        <v>8.3811050506017981</v>
      </c>
      <c r="N24" s="52">
        <v>2016</v>
      </c>
      <c r="O24" s="8">
        <v>44173</v>
      </c>
      <c r="P24" s="88">
        <v>0.74729999999999996</v>
      </c>
      <c r="Q24" s="88"/>
      <c r="R24" s="91">
        <f>IF(P24="","",T24*M24*LOOKUP(RIGHT($D$2,3),定数!$A$6:$A$13,定数!$B$6:$B$13))</f>
        <v>-18103.186909300122</v>
      </c>
      <c r="S24" s="91"/>
      <c r="T24" s="92">
        <f t="shared" si="4"/>
        <v>-18.000000000000238</v>
      </c>
      <c r="U24" s="92"/>
      <c r="V24" t="str">
        <f t="shared" si="7"/>
        <v/>
      </c>
      <c r="W24">
        <f t="shared" si="2"/>
        <v>4</v>
      </c>
      <c r="X24" s="35">
        <f t="shared" si="5"/>
        <v>663042.50370552088</v>
      </c>
      <c r="Y24" s="36">
        <f t="shared" si="6"/>
        <v>8.9893090909090589E-2</v>
      </c>
    </row>
    <row r="25" spans="2:25" x14ac:dyDescent="0.2">
      <c r="B25" s="52">
        <v>17</v>
      </c>
      <c r="C25" s="87">
        <f t="shared" si="0"/>
        <v>585336.37673402927</v>
      </c>
      <c r="D25" s="87"/>
      <c r="E25" s="52">
        <v>2016</v>
      </c>
      <c r="F25" s="8">
        <v>44178</v>
      </c>
      <c r="G25" s="52" t="s">
        <v>4</v>
      </c>
      <c r="H25" s="88">
        <v>0.75009999999999999</v>
      </c>
      <c r="I25" s="88"/>
      <c r="J25" s="52">
        <v>13</v>
      </c>
      <c r="K25" s="89">
        <f t="shared" si="3"/>
        <v>17560.091302020879</v>
      </c>
      <c r="L25" s="90"/>
      <c r="M25" s="6">
        <f>IF(J25="","",(K25/J25)/LOOKUP(RIGHT($D$2,3),定数!$A$6:$A$13,定数!$B$6:$B$13))</f>
        <v>11.256468783346717</v>
      </c>
      <c r="N25" s="52">
        <v>2016</v>
      </c>
      <c r="O25" s="8">
        <v>44178</v>
      </c>
      <c r="P25" s="88">
        <v>0.74880000000000002</v>
      </c>
      <c r="Q25" s="88"/>
      <c r="R25" s="91">
        <f>IF(P25="","",T25*M25*LOOKUP(RIGHT($D$2,3),定数!$A$6:$A$13,定数!$B$6:$B$13))</f>
        <v>-17560.091302020446</v>
      </c>
      <c r="S25" s="91"/>
      <c r="T25" s="92">
        <f t="shared" si="4"/>
        <v>-12.999999999999678</v>
      </c>
      <c r="U25" s="92"/>
      <c r="V25" t="str">
        <f t="shared" si="7"/>
        <v/>
      </c>
      <c r="W25">
        <f t="shared" si="2"/>
        <v>5</v>
      </c>
      <c r="X25" s="35">
        <f t="shared" si="5"/>
        <v>663042.50370552088</v>
      </c>
      <c r="Y25" s="36">
        <f t="shared" si="6"/>
        <v>0.11719629818181831</v>
      </c>
    </row>
    <row r="26" spans="2:25" x14ac:dyDescent="0.2">
      <c r="B26" s="52">
        <v>18</v>
      </c>
      <c r="C26" s="87">
        <f t="shared" si="0"/>
        <v>567776.28543200879</v>
      </c>
      <c r="D26" s="87"/>
      <c r="E26" s="52">
        <v>2016</v>
      </c>
      <c r="F26" s="8">
        <v>44192</v>
      </c>
      <c r="G26" s="52" t="s">
        <v>4</v>
      </c>
      <c r="H26" s="88">
        <v>0.71909999999999996</v>
      </c>
      <c r="I26" s="88"/>
      <c r="J26" s="52">
        <v>9</v>
      </c>
      <c r="K26" s="89">
        <f t="shared" si="3"/>
        <v>17033.288562960264</v>
      </c>
      <c r="L26" s="90"/>
      <c r="M26" s="6">
        <f>IF(J26="","",(K26/J26)/LOOKUP(RIGHT($D$2,3),定数!$A$6:$A$13,定数!$B$6:$B$13))</f>
        <v>15.771563484222467</v>
      </c>
      <c r="N26" s="52">
        <v>2016</v>
      </c>
      <c r="O26" s="8">
        <v>44192</v>
      </c>
      <c r="P26" s="88">
        <v>0.71819999999999995</v>
      </c>
      <c r="Q26" s="88"/>
      <c r="R26" s="91">
        <f>IF(P26="","",T26*M26*LOOKUP(RIGHT($D$2,3),定数!$A$6:$A$13,定数!$B$6:$B$13))</f>
        <v>-17033.288562960486</v>
      </c>
      <c r="S26" s="91"/>
      <c r="T26" s="92">
        <f t="shared" si="4"/>
        <v>-9.000000000000119</v>
      </c>
      <c r="U26" s="92"/>
      <c r="V26" t="str">
        <f t="shared" si="7"/>
        <v/>
      </c>
      <c r="W26">
        <f t="shared" si="2"/>
        <v>6</v>
      </c>
      <c r="X26" s="35">
        <f t="shared" si="5"/>
        <v>663042.50370552088</v>
      </c>
      <c r="Y26" s="36">
        <f t="shared" si="6"/>
        <v>0.14368040923636316</v>
      </c>
    </row>
    <row r="27" spans="2:25" x14ac:dyDescent="0.2">
      <c r="B27" s="52">
        <v>19</v>
      </c>
      <c r="C27" s="87">
        <f t="shared" si="0"/>
        <v>550742.99686904834</v>
      </c>
      <c r="D27" s="87"/>
      <c r="E27" s="52">
        <v>2017</v>
      </c>
      <c r="F27" s="8">
        <v>43834</v>
      </c>
      <c r="G27" s="52" t="s">
        <v>4</v>
      </c>
      <c r="H27" s="88">
        <v>0.72350000000000003</v>
      </c>
      <c r="I27" s="88"/>
      <c r="J27" s="52">
        <v>17</v>
      </c>
      <c r="K27" s="89">
        <f t="shared" si="3"/>
        <v>16522.289906071448</v>
      </c>
      <c r="L27" s="90"/>
      <c r="M27" s="6">
        <f>IF(J27="","",(K27/J27)/LOOKUP(RIGHT($D$2,3),定数!$A$6:$A$13,定数!$B$6:$B$13))</f>
        <v>8.099161718662474</v>
      </c>
      <c r="N27" s="52">
        <v>2017</v>
      </c>
      <c r="O27" s="8">
        <v>43834</v>
      </c>
      <c r="P27" s="88">
        <v>0.72640000000000005</v>
      </c>
      <c r="Q27" s="88"/>
      <c r="R27" s="91">
        <f>IF(P27="","",T27*M27*LOOKUP(RIGHT($D$2,3),定数!$A$6:$A$13,定数!$B$6:$B$13))</f>
        <v>28185.08278094554</v>
      </c>
      <c r="S27" s="91"/>
      <c r="T27" s="92">
        <f t="shared" si="4"/>
        <v>29.000000000000135</v>
      </c>
      <c r="U27" s="92"/>
      <c r="V27" t="str">
        <f t="shared" si="7"/>
        <v/>
      </c>
      <c r="W27">
        <f t="shared" si="2"/>
        <v>0</v>
      </c>
      <c r="X27" s="35">
        <f t="shared" si="5"/>
        <v>663042.50370552088</v>
      </c>
      <c r="Y27" s="36">
        <f t="shared" si="6"/>
        <v>0.16936999695927257</v>
      </c>
    </row>
    <row r="28" spans="2:25" x14ac:dyDescent="0.2">
      <c r="B28" s="52">
        <v>20</v>
      </c>
      <c r="C28" s="87">
        <f t="shared" si="0"/>
        <v>578928.07964999392</v>
      </c>
      <c r="D28" s="87"/>
      <c r="E28" s="52">
        <v>2017</v>
      </c>
      <c r="F28" s="8">
        <v>43836</v>
      </c>
      <c r="G28" s="52" t="s">
        <v>3</v>
      </c>
      <c r="H28" s="88">
        <v>0.73150000000000004</v>
      </c>
      <c r="I28" s="88"/>
      <c r="J28" s="52">
        <v>16</v>
      </c>
      <c r="K28" s="89">
        <f t="shared" si="3"/>
        <v>17367.842389499816</v>
      </c>
      <c r="L28" s="90"/>
      <c r="M28" s="6">
        <f>IF(J28="","",(K28/J28)/LOOKUP(RIGHT($D$2,3),定数!$A$6:$A$13,定数!$B$6:$B$13))</f>
        <v>9.0457512445311536</v>
      </c>
      <c r="N28" s="52">
        <v>2017</v>
      </c>
      <c r="O28" s="8">
        <v>43839</v>
      </c>
      <c r="P28" s="88">
        <v>0.73309999999999997</v>
      </c>
      <c r="Q28" s="88"/>
      <c r="R28" s="91">
        <f>IF(P28="","",T28*M28*LOOKUP(RIGHT($D$2,3),定数!$A$6:$A$13,定数!$B$6:$B$13))</f>
        <v>-17367.84238949911</v>
      </c>
      <c r="S28" s="91"/>
      <c r="T28" s="92">
        <f t="shared" si="4"/>
        <v>-15.999999999999348</v>
      </c>
      <c r="U28" s="92"/>
      <c r="V28" t="str">
        <f t="shared" si="7"/>
        <v/>
      </c>
      <c r="W28">
        <f t="shared" si="2"/>
        <v>1</v>
      </c>
      <c r="X28" s="35">
        <f t="shared" si="5"/>
        <v>663042.50370552088</v>
      </c>
      <c r="Y28" s="36">
        <f t="shared" si="6"/>
        <v>0.12686128503895278</v>
      </c>
    </row>
    <row r="29" spans="2:25" x14ac:dyDescent="0.2">
      <c r="B29" s="52">
        <v>21</v>
      </c>
      <c r="C29" s="87">
        <f t="shared" si="0"/>
        <v>561560.23726049485</v>
      </c>
      <c r="D29" s="87"/>
      <c r="E29" s="52">
        <v>2017</v>
      </c>
      <c r="F29" s="8">
        <v>43853</v>
      </c>
      <c r="G29" s="52" t="s">
        <v>4</v>
      </c>
      <c r="H29" s="88">
        <v>0.7571</v>
      </c>
      <c r="I29" s="88"/>
      <c r="J29" s="52">
        <v>20</v>
      </c>
      <c r="K29" s="89">
        <f t="shared" si="3"/>
        <v>16846.807117814846</v>
      </c>
      <c r="L29" s="90"/>
      <c r="M29" s="6">
        <f>IF(J29="","",(K29/J29)/LOOKUP(RIGHT($D$2,3),定数!$A$6:$A$13,定数!$B$6:$B$13))</f>
        <v>7.0195029657561863</v>
      </c>
      <c r="N29" s="52">
        <v>2017</v>
      </c>
      <c r="O29" s="8">
        <v>43853</v>
      </c>
      <c r="P29" s="88">
        <v>0.75509999999999999</v>
      </c>
      <c r="Q29" s="88"/>
      <c r="R29" s="91">
        <f>IF(P29="","",T29*M29*LOOKUP(RIGHT($D$2,3),定数!$A$6:$A$13,定数!$B$6:$B$13))</f>
        <v>-16846.807117814864</v>
      </c>
      <c r="S29" s="91"/>
      <c r="T29" s="92">
        <f t="shared" si="4"/>
        <v>-20.000000000000018</v>
      </c>
      <c r="U29" s="92"/>
      <c r="V29" t="str">
        <f t="shared" si="7"/>
        <v/>
      </c>
      <c r="W29">
        <f t="shared" si="2"/>
        <v>2</v>
      </c>
      <c r="X29" s="35">
        <f t="shared" si="5"/>
        <v>663042.50370552088</v>
      </c>
      <c r="Y29" s="36">
        <f t="shared" si="6"/>
        <v>0.15305544648778302</v>
      </c>
    </row>
    <row r="30" spans="2:25" x14ac:dyDescent="0.2">
      <c r="B30" s="52">
        <v>22</v>
      </c>
      <c r="C30" s="87">
        <f t="shared" si="0"/>
        <v>544713.43014267995</v>
      </c>
      <c r="D30" s="87"/>
      <c r="E30" s="52">
        <v>2017</v>
      </c>
      <c r="F30" s="8">
        <v>43857</v>
      </c>
      <c r="G30" s="52" t="s">
        <v>4</v>
      </c>
      <c r="H30" s="88">
        <v>0.75480000000000003</v>
      </c>
      <c r="I30" s="88"/>
      <c r="J30" s="52">
        <v>8</v>
      </c>
      <c r="K30" s="89">
        <f t="shared" si="3"/>
        <v>16341.402904280398</v>
      </c>
      <c r="L30" s="90"/>
      <c r="M30" s="6">
        <f>IF(J30="","",(K30/J30)/LOOKUP(RIGHT($D$2,3),定数!$A$6:$A$13,定数!$B$6:$B$13))</f>
        <v>17.022294691958749</v>
      </c>
      <c r="N30" s="52">
        <v>2017</v>
      </c>
      <c r="O30" s="8">
        <v>43860</v>
      </c>
      <c r="P30" s="88">
        <v>0.75600000000000001</v>
      </c>
      <c r="Q30" s="88"/>
      <c r="R30" s="91">
        <f>IF(P30="","",T30*M30*LOOKUP(RIGHT($D$2,3),定数!$A$6:$A$13,定数!$B$6:$B$13))</f>
        <v>24512.104356420165</v>
      </c>
      <c r="S30" s="91"/>
      <c r="T30" s="92">
        <f t="shared" si="4"/>
        <v>11.999999999999789</v>
      </c>
      <c r="U30" s="92"/>
      <c r="V30" t="str">
        <f t="shared" si="7"/>
        <v/>
      </c>
      <c r="W30">
        <f t="shared" si="2"/>
        <v>0</v>
      </c>
      <c r="X30" s="35">
        <f t="shared" si="5"/>
        <v>663042.50370552088</v>
      </c>
      <c r="Y30" s="36">
        <f t="shared" si="6"/>
        <v>0.17846378309314959</v>
      </c>
    </row>
    <row r="31" spans="2:25" x14ac:dyDescent="0.2">
      <c r="B31" s="52">
        <v>23</v>
      </c>
      <c r="C31" s="87">
        <f t="shared" si="0"/>
        <v>569225.53449910006</v>
      </c>
      <c r="D31" s="87"/>
      <c r="E31" s="52">
        <v>2017</v>
      </c>
      <c r="F31" s="8">
        <v>43864</v>
      </c>
      <c r="G31" s="52" t="s">
        <v>3</v>
      </c>
      <c r="H31" s="88">
        <v>0.76439999999999997</v>
      </c>
      <c r="I31" s="88"/>
      <c r="J31" s="52">
        <v>21</v>
      </c>
      <c r="K31" s="89">
        <f t="shared" si="3"/>
        <v>17076.766034972999</v>
      </c>
      <c r="L31" s="90"/>
      <c r="M31" s="6">
        <f>IF(J31="","",(K31/J31)/LOOKUP(RIGHT($D$2,3),定数!$A$6:$A$13,定数!$B$6:$B$13))</f>
        <v>6.7764944583226185</v>
      </c>
      <c r="N31" s="52">
        <v>2017</v>
      </c>
      <c r="O31" s="8">
        <v>43864</v>
      </c>
      <c r="P31" s="88">
        <v>0.76649999999999996</v>
      </c>
      <c r="Q31" s="88"/>
      <c r="R31" s="91">
        <f>IF(P31="","",T31*M31*LOOKUP(RIGHT($D$2,3),定数!$A$6:$A$13,定数!$B$6:$B$13))</f>
        <v>-17076.766034972923</v>
      </c>
      <c r="S31" s="91"/>
      <c r="T31" s="92">
        <f t="shared" si="4"/>
        <v>-20.999999999999908</v>
      </c>
      <c r="U31" s="92"/>
      <c r="V31" t="str">
        <f t="shared" si="7"/>
        <v/>
      </c>
      <c r="W31">
        <f t="shared" si="2"/>
        <v>1</v>
      </c>
      <c r="X31" s="35">
        <f t="shared" si="5"/>
        <v>663042.50370552088</v>
      </c>
      <c r="Y31" s="36">
        <f t="shared" si="6"/>
        <v>0.14149465333234212</v>
      </c>
    </row>
    <row r="32" spans="2:25" x14ac:dyDescent="0.2">
      <c r="B32" s="52">
        <v>24</v>
      </c>
      <c r="C32" s="87">
        <f t="shared" si="0"/>
        <v>552148.76846412709</v>
      </c>
      <c r="D32" s="87"/>
      <c r="E32" s="52">
        <v>2017</v>
      </c>
      <c r="F32" s="8">
        <v>43864</v>
      </c>
      <c r="G32" s="52" t="s">
        <v>4</v>
      </c>
      <c r="H32" s="88">
        <v>0.76770000000000005</v>
      </c>
      <c r="I32" s="88"/>
      <c r="J32" s="52">
        <v>13</v>
      </c>
      <c r="K32" s="89">
        <f t="shared" si="3"/>
        <v>16564.463053923813</v>
      </c>
      <c r="L32" s="90"/>
      <c r="M32" s="6">
        <f>IF(J32="","",(K32/J32)/LOOKUP(RIGHT($D$2,3),定数!$A$6:$A$13,定数!$B$6:$B$13))</f>
        <v>10.61824554738706</v>
      </c>
      <c r="N32" s="52">
        <v>2017</v>
      </c>
      <c r="O32" s="8">
        <v>43867</v>
      </c>
      <c r="P32" s="88">
        <v>0.76639999999999997</v>
      </c>
      <c r="Q32" s="88"/>
      <c r="R32" s="91">
        <f>IF(P32="","",T32*M32*LOOKUP(RIGHT($D$2,3),定数!$A$6:$A$13,定数!$B$6:$B$13))</f>
        <v>-16564.463053924817</v>
      </c>
      <c r="S32" s="91"/>
      <c r="T32" s="92">
        <f t="shared" si="4"/>
        <v>-13.000000000000789</v>
      </c>
      <c r="U32" s="92"/>
      <c r="V32" t="str">
        <f t="shared" si="7"/>
        <v/>
      </c>
      <c r="W32">
        <f t="shared" si="2"/>
        <v>2</v>
      </c>
      <c r="X32" s="35">
        <f t="shared" si="5"/>
        <v>663042.50370552088</v>
      </c>
      <c r="Y32" s="36">
        <f t="shared" si="6"/>
        <v>0.1672498137323718</v>
      </c>
    </row>
    <row r="33" spans="2:25" x14ac:dyDescent="0.2">
      <c r="B33" s="52">
        <v>25</v>
      </c>
      <c r="C33" s="87">
        <f t="shared" si="0"/>
        <v>535584.30541020224</v>
      </c>
      <c r="D33" s="87"/>
      <c r="E33" s="52">
        <v>2017</v>
      </c>
      <c r="F33" s="8">
        <v>43867</v>
      </c>
      <c r="G33" s="52" t="s">
        <v>3</v>
      </c>
      <c r="H33" s="88">
        <v>0.76549999999999996</v>
      </c>
      <c r="I33" s="88"/>
      <c r="J33" s="52">
        <v>9</v>
      </c>
      <c r="K33" s="89">
        <f t="shared" si="3"/>
        <v>16067.529162306068</v>
      </c>
      <c r="L33" s="90"/>
      <c r="M33" s="6">
        <f>IF(J33="","",(K33/J33)/LOOKUP(RIGHT($D$2,3),定数!$A$6:$A$13,定数!$B$6:$B$13))</f>
        <v>14.877341816950063</v>
      </c>
      <c r="N33" s="52">
        <v>2017</v>
      </c>
      <c r="O33" s="8">
        <v>43867</v>
      </c>
      <c r="P33" s="88">
        <v>0.7641</v>
      </c>
      <c r="Q33" s="88"/>
      <c r="R33" s="91">
        <f>IF(P33="","",T33*M33*LOOKUP(RIGHT($D$2,3),定数!$A$6:$A$13,定数!$B$6:$B$13))</f>
        <v>24993.934252475334</v>
      </c>
      <c r="S33" s="91"/>
      <c r="T33" s="92">
        <f t="shared" si="4"/>
        <v>13.999999999999568</v>
      </c>
      <c r="U33" s="92"/>
      <c r="V33" t="str">
        <f t="shared" si="7"/>
        <v/>
      </c>
      <c r="W33">
        <f t="shared" si="2"/>
        <v>0</v>
      </c>
      <c r="X33" s="35">
        <f t="shared" si="5"/>
        <v>663042.50370552088</v>
      </c>
      <c r="Y33" s="36">
        <f t="shared" si="6"/>
        <v>0.19223231932040219</v>
      </c>
    </row>
    <row r="34" spans="2:25" x14ac:dyDescent="0.2">
      <c r="B34" s="52">
        <v>26</v>
      </c>
      <c r="C34" s="87">
        <f t="shared" si="0"/>
        <v>560578.23966267763</v>
      </c>
      <c r="D34" s="87"/>
      <c r="E34" s="52">
        <v>2017</v>
      </c>
      <c r="F34" s="8">
        <v>43871</v>
      </c>
      <c r="G34" s="52" t="s">
        <v>4</v>
      </c>
      <c r="H34" s="88">
        <v>0.76470000000000005</v>
      </c>
      <c r="I34" s="88"/>
      <c r="J34" s="52">
        <v>14</v>
      </c>
      <c r="K34" s="89">
        <f t="shared" si="3"/>
        <v>16817.347189880329</v>
      </c>
      <c r="L34" s="90"/>
      <c r="M34" s="6">
        <f>IF(J34="","",(K34/J34)/LOOKUP(RIGHT($D$2,3),定数!$A$6:$A$13,定数!$B$6:$B$13))</f>
        <v>10.0103257082621</v>
      </c>
      <c r="N34" s="52">
        <v>2017</v>
      </c>
      <c r="O34" s="8">
        <v>43871</v>
      </c>
      <c r="P34" s="88">
        <v>0.7671</v>
      </c>
      <c r="Q34" s="88"/>
      <c r="R34" s="91">
        <f>IF(P34="","",T34*M34*LOOKUP(RIGHT($D$2,3),定数!$A$6:$A$13,定数!$B$6:$B$13))</f>
        <v>28829.738039794342</v>
      </c>
      <c r="S34" s="91"/>
      <c r="T34" s="92">
        <f t="shared" si="4"/>
        <v>23.999999999999577</v>
      </c>
      <c r="U34" s="92"/>
      <c r="V34" t="str">
        <f t="shared" si="7"/>
        <v/>
      </c>
      <c r="W34">
        <f t="shared" si="2"/>
        <v>0</v>
      </c>
      <c r="X34" s="35">
        <f t="shared" si="5"/>
        <v>663042.50370552088</v>
      </c>
      <c r="Y34" s="36">
        <f t="shared" si="6"/>
        <v>0.15453649422202198</v>
      </c>
    </row>
    <row r="35" spans="2:25" x14ac:dyDescent="0.2">
      <c r="B35" s="52">
        <v>27</v>
      </c>
      <c r="C35" s="87">
        <f t="shared" si="0"/>
        <v>589407.97770247201</v>
      </c>
      <c r="D35" s="87"/>
      <c r="E35" s="52">
        <v>2017</v>
      </c>
      <c r="F35" s="8">
        <v>43876</v>
      </c>
      <c r="G35" s="52" t="s">
        <v>4</v>
      </c>
      <c r="H35" s="88">
        <v>0.76770000000000005</v>
      </c>
      <c r="I35" s="88"/>
      <c r="J35" s="52">
        <v>14</v>
      </c>
      <c r="K35" s="89">
        <f t="shared" si="3"/>
        <v>17682.239331074161</v>
      </c>
      <c r="L35" s="90"/>
      <c r="M35" s="6">
        <f>IF(J35="","",(K35/J35)/LOOKUP(RIGHT($D$2,3),定数!$A$6:$A$13,定数!$B$6:$B$13))</f>
        <v>10.525142458972715</v>
      </c>
      <c r="N35" s="52">
        <v>2017</v>
      </c>
      <c r="O35" s="8">
        <v>43876</v>
      </c>
      <c r="P35" s="88">
        <v>0.76629999999999998</v>
      </c>
      <c r="Q35" s="88"/>
      <c r="R35" s="91">
        <f>IF(P35="","",T35*M35*LOOKUP(RIGHT($D$2,3),定数!$A$6:$A$13,定数!$B$6:$B$13))</f>
        <v>-17682.239331075019</v>
      </c>
      <c r="S35" s="91"/>
      <c r="T35" s="92">
        <f t="shared" si="4"/>
        <v>-14.000000000000679</v>
      </c>
      <c r="U35" s="92"/>
      <c r="V35" t="str">
        <f t="shared" si="7"/>
        <v/>
      </c>
      <c r="W35">
        <f t="shared" si="2"/>
        <v>1</v>
      </c>
      <c r="X35" s="35">
        <f t="shared" si="5"/>
        <v>663042.50370552088</v>
      </c>
      <c r="Y35" s="36">
        <f t="shared" si="6"/>
        <v>0.11105551392486956</v>
      </c>
    </row>
    <row r="36" spans="2:25" x14ac:dyDescent="0.2">
      <c r="B36" s="52">
        <v>28</v>
      </c>
      <c r="C36" s="87">
        <f t="shared" si="0"/>
        <v>571725.73837139702</v>
      </c>
      <c r="D36" s="87"/>
      <c r="E36" s="52">
        <v>2017</v>
      </c>
      <c r="F36" s="8">
        <v>43883</v>
      </c>
      <c r="G36" s="52" t="s">
        <v>4</v>
      </c>
      <c r="H36" s="88">
        <v>0.76929999999999998</v>
      </c>
      <c r="I36" s="88"/>
      <c r="J36" s="52">
        <v>12</v>
      </c>
      <c r="K36" s="89">
        <f t="shared" si="3"/>
        <v>17151.772151141911</v>
      </c>
      <c r="L36" s="90"/>
      <c r="M36" s="6">
        <f>IF(J36="","",(K36/J36)/LOOKUP(RIGHT($D$2,3),定数!$A$6:$A$13,定数!$B$6:$B$13))</f>
        <v>11.910952882737439</v>
      </c>
      <c r="N36" s="52">
        <v>2017</v>
      </c>
      <c r="O36" s="8">
        <v>43883</v>
      </c>
      <c r="P36" s="88">
        <v>0.7681</v>
      </c>
      <c r="Q36" s="88"/>
      <c r="R36" s="91">
        <f>IF(P36="","",T36*M36*LOOKUP(RIGHT($D$2,3),定数!$A$6:$A$13,定数!$B$6:$B$13))</f>
        <v>-17151.772151141609</v>
      </c>
      <c r="S36" s="91"/>
      <c r="T36" s="92">
        <f t="shared" si="4"/>
        <v>-11.999999999999789</v>
      </c>
      <c r="U36" s="92"/>
      <c r="V36" t="str">
        <f t="shared" si="7"/>
        <v/>
      </c>
      <c r="W36">
        <f t="shared" si="2"/>
        <v>2</v>
      </c>
      <c r="X36" s="35">
        <f t="shared" si="5"/>
        <v>663042.50370552088</v>
      </c>
      <c r="Y36" s="36">
        <f t="shared" si="6"/>
        <v>0.13772384850712471</v>
      </c>
    </row>
    <row r="37" spans="2:25" x14ac:dyDescent="0.2">
      <c r="B37" s="52">
        <v>29</v>
      </c>
      <c r="C37" s="87">
        <f t="shared" si="0"/>
        <v>554573.96622025536</v>
      </c>
      <c r="D37" s="87"/>
      <c r="E37" s="52">
        <v>2017</v>
      </c>
      <c r="F37" s="8">
        <v>43885</v>
      </c>
      <c r="G37" s="52" t="s">
        <v>3</v>
      </c>
      <c r="H37" s="88">
        <v>0.76780000000000004</v>
      </c>
      <c r="I37" s="88"/>
      <c r="J37" s="52">
        <v>15</v>
      </c>
      <c r="K37" s="89">
        <f>IF(J37="","",C37*0.03)</f>
        <v>16637.218986607659</v>
      </c>
      <c r="L37" s="90"/>
      <c r="M37" s="6">
        <f>IF(J37="","",(K37/J37)/LOOKUP(RIGHT($D$2,3),定数!$A$6:$A$13,定数!$B$6:$B$13))</f>
        <v>9.2428994370042563</v>
      </c>
      <c r="N37" s="52">
        <v>2017</v>
      </c>
      <c r="O37" s="8">
        <v>43888</v>
      </c>
      <c r="P37" s="88">
        <v>0.76929999999999998</v>
      </c>
      <c r="Q37" s="88"/>
      <c r="R37" s="91">
        <f>IF(P37="","",T37*M37*LOOKUP(RIGHT($D$2,3),定数!$A$6:$A$13,定数!$B$6:$B$13))</f>
        <v>-16637.218986607058</v>
      </c>
      <c r="S37" s="91"/>
      <c r="T37" s="92">
        <f t="shared" si="4"/>
        <v>-14.999999999999458</v>
      </c>
      <c r="U37" s="92"/>
      <c r="V37" t="str">
        <f t="shared" si="7"/>
        <v/>
      </c>
      <c r="W37">
        <f t="shared" si="2"/>
        <v>3</v>
      </c>
      <c r="X37" s="35">
        <f t="shared" si="5"/>
        <v>663042.50370552088</v>
      </c>
      <c r="Y37" s="36">
        <f t="shared" si="6"/>
        <v>0.16359213305191067</v>
      </c>
    </row>
    <row r="38" spans="2:25" x14ac:dyDescent="0.2">
      <c r="B38" s="52">
        <v>30</v>
      </c>
      <c r="C38" s="87">
        <f t="shared" si="0"/>
        <v>537936.74723364832</v>
      </c>
      <c r="D38" s="87"/>
      <c r="E38" s="52">
        <v>2017</v>
      </c>
      <c r="F38" s="8">
        <v>43899</v>
      </c>
      <c r="G38" s="52" t="s">
        <v>3</v>
      </c>
      <c r="H38" s="88">
        <v>0.752</v>
      </c>
      <c r="I38" s="88"/>
      <c r="J38" s="52">
        <v>15</v>
      </c>
      <c r="K38" s="89">
        <f>IF(J38="","",C38*0.03)</f>
        <v>16138.10241700945</v>
      </c>
      <c r="L38" s="90"/>
      <c r="M38" s="6">
        <f>IF(J38="","",(K38/J38)/LOOKUP(RIGHT($D$2,3),定数!$A$6:$A$13,定数!$B$6:$B$13))</f>
        <v>8.9656124538941402</v>
      </c>
      <c r="N38" s="52">
        <v>2017</v>
      </c>
      <c r="O38" s="8">
        <v>43899</v>
      </c>
      <c r="P38" s="88">
        <v>0.74970000000000003</v>
      </c>
      <c r="Q38" s="88"/>
      <c r="R38" s="91">
        <f>IF(P38="","",T38*M38*LOOKUP(RIGHT($D$2,3),定数!$A$6:$A$13,定数!$B$6:$B$13))</f>
        <v>24745.090372747491</v>
      </c>
      <c r="S38" s="91"/>
      <c r="T38" s="93">
        <f t="shared" si="4"/>
        <v>22.999999999999687</v>
      </c>
      <c r="U38" s="94"/>
      <c r="V38" t="str">
        <f t="shared" si="7"/>
        <v/>
      </c>
      <c r="W38">
        <f t="shared" si="2"/>
        <v>0</v>
      </c>
      <c r="X38" s="35">
        <f t="shared" si="5"/>
        <v>663042.50370552088</v>
      </c>
      <c r="Y38" s="36">
        <f t="shared" si="6"/>
        <v>0.18868436906035235</v>
      </c>
    </row>
    <row r="39" spans="2:25" x14ac:dyDescent="0.2">
      <c r="B39" s="52">
        <v>31</v>
      </c>
      <c r="C39" s="87">
        <f t="shared" si="0"/>
        <v>562681.83760639583</v>
      </c>
      <c r="D39" s="87"/>
      <c r="E39" s="52">
        <v>2017</v>
      </c>
      <c r="F39" s="8">
        <v>43900</v>
      </c>
      <c r="G39" s="52" t="s">
        <v>4</v>
      </c>
      <c r="H39" s="88">
        <v>0.75270000000000004</v>
      </c>
      <c r="I39" s="88"/>
      <c r="J39" s="52">
        <v>17</v>
      </c>
      <c r="K39" s="89">
        <f t="shared" si="3"/>
        <v>16880.455128191876</v>
      </c>
      <c r="L39" s="90"/>
      <c r="M39" s="6">
        <f>IF(J39="","",(K39/J39)/LOOKUP(RIGHT($D$2,3),定数!$A$6:$A$13,定数!$B$6:$B$13))</f>
        <v>8.2747329059764105</v>
      </c>
      <c r="N39" s="52">
        <v>2017</v>
      </c>
      <c r="O39" s="8">
        <v>43900</v>
      </c>
      <c r="P39" s="88">
        <v>0.751</v>
      </c>
      <c r="Q39" s="88"/>
      <c r="R39" s="91">
        <f>IF(P39="","",T39*M39*LOOKUP(RIGHT($D$2,3),定数!$A$6:$A$13,定数!$B$6:$B$13))</f>
        <v>-16880.455128192221</v>
      </c>
      <c r="S39" s="91"/>
      <c r="T39" s="93">
        <f t="shared" si="4"/>
        <v>-17.000000000000348</v>
      </c>
      <c r="U39" s="94"/>
      <c r="V39" t="str">
        <f t="shared" si="7"/>
        <v/>
      </c>
      <c r="W39">
        <f t="shared" si="2"/>
        <v>1</v>
      </c>
      <c r="X39" s="35">
        <f t="shared" si="5"/>
        <v>663042.50370552088</v>
      </c>
      <c r="Y39" s="36">
        <f t="shared" si="6"/>
        <v>0.15136385003712904</v>
      </c>
    </row>
    <row r="40" spans="2:25" x14ac:dyDescent="0.2">
      <c r="B40" s="52">
        <v>32</v>
      </c>
      <c r="C40" s="87">
        <f t="shared" si="0"/>
        <v>545801.38247820362</v>
      </c>
      <c r="D40" s="87"/>
      <c r="E40" s="52">
        <v>2017</v>
      </c>
      <c r="F40" s="8">
        <v>43900</v>
      </c>
      <c r="G40" s="52" t="s">
        <v>4</v>
      </c>
      <c r="H40" s="88">
        <v>0.75409999999999999</v>
      </c>
      <c r="I40" s="88"/>
      <c r="J40" s="52">
        <v>12</v>
      </c>
      <c r="K40" s="89">
        <f t="shared" si="3"/>
        <v>16374.041474346108</v>
      </c>
      <c r="L40" s="90"/>
      <c r="M40" s="6">
        <f>IF(J40="","",(K40/J40)/LOOKUP(RIGHT($D$2,3),定数!$A$6:$A$13,定数!$B$6:$B$13))</f>
        <v>11.370862134962575</v>
      </c>
      <c r="N40" s="52">
        <v>2017</v>
      </c>
      <c r="O40" s="8">
        <v>43903</v>
      </c>
      <c r="P40" s="88">
        <v>0.75590000000000002</v>
      </c>
      <c r="Q40" s="88"/>
      <c r="R40" s="91">
        <f>IF(P40="","",T40*M40*LOOKUP(RIGHT($D$2,3),定数!$A$6:$A$13,定数!$B$6:$B$13))</f>
        <v>24561.062211519486</v>
      </c>
      <c r="S40" s="91"/>
      <c r="T40" s="93">
        <f t="shared" si="4"/>
        <v>18.000000000000238</v>
      </c>
      <c r="U40" s="94"/>
      <c r="V40" t="str">
        <f t="shared" si="7"/>
        <v/>
      </c>
      <c r="W40">
        <f t="shared" si="2"/>
        <v>0</v>
      </c>
      <c r="X40" s="35">
        <f t="shared" si="5"/>
        <v>663042.50370552088</v>
      </c>
      <c r="Y40" s="36">
        <f t="shared" si="6"/>
        <v>0.17682293453601572</v>
      </c>
    </row>
    <row r="41" spans="2:25" x14ac:dyDescent="0.2">
      <c r="B41" s="52">
        <v>33</v>
      </c>
      <c r="C41" s="87">
        <f t="shared" si="0"/>
        <v>570362.44468972308</v>
      </c>
      <c r="D41" s="87"/>
      <c r="E41" s="52">
        <v>2017</v>
      </c>
      <c r="F41" s="8">
        <v>43910</v>
      </c>
      <c r="G41" s="52" t="s">
        <v>4</v>
      </c>
      <c r="H41" s="88">
        <v>0.77090000000000003</v>
      </c>
      <c r="I41" s="88"/>
      <c r="J41" s="52">
        <v>13</v>
      </c>
      <c r="K41" s="89">
        <f t="shared" si="3"/>
        <v>17110.873340691691</v>
      </c>
      <c r="L41" s="90"/>
      <c r="M41" s="6">
        <f>IF(J41="","",(K41/J41)/LOOKUP(RIGHT($D$2,3),定数!$A$6:$A$13,定数!$B$6:$B$13))</f>
        <v>10.968508551725444</v>
      </c>
      <c r="N41" s="52">
        <v>2017</v>
      </c>
      <c r="O41" s="8">
        <v>43910</v>
      </c>
      <c r="P41" s="88">
        <v>0.77300000000000002</v>
      </c>
      <c r="Q41" s="88"/>
      <c r="R41" s="91">
        <f>IF(P41="","",T41*M41*LOOKUP(RIGHT($D$2,3),定数!$A$6:$A$13,定数!$B$6:$B$13))</f>
        <v>27640.641550347995</v>
      </c>
      <c r="S41" s="91"/>
      <c r="T41" s="93">
        <f t="shared" si="4"/>
        <v>20.999999999999908</v>
      </c>
      <c r="U41" s="94"/>
      <c r="V41" t="str">
        <f t="shared" si="7"/>
        <v/>
      </c>
      <c r="W41">
        <f t="shared" si="2"/>
        <v>0</v>
      </c>
      <c r="X41" s="35">
        <f t="shared" si="5"/>
        <v>663042.50370552088</v>
      </c>
      <c r="Y41" s="36">
        <f t="shared" si="6"/>
        <v>0.13977996659013592</v>
      </c>
    </row>
    <row r="42" spans="2:25" x14ac:dyDescent="0.2">
      <c r="B42" s="52">
        <v>34</v>
      </c>
      <c r="C42" s="87">
        <f t="shared" si="0"/>
        <v>598003.0862400711</v>
      </c>
      <c r="D42" s="87"/>
      <c r="E42" s="52">
        <v>2017</v>
      </c>
      <c r="F42" s="8">
        <v>43928</v>
      </c>
      <c r="G42" s="52" t="s">
        <v>3</v>
      </c>
      <c r="H42" s="88">
        <v>0.75349999999999995</v>
      </c>
      <c r="I42" s="88"/>
      <c r="J42" s="52">
        <v>9</v>
      </c>
      <c r="K42" s="89">
        <f t="shared" si="3"/>
        <v>17940.092587202133</v>
      </c>
      <c r="L42" s="90"/>
      <c r="M42" s="6">
        <f>IF(J42="","",(K42/J42)/LOOKUP(RIGHT($D$2,3),定数!$A$6:$A$13,定数!$B$6:$B$13))</f>
        <v>16.611196840001973</v>
      </c>
      <c r="N42" s="52">
        <v>2017</v>
      </c>
      <c r="O42" s="8">
        <v>43928</v>
      </c>
      <c r="P42" s="88">
        <v>0.752</v>
      </c>
      <c r="Q42" s="88"/>
      <c r="R42" s="91">
        <f>IF(P42="","",T42*M42*LOOKUP(RIGHT($D$2,3),定数!$A$6:$A$13,定数!$B$6:$B$13))</f>
        <v>29900.154312002473</v>
      </c>
      <c r="S42" s="91"/>
      <c r="T42" s="93">
        <f t="shared" si="4"/>
        <v>14.999999999999458</v>
      </c>
      <c r="U42" s="94"/>
      <c r="V42" t="str">
        <f t="shared" si="7"/>
        <v/>
      </c>
      <c r="W42">
        <f t="shared" si="2"/>
        <v>0</v>
      </c>
      <c r="X42" s="35">
        <f t="shared" si="5"/>
        <v>663042.50370552088</v>
      </c>
      <c r="Y42" s="36">
        <f t="shared" si="6"/>
        <v>9.8092380355658038E-2</v>
      </c>
    </row>
    <row r="43" spans="2:25" x14ac:dyDescent="0.2">
      <c r="B43" s="52">
        <v>35</v>
      </c>
      <c r="C43" s="87">
        <f t="shared" si="0"/>
        <v>627903.24055207358</v>
      </c>
      <c r="D43" s="87"/>
      <c r="E43" s="52">
        <v>2017</v>
      </c>
      <c r="F43" s="8">
        <v>43928</v>
      </c>
      <c r="G43" s="52" t="s">
        <v>3</v>
      </c>
      <c r="H43" s="88">
        <v>0.75249999999999995</v>
      </c>
      <c r="I43" s="88"/>
      <c r="J43" s="52">
        <v>15</v>
      </c>
      <c r="K43" s="89">
        <f t="shared" si="3"/>
        <v>18837.097216562208</v>
      </c>
      <c r="L43" s="90"/>
      <c r="M43" s="6">
        <f>IF(J43="","",(K43/J43)/LOOKUP(RIGHT($D$2,3),定数!$A$6:$A$13,定数!$B$6:$B$13))</f>
        <v>10.465054009201227</v>
      </c>
      <c r="N43" s="52">
        <v>2017</v>
      </c>
      <c r="O43" s="8">
        <v>43928</v>
      </c>
      <c r="P43" s="88">
        <v>0.75019999999999998</v>
      </c>
      <c r="Q43" s="88"/>
      <c r="R43" s="91">
        <f>IF(P43="","",T43*M43*LOOKUP(RIGHT($D$2,3),定数!$A$6:$A$13,定数!$B$6:$B$13))</f>
        <v>28883.549065394993</v>
      </c>
      <c r="S43" s="91"/>
      <c r="T43" s="93">
        <f t="shared" si="4"/>
        <v>22.999999999999687</v>
      </c>
      <c r="U43" s="94"/>
      <c r="V43" t="str">
        <f t="shared" si="7"/>
        <v/>
      </c>
      <c r="W43">
        <f t="shared" si="2"/>
        <v>0</v>
      </c>
      <c r="X43" s="35">
        <f t="shared" si="5"/>
        <v>663042.50370552088</v>
      </c>
      <c r="Y43" s="36">
        <f t="shared" si="6"/>
        <v>5.2996999373442599E-2</v>
      </c>
    </row>
    <row r="44" spans="2:25" x14ac:dyDescent="0.2">
      <c r="B44" s="52">
        <v>36</v>
      </c>
      <c r="C44" s="87">
        <f t="shared" si="0"/>
        <v>656786.7896174686</v>
      </c>
      <c r="D44" s="87"/>
      <c r="E44" s="52">
        <v>2017</v>
      </c>
      <c r="F44" s="8">
        <v>43932</v>
      </c>
      <c r="G44" s="52" t="s">
        <v>4</v>
      </c>
      <c r="H44" s="88">
        <v>0.75019999999999998</v>
      </c>
      <c r="I44" s="88"/>
      <c r="J44" s="52">
        <v>7</v>
      </c>
      <c r="K44" s="89">
        <f t="shared" si="3"/>
        <v>19703.603688524057</v>
      </c>
      <c r="L44" s="90"/>
      <c r="M44" s="6">
        <f>IF(J44="","",(K44/J44)/LOOKUP(RIGHT($D$2,3),定数!$A$6:$A$13,定数!$B$6:$B$13))</f>
        <v>23.456671057766737</v>
      </c>
      <c r="N44" s="52">
        <v>2017</v>
      </c>
      <c r="O44" s="8">
        <v>43932</v>
      </c>
      <c r="P44" s="88">
        <v>0.75119999999999998</v>
      </c>
      <c r="Q44" s="88"/>
      <c r="R44" s="91">
        <f>IF(P44="","",T44*M44*LOOKUP(RIGHT($D$2,3),定数!$A$6:$A$13,定数!$B$6:$B$13))</f>
        <v>28148.005269320111</v>
      </c>
      <c r="S44" s="91"/>
      <c r="T44" s="93">
        <f t="shared" si="4"/>
        <v>10.000000000000009</v>
      </c>
      <c r="U44" s="94"/>
      <c r="V44" t="str">
        <f t="shared" si="7"/>
        <v/>
      </c>
      <c r="W44">
        <f t="shared" si="2"/>
        <v>0</v>
      </c>
      <c r="X44" s="35">
        <f t="shared" si="5"/>
        <v>663042.50370552088</v>
      </c>
      <c r="Y44" s="36">
        <f t="shared" si="6"/>
        <v>9.4348613446214591E-3</v>
      </c>
    </row>
    <row r="45" spans="2:25" x14ac:dyDescent="0.2">
      <c r="B45" s="52">
        <v>37</v>
      </c>
      <c r="C45" s="87">
        <f t="shared" si="0"/>
        <v>684934.7948867887</v>
      </c>
      <c r="D45" s="87"/>
      <c r="E45" s="52">
        <v>2017</v>
      </c>
      <c r="F45" s="8">
        <v>43935</v>
      </c>
      <c r="G45" s="52" t="s">
        <v>4</v>
      </c>
      <c r="H45" s="88">
        <v>0.7581</v>
      </c>
      <c r="I45" s="88"/>
      <c r="J45" s="52">
        <v>13</v>
      </c>
      <c r="K45" s="89">
        <f t="shared" si="3"/>
        <v>20548.043846603661</v>
      </c>
      <c r="L45" s="90"/>
      <c r="M45" s="6">
        <f>IF(J45="","",(K45/J45)/LOOKUP(RIGHT($D$2,3),定数!$A$6:$A$13,定数!$B$6:$B$13))</f>
        <v>13.171822978592092</v>
      </c>
      <c r="N45" s="52">
        <v>2017</v>
      </c>
      <c r="O45" s="8">
        <v>43938</v>
      </c>
      <c r="P45" s="88">
        <v>0.75680000000000003</v>
      </c>
      <c r="Q45" s="88"/>
      <c r="R45" s="91">
        <f>IF(P45="","",T45*M45*LOOKUP(RIGHT($D$2,3),定数!$A$6:$A$13,定数!$B$6:$B$13))</f>
        <v>-20548.043846603152</v>
      </c>
      <c r="S45" s="91"/>
      <c r="T45" s="93">
        <f t="shared" si="4"/>
        <v>-12.999999999999678</v>
      </c>
      <c r="U45" s="94"/>
      <c r="V45" t="str">
        <f t="shared" si="7"/>
        <v/>
      </c>
      <c r="W45">
        <f t="shared" si="2"/>
        <v>1</v>
      </c>
      <c r="X45" s="35">
        <f t="shared" si="5"/>
        <v>684934.7948867887</v>
      </c>
      <c r="Y45" s="36">
        <f t="shared" si="6"/>
        <v>0</v>
      </c>
    </row>
    <row r="46" spans="2:25" x14ac:dyDescent="0.2">
      <c r="B46" s="52">
        <v>38</v>
      </c>
      <c r="C46" s="87">
        <f t="shared" si="0"/>
        <v>664386.75104018557</v>
      </c>
      <c r="D46" s="87"/>
      <c r="E46" s="52">
        <v>2017</v>
      </c>
      <c r="F46" s="8">
        <v>43938</v>
      </c>
      <c r="G46" s="52" t="s">
        <v>4</v>
      </c>
      <c r="H46" s="88">
        <v>0.75929999999999997</v>
      </c>
      <c r="I46" s="88"/>
      <c r="J46" s="52">
        <v>9</v>
      </c>
      <c r="K46" s="89">
        <f t="shared" si="3"/>
        <v>19931.602531205568</v>
      </c>
      <c r="L46" s="90"/>
      <c r="M46" s="6">
        <f>IF(J46="","",(K46/J46)/LOOKUP(RIGHT($D$2,3),定数!$A$6:$A$13,定数!$B$6:$B$13))</f>
        <v>18.455187528894044</v>
      </c>
      <c r="N46" s="52">
        <v>2017</v>
      </c>
      <c r="O46" s="8">
        <v>43938</v>
      </c>
      <c r="P46" s="88">
        <v>0.76049999999999995</v>
      </c>
      <c r="Q46" s="88"/>
      <c r="R46" s="91">
        <f>IF(P46="","",T46*M46*LOOKUP(RIGHT($D$2,3),定数!$A$6:$A$13,定数!$B$6:$B$13))</f>
        <v>26575.470041606957</v>
      </c>
      <c r="S46" s="91"/>
      <c r="T46" s="93">
        <f t="shared" si="4"/>
        <v>11.999999999999789</v>
      </c>
      <c r="U46" s="94"/>
      <c r="V46" t="str">
        <f t="shared" si="7"/>
        <v/>
      </c>
      <c r="W46">
        <f t="shared" si="2"/>
        <v>0</v>
      </c>
      <c r="X46" s="35">
        <f t="shared" si="5"/>
        <v>684934.7948867887</v>
      </c>
      <c r="Y46" s="36">
        <f t="shared" si="6"/>
        <v>2.9999999999999249E-2</v>
      </c>
    </row>
    <row r="47" spans="2:25" x14ac:dyDescent="0.2">
      <c r="B47" s="52">
        <v>39</v>
      </c>
      <c r="C47" s="87">
        <f t="shared" si="0"/>
        <v>690962.22108179249</v>
      </c>
      <c r="D47" s="87"/>
      <c r="E47" s="52">
        <v>2017</v>
      </c>
      <c r="F47" s="8">
        <v>43941</v>
      </c>
      <c r="G47" s="52" t="s">
        <v>4</v>
      </c>
      <c r="H47" s="88">
        <v>0.752</v>
      </c>
      <c r="I47" s="88"/>
      <c r="J47" s="52">
        <v>10</v>
      </c>
      <c r="K47" s="89">
        <f t="shared" si="3"/>
        <v>20728.866632453773</v>
      </c>
      <c r="L47" s="90"/>
      <c r="M47" s="6">
        <f>IF(J47="","",(K47/J47)/LOOKUP(RIGHT($D$2,3),定数!$A$6:$A$13,定数!$B$6:$B$13))</f>
        <v>17.274055527044812</v>
      </c>
      <c r="N47" s="52">
        <v>2017</v>
      </c>
      <c r="O47" s="8">
        <v>43941</v>
      </c>
      <c r="P47" s="88">
        <v>0.75349999999999995</v>
      </c>
      <c r="Q47" s="88"/>
      <c r="R47" s="91">
        <f>IF(P47="","",T47*M47*LOOKUP(RIGHT($D$2,3),定数!$A$6:$A$13,定数!$B$6:$B$13))</f>
        <v>31093.299948679542</v>
      </c>
      <c r="S47" s="91"/>
      <c r="T47" s="93">
        <f t="shared" si="4"/>
        <v>14.999999999999458</v>
      </c>
      <c r="U47" s="94"/>
      <c r="V47" t="str">
        <f t="shared" si="7"/>
        <v/>
      </c>
      <c r="W47">
        <f t="shared" si="2"/>
        <v>0</v>
      </c>
      <c r="X47" s="35">
        <f t="shared" si="5"/>
        <v>690962.22108179249</v>
      </c>
      <c r="Y47" s="36">
        <f t="shared" si="6"/>
        <v>0</v>
      </c>
    </row>
    <row r="48" spans="2:25" x14ac:dyDescent="0.2">
      <c r="B48" s="52">
        <v>40</v>
      </c>
      <c r="C48" s="87">
        <f t="shared" si="0"/>
        <v>722055.52103047201</v>
      </c>
      <c r="D48" s="87"/>
      <c r="E48" s="52">
        <v>2017</v>
      </c>
      <c r="F48" s="8">
        <v>43945</v>
      </c>
      <c r="G48" s="52" t="s">
        <v>4</v>
      </c>
      <c r="H48" s="88">
        <v>0.75580000000000003</v>
      </c>
      <c r="I48" s="88"/>
      <c r="J48" s="52">
        <v>13</v>
      </c>
      <c r="K48" s="89">
        <f t="shared" si="3"/>
        <v>21661.665630914158</v>
      </c>
      <c r="L48" s="90"/>
      <c r="M48" s="6">
        <f>IF(J48="","",(K48/J48)/LOOKUP(RIGHT($D$2,3),定数!$A$6:$A$13,定数!$B$6:$B$13))</f>
        <v>13.885683096739845</v>
      </c>
      <c r="N48" s="52">
        <v>2017</v>
      </c>
      <c r="O48" s="8">
        <v>43945</v>
      </c>
      <c r="P48" s="88">
        <v>0.75780000000000003</v>
      </c>
      <c r="Q48" s="88"/>
      <c r="R48" s="91">
        <f>IF(P48="","",T48*M48*LOOKUP(RIGHT($D$2,3),定数!$A$6:$A$13,定数!$B$6:$B$13))</f>
        <v>33325.639432175652</v>
      </c>
      <c r="S48" s="91"/>
      <c r="T48" s="93">
        <f t="shared" si="4"/>
        <v>20.000000000000018</v>
      </c>
      <c r="U48" s="94"/>
      <c r="V48" t="str">
        <f t="shared" si="7"/>
        <v/>
      </c>
      <c r="W48">
        <f t="shared" si="2"/>
        <v>0</v>
      </c>
      <c r="X48" s="35">
        <f t="shared" si="5"/>
        <v>722055.52103047201</v>
      </c>
      <c r="Y48" s="36">
        <f t="shared" si="6"/>
        <v>0</v>
      </c>
    </row>
    <row r="49" spans="2:25" x14ac:dyDescent="0.2">
      <c r="B49" s="52">
        <v>41</v>
      </c>
      <c r="C49" s="87">
        <f t="shared" si="0"/>
        <v>755381.16046264768</v>
      </c>
      <c r="D49" s="87"/>
      <c r="E49" s="52">
        <v>2017</v>
      </c>
      <c r="F49" s="8">
        <v>43946</v>
      </c>
      <c r="G49" s="52" t="s">
        <v>3</v>
      </c>
      <c r="H49" s="88">
        <v>0.75570000000000004</v>
      </c>
      <c r="I49" s="88"/>
      <c r="J49" s="52">
        <v>8</v>
      </c>
      <c r="K49" s="89">
        <f t="shared" si="3"/>
        <v>22661.43481387943</v>
      </c>
      <c r="L49" s="90"/>
      <c r="M49" s="6">
        <f>IF(J49="","",(K49/J49)/LOOKUP(RIGHT($D$2,3),定数!$A$6:$A$13,定数!$B$6:$B$13))</f>
        <v>23.605661264457741</v>
      </c>
      <c r="N49" s="52">
        <v>2017</v>
      </c>
      <c r="O49" s="8">
        <v>43946</v>
      </c>
      <c r="P49" s="88">
        <v>0.75449999999999995</v>
      </c>
      <c r="Q49" s="88"/>
      <c r="R49" s="91">
        <f>IF(P49="","",T49*M49*LOOKUP(RIGHT($D$2,3),定数!$A$6:$A$13,定数!$B$6:$B$13))</f>
        <v>33992.152220821692</v>
      </c>
      <c r="S49" s="91"/>
      <c r="T49" s="93">
        <f t="shared" si="4"/>
        <v>12.000000000000899</v>
      </c>
      <c r="U49" s="94"/>
      <c r="V49" t="str">
        <f t="shared" si="7"/>
        <v/>
      </c>
      <c r="W49">
        <f t="shared" si="2"/>
        <v>0</v>
      </c>
      <c r="X49" s="35">
        <f t="shared" si="5"/>
        <v>755381.16046264768</v>
      </c>
      <c r="Y49" s="36">
        <f t="shared" si="6"/>
        <v>0</v>
      </c>
    </row>
    <row r="50" spans="2:25" x14ac:dyDescent="0.2">
      <c r="B50" s="52">
        <v>42</v>
      </c>
      <c r="C50" s="87">
        <f t="shared" si="0"/>
        <v>789373.31268346938</v>
      </c>
      <c r="D50" s="87"/>
      <c r="E50" s="52">
        <v>2017</v>
      </c>
      <c r="F50" s="8">
        <v>43947</v>
      </c>
      <c r="G50" s="52" t="s">
        <v>3</v>
      </c>
      <c r="H50" s="88">
        <v>0.74660000000000004</v>
      </c>
      <c r="I50" s="88"/>
      <c r="J50" s="52">
        <v>18</v>
      </c>
      <c r="K50" s="89">
        <f t="shared" si="3"/>
        <v>23681.19938050408</v>
      </c>
      <c r="L50" s="90"/>
      <c r="M50" s="6">
        <f>IF(J50="","",(K50/J50)/LOOKUP(RIGHT($D$2,3),定数!$A$6:$A$13,定数!$B$6:$B$13))</f>
        <v>10.963518231714852</v>
      </c>
      <c r="N50" s="52">
        <v>2017</v>
      </c>
      <c r="O50" s="8">
        <v>43948</v>
      </c>
      <c r="P50" s="88">
        <v>0.74839999999999995</v>
      </c>
      <c r="Q50" s="88"/>
      <c r="R50" s="91">
        <f>IF(P50="","",T50*M50*LOOKUP(RIGHT($D$2,3),定数!$A$6:$A$13,定数!$B$6:$B$13))</f>
        <v>-23681.199380502931</v>
      </c>
      <c r="S50" s="91"/>
      <c r="T50" s="93">
        <f t="shared" si="4"/>
        <v>-17.999999999999126</v>
      </c>
      <c r="U50" s="94"/>
      <c r="V50" t="str">
        <f t="shared" si="7"/>
        <v/>
      </c>
      <c r="W50">
        <f t="shared" si="2"/>
        <v>1</v>
      </c>
      <c r="X50" s="35">
        <f t="shared" si="5"/>
        <v>789373.31268346938</v>
      </c>
      <c r="Y50" s="36">
        <f t="shared" si="6"/>
        <v>0</v>
      </c>
    </row>
    <row r="51" spans="2:25" x14ac:dyDescent="0.2">
      <c r="B51" s="52">
        <v>43</v>
      </c>
      <c r="C51" s="87">
        <f t="shared" si="0"/>
        <v>765692.11330296646</v>
      </c>
      <c r="D51" s="87"/>
      <c r="E51" s="52">
        <v>2017</v>
      </c>
      <c r="F51" s="8">
        <v>43949</v>
      </c>
      <c r="G51" s="52" t="s">
        <v>4</v>
      </c>
      <c r="H51" s="88">
        <v>0.74770000000000003</v>
      </c>
      <c r="I51" s="88"/>
      <c r="J51" s="52">
        <v>12</v>
      </c>
      <c r="K51" s="89">
        <f t="shared" si="3"/>
        <v>22970.763399088992</v>
      </c>
      <c r="L51" s="90"/>
      <c r="M51" s="6">
        <f>IF(J51="","",(K51/J51)/LOOKUP(RIGHT($D$2,3),定数!$A$6:$A$13,定数!$B$6:$B$13))</f>
        <v>15.951919027145133</v>
      </c>
      <c r="N51" s="52">
        <v>2017</v>
      </c>
      <c r="O51" s="8">
        <v>43949</v>
      </c>
      <c r="P51" s="88">
        <v>0.74650000000000005</v>
      </c>
      <c r="Q51" s="88"/>
      <c r="R51" s="91">
        <f>IF(P51="","",T51*M51*LOOKUP(RIGHT($D$2,3),定数!$A$6:$A$13,定数!$B$6:$B$13))</f>
        <v>-22970.763399088584</v>
      </c>
      <c r="S51" s="91"/>
      <c r="T51" s="93">
        <f t="shared" si="4"/>
        <v>-11.999999999999789</v>
      </c>
      <c r="U51" s="94"/>
      <c r="V51" t="str">
        <f t="shared" si="7"/>
        <v/>
      </c>
      <c r="W51">
        <f t="shared" si="2"/>
        <v>2</v>
      </c>
      <c r="X51" s="35">
        <f t="shared" si="5"/>
        <v>789373.31268346938</v>
      </c>
      <c r="Y51" s="36">
        <f t="shared" si="6"/>
        <v>2.9999999999998583E-2</v>
      </c>
    </row>
    <row r="52" spans="2:25" x14ac:dyDescent="0.2">
      <c r="B52" s="52">
        <v>44</v>
      </c>
      <c r="C52" s="87">
        <f t="shared" si="0"/>
        <v>742721.34990387782</v>
      </c>
      <c r="D52" s="87"/>
      <c r="E52" s="52">
        <v>2017</v>
      </c>
      <c r="F52" s="8">
        <v>43970</v>
      </c>
      <c r="G52" s="52" t="s">
        <v>4</v>
      </c>
      <c r="H52" s="88">
        <v>0.74399999999999999</v>
      </c>
      <c r="I52" s="88"/>
      <c r="J52" s="52">
        <v>11</v>
      </c>
      <c r="K52" s="89">
        <f t="shared" si="3"/>
        <v>22281.640497116336</v>
      </c>
      <c r="L52" s="90"/>
      <c r="M52" s="6">
        <f>IF(J52="","",(K52/J52)/LOOKUP(RIGHT($D$2,3),定数!$A$6:$A$13,定数!$B$6:$B$13))</f>
        <v>16.880030679633588</v>
      </c>
      <c r="N52" s="52">
        <v>2017</v>
      </c>
      <c r="O52" s="8">
        <v>43970</v>
      </c>
      <c r="P52" s="88">
        <v>0.74580000000000002</v>
      </c>
      <c r="Q52" s="88"/>
      <c r="R52" s="91">
        <f>IF(P52="","",T52*M52*LOOKUP(RIGHT($D$2,3),定数!$A$6:$A$13,定数!$B$6:$B$13))</f>
        <v>36460.866268009035</v>
      </c>
      <c r="S52" s="91"/>
      <c r="T52" s="93">
        <f t="shared" si="4"/>
        <v>18.000000000000238</v>
      </c>
      <c r="U52" s="94"/>
      <c r="V52" t="str">
        <f t="shared" si="7"/>
        <v/>
      </c>
      <c r="W52">
        <f t="shared" si="2"/>
        <v>0</v>
      </c>
      <c r="X52" s="35">
        <f t="shared" si="5"/>
        <v>789373.31268346938</v>
      </c>
      <c r="Y52" s="36">
        <f t="shared" si="6"/>
        <v>5.9099999999998154E-2</v>
      </c>
    </row>
    <row r="53" spans="2:25" x14ac:dyDescent="0.2">
      <c r="B53" s="52">
        <v>45</v>
      </c>
      <c r="C53" s="87">
        <f t="shared" si="0"/>
        <v>779182.21617188689</v>
      </c>
      <c r="D53" s="87"/>
      <c r="E53" s="52">
        <v>2017</v>
      </c>
      <c r="F53" s="8">
        <v>43974</v>
      </c>
      <c r="G53" s="52" t="s">
        <v>4</v>
      </c>
      <c r="H53" s="88">
        <v>0.75019999999999998</v>
      </c>
      <c r="I53" s="88"/>
      <c r="J53" s="52">
        <v>18</v>
      </c>
      <c r="K53" s="89">
        <f t="shared" si="3"/>
        <v>23375.466485156605</v>
      </c>
      <c r="L53" s="90"/>
      <c r="M53" s="6">
        <f>IF(J53="","",(K53/J53)/LOOKUP(RIGHT($D$2,3),定数!$A$6:$A$13,定数!$B$6:$B$13))</f>
        <v>10.821975224609538</v>
      </c>
      <c r="N53" s="52">
        <v>2017</v>
      </c>
      <c r="O53" s="8">
        <v>43974</v>
      </c>
      <c r="P53" s="88">
        <v>0.74839999999999995</v>
      </c>
      <c r="Q53" s="88"/>
      <c r="R53" s="91">
        <f>IF(P53="","",T53*M53*LOOKUP(RIGHT($D$2,3),定数!$A$6:$A$13,定数!$B$6:$B$13))</f>
        <v>-23375.46648515691</v>
      </c>
      <c r="S53" s="91"/>
      <c r="T53" s="93">
        <f t="shared" si="4"/>
        <v>-18.000000000000238</v>
      </c>
      <c r="U53" s="94"/>
      <c r="V53" t="str">
        <f t="shared" si="7"/>
        <v/>
      </c>
      <c r="W53">
        <f t="shared" si="2"/>
        <v>1</v>
      </c>
      <c r="X53" s="35">
        <f t="shared" si="5"/>
        <v>789373.31268346938</v>
      </c>
      <c r="Y53" s="36">
        <f t="shared" si="6"/>
        <v>1.2910363636361E-2</v>
      </c>
    </row>
    <row r="54" spans="2:25" x14ac:dyDescent="0.2">
      <c r="B54" s="52">
        <v>46</v>
      </c>
      <c r="C54" s="87">
        <f t="shared" si="0"/>
        <v>755806.74968672998</v>
      </c>
      <c r="D54" s="87"/>
      <c r="E54" s="52">
        <v>2017</v>
      </c>
      <c r="F54" s="8">
        <v>43976</v>
      </c>
      <c r="G54" s="52" t="s">
        <v>3</v>
      </c>
      <c r="H54" s="88">
        <v>0.74639999999999995</v>
      </c>
      <c r="I54" s="88"/>
      <c r="J54" s="52">
        <v>8</v>
      </c>
      <c r="K54" s="89">
        <f t="shared" si="3"/>
        <v>22674.2024906019</v>
      </c>
      <c r="L54" s="90"/>
      <c r="M54" s="6">
        <f>IF(J54="","",(K54/J54)/LOOKUP(RIGHT($D$2,3),定数!$A$6:$A$13,定数!$B$6:$B$13))</f>
        <v>23.618960927710312</v>
      </c>
      <c r="N54" s="52">
        <v>2017</v>
      </c>
      <c r="O54" s="8">
        <v>43976</v>
      </c>
      <c r="P54" s="88">
        <v>0.74509999999999998</v>
      </c>
      <c r="Q54" s="88"/>
      <c r="R54" s="91">
        <f>IF(P54="","",T54*M54*LOOKUP(RIGHT($D$2,3),定数!$A$6:$A$13,定数!$B$6:$B$13))</f>
        <v>36845.579047227176</v>
      </c>
      <c r="S54" s="91"/>
      <c r="T54" s="93">
        <f t="shared" si="4"/>
        <v>12.999999999999678</v>
      </c>
      <c r="U54" s="94"/>
      <c r="V54" t="str">
        <f t="shared" si="7"/>
        <v/>
      </c>
      <c r="W54">
        <f t="shared" si="2"/>
        <v>0</v>
      </c>
      <c r="X54" s="35">
        <f t="shared" si="5"/>
        <v>789373.31268346938</v>
      </c>
      <c r="Y54" s="36">
        <f t="shared" si="6"/>
        <v>4.2523052727270527E-2</v>
      </c>
    </row>
    <row r="55" spans="2:25" x14ac:dyDescent="0.2">
      <c r="B55" s="52">
        <v>47</v>
      </c>
      <c r="C55" s="87">
        <f t="shared" si="0"/>
        <v>792652.32873395714</v>
      </c>
      <c r="D55" s="87"/>
      <c r="E55" s="52">
        <v>2017</v>
      </c>
      <c r="F55" s="8">
        <v>43983</v>
      </c>
      <c r="G55" s="52" t="s">
        <v>3</v>
      </c>
      <c r="H55" s="88">
        <v>0.74109999999999998</v>
      </c>
      <c r="I55" s="88"/>
      <c r="J55" s="52">
        <v>44</v>
      </c>
      <c r="K55" s="89">
        <f t="shared" si="3"/>
        <v>23779.569862018714</v>
      </c>
      <c r="L55" s="90"/>
      <c r="M55" s="6">
        <f>IF(J55="","",(K55/J55)/LOOKUP(RIGHT($D$2,3),定数!$A$6:$A$13,定数!$B$6:$B$13))</f>
        <v>4.5037064132611198</v>
      </c>
      <c r="N55" s="52">
        <v>2017</v>
      </c>
      <c r="O55" s="8">
        <v>43987</v>
      </c>
      <c r="P55" s="88">
        <v>0.74550000000000005</v>
      </c>
      <c r="Q55" s="88"/>
      <c r="R55" s="91">
        <f>IF(P55="","",T55*M55*LOOKUP(RIGHT($D$2,3),定数!$A$6:$A$13,定数!$B$6:$B$13))</f>
        <v>-23779.569862019092</v>
      </c>
      <c r="S55" s="91"/>
      <c r="T55" s="93">
        <f t="shared" si="4"/>
        <v>-44.000000000000703</v>
      </c>
      <c r="U55" s="94"/>
      <c r="V55" t="str">
        <f t="shared" si="7"/>
        <v/>
      </c>
      <c r="W55">
        <f t="shared" si="2"/>
        <v>1</v>
      </c>
      <c r="X55" s="35">
        <f t="shared" si="5"/>
        <v>792652.32873395714</v>
      </c>
      <c r="Y55" s="36">
        <f t="shared" si="6"/>
        <v>0</v>
      </c>
    </row>
    <row r="56" spans="2:25" x14ac:dyDescent="0.2">
      <c r="B56" s="52">
        <v>48</v>
      </c>
      <c r="C56" s="87">
        <f t="shared" si="0"/>
        <v>768872.7588719381</v>
      </c>
      <c r="D56" s="87"/>
      <c r="E56" s="52">
        <v>2017</v>
      </c>
      <c r="F56" s="8">
        <v>44015</v>
      </c>
      <c r="G56" s="52" t="s">
        <v>3</v>
      </c>
      <c r="H56" s="88">
        <v>0.76539999999999997</v>
      </c>
      <c r="I56" s="88"/>
      <c r="J56" s="52">
        <v>12</v>
      </c>
      <c r="K56" s="89">
        <f t="shared" si="3"/>
        <v>23066.182766158141</v>
      </c>
      <c r="L56" s="90"/>
      <c r="M56" s="6">
        <f>IF(J56="","",(K56/J56)/LOOKUP(RIGHT($D$2,3),定数!$A$6:$A$13,定数!$B$6:$B$13))</f>
        <v>16.018182476498708</v>
      </c>
      <c r="N56" s="52">
        <v>2017</v>
      </c>
      <c r="O56" s="8">
        <v>44016</v>
      </c>
      <c r="P56" s="88">
        <v>0.76659999999999995</v>
      </c>
      <c r="Q56" s="88"/>
      <c r="R56" s="91">
        <f>IF(P56="","",T56*M56*LOOKUP(RIGHT($D$2,3),定数!$A$6:$A$13,定数!$B$6:$B$13))</f>
        <v>-23066.182766157734</v>
      </c>
      <c r="S56" s="91"/>
      <c r="T56" s="93">
        <f t="shared" si="4"/>
        <v>-11.999999999999789</v>
      </c>
      <c r="U56" s="94"/>
      <c r="V56" t="str">
        <f t="shared" si="7"/>
        <v/>
      </c>
      <c r="W56">
        <f t="shared" si="2"/>
        <v>2</v>
      </c>
      <c r="X56" s="35">
        <f t="shared" si="5"/>
        <v>792652.32873395714</v>
      </c>
      <c r="Y56" s="36">
        <f t="shared" si="6"/>
        <v>3.000000000000036E-2</v>
      </c>
    </row>
    <row r="57" spans="2:25" x14ac:dyDescent="0.2">
      <c r="B57" s="52">
        <v>49</v>
      </c>
      <c r="C57" s="87">
        <f t="shared" si="0"/>
        <v>745806.57610578032</v>
      </c>
      <c r="D57" s="87"/>
      <c r="E57" s="52">
        <v>2017</v>
      </c>
      <c r="F57" s="8">
        <v>44018</v>
      </c>
      <c r="G57" s="52" t="s">
        <v>3</v>
      </c>
      <c r="H57" s="88">
        <v>0.7581</v>
      </c>
      <c r="I57" s="88"/>
      <c r="J57" s="52">
        <v>10</v>
      </c>
      <c r="K57" s="89">
        <f t="shared" si="3"/>
        <v>22374.197283173409</v>
      </c>
      <c r="L57" s="90"/>
      <c r="M57" s="6">
        <f>IF(J57="","",(K57/J57)/LOOKUP(RIGHT($D$2,3),定数!$A$6:$A$13,定数!$B$6:$B$13))</f>
        <v>18.645164402644507</v>
      </c>
      <c r="N57" s="52">
        <v>2017</v>
      </c>
      <c r="O57" s="8">
        <v>44019</v>
      </c>
      <c r="P57" s="88">
        <v>0.7591</v>
      </c>
      <c r="Q57" s="88"/>
      <c r="R57" s="91">
        <f>IF(P57="","",T57*M57*LOOKUP(RIGHT($D$2,3),定数!$A$6:$A$13,定数!$B$6:$B$13))</f>
        <v>-22374.197283173431</v>
      </c>
      <c r="S57" s="91"/>
      <c r="T57" s="93">
        <f t="shared" si="4"/>
        <v>-10.000000000000009</v>
      </c>
      <c r="U57" s="94"/>
      <c r="V57" t="str">
        <f t="shared" si="7"/>
        <v/>
      </c>
      <c r="W57">
        <f t="shared" si="2"/>
        <v>3</v>
      </c>
      <c r="X57" s="35">
        <f t="shared" si="5"/>
        <v>792652.32873395714</v>
      </c>
      <c r="Y57" s="36">
        <f t="shared" si="6"/>
        <v>5.909999999999993E-2</v>
      </c>
    </row>
    <row r="58" spans="2:25" x14ac:dyDescent="0.2">
      <c r="B58" s="52">
        <v>50</v>
      </c>
      <c r="C58" s="87">
        <f t="shared" si="0"/>
        <v>723432.37882260687</v>
      </c>
      <c r="D58" s="87"/>
      <c r="E58" s="52">
        <v>2017</v>
      </c>
      <c r="F58" s="8">
        <v>44023</v>
      </c>
      <c r="G58" s="52" t="s">
        <v>4</v>
      </c>
      <c r="H58" s="88">
        <v>0.76090000000000002</v>
      </c>
      <c r="I58" s="88"/>
      <c r="J58" s="52">
        <v>8</v>
      </c>
      <c r="K58" s="89">
        <f t="shared" si="3"/>
        <v>21702.971364678204</v>
      </c>
      <c r="L58" s="90"/>
      <c r="M58" s="6">
        <f>IF(J58="","",(K58/J58)/LOOKUP(RIGHT($D$2,3),定数!$A$6:$A$13,定数!$B$6:$B$13))</f>
        <v>22.607261838206462</v>
      </c>
      <c r="N58" s="52">
        <v>2017</v>
      </c>
      <c r="O58" s="8">
        <v>44023</v>
      </c>
      <c r="P58" s="88">
        <v>0.7621</v>
      </c>
      <c r="Q58" s="88"/>
      <c r="R58" s="91">
        <f>IF(P58="","",T58*M58*LOOKUP(RIGHT($D$2,3),定数!$A$6:$A$13,定数!$B$6:$B$13))</f>
        <v>32554.457047016727</v>
      </c>
      <c r="S58" s="91"/>
      <c r="T58" s="93">
        <f t="shared" si="4"/>
        <v>11.999999999999789</v>
      </c>
      <c r="U58" s="94"/>
      <c r="V58" t="str">
        <f t="shared" si="7"/>
        <v/>
      </c>
      <c r="W58">
        <f t="shared" si="2"/>
        <v>0</v>
      </c>
      <c r="X58" s="35">
        <f t="shared" si="5"/>
        <v>792652.32873395714</v>
      </c>
      <c r="Y58" s="36">
        <f t="shared" si="6"/>
        <v>8.7327000000000043E-2</v>
      </c>
    </row>
    <row r="59" spans="2:25" x14ac:dyDescent="0.2">
      <c r="B59" s="52">
        <v>51</v>
      </c>
      <c r="C59" s="87">
        <f t="shared" si="0"/>
        <v>755986.83586962358</v>
      </c>
      <c r="D59" s="87"/>
      <c r="E59" s="52"/>
      <c r="F59" s="8"/>
      <c r="G59" s="52"/>
      <c r="H59" s="88"/>
      <c r="I59" s="88"/>
      <c r="J59" s="52"/>
      <c r="K59" s="89" t="str">
        <f t="shared" si="3"/>
        <v/>
      </c>
      <c r="L59" s="90"/>
      <c r="M59" s="6" t="str">
        <f>IF(J59="","",(K59/J59)/LOOKUP(RIGHT($D$2,3),定数!$A$6:$A$13,定数!$B$6:$B$13))</f>
        <v/>
      </c>
      <c r="N59" s="52"/>
      <c r="O59" s="8"/>
      <c r="P59" s="88"/>
      <c r="Q59" s="88"/>
      <c r="R59" s="91" t="str">
        <f>IF(P59="","",T59*M59*LOOKUP(RIGHT($D$2,3),定数!$A$6:$A$13,定数!$B$6:$B$13))</f>
        <v/>
      </c>
      <c r="S59" s="91"/>
      <c r="T59" s="93" t="str">
        <f t="shared" si="4"/>
        <v/>
      </c>
      <c r="U59" s="94"/>
      <c r="V59" t="str">
        <f t="shared" si="7"/>
        <v/>
      </c>
      <c r="W59" t="str">
        <f t="shared" si="2"/>
        <v/>
      </c>
      <c r="X59" s="35">
        <f t="shared" si="5"/>
        <v>792652.32873395714</v>
      </c>
      <c r="Y59" s="36">
        <f t="shared" si="6"/>
        <v>4.6256715000000725E-2</v>
      </c>
    </row>
    <row r="60" spans="2:25" x14ac:dyDescent="0.2">
      <c r="B60" s="52">
        <v>52</v>
      </c>
      <c r="C60" s="87" t="str">
        <f t="shared" si="0"/>
        <v/>
      </c>
      <c r="D60" s="87"/>
      <c r="E60" s="52"/>
      <c r="F60" s="8"/>
      <c r="G60" s="52"/>
      <c r="H60" s="88"/>
      <c r="I60" s="88"/>
      <c r="J60" s="52"/>
      <c r="K60" s="89" t="str">
        <f t="shared" si="3"/>
        <v/>
      </c>
      <c r="L60" s="90"/>
      <c r="M60" s="6" t="str">
        <f>IF(J60="","",(K60/J60)/LOOKUP(RIGHT($D$2,3),定数!$A$6:$A$13,定数!$B$6:$B$13))</f>
        <v/>
      </c>
      <c r="N60" s="52"/>
      <c r="O60" s="8"/>
      <c r="P60" s="88"/>
      <c r="Q60" s="88"/>
      <c r="R60" s="91" t="str">
        <f>IF(P60="","",T60*M60*LOOKUP(RIGHT($D$2,3),定数!$A$6:$A$13,定数!$B$6:$B$13))</f>
        <v/>
      </c>
      <c r="S60" s="91"/>
      <c r="T60" s="93" t="str">
        <f t="shared" si="4"/>
        <v/>
      </c>
      <c r="U60" s="94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52">
        <v>53</v>
      </c>
      <c r="C61" s="87" t="str">
        <f t="shared" si="0"/>
        <v/>
      </c>
      <c r="D61" s="87"/>
      <c r="E61" s="52"/>
      <c r="F61" s="8"/>
      <c r="G61" s="52"/>
      <c r="H61" s="88"/>
      <c r="I61" s="88"/>
      <c r="J61" s="52"/>
      <c r="K61" s="89" t="str">
        <f t="shared" si="3"/>
        <v/>
      </c>
      <c r="L61" s="90"/>
      <c r="M61" s="6" t="str">
        <f>IF(J61="","",(K61/J61)/LOOKUP(RIGHT($D$2,3),定数!$A$6:$A$13,定数!$B$6:$B$13))</f>
        <v/>
      </c>
      <c r="N61" s="52"/>
      <c r="O61" s="8"/>
      <c r="P61" s="88"/>
      <c r="Q61" s="88"/>
      <c r="R61" s="91" t="str">
        <f>IF(P61="","",T61*M61*LOOKUP(RIGHT($D$2,3),定数!$A$6:$A$13,定数!$B$6:$B$13))</f>
        <v/>
      </c>
      <c r="S61" s="91"/>
      <c r="T61" s="92" t="str">
        <f t="shared" si="4"/>
        <v/>
      </c>
      <c r="U61" s="92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52">
        <v>54</v>
      </c>
      <c r="C62" s="87" t="str">
        <f t="shared" si="0"/>
        <v/>
      </c>
      <c r="D62" s="87"/>
      <c r="E62" s="52"/>
      <c r="F62" s="8"/>
      <c r="G62" s="52"/>
      <c r="H62" s="88"/>
      <c r="I62" s="88"/>
      <c r="J62" s="52"/>
      <c r="K62" s="89" t="str">
        <f t="shared" si="3"/>
        <v/>
      </c>
      <c r="L62" s="90"/>
      <c r="M62" s="6" t="str">
        <f>IF(J62="","",(K62/J62)/LOOKUP(RIGHT($D$2,3),定数!$A$6:$A$13,定数!$B$6:$B$13))</f>
        <v/>
      </c>
      <c r="N62" s="52"/>
      <c r="O62" s="8"/>
      <c r="P62" s="88"/>
      <c r="Q62" s="88"/>
      <c r="R62" s="91" t="str">
        <f>IF(P62="","",T62*M62*LOOKUP(RIGHT($D$2,3),定数!$A$6:$A$13,定数!$B$6:$B$13))</f>
        <v/>
      </c>
      <c r="S62" s="91"/>
      <c r="T62" s="92" t="str">
        <f t="shared" si="4"/>
        <v/>
      </c>
      <c r="U62" s="92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52">
        <v>55</v>
      </c>
      <c r="C63" s="87" t="str">
        <f t="shared" si="0"/>
        <v/>
      </c>
      <c r="D63" s="87"/>
      <c r="E63" s="52"/>
      <c r="F63" s="8"/>
      <c r="G63" s="52"/>
      <c r="H63" s="88"/>
      <c r="I63" s="88"/>
      <c r="J63" s="52"/>
      <c r="K63" s="89" t="str">
        <f t="shared" si="3"/>
        <v/>
      </c>
      <c r="L63" s="90"/>
      <c r="M63" s="6" t="str">
        <f>IF(J63="","",(K63/J63)/LOOKUP(RIGHT($D$2,3),定数!$A$6:$A$13,定数!$B$6:$B$13))</f>
        <v/>
      </c>
      <c r="N63" s="52"/>
      <c r="O63" s="8"/>
      <c r="P63" s="88"/>
      <c r="Q63" s="88"/>
      <c r="R63" s="91" t="str">
        <f>IF(P63="","",T63*M63*LOOKUP(RIGHT($D$2,3),定数!$A$6:$A$13,定数!$B$6:$B$13))</f>
        <v/>
      </c>
      <c r="S63" s="91"/>
      <c r="T63" s="92" t="str">
        <f t="shared" si="4"/>
        <v/>
      </c>
      <c r="U63" s="92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52">
        <v>56</v>
      </c>
      <c r="C64" s="87" t="str">
        <f t="shared" si="0"/>
        <v/>
      </c>
      <c r="D64" s="87"/>
      <c r="E64" s="52"/>
      <c r="F64" s="8"/>
      <c r="G64" s="52"/>
      <c r="H64" s="88"/>
      <c r="I64" s="88"/>
      <c r="J64" s="52"/>
      <c r="K64" s="89" t="str">
        <f t="shared" si="3"/>
        <v/>
      </c>
      <c r="L64" s="90"/>
      <c r="M64" s="6" t="str">
        <f>IF(J64="","",(K64/J64)/LOOKUP(RIGHT($D$2,3),定数!$A$6:$A$13,定数!$B$6:$B$13))</f>
        <v/>
      </c>
      <c r="N64" s="52"/>
      <c r="O64" s="8"/>
      <c r="P64" s="88"/>
      <c r="Q64" s="88"/>
      <c r="R64" s="91" t="str">
        <f>IF(P64="","",T64*M64*LOOKUP(RIGHT($D$2,3),定数!$A$6:$A$13,定数!$B$6:$B$13))</f>
        <v/>
      </c>
      <c r="S64" s="91"/>
      <c r="T64" s="92" t="str">
        <f t="shared" si="4"/>
        <v/>
      </c>
      <c r="U64" s="92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52">
        <v>57</v>
      </c>
      <c r="C65" s="87" t="str">
        <f t="shared" si="0"/>
        <v/>
      </c>
      <c r="D65" s="87"/>
      <c r="E65" s="52"/>
      <c r="F65" s="8"/>
      <c r="G65" s="52"/>
      <c r="H65" s="88"/>
      <c r="I65" s="88"/>
      <c r="J65" s="52"/>
      <c r="K65" s="89" t="str">
        <f t="shared" si="3"/>
        <v/>
      </c>
      <c r="L65" s="90"/>
      <c r="M65" s="6" t="str">
        <f>IF(J65="","",(K65/J65)/LOOKUP(RIGHT($D$2,3),定数!$A$6:$A$13,定数!$B$6:$B$13))</f>
        <v/>
      </c>
      <c r="N65" s="52"/>
      <c r="O65" s="8"/>
      <c r="P65" s="88"/>
      <c r="Q65" s="88"/>
      <c r="R65" s="91" t="str">
        <f>IF(P65="","",T65*M65*LOOKUP(RIGHT($D$2,3),定数!$A$6:$A$13,定数!$B$6:$B$13))</f>
        <v/>
      </c>
      <c r="S65" s="91"/>
      <c r="T65" s="92" t="str">
        <f t="shared" si="4"/>
        <v/>
      </c>
      <c r="U65" s="92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52">
        <v>58</v>
      </c>
      <c r="C66" s="87" t="str">
        <f t="shared" si="0"/>
        <v/>
      </c>
      <c r="D66" s="87"/>
      <c r="E66" s="52"/>
      <c r="F66" s="8"/>
      <c r="G66" s="52"/>
      <c r="H66" s="88"/>
      <c r="I66" s="88"/>
      <c r="J66" s="52"/>
      <c r="K66" s="89" t="str">
        <f t="shared" si="3"/>
        <v/>
      </c>
      <c r="L66" s="90"/>
      <c r="M66" s="6" t="str">
        <f>IF(J66="","",(K66/J66)/LOOKUP(RIGHT($D$2,3),定数!$A$6:$A$13,定数!$B$6:$B$13))</f>
        <v/>
      </c>
      <c r="N66" s="52"/>
      <c r="O66" s="8"/>
      <c r="P66" s="88"/>
      <c r="Q66" s="88"/>
      <c r="R66" s="91" t="str">
        <f>IF(P66="","",T66*M66*LOOKUP(RIGHT($D$2,3),定数!$A$6:$A$13,定数!$B$6:$B$13))</f>
        <v/>
      </c>
      <c r="S66" s="91"/>
      <c r="T66" s="92" t="str">
        <f t="shared" si="4"/>
        <v/>
      </c>
      <c r="U66" s="92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52">
        <v>59</v>
      </c>
      <c r="C67" s="87" t="str">
        <f t="shared" si="0"/>
        <v/>
      </c>
      <c r="D67" s="87"/>
      <c r="E67" s="52"/>
      <c r="F67" s="8"/>
      <c r="G67" s="52"/>
      <c r="H67" s="88"/>
      <c r="I67" s="88"/>
      <c r="J67" s="52"/>
      <c r="K67" s="89" t="str">
        <f t="shared" si="3"/>
        <v/>
      </c>
      <c r="L67" s="90"/>
      <c r="M67" s="6" t="str">
        <f>IF(J67="","",(K67/J67)/LOOKUP(RIGHT($D$2,3),定数!$A$6:$A$13,定数!$B$6:$B$13))</f>
        <v/>
      </c>
      <c r="N67" s="52"/>
      <c r="O67" s="8"/>
      <c r="P67" s="88"/>
      <c r="Q67" s="88"/>
      <c r="R67" s="91" t="str">
        <f>IF(P67="","",T67*M67*LOOKUP(RIGHT($D$2,3),定数!$A$6:$A$13,定数!$B$6:$B$13))</f>
        <v/>
      </c>
      <c r="S67" s="91"/>
      <c r="T67" s="92" t="str">
        <f t="shared" si="4"/>
        <v/>
      </c>
      <c r="U67" s="92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52">
        <v>60</v>
      </c>
      <c r="C68" s="87" t="str">
        <f t="shared" si="0"/>
        <v/>
      </c>
      <c r="D68" s="87"/>
      <c r="E68" s="52"/>
      <c r="F68" s="8"/>
      <c r="G68" s="52"/>
      <c r="H68" s="88"/>
      <c r="I68" s="88"/>
      <c r="J68" s="52"/>
      <c r="K68" s="89" t="str">
        <f t="shared" si="3"/>
        <v/>
      </c>
      <c r="L68" s="90"/>
      <c r="M68" s="6" t="str">
        <f>IF(J68="","",(K68/J68)/LOOKUP(RIGHT($D$2,3),定数!$A$6:$A$13,定数!$B$6:$B$13))</f>
        <v/>
      </c>
      <c r="N68" s="52"/>
      <c r="O68" s="8"/>
      <c r="P68" s="88"/>
      <c r="Q68" s="88"/>
      <c r="R68" s="91" t="str">
        <f>IF(P68="","",T68*M68*LOOKUP(RIGHT($D$2,3),定数!$A$6:$A$13,定数!$B$6:$B$13))</f>
        <v/>
      </c>
      <c r="S68" s="91"/>
      <c r="T68" s="92" t="str">
        <f t="shared" si="4"/>
        <v/>
      </c>
      <c r="U68" s="92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52">
        <v>61</v>
      </c>
      <c r="C69" s="87" t="str">
        <f t="shared" si="0"/>
        <v/>
      </c>
      <c r="D69" s="87"/>
      <c r="E69" s="52"/>
      <c r="F69" s="8"/>
      <c r="G69" s="52"/>
      <c r="H69" s="88"/>
      <c r="I69" s="88"/>
      <c r="J69" s="52"/>
      <c r="K69" s="89" t="str">
        <f t="shared" si="3"/>
        <v/>
      </c>
      <c r="L69" s="90"/>
      <c r="M69" s="6" t="str">
        <f>IF(J69="","",(K69/J69)/LOOKUP(RIGHT($D$2,3),定数!$A$6:$A$13,定数!$B$6:$B$13))</f>
        <v/>
      </c>
      <c r="N69" s="52"/>
      <c r="O69" s="8"/>
      <c r="P69" s="88"/>
      <c r="Q69" s="88"/>
      <c r="R69" s="91" t="str">
        <f>IF(P69="","",T69*M69*LOOKUP(RIGHT($D$2,3),定数!$A$6:$A$13,定数!$B$6:$B$13))</f>
        <v/>
      </c>
      <c r="S69" s="91"/>
      <c r="T69" s="92" t="str">
        <f t="shared" si="4"/>
        <v/>
      </c>
      <c r="U69" s="92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52">
        <v>62</v>
      </c>
      <c r="C70" s="87" t="str">
        <f t="shared" si="0"/>
        <v/>
      </c>
      <c r="D70" s="87"/>
      <c r="E70" s="52"/>
      <c r="F70" s="8"/>
      <c r="G70" s="52"/>
      <c r="H70" s="88"/>
      <c r="I70" s="88"/>
      <c r="J70" s="52"/>
      <c r="K70" s="89" t="str">
        <f t="shared" si="3"/>
        <v/>
      </c>
      <c r="L70" s="90"/>
      <c r="M70" s="6" t="str">
        <f>IF(J70="","",(K70/J70)/LOOKUP(RIGHT($D$2,3),定数!$A$6:$A$13,定数!$B$6:$B$13))</f>
        <v/>
      </c>
      <c r="N70" s="52"/>
      <c r="O70" s="8"/>
      <c r="P70" s="88"/>
      <c r="Q70" s="88"/>
      <c r="R70" s="91" t="str">
        <f>IF(P70="","",T70*M70*LOOKUP(RIGHT($D$2,3),定数!$A$6:$A$13,定数!$B$6:$B$13))</f>
        <v/>
      </c>
      <c r="S70" s="91"/>
      <c r="T70" s="92" t="str">
        <f t="shared" si="4"/>
        <v/>
      </c>
      <c r="U70" s="92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52">
        <v>63</v>
      </c>
      <c r="C71" s="87" t="str">
        <f t="shared" si="0"/>
        <v/>
      </c>
      <c r="D71" s="87"/>
      <c r="E71" s="52"/>
      <c r="F71" s="8"/>
      <c r="G71" s="52"/>
      <c r="H71" s="88"/>
      <c r="I71" s="88"/>
      <c r="J71" s="52"/>
      <c r="K71" s="89" t="str">
        <f t="shared" si="3"/>
        <v/>
      </c>
      <c r="L71" s="90"/>
      <c r="M71" s="6" t="str">
        <f>IF(J71="","",(K71/J71)/LOOKUP(RIGHT($D$2,3),定数!$A$6:$A$13,定数!$B$6:$B$13))</f>
        <v/>
      </c>
      <c r="N71" s="52"/>
      <c r="O71" s="8"/>
      <c r="P71" s="88"/>
      <c r="Q71" s="88"/>
      <c r="R71" s="91" t="str">
        <f>IF(P71="","",T71*M71*LOOKUP(RIGHT($D$2,3),定数!$A$6:$A$13,定数!$B$6:$B$13))</f>
        <v/>
      </c>
      <c r="S71" s="91"/>
      <c r="T71" s="92" t="str">
        <f t="shared" si="4"/>
        <v/>
      </c>
      <c r="U71" s="92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52">
        <v>64</v>
      </c>
      <c r="C72" s="87" t="str">
        <f t="shared" si="0"/>
        <v/>
      </c>
      <c r="D72" s="87"/>
      <c r="E72" s="52"/>
      <c r="F72" s="8"/>
      <c r="G72" s="52"/>
      <c r="H72" s="88"/>
      <c r="I72" s="88"/>
      <c r="J72" s="52"/>
      <c r="K72" s="89" t="str">
        <f t="shared" si="3"/>
        <v/>
      </c>
      <c r="L72" s="90"/>
      <c r="M72" s="6" t="str">
        <f>IF(J72="","",(K72/J72)/LOOKUP(RIGHT($D$2,3),定数!$A$6:$A$13,定数!$B$6:$B$13))</f>
        <v/>
      </c>
      <c r="N72" s="52"/>
      <c r="O72" s="8"/>
      <c r="P72" s="88"/>
      <c r="Q72" s="88"/>
      <c r="R72" s="91" t="str">
        <f>IF(P72="","",T72*M72*LOOKUP(RIGHT($D$2,3),定数!$A$6:$A$13,定数!$B$6:$B$13))</f>
        <v/>
      </c>
      <c r="S72" s="91"/>
      <c r="T72" s="92" t="str">
        <f t="shared" si="4"/>
        <v/>
      </c>
      <c r="U72" s="92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52">
        <v>65</v>
      </c>
      <c r="C73" s="87" t="str">
        <f t="shared" si="0"/>
        <v/>
      </c>
      <c r="D73" s="87"/>
      <c r="E73" s="52"/>
      <c r="F73" s="8"/>
      <c r="G73" s="52"/>
      <c r="H73" s="88"/>
      <c r="I73" s="88"/>
      <c r="J73" s="52"/>
      <c r="K73" s="89" t="str">
        <f t="shared" si="3"/>
        <v/>
      </c>
      <c r="L73" s="90"/>
      <c r="M73" s="6" t="str">
        <f>IF(J73="","",(K73/J73)/LOOKUP(RIGHT($D$2,3),定数!$A$6:$A$13,定数!$B$6:$B$13))</f>
        <v/>
      </c>
      <c r="N73" s="52"/>
      <c r="O73" s="8"/>
      <c r="P73" s="88"/>
      <c r="Q73" s="88"/>
      <c r="R73" s="91" t="str">
        <f>IF(P73="","",T73*M73*LOOKUP(RIGHT($D$2,3),定数!$A$6:$A$13,定数!$B$6:$B$13))</f>
        <v/>
      </c>
      <c r="S73" s="91"/>
      <c r="T73" s="92" t="str">
        <f t="shared" si="4"/>
        <v/>
      </c>
      <c r="U73" s="92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52">
        <v>66</v>
      </c>
      <c r="C74" s="87" t="str">
        <f t="shared" ref="C74:C108" si="8">IF(R73="","",C73+R73)</f>
        <v/>
      </c>
      <c r="D74" s="87"/>
      <c r="E74" s="52"/>
      <c r="F74" s="8"/>
      <c r="G74" s="52"/>
      <c r="H74" s="88"/>
      <c r="I74" s="88"/>
      <c r="J74" s="52"/>
      <c r="K74" s="89" t="str">
        <f t="shared" si="3"/>
        <v/>
      </c>
      <c r="L74" s="90"/>
      <c r="M74" s="6" t="str">
        <f>IF(J74="","",(K74/J74)/LOOKUP(RIGHT($D$2,3),定数!$A$6:$A$13,定数!$B$6:$B$13))</f>
        <v/>
      </c>
      <c r="N74" s="52"/>
      <c r="O74" s="8"/>
      <c r="P74" s="88"/>
      <c r="Q74" s="88"/>
      <c r="R74" s="91" t="str">
        <f>IF(P74="","",T74*M74*LOOKUP(RIGHT($D$2,3),定数!$A$6:$A$13,定数!$B$6:$B$13))</f>
        <v/>
      </c>
      <c r="S74" s="91"/>
      <c r="T74" s="92" t="str">
        <f t="shared" si="4"/>
        <v/>
      </c>
      <c r="U74" s="92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52">
        <v>67</v>
      </c>
      <c r="C75" s="87" t="str">
        <f t="shared" si="8"/>
        <v/>
      </c>
      <c r="D75" s="87"/>
      <c r="E75" s="52"/>
      <c r="F75" s="8"/>
      <c r="G75" s="52"/>
      <c r="H75" s="88"/>
      <c r="I75" s="88"/>
      <c r="J75" s="52"/>
      <c r="K75" s="89" t="str">
        <f t="shared" ref="K75:K108" si="9">IF(J75="","",C75*0.03)</f>
        <v/>
      </c>
      <c r="L75" s="90"/>
      <c r="M75" s="6" t="str">
        <f>IF(J75="","",(K75/J75)/LOOKUP(RIGHT($D$2,3),定数!$A$6:$A$13,定数!$B$6:$B$13))</f>
        <v/>
      </c>
      <c r="N75" s="52"/>
      <c r="O75" s="8"/>
      <c r="P75" s="88"/>
      <c r="Q75" s="88"/>
      <c r="R75" s="91" t="str">
        <f>IF(P75="","",T75*M75*LOOKUP(RIGHT($D$2,3),定数!$A$6:$A$13,定数!$B$6:$B$13))</f>
        <v/>
      </c>
      <c r="S75" s="91"/>
      <c r="T75" s="92" t="str">
        <f t="shared" si="4"/>
        <v/>
      </c>
      <c r="U75" s="92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52">
        <v>68</v>
      </c>
      <c r="C76" s="87" t="str">
        <f t="shared" si="8"/>
        <v/>
      </c>
      <c r="D76" s="87"/>
      <c r="E76" s="52"/>
      <c r="F76" s="8"/>
      <c r="G76" s="52"/>
      <c r="H76" s="88"/>
      <c r="I76" s="88"/>
      <c r="J76" s="52"/>
      <c r="K76" s="89" t="str">
        <f t="shared" si="9"/>
        <v/>
      </c>
      <c r="L76" s="90"/>
      <c r="M76" s="6" t="str">
        <f>IF(J76="","",(K76/J76)/LOOKUP(RIGHT($D$2,3),定数!$A$6:$A$13,定数!$B$6:$B$13))</f>
        <v/>
      </c>
      <c r="N76" s="52"/>
      <c r="O76" s="8"/>
      <c r="P76" s="88"/>
      <c r="Q76" s="88"/>
      <c r="R76" s="91" t="str">
        <f>IF(P76="","",T76*M76*LOOKUP(RIGHT($D$2,3),定数!$A$6:$A$13,定数!$B$6:$B$13))</f>
        <v/>
      </c>
      <c r="S76" s="91"/>
      <c r="T76" s="92" t="str">
        <f t="shared" ref="T76:T108" si="11">IF(P76="","",IF(G76="買",(P76-H76),(H76-P76))*IF(RIGHT($D$2,3)="JPY",100,10000))</f>
        <v/>
      </c>
      <c r="U76" s="92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52">
        <v>69</v>
      </c>
      <c r="C77" s="87" t="str">
        <f t="shared" si="8"/>
        <v/>
      </c>
      <c r="D77" s="87"/>
      <c r="E77" s="52"/>
      <c r="F77" s="8"/>
      <c r="G77" s="52"/>
      <c r="H77" s="88"/>
      <c r="I77" s="88"/>
      <c r="J77" s="52"/>
      <c r="K77" s="89" t="str">
        <f t="shared" si="9"/>
        <v/>
      </c>
      <c r="L77" s="90"/>
      <c r="M77" s="6" t="str">
        <f>IF(J77="","",(K77/J77)/LOOKUP(RIGHT($D$2,3),定数!$A$6:$A$13,定数!$B$6:$B$13))</f>
        <v/>
      </c>
      <c r="N77" s="52"/>
      <c r="O77" s="8"/>
      <c r="P77" s="88"/>
      <c r="Q77" s="88"/>
      <c r="R77" s="91" t="str">
        <f>IF(P77="","",T77*M77*LOOKUP(RIGHT($D$2,3),定数!$A$6:$A$13,定数!$B$6:$B$13))</f>
        <v/>
      </c>
      <c r="S77" s="91"/>
      <c r="T77" s="92" t="str">
        <f t="shared" si="11"/>
        <v/>
      </c>
      <c r="U77" s="92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52">
        <v>70</v>
      </c>
      <c r="C78" s="87" t="str">
        <f t="shared" si="8"/>
        <v/>
      </c>
      <c r="D78" s="87"/>
      <c r="E78" s="52"/>
      <c r="F78" s="8"/>
      <c r="G78" s="52"/>
      <c r="H78" s="88"/>
      <c r="I78" s="88"/>
      <c r="J78" s="52"/>
      <c r="K78" s="89" t="str">
        <f t="shared" si="9"/>
        <v/>
      </c>
      <c r="L78" s="90"/>
      <c r="M78" s="6" t="str">
        <f>IF(J78="","",(K78/J78)/LOOKUP(RIGHT($D$2,3),定数!$A$6:$A$13,定数!$B$6:$B$13))</f>
        <v/>
      </c>
      <c r="N78" s="52"/>
      <c r="O78" s="8"/>
      <c r="P78" s="88"/>
      <c r="Q78" s="88"/>
      <c r="R78" s="91" t="str">
        <f>IF(P78="","",T78*M78*LOOKUP(RIGHT($D$2,3),定数!$A$6:$A$13,定数!$B$6:$B$13))</f>
        <v/>
      </c>
      <c r="S78" s="91"/>
      <c r="T78" s="92" t="str">
        <f t="shared" si="11"/>
        <v/>
      </c>
      <c r="U78" s="92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52">
        <v>71</v>
      </c>
      <c r="C79" s="87" t="str">
        <f t="shared" si="8"/>
        <v/>
      </c>
      <c r="D79" s="87"/>
      <c r="E79" s="52"/>
      <c r="F79" s="8"/>
      <c r="G79" s="52"/>
      <c r="H79" s="88"/>
      <c r="I79" s="88"/>
      <c r="J79" s="52"/>
      <c r="K79" s="89" t="str">
        <f t="shared" si="9"/>
        <v/>
      </c>
      <c r="L79" s="90"/>
      <c r="M79" s="6" t="str">
        <f>IF(J79="","",(K79/J79)/LOOKUP(RIGHT($D$2,3),定数!$A$6:$A$13,定数!$B$6:$B$13))</f>
        <v/>
      </c>
      <c r="N79" s="52"/>
      <c r="O79" s="8"/>
      <c r="P79" s="88"/>
      <c r="Q79" s="88"/>
      <c r="R79" s="91" t="str">
        <f>IF(P79="","",T79*M79*LOOKUP(RIGHT($D$2,3),定数!$A$6:$A$13,定数!$B$6:$B$13))</f>
        <v/>
      </c>
      <c r="S79" s="91"/>
      <c r="T79" s="92" t="str">
        <f t="shared" si="11"/>
        <v/>
      </c>
      <c r="U79" s="92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52">
        <v>72</v>
      </c>
      <c r="C80" s="87" t="str">
        <f t="shared" si="8"/>
        <v/>
      </c>
      <c r="D80" s="87"/>
      <c r="E80" s="52"/>
      <c r="F80" s="8"/>
      <c r="G80" s="52"/>
      <c r="H80" s="88"/>
      <c r="I80" s="88"/>
      <c r="J80" s="52"/>
      <c r="K80" s="89" t="str">
        <f t="shared" si="9"/>
        <v/>
      </c>
      <c r="L80" s="90"/>
      <c r="M80" s="6" t="str">
        <f>IF(J80="","",(K80/J80)/LOOKUP(RIGHT($D$2,3),定数!$A$6:$A$13,定数!$B$6:$B$13))</f>
        <v/>
      </c>
      <c r="N80" s="52"/>
      <c r="O80" s="8"/>
      <c r="P80" s="88"/>
      <c r="Q80" s="88"/>
      <c r="R80" s="91" t="str">
        <f>IF(P80="","",T80*M80*LOOKUP(RIGHT($D$2,3),定数!$A$6:$A$13,定数!$B$6:$B$13))</f>
        <v/>
      </c>
      <c r="S80" s="91"/>
      <c r="T80" s="92" t="str">
        <f t="shared" si="11"/>
        <v/>
      </c>
      <c r="U80" s="92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52">
        <v>73</v>
      </c>
      <c r="C81" s="87" t="str">
        <f t="shared" si="8"/>
        <v/>
      </c>
      <c r="D81" s="87"/>
      <c r="E81" s="52"/>
      <c r="F81" s="8"/>
      <c r="G81" s="52"/>
      <c r="H81" s="88"/>
      <c r="I81" s="88"/>
      <c r="J81" s="52"/>
      <c r="K81" s="89" t="str">
        <f t="shared" si="9"/>
        <v/>
      </c>
      <c r="L81" s="90"/>
      <c r="M81" s="6" t="str">
        <f>IF(J81="","",(K81/J81)/LOOKUP(RIGHT($D$2,3),定数!$A$6:$A$13,定数!$B$6:$B$13))</f>
        <v/>
      </c>
      <c r="N81" s="52"/>
      <c r="O81" s="8"/>
      <c r="P81" s="88"/>
      <c r="Q81" s="88"/>
      <c r="R81" s="91" t="str">
        <f>IF(P81="","",T81*M81*LOOKUP(RIGHT($D$2,3),定数!$A$6:$A$13,定数!$B$6:$B$13))</f>
        <v/>
      </c>
      <c r="S81" s="91"/>
      <c r="T81" s="92" t="str">
        <f t="shared" si="11"/>
        <v/>
      </c>
      <c r="U81" s="92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52">
        <v>74</v>
      </c>
      <c r="C82" s="87" t="str">
        <f t="shared" si="8"/>
        <v/>
      </c>
      <c r="D82" s="87"/>
      <c r="E82" s="52"/>
      <c r="F82" s="8"/>
      <c r="G82" s="52"/>
      <c r="H82" s="88"/>
      <c r="I82" s="88"/>
      <c r="J82" s="52"/>
      <c r="K82" s="89" t="str">
        <f t="shared" si="9"/>
        <v/>
      </c>
      <c r="L82" s="90"/>
      <c r="M82" s="6" t="str">
        <f>IF(J82="","",(K82/J82)/LOOKUP(RIGHT($D$2,3),定数!$A$6:$A$13,定数!$B$6:$B$13))</f>
        <v/>
      </c>
      <c r="N82" s="52"/>
      <c r="O82" s="8"/>
      <c r="P82" s="88"/>
      <c r="Q82" s="88"/>
      <c r="R82" s="91" t="str">
        <f>IF(P82="","",T82*M82*LOOKUP(RIGHT($D$2,3),定数!$A$6:$A$13,定数!$B$6:$B$13))</f>
        <v/>
      </c>
      <c r="S82" s="91"/>
      <c r="T82" s="92" t="str">
        <f t="shared" si="11"/>
        <v/>
      </c>
      <c r="U82" s="92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52">
        <v>75</v>
      </c>
      <c r="C83" s="87" t="str">
        <f t="shared" si="8"/>
        <v/>
      </c>
      <c r="D83" s="87"/>
      <c r="E83" s="52"/>
      <c r="F83" s="8"/>
      <c r="G83" s="52"/>
      <c r="H83" s="88"/>
      <c r="I83" s="88"/>
      <c r="J83" s="52"/>
      <c r="K83" s="89" t="str">
        <f t="shared" si="9"/>
        <v/>
      </c>
      <c r="L83" s="90"/>
      <c r="M83" s="6" t="str">
        <f>IF(J83="","",(K83/J83)/LOOKUP(RIGHT($D$2,3),定数!$A$6:$A$13,定数!$B$6:$B$13))</f>
        <v/>
      </c>
      <c r="N83" s="52"/>
      <c r="O83" s="8"/>
      <c r="P83" s="88"/>
      <c r="Q83" s="88"/>
      <c r="R83" s="91" t="str">
        <f>IF(P83="","",T83*M83*LOOKUP(RIGHT($D$2,3),定数!$A$6:$A$13,定数!$B$6:$B$13))</f>
        <v/>
      </c>
      <c r="S83" s="91"/>
      <c r="T83" s="92" t="str">
        <f t="shared" si="11"/>
        <v/>
      </c>
      <c r="U83" s="92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52">
        <v>76</v>
      </c>
      <c r="C84" s="87" t="str">
        <f t="shared" si="8"/>
        <v/>
      </c>
      <c r="D84" s="87"/>
      <c r="E84" s="52"/>
      <c r="F84" s="8"/>
      <c r="G84" s="52"/>
      <c r="H84" s="88"/>
      <c r="I84" s="88"/>
      <c r="J84" s="52"/>
      <c r="K84" s="89" t="str">
        <f t="shared" si="9"/>
        <v/>
      </c>
      <c r="L84" s="90"/>
      <c r="M84" s="6" t="str">
        <f>IF(J84="","",(K84/J84)/LOOKUP(RIGHT($D$2,3),定数!$A$6:$A$13,定数!$B$6:$B$13))</f>
        <v/>
      </c>
      <c r="N84" s="52"/>
      <c r="O84" s="8"/>
      <c r="P84" s="88"/>
      <c r="Q84" s="88"/>
      <c r="R84" s="91" t="str">
        <f>IF(P84="","",T84*M84*LOOKUP(RIGHT($D$2,3),定数!$A$6:$A$13,定数!$B$6:$B$13))</f>
        <v/>
      </c>
      <c r="S84" s="91"/>
      <c r="T84" s="92" t="str">
        <f t="shared" si="11"/>
        <v/>
      </c>
      <c r="U84" s="92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52">
        <v>77</v>
      </c>
      <c r="C85" s="87" t="str">
        <f t="shared" si="8"/>
        <v/>
      </c>
      <c r="D85" s="87"/>
      <c r="E85" s="52"/>
      <c r="F85" s="8"/>
      <c r="G85" s="52"/>
      <c r="H85" s="88"/>
      <c r="I85" s="88"/>
      <c r="J85" s="52"/>
      <c r="K85" s="89" t="str">
        <f t="shared" si="9"/>
        <v/>
      </c>
      <c r="L85" s="90"/>
      <c r="M85" s="6" t="str">
        <f>IF(J85="","",(K85/J85)/LOOKUP(RIGHT($D$2,3),定数!$A$6:$A$13,定数!$B$6:$B$13))</f>
        <v/>
      </c>
      <c r="N85" s="52"/>
      <c r="O85" s="8"/>
      <c r="P85" s="88"/>
      <c r="Q85" s="88"/>
      <c r="R85" s="91" t="str">
        <f>IF(P85="","",T85*M85*LOOKUP(RIGHT($D$2,3),定数!$A$6:$A$13,定数!$B$6:$B$13))</f>
        <v/>
      </c>
      <c r="S85" s="91"/>
      <c r="T85" s="92" t="str">
        <f t="shared" si="11"/>
        <v/>
      </c>
      <c r="U85" s="92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52">
        <v>78</v>
      </c>
      <c r="C86" s="87" t="str">
        <f t="shared" si="8"/>
        <v/>
      </c>
      <c r="D86" s="87"/>
      <c r="E86" s="52"/>
      <c r="F86" s="8"/>
      <c r="G86" s="52"/>
      <c r="H86" s="88"/>
      <c r="I86" s="88"/>
      <c r="J86" s="52"/>
      <c r="K86" s="89" t="str">
        <f t="shared" si="9"/>
        <v/>
      </c>
      <c r="L86" s="90"/>
      <c r="M86" s="6" t="str">
        <f>IF(J86="","",(K86/J86)/LOOKUP(RIGHT($D$2,3),定数!$A$6:$A$13,定数!$B$6:$B$13))</f>
        <v/>
      </c>
      <c r="N86" s="52"/>
      <c r="O86" s="8"/>
      <c r="P86" s="88"/>
      <c r="Q86" s="88"/>
      <c r="R86" s="91" t="str">
        <f>IF(P86="","",T86*M86*LOOKUP(RIGHT($D$2,3),定数!$A$6:$A$13,定数!$B$6:$B$13))</f>
        <v/>
      </c>
      <c r="S86" s="91"/>
      <c r="T86" s="92" t="str">
        <f t="shared" si="11"/>
        <v/>
      </c>
      <c r="U86" s="92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52">
        <v>79</v>
      </c>
      <c r="C87" s="87" t="str">
        <f t="shared" si="8"/>
        <v/>
      </c>
      <c r="D87" s="87"/>
      <c r="E87" s="52"/>
      <c r="F87" s="8"/>
      <c r="G87" s="52"/>
      <c r="H87" s="88"/>
      <c r="I87" s="88"/>
      <c r="J87" s="52"/>
      <c r="K87" s="89" t="str">
        <f t="shared" si="9"/>
        <v/>
      </c>
      <c r="L87" s="90"/>
      <c r="M87" s="6" t="str">
        <f>IF(J87="","",(K87/J87)/LOOKUP(RIGHT($D$2,3),定数!$A$6:$A$13,定数!$B$6:$B$13))</f>
        <v/>
      </c>
      <c r="N87" s="52"/>
      <c r="O87" s="8"/>
      <c r="P87" s="88"/>
      <c r="Q87" s="88"/>
      <c r="R87" s="91" t="str">
        <f>IF(P87="","",T87*M87*LOOKUP(RIGHT($D$2,3),定数!$A$6:$A$13,定数!$B$6:$B$13))</f>
        <v/>
      </c>
      <c r="S87" s="91"/>
      <c r="T87" s="92" t="str">
        <f t="shared" si="11"/>
        <v/>
      </c>
      <c r="U87" s="92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52">
        <v>80</v>
      </c>
      <c r="C88" s="87" t="str">
        <f t="shared" si="8"/>
        <v/>
      </c>
      <c r="D88" s="87"/>
      <c r="E88" s="52"/>
      <c r="F88" s="8"/>
      <c r="G88" s="52"/>
      <c r="H88" s="88"/>
      <c r="I88" s="88"/>
      <c r="J88" s="52"/>
      <c r="K88" s="89" t="str">
        <f t="shared" si="9"/>
        <v/>
      </c>
      <c r="L88" s="90"/>
      <c r="M88" s="6" t="str">
        <f>IF(J88="","",(K88/J88)/LOOKUP(RIGHT($D$2,3),定数!$A$6:$A$13,定数!$B$6:$B$13))</f>
        <v/>
      </c>
      <c r="N88" s="52"/>
      <c r="O88" s="8"/>
      <c r="P88" s="88"/>
      <c r="Q88" s="88"/>
      <c r="R88" s="91" t="str">
        <f>IF(P88="","",T88*M88*LOOKUP(RIGHT($D$2,3),定数!$A$6:$A$13,定数!$B$6:$B$13))</f>
        <v/>
      </c>
      <c r="S88" s="91"/>
      <c r="T88" s="92" t="str">
        <f t="shared" si="11"/>
        <v/>
      </c>
      <c r="U88" s="92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52">
        <v>81</v>
      </c>
      <c r="C89" s="87" t="str">
        <f t="shared" si="8"/>
        <v/>
      </c>
      <c r="D89" s="87"/>
      <c r="E89" s="52"/>
      <c r="F89" s="8"/>
      <c r="G89" s="52"/>
      <c r="H89" s="88"/>
      <c r="I89" s="88"/>
      <c r="J89" s="52"/>
      <c r="K89" s="89" t="str">
        <f t="shared" si="9"/>
        <v/>
      </c>
      <c r="L89" s="90"/>
      <c r="M89" s="6" t="str">
        <f>IF(J89="","",(K89/J89)/LOOKUP(RIGHT($D$2,3),定数!$A$6:$A$13,定数!$B$6:$B$13))</f>
        <v/>
      </c>
      <c r="N89" s="52"/>
      <c r="O89" s="8"/>
      <c r="P89" s="88"/>
      <c r="Q89" s="88"/>
      <c r="R89" s="91" t="str">
        <f>IF(P89="","",T89*M89*LOOKUP(RIGHT($D$2,3),定数!$A$6:$A$13,定数!$B$6:$B$13))</f>
        <v/>
      </c>
      <c r="S89" s="91"/>
      <c r="T89" s="92" t="str">
        <f t="shared" si="11"/>
        <v/>
      </c>
      <c r="U89" s="92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52">
        <v>82</v>
      </c>
      <c r="C90" s="87" t="str">
        <f t="shared" si="8"/>
        <v/>
      </c>
      <c r="D90" s="87"/>
      <c r="E90" s="52"/>
      <c r="F90" s="8"/>
      <c r="G90" s="52"/>
      <c r="H90" s="88"/>
      <c r="I90" s="88"/>
      <c r="J90" s="52"/>
      <c r="K90" s="89" t="str">
        <f t="shared" si="9"/>
        <v/>
      </c>
      <c r="L90" s="90"/>
      <c r="M90" s="6" t="str">
        <f>IF(J90="","",(K90/J90)/LOOKUP(RIGHT($D$2,3),定数!$A$6:$A$13,定数!$B$6:$B$13))</f>
        <v/>
      </c>
      <c r="N90" s="52"/>
      <c r="O90" s="8"/>
      <c r="P90" s="88"/>
      <c r="Q90" s="88"/>
      <c r="R90" s="91" t="str">
        <f>IF(P90="","",T90*M90*LOOKUP(RIGHT($D$2,3),定数!$A$6:$A$13,定数!$B$6:$B$13))</f>
        <v/>
      </c>
      <c r="S90" s="91"/>
      <c r="T90" s="92" t="str">
        <f t="shared" si="11"/>
        <v/>
      </c>
      <c r="U90" s="92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52">
        <v>83</v>
      </c>
      <c r="C91" s="87" t="str">
        <f t="shared" si="8"/>
        <v/>
      </c>
      <c r="D91" s="87"/>
      <c r="E91" s="52"/>
      <c r="F91" s="8"/>
      <c r="G91" s="52"/>
      <c r="H91" s="88"/>
      <c r="I91" s="88"/>
      <c r="J91" s="52"/>
      <c r="K91" s="89" t="str">
        <f t="shared" si="9"/>
        <v/>
      </c>
      <c r="L91" s="90"/>
      <c r="M91" s="6" t="str">
        <f>IF(J91="","",(K91/J91)/LOOKUP(RIGHT($D$2,3),定数!$A$6:$A$13,定数!$B$6:$B$13))</f>
        <v/>
      </c>
      <c r="N91" s="52"/>
      <c r="O91" s="8"/>
      <c r="P91" s="88"/>
      <c r="Q91" s="88"/>
      <c r="R91" s="91" t="str">
        <f>IF(P91="","",T91*M91*LOOKUP(RIGHT($D$2,3),定数!$A$6:$A$13,定数!$B$6:$B$13))</f>
        <v/>
      </c>
      <c r="S91" s="91"/>
      <c r="T91" s="92" t="str">
        <f t="shared" si="11"/>
        <v/>
      </c>
      <c r="U91" s="92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52">
        <v>84</v>
      </c>
      <c r="C92" s="87" t="str">
        <f t="shared" si="8"/>
        <v/>
      </c>
      <c r="D92" s="87"/>
      <c r="E92" s="52"/>
      <c r="F92" s="8"/>
      <c r="G92" s="52"/>
      <c r="H92" s="88"/>
      <c r="I92" s="88"/>
      <c r="J92" s="52"/>
      <c r="K92" s="89" t="str">
        <f t="shared" si="9"/>
        <v/>
      </c>
      <c r="L92" s="90"/>
      <c r="M92" s="6" t="str">
        <f>IF(J92="","",(K92/J92)/LOOKUP(RIGHT($D$2,3),定数!$A$6:$A$13,定数!$B$6:$B$13))</f>
        <v/>
      </c>
      <c r="N92" s="52"/>
      <c r="O92" s="8"/>
      <c r="P92" s="88"/>
      <c r="Q92" s="88"/>
      <c r="R92" s="91" t="str">
        <f>IF(P92="","",T92*M92*LOOKUP(RIGHT($D$2,3),定数!$A$6:$A$13,定数!$B$6:$B$13))</f>
        <v/>
      </c>
      <c r="S92" s="91"/>
      <c r="T92" s="92" t="str">
        <f t="shared" si="11"/>
        <v/>
      </c>
      <c r="U92" s="92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52">
        <v>85</v>
      </c>
      <c r="C93" s="87" t="str">
        <f t="shared" si="8"/>
        <v/>
      </c>
      <c r="D93" s="87"/>
      <c r="E93" s="52"/>
      <c r="F93" s="8"/>
      <c r="G93" s="52"/>
      <c r="H93" s="88"/>
      <c r="I93" s="88"/>
      <c r="J93" s="52"/>
      <c r="K93" s="89" t="str">
        <f t="shared" si="9"/>
        <v/>
      </c>
      <c r="L93" s="90"/>
      <c r="M93" s="6" t="str">
        <f>IF(J93="","",(K93/J93)/LOOKUP(RIGHT($D$2,3),定数!$A$6:$A$13,定数!$B$6:$B$13))</f>
        <v/>
      </c>
      <c r="N93" s="52"/>
      <c r="O93" s="8"/>
      <c r="P93" s="88"/>
      <c r="Q93" s="88"/>
      <c r="R93" s="91" t="str">
        <f>IF(P93="","",T93*M93*LOOKUP(RIGHT($D$2,3),定数!$A$6:$A$13,定数!$B$6:$B$13))</f>
        <v/>
      </c>
      <c r="S93" s="91"/>
      <c r="T93" s="92" t="str">
        <f t="shared" si="11"/>
        <v/>
      </c>
      <c r="U93" s="92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52">
        <v>86</v>
      </c>
      <c r="C94" s="87" t="str">
        <f t="shared" si="8"/>
        <v/>
      </c>
      <c r="D94" s="87"/>
      <c r="E94" s="52"/>
      <c r="F94" s="8"/>
      <c r="G94" s="52"/>
      <c r="H94" s="88"/>
      <c r="I94" s="88"/>
      <c r="J94" s="52"/>
      <c r="K94" s="89" t="str">
        <f t="shared" si="9"/>
        <v/>
      </c>
      <c r="L94" s="90"/>
      <c r="M94" s="6" t="str">
        <f>IF(J94="","",(K94/J94)/LOOKUP(RIGHT($D$2,3),定数!$A$6:$A$13,定数!$B$6:$B$13))</f>
        <v/>
      </c>
      <c r="N94" s="52"/>
      <c r="O94" s="8"/>
      <c r="P94" s="88"/>
      <c r="Q94" s="88"/>
      <c r="R94" s="91" t="str">
        <f>IF(P94="","",T94*M94*LOOKUP(RIGHT($D$2,3),定数!$A$6:$A$13,定数!$B$6:$B$13))</f>
        <v/>
      </c>
      <c r="S94" s="91"/>
      <c r="T94" s="92" t="str">
        <f t="shared" si="11"/>
        <v/>
      </c>
      <c r="U94" s="92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52">
        <v>87</v>
      </c>
      <c r="C95" s="87" t="str">
        <f t="shared" si="8"/>
        <v/>
      </c>
      <c r="D95" s="87"/>
      <c r="E95" s="52"/>
      <c r="F95" s="8"/>
      <c r="G95" s="52"/>
      <c r="H95" s="88"/>
      <c r="I95" s="88"/>
      <c r="J95" s="52"/>
      <c r="K95" s="89" t="str">
        <f t="shared" si="9"/>
        <v/>
      </c>
      <c r="L95" s="90"/>
      <c r="M95" s="6" t="str">
        <f>IF(J95="","",(K95/J95)/LOOKUP(RIGHT($D$2,3),定数!$A$6:$A$13,定数!$B$6:$B$13))</f>
        <v/>
      </c>
      <c r="N95" s="52"/>
      <c r="O95" s="8"/>
      <c r="P95" s="88"/>
      <c r="Q95" s="88"/>
      <c r="R95" s="91" t="str">
        <f>IF(P95="","",T95*M95*LOOKUP(RIGHT($D$2,3),定数!$A$6:$A$13,定数!$B$6:$B$13))</f>
        <v/>
      </c>
      <c r="S95" s="91"/>
      <c r="T95" s="92" t="str">
        <f t="shared" si="11"/>
        <v/>
      </c>
      <c r="U95" s="92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52">
        <v>88</v>
      </c>
      <c r="C96" s="87" t="str">
        <f t="shared" si="8"/>
        <v/>
      </c>
      <c r="D96" s="87"/>
      <c r="E96" s="52"/>
      <c r="F96" s="8"/>
      <c r="G96" s="52"/>
      <c r="H96" s="88"/>
      <c r="I96" s="88"/>
      <c r="J96" s="52"/>
      <c r="K96" s="89" t="str">
        <f t="shared" si="9"/>
        <v/>
      </c>
      <c r="L96" s="90"/>
      <c r="M96" s="6" t="str">
        <f>IF(J96="","",(K96/J96)/LOOKUP(RIGHT($D$2,3),定数!$A$6:$A$13,定数!$B$6:$B$13))</f>
        <v/>
      </c>
      <c r="N96" s="52"/>
      <c r="O96" s="8"/>
      <c r="P96" s="88"/>
      <c r="Q96" s="88"/>
      <c r="R96" s="91" t="str">
        <f>IF(P96="","",T96*M96*LOOKUP(RIGHT($D$2,3),定数!$A$6:$A$13,定数!$B$6:$B$13))</f>
        <v/>
      </c>
      <c r="S96" s="91"/>
      <c r="T96" s="92" t="str">
        <f t="shared" si="11"/>
        <v/>
      </c>
      <c r="U96" s="92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52">
        <v>89</v>
      </c>
      <c r="C97" s="87" t="str">
        <f t="shared" si="8"/>
        <v/>
      </c>
      <c r="D97" s="87"/>
      <c r="E97" s="52"/>
      <c r="F97" s="8"/>
      <c r="G97" s="52"/>
      <c r="H97" s="88"/>
      <c r="I97" s="88"/>
      <c r="J97" s="52"/>
      <c r="K97" s="89" t="str">
        <f t="shared" si="9"/>
        <v/>
      </c>
      <c r="L97" s="90"/>
      <c r="M97" s="6" t="str">
        <f>IF(J97="","",(K97/J97)/LOOKUP(RIGHT($D$2,3),定数!$A$6:$A$13,定数!$B$6:$B$13))</f>
        <v/>
      </c>
      <c r="N97" s="52"/>
      <c r="O97" s="8"/>
      <c r="P97" s="88"/>
      <c r="Q97" s="88"/>
      <c r="R97" s="91" t="str">
        <f>IF(P97="","",T97*M97*LOOKUP(RIGHT($D$2,3),定数!$A$6:$A$13,定数!$B$6:$B$13))</f>
        <v/>
      </c>
      <c r="S97" s="91"/>
      <c r="T97" s="92" t="str">
        <f t="shared" si="11"/>
        <v/>
      </c>
      <c r="U97" s="92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52">
        <v>90</v>
      </c>
      <c r="C98" s="87" t="str">
        <f t="shared" si="8"/>
        <v/>
      </c>
      <c r="D98" s="87"/>
      <c r="E98" s="52"/>
      <c r="F98" s="8"/>
      <c r="G98" s="52"/>
      <c r="H98" s="88"/>
      <c r="I98" s="88"/>
      <c r="J98" s="52"/>
      <c r="K98" s="89" t="str">
        <f t="shared" si="9"/>
        <v/>
      </c>
      <c r="L98" s="90"/>
      <c r="M98" s="6" t="str">
        <f>IF(J98="","",(K98/J98)/LOOKUP(RIGHT($D$2,3),定数!$A$6:$A$13,定数!$B$6:$B$13))</f>
        <v/>
      </c>
      <c r="N98" s="52"/>
      <c r="O98" s="8"/>
      <c r="P98" s="88"/>
      <c r="Q98" s="88"/>
      <c r="R98" s="91" t="str">
        <f>IF(P98="","",T98*M98*LOOKUP(RIGHT($D$2,3),定数!$A$6:$A$13,定数!$B$6:$B$13))</f>
        <v/>
      </c>
      <c r="S98" s="91"/>
      <c r="T98" s="92" t="str">
        <f t="shared" si="11"/>
        <v/>
      </c>
      <c r="U98" s="92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52">
        <v>91</v>
      </c>
      <c r="C99" s="87" t="str">
        <f t="shared" si="8"/>
        <v/>
      </c>
      <c r="D99" s="87"/>
      <c r="E99" s="52"/>
      <c r="F99" s="8"/>
      <c r="G99" s="52"/>
      <c r="H99" s="88"/>
      <c r="I99" s="88"/>
      <c r="J99" s="52"/>
      <c r="K99" s="89" t="str">
        <f t="shared" si="9"/>
        <v/>
      </c>
      <c r="L99" s="90"/>
      <c r="M99" s="6" t="str">
        <f>IF(J99="","",(K99/J99)/LOOKUP(RIGHT($D$2,3),定数!$A$6:$A$13,定数!$B$6:$B$13))</f>
        <v/>
      </c>
      <c r="N99" s="52"/>
      <c r="O99" s="8"/>
      <c r="P99" s="88"/>
      <c r="Q99" s="88"/>
      <c r="R99" s="91" t="str">
        <f>IF(P99="","",T99*M99*LOOKUP(RIGHT($D$2,3),定数!$A$6:$A$13,定数!$B$6:$B$13))</f>
        <v/>
      </c>
      <c r="S99" s="91"/>
      <c r="T99" s="92" t="str">
        <f t="shared" si="11"/>
        <v/>
      </c>
      <c r="U99" s="92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52">
        <v>92</v>
      </c>
      <c r="C100" s="87" t="str">
        <f t="shared" si="8"/>
        <v/>
      </c>
      <c r="D100" s="87"/>
      <c r="E100" s="52"/>
      <c r="F100" s="8"/>
      <c r="G100" s="52"/>
      <c r="H100" s="88"/>
      <c r="I100" s="88"/>
      <c r="J100" s="52"/>
      <c r="K100" s="89" t="str">
        <f t="shared" si="9"/>
        <v/>
      </c>
      <c r="L100" s="90"/>
      <c r="M100" s="6" t="str">
        <f>IF(J100="","",(K100/J100)/LOOKUP(RIGHT($D$2,3),定数!$A$6:$A$13,定数!$B$6:$B$13))</f>
        <v/>
      </c>
      <c r="N100" s="52"/>
      <c r="O100" s="8"/>
      <c r="P100" s="88"/>
      <c r="Q100" s="88"/>
      <c r="R100" s="91" t="str">
        <f>IF(P100="","",T100*M100*LOOKUP(RIGHT($D$2,3),定数!$A$6:$A$13,定数!$B$6:$B$13))</f>
        <v/>
      </c>
      <c r="S100" s="91"/>
      <c r="T100" s="92" t="str">
        <f t="shared" si="11"/>
        <v/>
      </c>
      <c r="U100" s="92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52">
        <v>93</v>
      </c>
      <c r="C101" s="87" t="str">
        <f t="shared" si="8"/>
        <v/>
      </c>
      <c r="D101" s="87"/>
      <c r="E101" s="52"/>
      <c r="F101" s="8"/>
      <c r="G101" s="52"/>
      <c r="H101" s="88"/>
      <c r="I101" s="88"/>
      <c r="J101" s="52"/>
      <c r="K101" s="89" t="str">
        <f t="shared" si="9"/>
        <v/>
      </c>
      <c r="L101" s="90"/>
      <c r="M101" s="6" t="str">
        <f>IF(J101="","",(K101/J101)/LOOKUP(RIGHT($D$2,3),定数!$A$6:$A$13,定数!$B$6:$B$13))</f>
        <v/>
      </c>
      <c r="N101" s="52"/>
      <c r="O101" s="8"/>
      <c r="P101" s="88"/>
      <c r="Q101" s="88"/>
      <c r="R101" s="91" t="str">
        <f>IF(P101="","",T101*M101*LOOKUP(RIGHT($D$2,3),定数!$A$6:$A$13,定数!$B$6:$B$13))</f>
        <v/>
      </c>
      <c r="S101" s="91"/>
      <c r="T101" s="92" t="str">
        <f t="shared" si="11"/>
        <v/>
      </c>
      <c r="U101" s="92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52">
        <v>94</v>
      </c>
      <c r="C102" s="87" t="str">
        <f t="shared" si="8"/>
        <v/>
      </c>
      <c r="D102" s="87"/>
      <c r="E102" s="52"/>
      <c r="F102" s="8"/>
      <c r="G102" s="52"/>
      <c r="H102" s="88"/>
      <c r="I102" s="88"/>
      <c r="J102" s="52"/>
      <c r="K102" s="89" t="str">
        <f t="shared" si="9"/>
        <v/>
      </c>
      <c r="L102" s="90"/>
      <c r="M102" s="6" t="str">
        <f>IF(J102="","",(K102/J102)/LOOKUP(RIGHT($D$2,3),定数!$A$6:$A$13,定数!$B$6:$B$13))</f>
        <v/>
      </c>
      <c r="N102" s="52"/>
      <c r="O102" s="8"/>
      <c r="P102" s="88"/>
      <c r="Q102" s="88"/>
      <c r="R102" s="91" t="str">
        <f>IF(P102="","",T102*M102*LOOKUP(RIGHT($D$2,3),定数!$A$6:$A$13,定数!$B$6:$B$13))</f>
        <v/>
      </c>
      <c r="S102" s="91"/>
      <c r="T102" s="92" t="str">
        <f t="shared" si="11"/>
        <v/>
      </c>
      <c r="U102" s="92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52">
        <v>95</v>
      </c>
      <c r="C103" s="87" t="str">
        <f t="shared" si="8"/>
        <v/>
      </c>
      <c r="D103" s="87"/>
      <c r="E103" s="52"/>
      <c r="F103" s="8"/>
      <c r="G103" s="52"/>
      <c r="H103" s="88"/>
      <c r="I103" s="88"/>
      <c r="J103" s="52"/>
      <c r="K103" s="89" t="str">
        <f t="shared" si="9"/>
        <v/>
      </c>
      <c r="L103" s="90"/>
      <c r="M103" s="6" t="str">
        <f>IF(J103="","",(K103/J103)/LOOKUP(RIGHT($D$2,3),定数!$A$6:$A$13,定数!$B$6:$B$13))</f>
        <v/>
      </c>
      <c r="N103" s="52"/>
      <c r="O103" s="8"/>
      <c r="P103" s="88"/>
      <c r="Q103" s="88"/>
      <c r="R103" s="91" t="str">
        <f>IF(P103="","",T103*M103*LOOKUP(RIGHT($D$2,3),定数!$A$6:$A$13,定数!$B$6:$B$13))</f>
        <v/>
      </c>
      <c r="S103" s="91"/>
      <c r="T103" s="92" t="str">
        <f t="shared" si="11"/>
        <v/>
      </c>
      <c r="U103" s="92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52">
        <v>96</v>
      </c>
      <c r="C104" s="87" t="str">
        <f t="shared" si="8"/>
        <v/>
      </c>
      <c r="D104" s="87"/>
      <c r="E104" s="52"/>
      <c r="F104" s="8"/>
      <c r="G104" s="52"/>
      <c r="H104" s="88"/>
      <c r="I104" s="88"/>
      <c r="J104" s="52"/>
      <c r="K104" s="89" t="str">
        <f t="shared" si="9"/>
        <v/>
      </c>
      <c r="L104" s="90"/>
      <c r="M104" s="6" t="str">
        <f>IF(J104="","",(K104/J104)/LOOKUP(RIGHT($D$2,3),定数!$A$6:$A$13,定数!$B$6:$B$13))</f>
        <v/>
      </c>
      <c r="N104" s="52"/>
      <c r="O104" s="8"/>
      <c r="P104" s="88"/>
      <c r="Q104" s="88"/>
      <c r="R104" s="91" t="str">
        <f>IF(P104="","",T104*M104*LOOKUP(RIGHT($D$2,3),定数!$A$6:$A$13,定数!$B$6:$B$13))</f>
        <v/>
      </c>
      <c r="S104" s="91"/>
      <c r="T104" s="92" t="str">
        <f t="shared" si="11"/>
        <v/>
      </c>
      <c r="U104" s="92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52">
        <v>97</v>
      </c>
      <c r="C105" s="87" t="str">
        <f t="shared" si="8"/>
        <v/>
      </c>
      <c r="D105" s="87"/>
      <c r="E105" s="52"/>
      <c r="F105" s="8"/>
      <c r="G105" s="52"/>
      <c r="H105" s="88"/>
      <c r="I105" s="88"/>
      <c r="J105" s="52"/>
      <c r="K105" s="89" t="str">
        <f t="shared" si="9"/>
        <v/>
      </c>
      <c r="L105" s="90"/>
      <c r="M105" s="6" t="str">
        <f>IF(J105="","",(K105/J105)/LOOKUP(RIGHT($D$2,3),定数!$A$6:$A$13,定数!$B$6:$B$13))</f>
        <v/>
      </c>
      <c r="N105" s="52"/>
      <c r="O105" s="8"/>
      <c r="P105" s="88"/>
      <c r="Q105" s="88"/>
      <c r="R105" s="91" t="str">
        <f>IF(P105="","",T105*M105*LOOKUP(RIGHT($D$2,3),定数!$A$6:$A$13,定数!$B$6:$B$13))</f>
        <v/>
      </c>
      <c r="S105" s="91"/>
      <c r="T105" s="92" t="str">
        <f t="shared" si="11"/>
        <v/>
      </c>
      <c r="U105" s="92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52">
        <v>98</v>
      </c>
      <c r="C106" s="87" t="str">
        <f t="shared" si="8"/>
        <v/>
      </c>
      <c r="D106" s="87"/>
      <c r="E106" s="52"/>
      <c r="F106" s="8"/>
      <c r="G106" s="52"/>
      <c r="H106" s="88"/>
      <c r="I106" s="88"/>
      <c r="J106" s="52"/>
      <c r="K106" s="89" t="str">
        <f t="shared" si="9"/>
        <v/>
      </c>
      <c r="L106" s="90"/>
      <c r="M106" s="6" t="str">
        <f>IF(J106="","",(K106/J106)/LOOKUP(RIGHT($D$2,3),定数!$A$6:$A$13,定数!$B$6:$B$13))</f>
        <v/>
      </c>
      <c r="N106" s="52"/>
      <c r="O106" s="8"/>
      <c r="P106" s="88"/>
      <c r="Q106" s="88"/>
      <c r="R106" s="91" t="str">
        <f>IF(P106="","",T106*M106*LOOKUP(RIGHT($D$2,3),定数!$A$6:$A$13,定数!$B$6:$B$13))</f>
        <v/>
      </c>
      <c r="S106" s="91"/>
      <c r="T106" s="92" t="str">
        <f t="shared" si="11"/>
        <v/>
      </c>
      <c r="U106" s="92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52">
        <v>99</v>
      </c>
      <c r="C107" s="87" t="str">
        <f t="shared" si="8"/>
        <v/>
      </c>
      <c r="D107" s="87"/>
      <c r="E107" s="52"/>
      <c r="F107" s="8"/>
      <c r="G107" s="52"/>
      <c r="H107" s="88"/>
      <c r="I107" s="88"/>
      <c r="J107" s="52"/>
      <c r="K107" s="89" t="str">
        <f t="shared" si="9"/>
        <v/>
      </c>
      <c r="L107" s="90"/>
      <c r="M107" s="6" t="str">
        <f>IF(J107="","",(K107/J107)/LOOKUP(RIGHT($D$2,3),定数!$A$6:$A$13,定数!$B$6:$B$13))</f>
        <v/>
      </c>
      <c r="N107" s="52"/>
      <c r="O107" s="8"/>
      <c r="P107" s="88"/>
      <c r="Q107" s="88"/>
      <c r="R107" s="91" t="str">
        <f>IF(P107="","",T107*M107*LOOKUP(RIGHT($D$2,3),定数!$A$6:$A$13,定数!$B$6:$B$13))</f>
        <v/>
      </c>
      <c r="S107" s="91"/>
      <c r="T107" s="92" t="str">
        <f t="shared" si="11"/>
        <v/>
      </c>
      <c r="U107" s="92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52">
        <v>100</v>
      </c>
      <c r="C108" s="87" t="str">
        <f t="shared" si="8"/>
        <v/>
      </c>
      <c r="D108" s="87"/>
      <c r="E108" s="52"/>
      <c r="F108" s="8"/>
      <c r="G108" s="52"/>
      <c r="H108" s="88"/>
      <c r="I108" s="88"/>
      <c r="J108" s="52"/>
      <c r="K108" s="89" t="str">
        <f t="shared" si="9"/>
        <v/>
      </c>
      <c r="L108" s="90"/>
      <c r="M108" s="6" t="str">
        <f>IF(J108="","",(K108/J108)/LOOKUP(RIGHT($D$2,3),定数!$A$6:$A$13,定数!$B$6:$B$13))</f>
        <v/>
      </c>
      <c r="N108" s="52"/>
      <c r="O108" s="8"/>
      <c r="P108" s="88"/>
      <c r="Q108" s="88"/>
      <c r="R108" s="91" t="str">
        <f>IF(P108="","",T108*M108*LOOKUP(RIGHT($D$2,3),定数!$A$6:$A$13,定数!$B$6:$B$13))</f>
        <v/>
      </c>
      <c r="S108" s="91"/>
      <c r="T108" s="92" t="str">
        <f t="shared" si="11"/>
        <v/>
      </c>
      <c r="U108" s="92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 xr:uid="{F865929B-2D66-4A1F-80BC-EBEE431DABDE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36" workbookViewId="0">
      <selection activeCell="A265" sqref="A265"/>
    </sheetView>
  </sheetViews>
  <sheetFormatPr defaultRowHeight="14.4" x14ac:dyDescent="0.2"/>
  <cols>
    <col min="1" max="1" width="7.33203125" style="34" customWidth="1"/>
    <col min="2" max="2" width="8.10937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zoomScale="145" zoomScaleNormal="145" zoomScaleSheetLayoutView="100" workbookViewId="0">
      <selection activeCell="A22" sqref="A22:J29"/>
    </sheetView>
  </sheetViews>
  <sheetFormatPr defaultRowHeight="13.2" x14ac:dyDescent="0.2"/>
  <sheetData>
    <row r="1" spans="1:10" x14ac:dyDescent="0.2">
      <c r="A1" t="s">
        <v>0</v>
      </c>
    </row>
    <row r="2" spans="1:10" x14ac:dyDescent="0.2">
      <c r="A2" s="95"/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2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2">
      <c r="A4" s="96"/>
      <c r="B4" s="96"/>
      <c r="C4" s="96"/>
      <c r="D4" s="96"/>
      <c r="E4" s="96"/>
      <c r="F4" s="96"/>
      <c r="G4" s="96"/>
      <c r="H4" s="96"/>
      <c r="I4" s="96"/>
      <c r="J4" s="96"/>
    </row>
    <row r="5" spans="1:10" x14ac:dyDescent="0.2">
      <c r="A5" s="96"/>
      <c r="B5" s="96"/>
      <c r="C5" s="96"/>
      <c r="D5" s="96"/>
      <c r="E5" s="96"/>
      <c r="F5" s="96"/>
      <c r="G5" s="96"/>
      <c r="H5" s="96"/>
      <c r="I5" s="96"/>
      <c r="J5" s="96"/>
    </row>
    <row r="6" spans="1:10" x14ac:dyDescent="0.2">
      <c r="A6" s="96"/>
      <c r="B6" s="96"/>
      <c r="C6" s="96"/>
      <c r="D6" s="96"/>
      <c r="E6" s="96"/>
      <c r="F6" s="96"/>
      <c r="G6" s="96"/>
      <c r="H6" s="96"/>
      <c r="I6" s="96"/>
      <c r="J6" s="96"/>
    </row>
    <row r="7" spans="1:10" x14ac:dyDescent="0.2">
      <c r="A7" s="96"/>
      <c r="B7" s="96"/>
      <c r="C7" s="96"/>
      <c r="D7" s="96"/>
      <c r="E7" s="96"/>
      <c r="F7" s="96"/>
      <c r="G7" s="96"/>
      <c r="H7" s="96"/>
      <c r="I7" s="96"/>
      <c r="J7" s="96"/>
    </row>
    <row r="8" spans="1:10" x14ac:dyDescent="0.2">
      <c r="A8" s="96"/>
      <c r="B8" s="96"/>
      <c r="C8" s="96"/>
      <c r="D8" s="96"/>
      <c r="E8" s="96"/>
      <c r="F8" s="96"/>
      <c r="G8" s="96"/>
      <c r="H8" s="96"/>
      <c r="I8" s="96"/>
      <c r="J8" s="96"/>
    </row>
    <row r="9" spans="1:10" x14ac:dyDescent="0.2">
      <c r="A9" s="96"/>
      <c r="B9" s="96"/>
      <c r="C9" s="96"/>
      <c r="D9" s="96"/>
      <c r="E9" s="96"/>
      <c r="F9" s="96"/>
      <c r="G9" s="96"/>
      <c r="H9" s="96"/>
      <c r="I9" s="96"/>
      <c r="J9" s="96"/>
    </row>
    <row r="11" spans="1:10" x14ac:dyDescent="0.2">
      <c r="A11" t="s">
        <v>1</v>
      </c>
    </row>
    <row r="12" spans="1:10" x14ac:dyDescent="0.2">
      <c r="A12" s="97"/>
      <c r="B12" s="98"/>
      <c r="C12" s="98"/>
      <c r="D12" s="98"/>
      <c r="E12" s="98"/>
      <c r="F12" s="98"/>
      <c r="G12" s="98"/>
      <c r="H12" s="98"/>
      <c r="I12" s="98"/>
      <c r="J12" s="98"/>
    </row>
    <row r="13" spans="1:10" x14ac:dyDescent="0.2">
      <c r="A13" s="98"/>
      <c r="B13" s="98"/>
      <c r="C13" s="98"/>
      <c r="D13" s="98"/>
      <c r="E13" s="98"/>
      <c r="F13" s="98"/>
      <c r="G13" s="98"/>
      <c r="H13" s="98"/>
      <c r="I13" s="98"/>
      <c r="J13" s="98"/>
    </row>
    <row r="14" spans="1:10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</row>
    <row r="15" spans="1:10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</row>
    <row r="16" spans="1:10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</row>
    <row r="17" spans="1:10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</row>
    <row r="18" spans="1:10" x14ac:dyDescent="0.2">
      <c r="A18" s="98"/>
      <c r="B18" s="98"/>
      <c r="C18" s="98"/>
      <c r="D18" s="98"/>
      <c r="E18" s="98"/>
      <c r="F18" s="98"/>
      <c r="G18" s="98"/>
      <c r="H18" s="98"/>
      <c r="I18" s="98"/>
      <c r="J18" s="98"/>
    </row>
    <row r="19" spans="1:10" x14ac:dyDescent="0.2">
      <c r="A19" s="98"/>
      <c r="B19" s="98"/>
      <c r="C19" s="98"/>
      <c r="D19" s="98"/>
      <c r="E19" s="98"/>
      <c r="F19" s="98"/>
      <c r="G19" s="98"/>
      <c r="H19" s="98"/>
      <c r="I19" s="98"/>
      <c r="J19" s="98"/>
    </row>
    <row r="21" spans="1:10" x14ac:dyDescent="0.2">
      <c r="A21" t="s">
        <v>2</v>
      </c>
    </row>
    <row r="22" spans="1:10" x14ac:dyDescent="0.2">
      <c r="A22" s="97"/>
      <c r="B22" s="97"/>
      <c r="C22" s="97"/>
      <c r="D22" s="97"/>
      <c r="E22" s="97"/>
      <c r="F22" s="97"/>
      <c r="G22" s="97"/>
      <c r="H22" s="97"/>
      <c r="I22" s="97"/>
      <c r="J22" s="97"/>
    </row>
    <row r="23" spans="1:10" x14ac:dyDescent="0.2">
      <c r="A23" s="97"/>
      <c r="B23" s="97"/>
      <c r="C23" s="97"/>
      <c r="D23" s="97"/>
      <c r="E23" s="97"/>
      <c r="F23" s="97"/>
      <c r="G23" s="97"/>
      <c r="H23" s="97"/>
      <c r="I23" s="97"/>
      <c r="J23" s="97"/>
    </row>
    <row r="24" spans="1:10" x14ac:dyDescent="0.2">
      <c r="A24" s="97"/>
      <c r="B24" s="97"/>
      <c r="C24" s="97"/>
      <c r="D24" s="97"/>
      <c r="E24" s="97"/>
      <c r="F24" s="97"/>
      <c r="G24" s="97"/>
      <c r="H24" s="97"/>
      <c r="I24" s="97"/>
      <c r="J24" s="97"/>
    </row>
    <row r="25" spans="1:10" x14ac:dyDescent="0.2">
      <c r="A25" s="97"/>
      <c r="B25" s="97"/>
      <c r="C25" s="97"/>
      <c r="D25" s="97"/>
      <c r="E25" s="97"/>
      <c r="F25" s="97"/>
      <c r="G25" s="97"/>
      <c r="H25" s="97"/>
      <c r="I25" s="97"/>
      <c r="J25" s="97"/>
    </row>
    <row r="26" spans="1:10" x14ac:dyDescent="0.2">
      <c r="A26" s="97"/>
      <c r="B26" s="97"/>
      <c r="C26" s="97"/>
      <c r="D26" s="97"/>
      <c r="E26" s="97"/>
      <c r="F26" s="97"/>
      <c r="G26" s="97"/>
      <c r="H26" s="97"/>
      <c r="I26" s="97"/>
      <c r="J26" s="97"/>
    </row>
    <row r="27" spans="1:10" x14ac:dyDescent="0.2">
      <c r="A27" s="97"/>
      <c r="B27" s="97"/>
      <c r="C27" s="97"/>
      <c r="D27" s="97"/>
      <c r="E27" s="97"/>
      <c r="F27" s="97"/>
      <c r="G27" s="97"/>
      <c r="H27" s="97"/>
      <c r="I27" s="97"/>
      <c r="J27" s="97"/>
    </row>
    <row r="28" spans="1:10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</row>
    <row r="29" spans="1:10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tabSelected="1" topLeftCell="D1" zoomScaleSheetLayoutView="100" workbookViewId="0">
      <selection activeCell="I9" sqref="I9"/>
    </sheetView>
  </sheetViews>
  <sheetFormatPr defaultColWidth="8.88671875" defaultRowHeight="16.2" x14ac:dyDescent="0.2"/>
  <cols>
    <col min="1" max="1" width="3.109375" style="26" customWidth="1"/>
    <col min="2" max="2" width="13.21875" style="23" customWidth="1"/>
    <col min="3" max="3" width="15.77734375" style="25" customWidth="1"/>
    <col min="4" max="4" width="13" style="25" customWidth="1"/>
    <col min="5" max="5" width="15.88671875" style="31" customWidth="1"/>
    <col min="6" max="6" width="15.88671875" style="25" customWidth="1"/>
    <col min="7" max="7" width="15.88671875" style="31" customWidth="1"/>
    <col min="8" max="8" width="15.88671875" style="25" customWidth="1"/>
    <col min="9" max="9" width="15.88671875" style="31" customWidth="1"/>
    <col min="10" max="16384" width="8.88671875" style="26"/>
  </cols>
  <sheetData>
    <row r="2" spans="2:9" x14ac:dyDescent="0.2">
      <c r="B2" s="24" t="s">
        <v>39</v>
      </c>
      <c r="C2" s="26"/>
    </row>
    <row r="4" spans="2:9" x14ac:dyDescent="0.2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2">
      <c r="B5" s="27" t="s">
        <v>43</v>
      </c>
      <c r="C5" s="28" t="s">
        <v>62</v>
      </c>
      <c r="D5" s="28"/>
      <c r="E5" s="32">
        <v>43811</v>
      </c>
      <c r="F5" s="28"/>
      <c r="G5" s="32">
        <v>43836</v>
      </c>
      <c r="H5" s="28"/>
      <c r="I5" s="32"/>
    </row>
    <row r="6" spans="2:9" x14ac:dyDescent="0.2">
      <c r="B6" s="27" t="s">
        <v>43</v>
      </c>
      <c r="C6" s="28" t="s">
        <v>63</v>
      </c>
      <c r="D6" s="28"/>
      <c r="E6" s="32">
        <v>43815</v>
      </c>
      <c r="F6" s="28"/>
      <c r="G6" s="32">
        <v>43837</v>
      </c>
      <c r="H6" s="28"/>
      <c r="I6" s="32"/>
    </row>
    <row r="7" spans="2:9" x14ac:dyDescent="0.2">
      <c r="B7" s="27" t="s">
        <v>43</v>
      </c>
      <c r="C7" s="28" t="s">
        <v>64</v>
      </c>
      <c r="D7" s="28"/>
      <c r="E7" s="32">
        <v>43819</v>
      </c>
      <c r="F7" s="28"/>
      <c r="G7" s="32">
        <v>43837</v>
      </c>
      <c r="H7" s="28"/>
      <c r="I7" s="32"/>
    </row>
    <row r="8" spans="2:9" x14ac:dyDescent="0.2">
      <c r="B8" s="27" t="s">
        <v>43</v>
      </c>
      <c r="C8" s="28" t="s">
        <v>65</v>
      </c>
      <c r="D8" s="28"/>
      <c r="E8" s="32">
        <v>43822</v>
      </c>
      <c r="F8" s="28"/>
      <c r="G8" s="32">
        <v>43839</v>
      </c>
      <c r="H8" s="28"/>
      <c r="I8" s="32">
        <v>43839</v>
      </c>
    </row>
    <row r="9" spans="2:9" x14ac:dyDescent="0.2">
      <c r="B9" s="27" t="s">
        <v>43</v>
      </c>
      <c r="C9" s="28" t="s">
        <v>66</v>
      </c>
      <c r="D9" s="28"/>
      <c r="E9" s="32">
        <v>43824</v>
      </c>
      <c r="F9" s="28"/>
      <c r="G9" s="32">
        <v>43838</v>
      </c>
      <c r="H9" s="28"/>
      <c r="I9" s="32"/>
    </row>
    <row r="10" spans="2:9" x14ac:dyDescent="0.2">
      <c r="B10" s="27" t="s">
        <v>43</v>
      </c>
      <c r="C10" s="28" t="s">
        <v>67</v>
      </c>
      <c r="D10" s="28"/>
      <c r="E10" s="32">
        <v>43825</v>
      </c>
      <c r="F10" s="28"/>
      <c r="G10" s="32">
        <v>43838</v>
      </c>
      <c r="H10" s="28"/>
      <c r="I10" s="32"/>
    </row>
    <row r="11" spans="2:9" x14ac:dyDescent="0.2">
      <c r="B11" s="27" t="s">
        <v>43</v>
      </c>
      <c r="C11" s="28" t="s">
        <v>68</v>
      </c>
      <c r="D11" s="28"/>
      <c r="E11" s="32">
        <v>43827</v>
      </c>
      <c r="F11" s="28"/>
      <c r="G11" s="32">
        <v>43837</v>
      </c>
      <c r="H11" s="28"/>
      <c r="I11" s="32"/>
    </row>
    <row r="12" spans="2:9" x14ac:dyDescent="0.2">
      <c r="B12" s="27" t="s">
        <v>43</v>
      </c>
      <c r="C12" s="28"/>
      <c r="D12" s="28"/>
      <c r="E12" s="32"/>
      <c r="F12" s="28"/>
      <c r="G12" s="33"/>
      <c r="H12" s="28"/>
      <c r="I12" s="32"/>
    </row>
  </sheetData>
  <phoneticPr fontId="2"/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bestFit="1" customWidth="1"/>
  </cols>
  <sheetData>
    <row r="2" spans="2:21" x14ac:dyDescent="0.2">
      <c r="B2" s="53" t="s">
        <v>5</v>
      </c>
      <c r="C2" s="53"/>
      <c r="D2" s="55"/>
      <c r="E2" s="55"/>
      <c r="F2" s="53" t="s">
        <v>6</v>
      </c>
      <c r="G2" s="53"/>
      <c r="H2" s="55" t="s">
        <v>36</v>
      </c>
      <c r="I2" s="55"/>
      <c r="J2" s="53" t="s">
        <v>7</v>
      </c>
      <c r="K2" s="53"/>
      <c r="L2" s="54">
        <f>C9</f>
        <v>1000000</v>
      </c>
      <c r="M2" s="55"/>
      <c r="N2" s="53" t="s">
        <v>8</v>
      </c>
      <c r="O2" s="53"/>
      <c r="P2" s="54" t="e">
        <f>C108+R108</f>
        <v>#VALUE!</v>
      </c>
      <c r="Q2" s="55"/>
      <c r="R2" s="1"/>
      <c r="S2" s="1"/>
      <c r="T2" s="1"/>
    </row>
    <row r="3" spans="2:21" ht="57" customHeight="1" x14ac:dyDescent="0.2">
      <c r="B3" s="53" t="s">
        <v>9</v>
      </c>
      <c r="C3" s="53"/>
      <c r="D3" s="56" t="s">
        <v>38</v>
      </c>
      <c r="E3" s="56"/>
      <c r="F3" s="56"/>
      <c r="G3" s="56"/>
      <c r="H3" s="56"/>
      <c r="I3" s="56"/>
      <c r="J3" s="53" t="s">
        <v>10</v>
      </c>
      <c r="K3" s="53"/>
      <c r="L3" s="56" t="s">
        <v>35</v>
      </c>
      <c r="M3" s="57"/>
      <c r="N3" s="57"/>
      <c r="O3" s="57"/>
      <c r="P3" s="57"/>
      <c r="Q3" s="57"/>
      <c r="R3" s="1"/>
      <c r="S3" s="1"/>
    </row>
    <row r="4" spans="2:21" x14ac:dyDescent="0.2">
      <c r="B4" s="53" t="s">
        <v>11</v>
      </c>
      <c r="C4" s="53"/>
      <c r="D4" s="73">
        <f>SUM($R$9:$S$993)</f>
        <v>153684.21052631587</v>
      </c>
      <c r="E4" s="73"/>
      <c r="F4" s="53" t="s">
        <v>12</v>
      </c>
      <c r="G4" s="53"/>
      <c r="H4" s="74">
        <f>SUM($T$9:$U$108)</f>
        <v>292.00000000000017</v>
      </c>
      <c r="I4" s="55"/>
      <c r="J4" s="75" t="s">
        <v>13</v>
      </c>
      <c r="K4" s="75"/>
      <c r="L4" s="54">
        <f>MAX($C$9:$D$990)-C9</f>
        <v>153684.21052631596</v>
      </c>
      <c r="M4" s="54"/>
      <c r="N4" s="75" t="s">
        <v>14</v>
      </c>
      <c r="O4" s="75"/>
      <c r="P4" s="73">
        <f>MIN($C$9:$D$990)-C9</f>
        <v>0</v>
      </c>
      <c r="Q4" s="73"/>
      <c r="R4" s="1"/>
      <c r="S4" s="1"/>
      <c r="T4" s="1"/>
    </row>
    <row r="5" spans="2:21" x14ac:dyDescent="0.2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84" t="s">
        <v>19</v>
      </c>
      <c r="K5" s="53"/>
      <c r="L5" s="85"/>
      <c r="M5" s="86"/>
      <c r="N5" s="17" t="s">
        <v>20</v>
      </c>
      <c r="O5" s="9"/>
      <c r="P5" s="85"/>
      <c r="Q5" s="86"/>
      <c r="R5" s="1"/>
      <c r="S5" s="1"/>
      <c r="T5" s="1"/>
    </row>
    <row r="6" spans="2:21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2">
      <c r="B7" s="60" t="s">
        <v>21</v>
      </c>
      <c r="C7" s="62" t="s">
        <v>22</v>
      </c>
      <c r="D7" s="63"/>
      <c r="E7" s="66" t="s">
        <v>23</v>
      </c>
      <c r="F7" s="67"/>
      <c r="G7" s="67"/>
      <c r="H7" s="67"/>
      <c r="I7" s="68"/>
      <c r="J7" s="69" t="s">
        <v>24</v>
      </c>
      <c r="K7" s="70"/>
      <c r="L7" s="71"/>
      <c r="M7" s="72" t="s">
        <v>25</v>
      </c>
      <c r="N7" s="76" t="s">
        <v>26</v>
      </c>
      <c r="O7" s="77"/>
      <c r="P7" s="77"/>
      <c r="Q7" s="78"/>
      <c r="R7" s="79" t="s">
        <v>27</v>
      </c>
      <c r="S7" s="79"/>
      <c r="T7" s="79"/>
      <c r="U7" s="79"/>
    </row>
    <row r="8" spans="2:21" x14ac:dyDescent="0.2">
      <c r="B8" s="61"/>
      <c r="C8" s="64"/>
      <c r="D8" s="65"/>
      <c r="E8" s="18" t="s">
        <v>28</v>
      </c>
      <c r="F8" s="18" t="s">
        <v>29</v>
      </c>
      <c r="G8" s="18" t="s">
        <v>30</v>
      </c>
      <c r="H8" s="80" t="s">
        <v>31</v>
      </c>
      <c r="I8" s="68"/>
      <c r="J8" s="4" t="s">
        <v>32</v>
      </c>
      <c r="K8" s="81" t="s">
        <v>33</v>
      </c>
      <c r="L8" s="71"/>
      <c r="M8" s="72"/>
      <c r="N8" s="5" t="s">
        <v>28</v>
      </c>
      <c r="O8" s="5" t="s">
        <v>29</v>
      </c>
      <c r="P8" s="82" t="s">
        <v>31</v>
      </c>
      <c r="Q8" s="78"/>
      <c r="R8" s="79" t="s">
        <v>34</v>
      </c>
      <c r="S8" s="79"/>
      <c r="T8" s="79" t="s">
        <v>32</v>
      </c>
      <c r="U8" s="79"/>
    </row>
    <row r="9" spans="2:21" x14ac:dyDescent="0.2">
      <c r="B9" s="19">
        <v>1</v>
      </c>
      <c r="C9" s="87">
        <v>1000000</v>
      </c>
      <c r="D9" s="87"/>
      <c r="E9" s="19">
        <v>2001</v>
      </c>
      <c r="F9" s="8">
        <v>42111</v>
      </c>
      <c r="G9" s="19" t="s">
        <v>4</v>
      </c>
      <c r="H9" s="88">
        <v>105.33</v>
      </c>
      <c r="I9" s="88"/>
      <c r="J9" s="19">
        <v>57</v>
      </c>
      <c r="K9" s="87">
        <f t="shared" ref="K9:K72" si="0">IF(F9="","",C9*0.03)</f>
        <v>30000</v>
      </c>
      <c r="L9" s="87"/>
      <c r="M9" s="6">
        <f>IF(J9="","",(K9/J9)/1000)</f>
        <v>0.52631578947368418</v>
      </c>
      <c r="N9" s="19">
        <v>2001</v>
      </c>
      <c r="O9" s="8">
        <v>42111</v>
      </c>
      <c r="P9" s="88">
        <v>108.25</v>
      </c>
      <c r="Q9" s="88"/>
      <c r="R9" s="91">
        <f>IF(O9="","",(IF(G9="売",H9-P9,P9-H9))*M9*100000)</f>
        <v>153684.21052631587</v>
      </c>
      <c r="S9" s="91"/>
      <c r="T9" s="92">
        <f>IF(O9="","",IF(R9&lt;0,J9*(-1),IF(G9="買",(P9-H9)*100,(H9-P9)*100)))</f>
        <v>292.00000000000017</v>
      </c>
      <c r="U9" s="92"/>
    </row>
    <row r="10" spans="2:21" x14ac:dyDescent="0.2">
      <c r="B10" s="19">
        <v>2</v>
      </c>
      <c r="C10" s="87">
        <f t="shared" ref="C10:C73" si="1">IF(R9="","",C9+R9)</f>
        <v>1153684.210526316</v>
      </c>
      <c r="D10" s="87"/>
      <c r="E10" s="19"/>
      <c r="F10" s="8"/>
      <c r="G10" s="19" t="s">
        <v>4</v>
      </c>
      <c r="H10" s="88"/>
      <c r="I10" s="88"/>
      <c r="J10" s="19"/>
      <c r="K10" s="87" t="str">
        <f t="shared" si="0"/>
        <v/>
      </c>
      <c r="L10" s="87"/>
      <c r="M10" s="6" t="str">
        <f t="shared" ref="M10:M73" si="2">IF(J10="","",(K10/J10)/1000)</f>
        <v/>
      </c>
      <c r="N10" s="19"/>
      <c r="O10" s="8"/>
      <c r="P10" s="88"/>
      <c r="Q10" s="88"/>
      <c r="R10" s="91" t="str">
        <f t="shared" ref="R10:R73" si="3">IF(O10="","",(IF(G10="売",H10-P10,P10-H10))*M10*100000)</f>
        <v/>
      </c>
      <c r="S10" s="91"/>
      <c r="T10" s="92" t="str">
        <f t="shared" ref="T10:T73" si="4">IF(O10="","",IF(R10&lt;0,J10*(-1),IF(G10="買",(P10-H10)*100,(H10-P10)*100)))</f>
        <v/>
      </c>
      <c r="U10" s="92"/>
    </row>
    <row r="11" spans="2:21" x14ac:dyDescent="0.2">
      <c r="B11" s="19">
        <v>3</v>
      </c>
      <c r="C11" s="87" t="str">
        <f t="shared" si="1"/>
        <v/>
      </c>
      <c r="D11" s="87"/>
      <c r="E11" s="19"/>
      <c r="F11" s="8"/>
      <c r="G11" s="19" t="s">
        <v>4</v>
      </c>
      <c r="H11" s="88"/>
      <c r="I11" s="88"/>
      <c r="J11" s="19"/>
      <c r="K11" s="87" t="str">
        <f t="shared" si="0"/>
        <v/>
      </c>
      <c r="L11" s="87"/>
      <c r="M11" s="6" t="str">
        <f t="shared" si="2"/>
        <v/>
      </c>
      <c r="N11" s="19"/>
      <c r="O11" s="8"/>
      <c r="P11" s="88"/>
      <c r="Q11" s="88"/>
      <c r="R11" s="91" t="str">
        <f t="shared" si="3"/>
        <v/>
      </c>
      <c r="S11" s="91"/>
      <c r="T11" s="92" t="str">
        <f t="shared" si="4"/>
        <v/>
      </c>
      <c r="U11" s="92"/>
    </row>
    <row r="12" spans="2:21" x14ac:dyDescent="0.2">
      <c r="B12" s="19">
        <v>4</v>
      </c>
      <c r="C12" s="87" t="str">
        <f t="shared" si="1"/>
        <v/>
      </c>
      <c r="D12" s="87"/>
      <c r="E12" s="19"/>
      <c r="F12" s="8"/>
      <c r="G12" s="19" t="s">
        <v>3</v>
      </c>
      <c r="H12" s="88"/>
      <c r="I12" s="88"/>
      <c r="J12" s="19"/>
      <c r="K12" s="87" t="str">
        <f t="shared" si="0"/>
        <v/>
      </c>
      <c r="L12" s="87"/>
      <c r="M12" s="6" t="str">
        <f t="shared" si="2"/>
        <v/>
      </c>
      <c r="N12" s="19"/>
      <c r="O12" s="8"/>
      <c r="P12" s="88"/>
      <c r="Q12" s="88"/>
      <c r="R12" s="91" t="str">
        <f t="shared" si="3"/>
        <v/>
      </c>
      <c r="S12" s="91"/>
      <c r="T12" s="92" t="str">
        <f t="shared" si="4"/>
        <v/>
      </c>
      <c r="U12" s="92"/>
    </row>
    <row r="13" spans="2:21" x14ac:dyDescent="0.2">
      <c r="B13" s="19">
        <v>5</v>
      </c>
      <c r="C13" s="87" t="str">
        <f t="shared" si="1"/>
        <v/>
      </c>
      <c r="D13" s="87"/>
      <c r="E13" s="19"/>
      <c r="F13" s="8"/>
      <c r="G13" s="19" t="s">
        <v>3</v>
      </c>
      <c r="H13" s="88"/>
      <c r="I13" s="88"/>
      <c r="J13" s="19"/>
      <c r="K13" s="87" t="str">
        <f t="shared" si="0"/>
        <v/>
      </c>
      <c r="L13" s="87"/>
      <c r="M13" s="6" t="str">
        <f t="shared" si="2"/>
        <v/>
      </c>
      <c r="N13" s="19"/>
      <c r="O13" s="8"/>
      <c r="P13" s="88"/>
      <c r="Q13" s="88"/>
      <c r="R13" s="91" t="str">
        <f t="shared" si="3"/>
        <v/>
      </c>
      <c r="S13" s="91"/>
      <c r="T13" s="92" t="str">
        <f t="shared" si="4"/>
        <v/>
      </c>
      <c r="U13" s="92"/>
    </row>
    <row r="14" spans="2:21" x14ac:dyDescent="0.2">
      <c r="B14" s="19">
        <v>6</v>
      </c>
      <c r="C14" s="87" t="str">
        <f t="shared" si="1"/>
        <v/>
      </c>
      <c r="D14" s="87"/>
      <c r="E14" s="19"/>
      <c r="F14" s="8"/>
      <c r="G14" s="19" t="s">
        <v>4</v>
      </c>
      <c r="H14" s="88"/>
      <c r="I14" s="88"/>
      <c r="J14" s="19"/>
      <c r="K14" s="87" t="str">
        <f t="shared" si="0"/>
        <v/>
      </c>
      <c r="L14" s="87"/>
      <c r="M14" s="6" t="str">
        <f t="shared" si="2"/>
        <v/>
      </c>
      <c r="N14" s="19"/>
      <c r="O14" s="8"/>
      <c r="P14" s="88"/>
      <c r="Q14" s="88"/>
      <c r="R14" s="91" t="str">
        <f t="shared" si="3"/>
        <v/>
      </c>
      <c r="S14" s="91"/>
      <c r="T14" s="92" t="str">
        <f t="shared" si="4"/>
        <v/>
      </c>
      <c r="U14" s="92"/>
    </row>
    <row r="15" spans="2:21" x14ac:dyDescent="0.2">
      <c r="B15" s="19">
        <v>7</v>
      </c>
      <c r="C15" s="87" t="str">
        <f t="shared" si="1"/>
        <v/>
      </c>
      <c r="D15" s="87"/>
      <c r="E15" s="19"/>
      <c r="F15" s="8"/>
      <c r="G15" s="19" t="s">
        <v>4</v>
      </c>
      <c r="H15" s="88"/>
      <c r="I15" s="88"/>
      <c r="J15" s="19"/>
      <c r="K15" s="87" t="str">
        <f t="shared" si="0"/>
        <v/>
      </c>
      <c r="L15" s="87"/>
      <c r="M15" s="6" t="str">
        <f t="shared" si="2"/>
        <v/>
      </c>
      <c r="N15" s="19"/>
      <c r="O15" s="8"/>
      <c r="P15" s="88"/>
      <c r="Q15" s="88"/>
      <c r="R15" s="91" t="str">
        <f t="shared" si="3"/>
        <v/>
      </c>
      <c r="S15" s="91"/>
      <c r="T15" s="92" t="str">
        <f t="shared" si="4"/>
        <v/>
      </c>
      <c r="U15" s="92"/>
    </row>
    <row r="16" spans="2:21" x14ac:dyDescent="0.2">
      <c r="B16" s="19">
        <v>8</v>
      </c>
      <c r="C16" s="87" t="str">
        <f t="shared" si="1"/>
        <v/>
      </c>
      <c r="D16" s="87"/>
      <c r="E16" s="19"/>
      <c r="F16" s="8"/>
      <c r="G16" s="19" t="s">
        <v>4</v>
      </c>
      <c r="H16" s="88"/>
      <c r="I16" s="88"/>
      <c r="J16" s="19"/>
      <c r="K16" s="87" t="str">
        <f t="shared" si="0"/>
        <v/>
      </c>
      <c r="L16" s="87"/>
      <c r="M16" s="6" t="str">
        <f t="shared" si="2"/>
        <v/>
      </c>
      <c r="N16" s="19"/>
      <c r="O16" s="8"/>
      <c r="P16" s="88"/>
      <c r="Q16" s="88"/>
      <c r="R16" s="91" t="str">
        <f t="shared" si="3"/>
        <v/>
      </c>
      <c r="S16" s="91"/>
      <c r="T16" s="92" t="str">
        <f t="shared" si="4"/>
        <v/>
      </c>
      <c r="U16" s="92"/>
    </row>
    <row r="17" spans="2:21" x14ac:dyDescent="0.2">
      <c r="B17" s="19">
        <v>9</v>
      </c>
      <c r="C17" s="87" t="str">
        <f t="shared" si="1"/>
        <v/>
      </c>
      <c r="D17" s="87"/>
      <c r="E17" s="19"/>
      <c r="F17" s="8"/>
      <c r="G17" s="19" t="s">
        <v>4</v>
      </c>
      <c r="H17" s="88"/>
      <c r="I17" s="88"/>
      <c r="J17" s="19"/>
      <c r="K17" s="87" t="str">
        <f t="shared" si="0"/>
        <v/>
      </c>
      <c r="L17" s="87"/>
      <c r="M17" s="6" t="str">
        <f t="shared" si="2"/>
        <v/>
      </c>
      <c r="N17" s="19"/>
      <c r="O17" s="8"/>
      <c r="P17" s="88"/>
      <c r="Q17" s="88"/>
      <c r="R17" s="91" t="str">
        <f t="shared" si="3"/>
        <v/>
      </c>
      <c r="S17" s="91"/>
      <c r="T17" s="92" t="str">
        <f t="shared" si="4"/>
        <v/>
      </c>
      <c r="U17" s="92"/>
    </row>
    <row r="18" spans="2:21" x14ac:dyDescent="0.2">
      <c r="B18" s="19">
        <v>10</v>
      </c>
      <c r="C18" s="87" t="str">
        <f t="shared" si="1"/>
        <v/>
      </c>
      <c r="D18" s="87"/>
      <c r="E18" s="19"/>
      <c r="F18" s="8"/>
      <c r="G18" s="19" t="s">
        <v>4</v>
      </c>
      <c r="H18" s="88"/>
      <c r="I18" s="88"/>
      <c r="J18" s="19"/>
      <c r="K18" s="87" t="str">
        <f t="shared" si="0"/>
        <v/>
      </c>
      <c r="L18" s="87"/>
      <c r="M18" s="6" t="str">
        <f t="shared" si="2"/>
        <v/>
      </c>
      <c r="N18" s="19"/>
      <c r="O18" s="8"/>
      <c r="P18" s="88"/>
      <c r="Q18" s="88"/>
      <c r="R18" s="91" t="str">
        <f t="shared" si="3"/>
        <v/>
      </c>
      <c r="S18" s="91"/>
      <c r="T18" s="92" t="str">
        <f t="shared" si="4"/>
        <v/>
      </c>
      <c r="U18" s="92"/>
    </row>
    <row r="19" spans="2:21" x14ac:dyDescent="0.2">
      <c r="B19" s="19">
        <v>11</v>
      </c>
      <c r="C19" s="87" t="str">
        <f t="shared" si="1"/>
        <v/>
      </c>
      <c r="D19" s="87"/>
      <c r="E19" s="19"/>
      <c r="F19" s="8"/>
      <c r="G19" s="19" t="s">
        <v>4</v>
      </c>
      <c r="H19" s="88"/>
      <c r="I19" s="88"/>
      <c r="J19" s="19"/>
      <c r="K19" s="87" t="str">
        <f t="shared" si="0"/>
        <v/>
      </c>
      <c r="L19" s="87"/>
      <c r="M19" s="6" t="str">
        <f t="shared" si="2"/>
        <v/>
      </c>
      <c r="N19" s="19"/>
      <c r="O19" s="8"/>
      <c r="P19" s="88"/>
      <c r="Q19" s="88"/>
      <c r="R19" s="91" t="str">
        <f t="shared" si="3"/>
        <v/>
      </c>
      <c r="S19" s="91"/>
      <c r="T19" s="92" t="str">
        <f t="shared" si="4"/>
        <v/>
      </c>
      <c r="U19" s="92"/>
    </row>
    <row r="20" spans="2:21" x14ac:dyDescent="0.2">
      <c r="B20" s="19">
        <v>12</v>
      </c>
      <c r="C20" s="87" t="str">
        <f t="shared" si="1"/>
        <v/>
      </c>
      <c r="D20" s="87"/>
      <c r="E20" s="19"/>
      <c r="F20" s="8"/>
      <c r="G20" s="19" t="s">
        <v>4</v>
      </c>
      <c r="H20" s="88"/>
      <c r="I20" s="88"/>
      <c r="J20" s="19"/>
      <c r="K20" s="87" t="str">
        <f t="shared" si="0"/>
        <v/>
      </c>
      <c r="L20" s="87"/>
      <c r="M20" s="6" t="str">
        <f t="shared" si="2"/>
        <v/>
      </c>
      <c r="N20" s="19"/>
      <c r="O20" s="8"/>
      <c r="P20" s="88"/>
      <c r="Q20" s="88"/>
      <c r="R20" s="91" t="str">
        <f t="shared" si="3"/>
        <v/>
      </c>
      <c r="S20" s="91"/>
      <c r="T20" s="92" t="str">
        <f t="shared" si="4"/>
        <v/>
      </c>
      <c r="U20" s="92"/>
    </row>
    <row r="21" spans="2:21" x14ac:dyDescent="0.2">
      <c r="B21" s="19">
        <v>13</v>
      </c>
      <c r="C21" s="87" t="str">
        <f t="shared" si="1"/>
        <v/>
      </c>
      <c r="D21" s="87"/>
      <c r="E21" s="19"/>
      <c r="F21" s="8"/>
      <c r="G21" s="19" t="s">
        <v>4</v>
      </c>
      <c r="H21" s="88"/>
      <c r="I21" s="88"/>
      <c r="J21" s="19"/>
      <c r="K21" s="87" t="str">
        <f t="shared" si="0"/>
        <v/>
      </c>
      <c r="L21" s="87"/>
      <c r="M21" s="6" t="str">
        <f t="shared" si="2"/>
        <v/>
      </c>
      <c r="N21" s="19"/>
      <c r="O21" s="8"/>
      <c r="P21" s="88"/>
      <c r="Q21" s="88"/>
      <c r="R21" s="91" t="str">
        <f t="shared" si="3"/>
        <v/>
      </c>
      <c r="S21" s="91"/>
      <c r="T21" s="92" t="str">
        <f t="shared" si="4"/>
        <v/>
      </c>
      <c r="U21" s="92"/>
    </row>
    <row r="22" spans="2:21" x14ac:dyDescent="0.2">
      <c r="B22" s="19">
        <v>14</v>
      </c>
      <c r="C22" s="87" t="str">
        <f t="shared" si="1"/>
        <v/>
      </c>
      <c r="D22" s="87"/>
      <c r="E22" s="19"/>
      <c r="F22" s="8"/>
      <c r="G22" s="19" t="s">
        <v>3</v>
      </c>
      <c r="H22" s="88"/>
      <c r="I22" s="88"/>
      <c r="J22" s="19"/>
      <c r="K22" s="87" t="str">
        <f t="shared" si="0"/>
        <v/>
      </c>
      <c r="L22" s="87"/>
      <c r="M22" s="6" t="str">
        <f t="shared" si="2"/>
        <v/>
      </c>
      <c r="N22" s="19"/>
      <c r="O22" s="8"/>
      <c r="P22" s="88"/>
      <c r="Q22" s="88"/>
      <c r="R22" s="91" t="str">
        <f t="shared" si="3"/>
        <v/>
      </c>
      <c r="S22" s="91"/>
      <c r="T22" s="92" t="str">
        <f t="shared" si="4"/>
        <v/>
      </c>
      <c r="U22" s="92"/>
    </row>
    <row r="23" spans="2:21" x14ac:dyDescent="0.2">
      <c r="B23" s="19">
        <v>15</v>
      </c>
      <c r="C23" s="87" t="str">
        <f t="shared" si="1"/>
        <v/>
      </c>
      <c r="D23" s="87"/>
      <c r="E23" s="19"/>
      <c r="F23" s="8"/>
      <c r="G23" s="19" t="s">
        <v>4</v>
      </c>
      <c r="H23" s="88"/>
      <c r="I23" s="88"/>
      <c r="J23" s="19"/>
      <c r="K23" s="87" t="str">
        <f t="shared" si="0"/>
        <v/>
      </c>
      <c r="L23" s="87"/>
      <c r="M23" s="6" t="str">
        <f t="shared" si="2"/>
        <v/>
      </c>
      <c r="N23" s="19"/>
      <c r="O23" s="8"/>
      <c r="P23" s="88"/>
      <c r="Q23" s="88"/>
      <c r="R23" s="91" t="str">
        <f t="shared" si="3"/>
        <v/>
      </c>
      <c r="S23" s="91"/>
      <c r="T23" s="92" t="str">
        <f t="shared" si="4"/>
        <v/>
      </c>
      <c r="U23" s="92"/>
    </row>
    <row r="24" spans="2:21" x14ac:dyDescent="0.2">
      <c r="B24" s="19">
        <v>16</v>
      </c>
      <c r="C24" s="87" t="str">
        <f t="shared" si="1"/>
        <v/>
      </c>
      <c r="D24" s="87"/>
      <c r="E24" s="19"/>
      <c r="F24" s="8"/>
      <c r="G24" s="19" t="s">
        <v>4</v>
      </c>
      <c r="H24" s="88"/>
      <c r="I24" s="88"/>
      <c r="J24" s="19"/>
      <c r="K24" s="87" t="str">
        <f t="shared" si="0"/>
        <v/>
      </c>
      <c r="L24" s="87"/>
      <c r="M24" s="6" t="str">
        <f t="shared" si="2"/>
        <v/>
      </c>
      <c r="N24" s="19"/>
      <c r="O24" s="8"/>
      <c r="P24" s="88"/>
      <c r="Q24" s="88"/>
      <c r="R24" s="91" t="str">
        <f t="shared" si="3"/>
        <v/>
      </c>
      <c r="S24" s="91"/>
      <c r="T24" s="92" t="str">
        <f t="shared" si="4"/>
        <v/>
      </c>
      <c r="U24" s="92"/>
    </row>
    <row r="25" spans="2:21" x14ac:dyDescent="0.2">
      <c r="B25" s="19">
        <v>17</v>
      </c>
      <c r="C25" s="87" t="str">
        <f t="shared" si="1"/>
        <v/>
      </c>
      <c r="D25" s="87"/>
      <c r="E25" s="19"/>
      <c r="F25" s="8"/>
      <c r="G25" s="19" t="s">
        <v>4</v>
      </c>
      <c r="H25" s="88"/>
      <c r="I25" s="88"/>
      <c r="J25" s="19"/>
      <c r="K25" s="87" t="str">
        <f t="shared" si="0"/>
        <v/>
      </c>
      <c r="L25" s="87"/>
      <c r="M25" s="6" t="str">
        <f t="shared" si="2"/>
        <v/>
      </c>
      <c r="N25" s="19"/>
      <c r="O25" s="8"/>
      <c r="P25" s="88"/>
      <c r="Q25" s="88"/>
      <c r="R25" s="91" t="str">
        <f t="shared" si="3"/>
        <v/>
      </c>
      <c r="S25" s="91"/>
      <c r="T25" s="92" t="str">
        <f t="shared" si="4"/>
        <v/>
      </c>
      <c r="U25" s="92"/>
    </row>
    <row r="26" spans="2:21" x14ac:dyDescent="0.2">
      <c r="B26" s="19">
        <v>18</v>
      </c>
      <c r="C26" s="87" t="str">
        <f t="shared" si="1"/>
        <v/>
      </c>
      <c r="D26" s="87"/>
      <c r="E26" s="19"/>
      <c r="F26" s="8"/>
      <c r="G26" s="19" t="s">
        <v>4</v>
      </c>
      <c r="H26" s="88"/>
      <c r="I26" s="88"/>
      <c r="J26" s="19"/>
      <c r="K26" s="87" t="str">
        <f t="shared" si="0"/>
        <v/>
      </c>
      <c r="L26" s="87"/>
      <c r="M26" s="6" t="str">
        <f t="shared" si="2"/>
        <v/>
      </c>
      <c r="N26" s="19"/>
      <c r="O26" s="8"/>
      <c r="P26" s="88"/>
      <c r="Q26" s="88"/>
      <c r="R26" s="91" t="str">
        <f t="shared" si="3"/>
        <v/>
      </c>
      <c r="S26" s="91"/>
      <c r="T26" s="92" t="str">
        <f t="shared" si="4"/>
        <v/>
      </c>
      <c r="U26" s="92"/>
    </row>
    <row r="27" spans="2:21" x14ac:dyDescent="0.2">
      <c r="B27" s="19">
        <v>19</v>
      </c>
      <c r="C27" s="87" t="str">
        <f t="shared" si="1"/>
        <v/>
      </c>
      <c r="D27" s="87"/>
      <c r="E27" s="19"/>
      <c r="F27" s="8"/>
      <c r="G27" s="19" t="s">
        <v>3</v>
      </c>
      <c r="H27" s="88"/>
      <c r="I27" s="88"/>
      <c r="J27" s="19"/>
      <c r="K27" s="87" t="str">
        <f t="shared" si="0"/>
        <v/>
      </c>
      <c r="L27" s="87"/>
      <c r="M27" s="6" t="str">
        <f t="shared" si="2"/>
        <v/>
      </c>
      <c r="N27" s="19"/>
      <c r="O27" s="8"/>
      <c r="P27" s="88"/>
      <c r="Q27" s="88"/>
      <c r="R27" s="91" t="str">
        <f t="shared" si="3"/>
        <v/>
      </c>
      <c r="S27" s="91"/>
      <c r="T27" s="92" t="str">
        <f t="shared" si="4"/>
        <v/>
      </c>
      <c r="U27" s="92"/>
    </row>
    <row r="28" spans="2:21" x14ac:dyDescent="0.2">
      <c r="B28" s="19">
        <v>20</v>
      </c>
      <c r="C28" s="87" t="str">
        <f t="shared" si="1"/>
        <v/>
      </c>
      <c r="D28" s="87"/>
      <c r="E28" s="19"/>
      <c r="F28" s="8"/>
      <c r="G28" s="19" t="s">
        <v>4</v>
      </c>
      <c r="H28" s="88"/>
      <c r="I28" s="88"/>
      <c r="J28" s="19"/>
      <c r="K28" s="87" t="str">
        <f t="shared" si="0"/>
        <v/>
      </c>
      <c r="L28" s="87"/>
      <c r="M28" s="6" t="str">
        <f t="shared" si="2"/>
        <v/>
      </c>
      <c r="N28" s="19"/>
      <c r="O28" s="8"/>
      <c r="P28" s="88"/>
      <c r="Q28" s="88"/>
      <c r="R28" s="91" t="str">
        <f t="shared" si="3"/>
        <v/>
      </c>
      <c r="S28" s="91"/>
      <c r="T28" s="92" t="str">
        <f t="shared" si="4"/>
        <v/>
      </c>
      <c r="U28" s="92"/>
    </row>
    <row r="29" spans="2:21" x14ac:dyDescent="0.2">
      <c r="B29" s="19">
        <v>21</v>
      </c>
      <c r="C29" s="87" t="str">
        <f t="shared" si="1"/>
        <v/>
      </c>
      <c r="D29" s="87"/>
      <c r="E29" s="19"/>
      <c r="F29" s="8"/>
      <c r="G29" s="19" t="s">
        <v>3</v>
      </c>
      <c r="H29" s="88"/>
      <c r="I29" s="88"/>
      <c r="J29" s="19"/>
      <c r="K29" s="87" t="str">
        <f t="shared" si="0"/>
        <v/>
      </c>
      <c r="L29" s="87"/>
      <c r="M29" s="6" t="str">
        <f t="shared" si="2"/>
        <v/>
      </c>
      <c r="N29" s="19"/>
      <c r="O29" s="8"/>
      <c r="P29" s="88"/>
      <c r="Q29" s="88"/>
      <c r="R29" s="91" t="str">
        <f t="shared" si="3"/>
        <v/>
      </c>
      <c r="S29" s="91"/>
      <c r="T29" s="92" t="str">
        <f t="shared" si="4"/>
        <v/>
      </c>
      <c r="U29" s="92"/>
    </row>
    <row r="30" spans="2:21" x14ac:dyDescent="0.2">
      <c r="B30" s="19">
        <v>22</v>
      </c>
      <c r="C30" s="87" t="str">
        <f t="shared" si="1"/>
        <v/>
      </c>
      <c r="D30" s="87"/>
      <c r="E30" s="19"/>
      <c r="F30" s="8"/>
      <c r="G30" s="19" t="s">
        <v>3</v>
      </c>
      <c r="H30" s="88"/>
      <c r="I30" s="88"/>
      <c r="J30" s="19"/>
      <c r="K30" s="87" t="str">
        <f t="shared" si="0"/>
        <v/>
      </c>
      <c r="L30" s="87"/>
      <c r="M30" s="6" t="str">
        <f t="shared" si="2"/>
        <v/>
      </c>
      <c r="N30" s="19"/>
      <c r="O30" s="8"/>
      <c r="P30" s="88"/>
      <c r="Q30" s="88"/>
      <c r="R30" s="91" t="str">
        <f t="shared" si="3"/>
        <v/>
      </c>
      <c r="S30" s="91"/>
      <c r="T30" s="92" t="str">
        <f t="shared" si="4"/>
        <v/>
      </c>
      <c r="U30" s="92"/>
    </row>
    <row r="31" spans="2:21" x14ac:dyDescent="0.2">
      <c r="B31" s="19">
        <v>23</v>
      </c>
      <c r="C31" s="87" t="str">
        <f t="shared" si="1"/>
        <v/>
      </c>
      <c r="D31" s="87"/>
      <c r="E31" s="19"/>
      <c r="F31" s="8"/>
      <c r="G31" s="19" t="s">
        <v>3</v>
      </c>
      <c r="H31" s="88"/>
      <c r="I31" s="88"/>
      <c r="J31" s="19"/>
      <c r="K31" s="87" t="str">
        <f t="shared" si="0"/>
        <v/>
      </c>
      <c r="L31" s="87"/>
      <c r="M31" s="6" t="str">
        <f t="shared" si="2"/>
        <v/>
      </c>
      <c r="N31" s="19"/>
      <c r="O31" s="8"/>
      <c r="P31" s="88"/>
      <c r="Q31" s="88"/>
      <c r="R31" s="91" t="str">
        <f t="shared" si="3"/>
        <v/>
      </c>
      <c r="S31" s="91"/>
      <c r="T31" s="92" t="str">
        <f t="shared" si="4"/>
        <v/>
      </c>
      <c r="U31" s="92"/>
    </row>
    <row r="32" spans="2:21" x14ac:dyDescent="0.2">
      <c r="B32" s="19">
        <v>24</v>
      </c>
      <c r="C32" s="87" t="str">
        <f t="shared" si="1"/>
        <v/>
      </c>
      <c r="D32" s="87"/>
      <c r="E32" s="19"/>
      <c r="F32" s="8"/>
      <c r="G32" s="19" t="s">
        <v>3</v>
      </c>
      <c r="H32" s="88"/>
      <c r="I32" s="88"/>
      <c r="J32" s="19"/>
      <c r="K32" s="87" t="str">
        <f t="shared" si="0"/>
        <v/>
      </c>
      <c r="L32" s="87"/>
      <c r="M32" s="6" t="str">
        <f t="shared" si="2"/>
        <v/>
      </c>
      <c r="N32" s="19"/>
      <c r="O32" s="8"/>
      <c r="P32" s="88"/>
      <c r="Q32" s="88"/>
      <c r="R32" s="91" t="str">
        <f t="shared" si="3"/>
        <v/>
      </c>
      <c r="S32" s="91"/>
      <c r="T32" s="92" t="str">
        <f t="shared" si="4"/>
        <v/>
      </c>
      <c r="U32" s="92"/>
    </row>
    <row r="33" spans="2:21" x14ac:dyDescent="0.2">
      <c r="B33" s="19">
        <v>25</v>
      </c>
      <c r="C33" s="87" t="str">
        <f t="shared" si="1"/>
        <v/>
      </c>
      <c r="D33" s="87"/>
      <c r="E33" s="19"/>
      <c r="F33" s="8"/>
      <c r="G33" s="19" t="s">
        <v>4</v>
      </c>
      <c r="H33" s="88"/>
      <c r="I33" s="88"/>
      <c r="J33" s="19"/>
      <c r="K33" s="87" t="str">
        <f t="shared" si="0"/>
        <v/>
      </c>
      <c r="L33" s="87"/>
      <c r="M33" s="6" t="str">
        <f t="shared" si="2"/>
        <v/>
      </c>
      <c r="N33" s="19"/>
      <c r="O33" s="8"/>
      <c r="P33" s="88"/>
      <c r="Q33" s="88"/>
      <c r="R33" s="91" t="str">
        <f t="shared" si="3"/>
        <v/>
      </c>
      <c r="S33" s="91"/>
      <c r="T33" s="92" t="str">
        <f t="shared" si="4"/>
        <v/>
      </c>
      <c r="U33" s="92"/>
    </row>
    <row r="34" spans="2:21" x14ac:dyDescent="0.2">
      <c r="B34" s="19">
        <v>26</v>
      </c>
      <c r="C34" s="87" t="str">
        <f t="shared" si="1"/>
        <v/>
      </c>
      <c r="D34" s="87"/>
      <c r="E34" s="19"/>
      <c r="F34" s="8"/>
      <c r="G34" s="19" t="s">
        <v>3</v>
      </c>
      <c r="H34" s="88"/>
      <c r="I34" s="88"/>
      <c r="J34" s="19"/>
      <c r="K34" s="87" t="str">
        <f t="shared" si="0"/>
        <v/>
      </c>
      <c r="L34" s="87"/>
      <c r="M34" s="6" t="str">
        <f t="shared" si="2"/>
        <v/>
      </c>
      <c r="N34" s="19"/>
      <c r="O34" s="8"/>
      <c r="P34" s="88"/>
      <c r="Q34" s="88"/>
      <c r="R34" s="91" t="str">
        <f t="shared" si="3"/>
        <v/>
      </c>
      <c r="S34" s="91"/>
      <c r="T34" s="92" t="str">
        <f t="shared" si="4"/>
        <v/>
      </c>
      <c r="U34" s="92"/>
    </row>
    <row r="35" spans="2:21" x14ac:dyDescent="0.2">
      <c r="B35" s="19">
        <v>27</v>
      </c>
      <c r="C35" s="87" t="str">
        <f t="shared" si="1"/>
        <v/>
      </c>
      <c r="D35" s="87"/>
      <c r="E35" s="19"/>
      <c r="F35" s="8"/>
      <c r="G35" s="19" t="s">
        <v>3</v>
      </c>
      <c r="H35" s="88"/>
      <c r="I35" s="88"/>
      <c r="J35" s="19"/>
      <c r="K35" s="87" t="str">
        <f t="shared" si="0"/>
        <v/>
      </c>
      <c r="L35" s="87"/>
      <c r="M35" s="6" t="str">
        <f t="shared" si="2"/>
        <v/>
      </c>
      <c r="N35" s="19"/>
      <c r="O35" s="8"/>
      <c r="P35" s="88"/>
      <c r="Q35" s="88"/>
      <c r="R35" s="91" t="str">
        <f t="shared" si="3"/>
        <v/>
      </c>
      <c r="S35" s="91"/>
      <c r="T35" s="92" t="str">
        <f t="shared" si="4"/>
        <v/>
      </c>
      <c r="U35" s="92"/>
    </row>
    <row r="36" spans="2:21" x14ac:dyDescent="0.2">
      <c r="B36" s="19">
        <v>28</v>
      </c>
      <c r="C36" s="87" t="str">
        <f t="shared" si="1"/>
        <v/>
      </c>
      <c r="D36" s="87"/>
      <c r="E36" s="19"/>
      <c r="F36" s="8"/>
      <c r="G36" s="19" t="s">
        <v>3</v>
      </c>
      <c r="H36" s="88"/>
      <c r="I36" s="88"/>
      <c r="J36" s="19"/>
      <c r="K36" s="87" t="str">
        <f t="shared" si="0"/>
        <v/>
      </c>
      <c r="L36" s="87"/>
      <c r="M36" s="6" t="str">
        <f t="shared" si="2"/>
        <v/>
      </c>
      <c r="N36" s="19"/>
      <c r="O36" s="8"/>
      <c r="P36" s="88"/>
      <c r="Q36" s="88"/>
      <c r="R36" s="91" t="str">
        <f t="shared" si="3"/>
        <v/>
      </c>
      <c r="S36" s="91"/>
      <c r="T36" s="92" t="str">
        <f t="shared" si="4"/>
        <v/>
      </c>
      <c r="U36" s="92"/>
    </row>
    <row r="37" spans="2:21" x14ac:dyDescent="0.2">
      <c r="B37" s="19">
        <v>29</v>
      </c>
      <c r="C37" s="87" t="str">
        <f t="shared" si="1"/>
        <v/>
      </c>
      <c r="D37" s="87"/>
      <c r="E37" s="19"/>
      <c r="F37" s="8"/>
      <c r="G37" s="19" t="s">
        <v>3</v>
      </c>
      <c r="H37" s="88"/>
      <c r="I37" s="88"/>
      <c r="J37" s="19"/>
      <c r="K37" s="87" t="str">
        <f t="shared" si="0"/>
        <v/>
      </c>
      <c r="L37" s="87"/>
      <c r="M37" s="6" t="str">
        <f t="shared" si="2"/>
        <v/>
      </c>
      <c r="N37" s="19"/>
      <c r="O37" s="8"/>
      <c r="P37" s="88"/>
      <c r="Q37" s="88"/>
      <c r="R37" s="91" t="str">
        <f t="shared" si="3"/>
        <v/>
      </c>
      <c r="S37" s="91"/>
      <c r="T37" s="92" t="str">
        <f t="shared" si="4"/>
        <v/>
      </c>
      <c r="U37" s="92"/>
    </row>
    <row r="38" spans="2:21" x14ac:dyDescent="0.2">
      <c r="B38" s="19">
        <v>30</v>
      </c>
      <c r="C38" s="87" t="str">
        <f t="shared" si="1"/>
        <v/>
      </c>
      <c r="D38" s="87"/>
      <c r="E38" s="19"/>
      <c r="F38" s="8"/>
      <c r="G38" s="19" t="s">
        <v>4</v>
      </c>
      <c r="H38" s="88"/>
      <c r="I38" s="88"/>
      <c r="J38" s="19"/>
      <c r="K38" s="87" t="str">
        <f t="shared" si="0"/>
        <v/>
      </c>
      <c r="L38" s="87"/>
      <c r="M38" s="6" t="str">
        <f t="shared" si="2"/>
        <v/>
      </c>
      <c r="N38" s="19"/>
      <c r="O38" s="8"/>
      <c r="P38" s="88"/>
      <c r="Q38" s="88"/>
      <c r="R38" s="91" t="str">
        <f t="shared" si="3"/>
        <v/>
      </c>
      <c r="S38" s="91"/>
      <c r="T38" s="92" t="str">
        <f t="shared" si="4"/>
        <v/>
      </c>
      <c r="U38" s="92"/>
    </row>
    <row r="39" spans="2:21" x14ac:dyDescent="0.2">
      <c r="B39" s="19">
        <v>31</v>
      </c>
      <c r="C39" s="87" t="str">
        <f t="shared" si="1"/>
        <v/>
      </c>
      <c r="D39" s="87"/>
      <c r="E39" s="19"/>
      <c r="F39" s="8"/>
      <c r="G39" s="19" t="s">
        <v>4</v>
      </c>
      <c r="H39" s="88"/>
      <c r="I39" s="88"/>
      <c r="J39" s="19"/>
      <c r="K39" s="87" t="str">
        <f t="shared" si="0"/>
        <v/>
      </c>
      <c r="L39" s="87"/>
      <c r="M39" s="6" t="str">
        <f t="shared" si="2"/>
        <v/>
      </c>
      <c r="N39" s="19"/>
      <c r="O39" s="8"/>
      <c r="P39" s="88"/>
      <c r="Q39" s="88"/>
      <c r="R39" s="91" t="str">
        <f t="shared" si="3"/>
        <v/>
      </c>
      <c r="S39" s="91"/>
      <c r="T39" s="92" t="str">
        <f t="shared" si="4"/>
        <v/>
      </c>
      <c r="U39" s="92"/>
    </row>
    <row r="40" spans="2:21" x14ac:dyDescent="0.2">
      <c r="B40" s="19">
        <v>32</v>
      </c>
      <c r="C40" s="87" t="str">
        <f t="shared" si="1"/>
        <v/>
      </c>
      <c r="D40" s="87"/>
      <c r="E40" s="19"/>
      <c r="F40" s="8"/>
      <c r="G40" s="19" t="s">
        <v>4</v>
      </c>
      <c r="H40" s="88"/>
      <c r="I40" s="88"/>
      <c r="J40" s="19"/>
      <c r="K40" s="87" t="str">
        <f t="shared" si="0"/>
        <v/>
      </c>
      <c r="L40" s="87"/>
      <c r="M40" s="6" t="str">
        <f t="shared" si="2"/>
        <v/>
      </c>
      <c r="N40" s="19"/>
      <c r="O40" s="8"/>
      <c r="P40" s="88"/>
      <c r="Q40" s="88"/>
      <c r="R40" s="91" t="str">
        <f t="shared" si="3"/>
        <v/>
      </c>
      <c r="S40" s="91"/>
      <c r="T40" s="92" t="str">
        <f t="shared" si="4"/>
        <v/>
      </c>
      <c r="U40" s="92"/>
    </row>
    <row r="41" spans="2:21" x14ac:dyDescent="0.2">
      <c r="B41" s="19">
        <v>33</v>
      </c>
      <c r="C41" s="87" t="str">
        <f t="shared" si="1"/>
        <v/>
      </c>
      <c r="D41" s="87"/>
      <c r="E41" s="19"/>
      <c r="F41" s="8"/>
      <c r="G41" s="19" t="s">
        <v>3</v>
      </c>
      <c r="H41" s="88"/>
      <c r="I41" s="88"/>
      <c r="J41" s="19"/>
      <c r="K41" s="87" t="str">
        <f t="shared" si="0"/>
        <v/>
      </c>
      <c r="L41" s="87"/>
      <c r="M41" s="6" t="str">
        <f t="shared" si="2"/>
        <v/>
      </c>
      <c r="N41" s="19"/>
      <c r="O41" s="8"/>
      <c r="P41" s="88"/>
      <c r="Q41" s="88"/>
      <c r="R41" s="91" t="str">
        <f t="shared" si="3"/>
        <v/>
      </c>
      <c r="S41" s="91"/>
      <c r="T41" s="92" t="str">
        <f t="shared" si="4"/>
        <v/>
      </c>
      <c r="U41" s="92"/>
    </row>
    <row r="42" spans="2:21" x14ac:dyDescent="0.2">
      <c r="B42" s="19">
        <v>34</v>
      </c>
      <c r="C42" s="87" t="str">
        <f t="shared" si="1"/>
        <v/>
      </c>
      <c r="D42" s="87"/>
      <c r="E42" s="19"/>
      <c r="F42" s="8"/>
      <c r="G42" s="19" t="s">
        <v>4</v>
      </c>
      <c r="H42" s="88"/>
      <c r="I42" s="88"/>
      <c r="J42" s="19"/>
      <c r="K42" s="87" t="str">
        <f t="shared" si="0"/>
        <v/>
      </c>
      <c r="L42" s="87"/>
      <c r="M42" s="6" t="str">
        <f t="shared" si="2"/>
        <v/>
      </c>
      <c r="N42" s="19"/>
      <c r="O42" s="8"/>
      <c r="P42" s="88"/>
      <c r="Q42" s="88"/>
      <c r="R42" s="91" t="str">
        <f t="shared" si="3"/>
        <v/>
      </c>
      <c r="S42" s="91"/>
      <c r="T42" s="92" t="str">
        <f t="shared" si="4"/>
        <v/>
      </c>
      <c r="U42" s="92"/>
    </row>
    <row r="43" spans="2:21" x14ac:dyDescent="0.2">
      <c r="B43" s="19">
        <v>35</v>
      </c>
      <c r="C43" s="87" t="str">
        <f t="shared" si="1"/>
        <v/>
      </c>
      <c r="D43" s="87"/>
      <c r="E43" s="19"/>
      <c r="F43" s="8"/>
      <c r="G43" s="19" t="s">
        <v>3</v>
      </c>
      <c r="H43" s="88"/>
      <c r="I43" s="88"/>
      <c r="J43" s="19"/>
      <c r="K43" s="87" t="str">
        <f t="shared" si="0"/>
        <v/>
      </c>
      <c r="L43" s="87"/>
      <c r="M43" s="6" t="str">
        <f t="shared" si="2"/>
        <v/>
      </c>
      <c r="N43" s="19"/>
      <c r="O43" s="8"/>
      <c r="P43" s="88"/>
      <c r="Q43" s="88"/>
      <c r="R43" s="91" t="str">
        <f t="shared" si="3"/>
        <v/>
      </c>
      <c r="S43" s="91"/>
      <c r="T43" s="92" t="str">
        <f t="shared" si="4"/>
        <v/>
      </c>
      <c r="U43" s="92"/>
    </row>
    <row r="44" spans="2:21" x14ac:dyDescent="0.2">
      <c r="B44" s="19">
        <v>36</v>
      </c>
      <c r="C44" s="87" t="str">
        <f t="shared" si="1"/>
        <v/>
      </c>
      <c r="D44" s="87"/>
      <c r="E44" s="19"/>
      <c r="F44" s="8"/>
      <c r="G44" s="19" t="s">
        <v>4</v>
      </c>
      <c r="H44" s="88"/>
      <c r="I44" s="88"/>
      <c r="J44" s="19"/>
      <c r="K44" s="87" t="str">
        <f t="shared" si="0"/>
        <v/>
      </c>
      <c r="L44" s="87"/>
      <c r="M44" s="6" t="str">
        <f t="shared" si="2"/>
        <v/>
      </c>
      <c r="N44" s="19"/>
      <c r="O44" s="8"/>
      <c r="P44" s="88"/>
      <c r="Q44" s="88"/>
      <c r="R44" s="91" t="str">
        <f t="shared" si="3"/>
        <v/>
      </c>
      <c r="S44" s="91"/>
      <c r="T44" s="92" t="str">
        <f t="shared" si="4"/>
        <v/>
      </c>
      <c r="U44" s="92"/>
    </row>
    <row r="45" spans="2:21" x14ac:dyDescent="0.2">
      <c r="B45" s="19">
        <v>37</v>
      </c>
      <c r="C45" s="87" t="str">
        <f t="shared" si="1"/>
        <v/>
      </c>
      <c r="D45" s="87"/>
      <c r="E45" s="19"/>
      <c r="F45" s="8"/>
      <c r="G45" s="19" t="s">
        <v>3</v>
      </c>
      <c r="H45" s="88"/>
      <c r="I45" s="88"/>
      <c r="J45" s="19"/>
      <c r="K45" s="87" t="str">
        <f t="shared" si="0"/>
        <v/>
      </c>
      <c r="L45" s="87"/>
      <c r="M45" s="6" t="str">
        <f t="shared" si="2"/>
        <v/>
      </c>
      <c r="N45" s="19"/>
      <c r="O45" s="8"/>
      <c r="P45" s="88"/>
      <c r="Q45" s="88"/>
      <c r="R45" s="91" t="str">
        <f t="shared" si="3"/>
        <v/>
      </c>
      <c r="S45" s="91"/>
      <c r="T45" s="92" t="str">
        <f t="shared" si="4"/>
        <v/>
      </c>
      <c r="U45" s="92"/>
    </row>
    <row r="46" spans="2:21" x14ac:dyDescent="0.2">
      <c r="B46" s="19">
        <v>38</v>
      </c>
      <c r="C46" s="87" t="str">
        <f t="shared" si="1"/>
        <v/>
      </c>
      <c r="D46" s="87"/>
      <c r="E46" s="19"/>
      <c r="F46" s="8"/>
      <c r="G46" s="19" t="s">
        <v>4</v>
      </c>
      <c r="H46" s="88"/>
      <c r="I46" s="88"/>
      <c r="J46" s="19"/>
      <c r="K46" s="87" t="str">
        <f t="shared" si="0"/>
        <v/>
      </c>
      <c r="L46" s="87"/>
      <c r="M46" s="6" t="str">
        <f t="shared" si="2"/>
        <v/>
      </c>
      <c r="N46" s="19"/>
      <c r="O46" s="8"/>
      <c r="P46" s="88"/>
      <c r="Q46" s="88"/>
      <c r="R46" s="91" t="str">
        <f t="shared" si="3"/>
        <v/>
      </c>
      <c r="S46" s="91"/>
      <c r="T46" s="92" t="str">
        <f t="shared" si="4"/>
        <v/>
      </c>
      <c r="U46" s="92"/>
    </row>
    <row r="47" spans="2:21" x14ac:dyDescent="0.2">
      <c r="B47" s="19">
        <v>39</v>
      </c>
      <c r="C47" s="87" t="str">
        <f t="shared" si="1"/>
        <v/>
      </c>
      <c r="D47" s="87"/>
      <c r="E47" s="19"/>
      <c r="F47" s="8"/>
      <c r="G47" s="19" t="s">
        <v>4</v>
      </c>
      <c r="H47" s="88"/>
      <c r="I47" s="88"/>
      <c r="J47" s="19"/>
      <c r="K47" s="87" t="str">
        <f t="shared" si="0"/>
        <v/>
      </c>
      <c r="L47" s="87"/>
      <c r="M47" s="6" t="str">
        <f t="shared" si="2"/>
        <v/>
      </c>
      <c r="N47" s="19"/>
      <c r="O47" s="8"/>
      <c r="P47" s="88"/>
      <c r="Q47" s="88"/>
      <c r="R47" s="91" t="str">
        <f t="shared" si="3"/>
        <v/>
      </c>
      <c r="S47" s="91"/>
      <c r="T47" s="92" t="str">
        <f t="shared" si="4"/>
        <v/>
      </c>
      <c r="U47" s="92"/>
    </row>
    <row r="48" spans="2:21" x14ac:dyDescent="0.2">
      <c r="B48" s="19">
        <v>40</v>
      </c>
      <c r="C48" s="87" t="str">
        <f t="shared" si="1"/>
        <v/>
      </c>
      <c r="D48" s="87"/>
      <c r="E48" s="19"/>
      <c r="F48" s="8"/>
      <c r="G48" s="19" t="s">
        <v>37</v>
      </c>
      <c r="H48" s="88"/>
      <c r="I48" s="88"/>
      <c r="J48" s="19"/>
      <c r="K48" s="87" t="str">
        <f t="shared" si="0"/>
        <v/>
      </c>
      <c r="L48" s="87"/>
      <c r="M48" s="6" t="str">
        <f t="shared" si="2"/>
        <v/>
      </c>
      <c r="N48" s="19"/>
      <c r="O48" s="8"/>
      <c r="P48" s="88"/>
      <c r="Q48" s="88"/>
      <c r="R48" s="91" t="str">
        <f t="shared" si="3"/>
        <v/>
      </c>
      <c r="S48" s="91"/>
      <c r="T48" s="92" t="str">
        <f t="shared" si="4"/>
        <v/>
      </c>
      <c r="U48" s="92"/>
    </row>
    <row r="49" spans="2:21" x14ac:dyDescent="0.2">
      <c r="B49" s="19">
        <v>41</v>
      </c>
      <c r="C49" s="87" t="str">
        <f t="shared" si="1"/>
        <v/>
      </c>
      <c r="D49" s="87"/>
      <c r="E49" s="19"/>
      <c r="F49" s="8"/>
      <c r="G49" s="19" t="s">
        <v>4</v>
      </c>
      <c r="H49" s="88"/>
      <c r="I49" s="88"/>
      <c r="J49" s="19"/>
      <c r="K49" s="87" t="str">
        <f t="shared" si="0"/>
        <v/>
      </c>
      <c r="L49" s="87"/>
      <c r="M49" s="6" t="str">
        <f t="shared" si="2"/>
        <v/>
      </c>
      <c r="N49" s="19"/>
      <c r="O49" s="8"/>
      <c r="P49" s="88"/>
      <c r="Q49" s="88"/>
      <c r="R49" s="91" t="str">
        <f t="shared" si="3"/>
        <v/>
      </c>
      <c r="S49" s="91"/>
      <c r="T49" s="92" t="str">
        <f t="shared" si="4"/>
        <v/>
      </c>
      <c r="U49" s="92"/>
    </row>
    <row r="50" spans="2:21" x14ac:dyDescent="0.2">
      <c r="B50" s="19">
        <v>42</v>
      </c>
      <c r="C50" s="87" t="str">
        <f t="shared" si="1"/>
        <v/>
      </c>
      <c r="D50" s="87"/>
      <c r="E50" s="19"/>
      <c r="F50" s="8"/>
      <c r="G50" s="19" t="s">
        <v>4</v>
      </c>
      <c r="H50" s="88"/>
      <c r="I50" s="88"/>
      <c r="J50" s="19"/>
      <c r="K50" s="87" t="str">
        <f t="shared" si="0"/>
        <v/>
      </c>
      <c r="L50" s="87"/>
      <c r="M50" s="6" t="str">
        <f t="shared" si="2"/>
        <v/>
      </c>
      <c r="N50" s="19"/>
      <c r="O50" s="8"/>
      <c r="P50" s="88"/>
      <c r="Q50" s="88"/>
      <c r="R50" s="91" t="str">
        <f t="shared" si="3"/>
        <v/>
      </c>
      <c r="S50" s="91"/>
      <c r="T50" s="92" t="str">
        <f t="shared" si="4"/>
        <v/>
      </c>
      <c r="U50" s="92"/>
    </row>
    <row r="51" spans="2:21" x14ac:dyDescent="0.2">
      <c r="B51" s="19">
        <v>43</v>
      </c>
      <c r="C51" s="87" t="str">
        <f t="shared" si="1"/>
        <v/>
      </c>
      <c r="D51" s="87"/>
      <c r="E51" s="19"/>
      <c r="F51" s="8"/>
      <c r="G51" s="19" t="s">
        <v>3</v>
      </c>
      <c r="H51" s="88"/>
      <c r="I51" s="88"/>
      <c r="J51" s="19"/>
      <c r="K51" s="87" t="str">
        <f t="shared" si="0"/>
        <v/>
      </c>
      <c r="L51" s="87"/>
      <c r="M51" s="6" t="str">
        <f t="shared" si="2"/>
        <v/>
      </c>
      <c r="N51" s="19"/>
      <c r="O51" s="8"/>
      <c r="P51" s="88"/>
      <c r="Q51" s="88"/>
      <c r="R51" s="91" t="str">
        <f t="shared" si="3"/>
        <v/>
      </c>
      <c r="S51" s="91"/>
      <c r="T51" s="92" t="str">
        <f t="shared" si="4"/>
        <v/>
      </c>
      <c r="U51" s="92"/>
    </row>
    <row r="52" spans="2:21" x14ac:dyDescent="0.2">
      <c r="B52" s="19">
        <v>44</v>
      </c>
      <c r="C52" s="87" t="str">
        <f t="shared" si="1"/>
        <v/>
      </c>
      <c r="D52" s="87"/>
      <c r="E52" s="19"/>
      <c r="F52" s="8"/>
      <c r="G52" s="19" t="s">
        <v>3</v>
      </c>
      <c r="H52" s="88"/>
      <c r="I52" s="88"/>
      <c r="J52" s="19"/>
      <c r="K52" s="87" t="str">
        <f t="shared" si="0"/>
        <v/>
      </c>
      <c r="L52" s="87"/>
      <c r="M52" s="6" t="str">
        <f t="shared" si="2"/>
        <v/>
      </c>
      <c r="N52" s="19"/>
      <c r="O52" s="8"/>
      <c r="P52" s="88"/>
      <c r="Q52" s="88"/>
      <c r="R52" s="91" t="str">
        <f t="shared" si="3"/>
        <v/>
      </c>
      <c r="S52" s="91"/>
      <c r="T52" s="92" t="str">
        <f t="shared" si="4"/>
        <v/>
      </c>
      <c r="U52" s="92"/>
    </row>
    <row r="53" spans="2:21" x14ac:dyDescent="0.2">
      <c r="B53" s="19">
        <v>45</v>
      </c>
      <c r="C53" s="87" t="str">
        <f t="shared" si="1"/>
        <v/>
      </c>
      <c r="D53" s="87"/>
      <c r="E53" s="19"/>
      <c r="F53" s="8"/>
      <c r="G53" s="19" t="s">
        <v>4</v>
      </c>
      <c r="H53" s="88"/>
      <c r="I53" s="88"/>
      <c r="J53" s="19"/>
      <c r="K53" s="87" t="str">
        <f t="shared" si="0"/>
        <v/>
      </c>
      <c r="L53" s="87"/>
      <c r="M53" s="6" t="str">
        <f t="shared" si="2"/>
        <v/>
      </c>
      <c r="N53" s="19"/>
      <c r="O53" s="8"/>
      <c r="P53" s="88"/>
      <c r="Q53" s="88"/>
      <c r="R53" s="91" t="str">
        <f t="shared" si="3"/>
        <v/>
      </c>
      <c r="S53" s="91"/>
      <c r="T53" s="92" t="str">
        <f t="shared" si="4"/>
        <v/>
      </c>
      <c r="U53" s="92"/>
    </row>
    <row r="54" spans="2:21" x14ac:dyDescent="0.2">
      <c r="B54" s="19">
        <v>46</v>
      </c>
      <c r="C54" s="87" t="str">
        <f t="shared" si="1"/>
        <v/>
      </c>
      <c r="D54" s="87"/>
      <c r="E54" s="19"/>
      <c r="F54" s="8"/>
      <c r="G54" s="19" t="s">
        <v>4</v>
      </c>
      <c r="H54" s="88"/>
      <c r="I54" s="88"/>
      <c r="J54" s="19"/>
      <c r="K54" s="87" t="str">
        <f t="shared" si="0"/>
        <v/>
      </c>
      <c r="L54" s="87"/>
      <c r="M54" s="6" t="str">
        <f t="shared" si="2"/>
        <v/>
      </c>
      <c r="N54" s="19"/>
      <c r="O54" s="8"/>
      <c r="P54" s="88"/>
      <c r="Q54" s="88"/>
      <c r="R54" s="91" t="str">
        <f t="shared" si="3"/>
        <v/>
      </c>
      <c r="S54" s="91"/>
      <c r="T54" s="92" t="str">
        <f t="shared" si="4"/>
        <v/>
      </c>
      <c r="U54" s="92"/>
    </row>
    <row r="55" spans="2:21" x14ac:dyDescent="0.2">
      <c r="B55" s="19">
        <v>47</v>
      </c>
      <c r="C55" s="87" t="str">
        <f t="shared" si="1"/>
        <v/>
      </c>
      <c r="D55" s="87"/>
      <c r="E55" s="19"/>
      <c r="F55" s="8"/>
      <c r="G55" s="19" t="s">
        <v>3</v>
      </c>
      <c r="H55" s="88"/>
      <c r="I55" s="88"/>
      <c r="J55" s="19"/>
      <c r="K55" s="87" t="str">
        <f t="shared" si="0"/>
        <v/>
      </c>
      <c r="L55" s="87"/>
      <c r="M55" s="6" t="str">
        <f t="shared" si="2"/>
        <v/>
      </c>
      <c r="N55" s="19"/>
      <c r="O55" s="8"/>
      <c r="P55" s="88"/>
      <c r="Q55" s="88"/>
      <c r="R55" s="91" t="str">
        <f t="shared" si="3"/>
        <v/>
      </c>
      <c r="S55" s="91"/>
      <c r="T55" s="92" t="str">
        <f t="shared" si="4"/>
        <v/>
      </c>
      <c r="U55" s="92"/>
    </row>
    <row r="56" spans="2:21" x14ac:dyDescent="0.2">
      <c r="B56" s="19">
        <v>48</v>
      </c>
      <c r="C56" s="87" t="str">
        <f t="shared" si="1"/>
        <v/>
      </c>
      <c r="D56" s="87"/>
      <c r="E56" s="19"/>
      <c r="F56" s="8"/>
      <c r="G56" s="19" t="s">
        <v>3</v>
      </c>
      <c r="H56" s="88"/>
      <c r="I56" s="88"/>
      <c r="J56" s="19"/>
      <c r="K56" s="87" t="str">
        <f t="shared" si="0"/>
        <v/>
      </c>
      <c r="L56" s="87"/>
      <c r="M56" s="6" t="str">
        <f t="shared" si="2"/>
        <v/>
      </c>
      <c r="N56" s="19"/>
      <c r="O56" s="8"/>
      <c r="P56" s="88"/>
      <c r="Q56" s="88"/>
      <c r="R56" s="91" t="str">
        <f t="shared" si="3"/>
        <v/>
      </c>
      <c r="S56" s="91"/>
      <c r="T56" s="92" t="str">
        <f t="shared" si="4"/>
        <v/>
      </c>
      <c r="U56" s="92"/>
    </row>
    <row r="57" spans="2:21" x14ac:dyDescent="0.2">
      <c r="B57" s="19">
        <v>49</v>
      </c>
      <c r="C57" s="87" t="str">
        <f t="shared" si="1"/>
        <v/>
      </c>
      <c r="D57" s="87"/>
      <c r="E57" s="19"/>
      <c r="F57" s="8"/>
      <c r="G57" s="19" t="s">
        <v>3</v>
      </c>
      <c r="H57" s="88"/>
      <c r="I57" s="88"/>
      <c r="J57" s="19"/>
      <c r="K57" s="87" t="str">
        <f t="shared" si="0"/>
        <v/>
      </c>
      <c r="L57" s="87"/>
      <c r="M57" s="6" t="str">
        <f t="shared" si="2"/>
        <v/>
      </c>
      <c r="N57" s="19"/>
      <c r="O57" s="8"/>
      <c r="P57" s="88"/>
      <c r="Q57" s="88"/>
      <c r="R57" s="91" t="str">
        <f t="shared" si="3"/>
        <v/>
      </c>
      <c r="S57" s="91"/>
      <c r="T57" s="92" t="str">
        <f t="shared" si="4"/>
        <v/>
      </c>
      <c r="U57" s="92"/>
    </row>
    <row r="58" spans="2:21" x14ac:dyDescent="0.2">
      <c r="B58" s="19">
        <v>50</v>
      </c>
      <c r="C58" s="87" t="str">
        <f t="shared" si="1"/>
        <v/>
      </c>
      <c r="D58" s="87"/>
      <c r="E58" s="19"/>
      <c r="F58" s="8"/>
      <c r="G58" s="19" t="s">
        <v>3</v>
      </c>
      <c r="H58" s="88"/>
      <c r="I58" s="88"/>
      <c r="J58" s="19"/>
      <c r="K58" s="87" t="str">
        <f t="shared" si="0"/>
        <v/>
      </c>
      <c r="L58" s="87"/>
      <c r="M58" s="6" t="str">
        <f t="shared" si="2"/>
        <v/>
      </c>
      <c r="N58" s="19"/>
      <c r="O58" s="8"/>
      <c r="P58" s="88"/>
      <c r="Q58" s="88"/>
      <c r="R58" s="91" t="str">
        <f t="shared" si="3"/>
        <v/>
      </c>
      <c r="S58" s="91"/>
      <c r="T58" s="92" t="str">
        <f t="shared" si="4"/>
        <v/>
      </c>
      <c r="U58" s="92"/>
    </row>
    <row r="59" spans="2:21" x14ac:dyDescent="0.2">
      <c r="B59" s="19">
        <v>51</v>
      </c>
      <c r="C59" s="87" t="str">
        <f t="shared" si="1"/>
        <v/>
      </c>
      <c r="D59" s="87"/>
      <c r="E59" s="19"/>
      <c r="F59" s="8"/>
      <c r="G59" s="19" t="s">
        <v>3</v>
      </c>
      <c r="H59" s="88"/>
      <c r="I59" s="88"/>
      <c r="J59" s="19"/>
      <c r="K59" s="87" t="str">
        <f t="shared" si="0"/>
        <v/>
      </c>
      <c r="L59" s="87"/>
      <c r="M59" s="6" t="str">
        <f t="shared" si="2"/>
        <v/>
      </c>
      <c r="N59" s="19"/>
      <c r="O59" s="8"/>
      <c r="P59" s="88"/>
      <c r="Q59" s="88"/>
      <c r="R59" s="91" t="str">
        <f t="shared" si="3"/>
        <v/>
      </c>
      <c r="S59" s="91"/>
      <c r="T59" s="92" t="str">
        <f t="shared" si="4"/>
        <v/>
      </c>
      <c r="U59" s="92"/>
    </row>
    <row r="60" spans="2:21" x14ac:dyDescent="0.2">
      <c r="B60" s="19">
        <v>52</v>
      </c>
      <c r="C60" s="87" t="str">
        <f t="shared" si="1"/>
        <v/>
      </c>
      <c r="D60" s="87"/>
      <c r="E60" s="19"/>
      <c r="F60" s="8"/>
      <c r="G60" s="19" t="s">
        <v>3</v>
      </c>
      <c r="H60" s="88"/>
      <c r="I60" s="88"/>
      <c r="J60" s="19"/>
      <c r="K60" s="87" t="str">
        <f t="shared" si="0"/>
        <v/>
      </c>
      <c r="L60" s="87"/>
      <c r="M60" s="6" t="str">
        <f t="shared" si="2"/>
        <v/>
      </c>
      <c r="N60" s="19"/>
      <c r="O60" s="8"/>
      <c r="P60" s="88"/>
      <c r="Q60" s="88"/>
      <c r="R60" s="91" t="str">
        <f t="shared" si="3"/>
        <v/>
      </c>
      <c r="S60" s="91"/>
      <c r="T60" s="92" t="str">
        <f t="shared" si="4"/>
        <v/>
      </c>
      <c r="U60" s="92"/>
    </row>
    <row r="61" spans="2:21" x14ac:dyDescent="0.2">
      <c r="B61" s="19">
        <v>53</v>
      </c>
      <c r="C61" s="87" t="str">
        <f t="shared" si="1"/>
        <v/>
      </c>
      <c r="D61" s="87"/>
      <c r="E61" s="19"/>
      <c r="F61" s="8"/>
      <c r="G61" s="19" t="s">
        <v>3</v>
      </c>
      <c r="H61" s="88"/>
      <c r="I61" s="88"/>
      <c r="J61" s="19"/>
      <c r="K61" s="87" t="str">
        <f t="shared" si="0"/>
        <v/>
      </c>
      <c r="L61" s="87"/>
      <c r="M61" s="6" t="str">
        <f t="shared" si="2"/>
        <v/>
      </c>
      <c r="N61" s="19"/>
      <c r="O61" s="8"/>
      <c r="P61" s="88"/>
      <c r="Q61" s="88"/>
      <c r="R61" s="91" t="str">
        <f t="shared" si="3"/>
        <v/>
      </c>
      <c r="S61" s="91"/>
      <c r="T61" s="92" t="str">
        <f t="shared" si="4"/>
        <v/>
      </c>
      <c r="U61" s="92"/>
    </row>
    <row r="62" spans="2:21" x14ac:dyDescent="0.2">
      <c r="B62" s="19">
        <v>54</v>
      </c>
      <c r="C62" s="87" t="str">
        <f t="shared" si="1"/>
        <v/>
      </c>
      <c r="D62" s="87"/>
      <c r="E62" s="19"/>
      <c r="F62" s="8"/>
      <c r="G62" s="19" t="s">
        <v>3</v>
      </c>
      <c r="H62" s="88"/>
      <c r="I62" s="88"/>
      <c r="J62" s="19"/>
      <c r="K62" s="87" t="str">
        <f t="shared" si="0"/>
        <v/>
      </c>
      <c r="L62" s="87"/>
      <c r="M62" s="6" t="str">
        <f t="shared" si="2"/>
        <v/>
      </c>
      <c r="N62" s="19"/>
      <c r="O62" s="8"/>
      <c r="P62" s="88"/>
      <c r="Q62" s="88"/>
      <c r="R62" s="91" t="str">
        <f t="shared" si="3"/>
        <v/>
      </c>
      <c r="S62" s="91"/>
      <c r="T62" s="92" t="str">
        <f t="shared" si="4"/>
        <v/>
      </c>
      <c r="U62" s="92"/>
    </row>
    <row r="63" spans="2:21" x14ac:dyDescent="0.2">
      <c r="B63" s="19">
        <v>55</v>
      </c>
      <c r="C63" s="87" t="str">
        <f t="shared" si="1"/>
        <v/>
      </c>
      <c r="D63" s="87"/>
      <c r="E63" s="19"/>
      <c r="F63" s="8"/>
      <c r="G63" s="19" t="s">
        <v>4</v>
      </c>
      <c r="H63" s="88"/>
      <c r="I63" s="88"/>
      <c r="J63" s="19"/>
      <c r="K63" s="87" t="str">
        <f t="shared" si="0"/>
        <v/>
      </c>
      <c r="L63" s="87"/>
      <c r="M63" s="6" t="str">
        <f t="shared" si="2"/>
        <v/>
      </c>
      <c r="N63" s="19"/>
      <c r="O63" s="8"/>
      <c r="P63" s="88"/>
      <c r="Q63" s="88"/>
      <c r="R63" s="91" t="str">
        <f t="shared" si="3"/>
        <v/>
      </c>
      <c r="S63" s="91"/>
      <c r="T63" s="92" t="str">
        <f t="shared" si="4"/>
        <v/>
      </c>
      <c r="U63" s="92"/>
    </row>
    <row r="64" spans="2:21" x14ac:dyDescent="0.2">
      <c r="B64" s="19">
        <v>56</v>
      </c>
      <c r="C64" s="87" t="str">
        <f t="shared" si="1"/>
        <v/>
      </c>
      <c r="D64" s="87"/>
      <c r="E64" s="19"/>
      <c r="F64" s="8"/>
      <c r="G64" s="19" t="s">
        <v>3</v>
      </c>
      <c r="H64" s="88"/>
      <c r="I64" s="88"/>
      <c r="J64" s="19"/>
      <c r="K64" s="87" t="str">
        <f t="shared" si="0"/>
        <v/>
      </c>
      <c r="L64" s="87"/>
      <c r="M64" s="6" t="str">
        <f t="shared" si="2"/>
        <v/>
      </c>
      <c r="N64" s="19"/>
      <c r="O64" s="8"/>
      <c r="P64" s="88"/>
      <c r="Q64" s="88"/>
      <c r="R64" s="91" t="str">
        <f t="shared" si="3"/>
        <v/>
      </c>
      <c r="S64" s="91"/>
      <c r="T64" s="92" t="str">
        <f t="shared" si="4"/>
        <v/>
      </c>
      <c r="U64" s="92"/>
    </row>
    <row r="65" spans="2:21" x14ac:dyDescent="0.2">
      <c r="B65" s="19">
        <v>57</v>
      </c>
      <c r="C65" s="87" t="str">
        <f t="shared" si="1"/>
        <v/>
      </c>
      <c r="D65" s="87"/>
      <c r="E65" s="19"/>
      <c r="F65" s="8"/>
      <c r="G65" s="19" t="s">
        <v>3</v>
      </c>
      <c r="H65" s="88"/>
      <c r="I65" s="88"/>
      <c r="J65" s="19"/>
      <c r="K65" s="87" t="str">
        <f t="shared" si="0"/>
        <v/>
      </c>
      <c r="L65" s="87"/>
      <c r="M65" s="6" t="str">
        <f t="shared" si="2"/>
        <v/>
      </c>
      <c r="N65" s="19"/>
      <c r="O65" s="8"/>
      <c r="P65" s="88"/>
      <c r="Q65" s="88"/>
      <c r="R65" s="91" t="str">
        <f t="shared" si="3"/>
        <v/>
      </c>
      <c r="S65" s="91"/>
      <c r="T65" s="92" t="str">
        <f t="shared" si="4"/>
        <v/>
      </c>
      <c r="U65" s="92"/>
    </row>
    <row r="66" spans="2:21" x14ac:dyDescent="0.2">
      <c r="B66" s="19">
        <v>58</v>
      </c>
      <c r="C66" s="87" t="str">
        <f t="shared" si="1"/>
        <v/>
      </c>
      <c r="D66" s="87"/>
      <c r="E66" s="19"/>
      <c r="F66" s="8"/>
      <c r="G66" s="19" t="s">
        <v>3</v>
      </c>
      <c r="H66" s="88"/>
      <c r="I66" s="88"/>
      <c r="J66" s="19"/>
      <c r="K66" s="87" t="str">
        <f t="shared" si="0"/>
        <v/>
      </c>
      <c r="L66" s="87"/>
      <c r="M66" s="6" t="str">
        <f t="shared" si="2"/>
        <v/>
      </c>
      <c r="N66" s="19"/>
      <c r="O66" s="8"/>
      <c r="P66" s="88"/>
      <c r="Q66" s="88"/>
      <c r="R66" s="91" t="str">
        <f t="shared" si="3"/>
        <v/>
      </c>
      <c r="S66" s="91"/>
      <c r="T66" s="92" t="str">
        <f t="shared" si="4"/>
        <v/>
      </c>
      <c r="U66" s="92"/>
    </row>
    <row r="67" spans="2:21" x14ac:dyDescent="0.2">
      <c r="B67" s="19">
        <v>59</v>
      </c>
      <c r="C67" s="87" t="str">
        <f t="shared" si="1"/>
        <v/>
      </c>
      <c r="D67" s="87"/>
      <c r="E67" s="19"/>
      <c r="F67" s="8"/>
      <c r="G67" s="19" t="s">
        <v>3</v>
      </c>
      <c r="H67" s="88"/>
      <c r="I67" s="88"/>
      <c r="J67" s="19"/>
      <c r="K67" s="87" t="str">
        <f t="shared" si="0"/>
        <v/>
      </c>
      <c r="L67" s="87"/>
      <c r="M67" s="6" t="str">
        <f t="shared" si="2"/>
        <v/>
      </c>
      <c r="N67" s="19"/>
      <c r="O67" s="8"/>
      <c r="P67" s="88"/>
      <c r="Q67" s="88"/>
      <c r="R67" s="91" t="str">
        <f t="shared" si="3"/>
        <v/>
      </c>
      <c r="S67" s="91"/>
      <c r="T67" s="92" t="str">
        <f t="shared" si="4"/>
        <v/>
      </c>
      <c r="U67" s="92"/>
    </row>
    <row r="68" spans="2:21" x14ac:dyDescent="0.2">
      <c r="B68" s="19">
        <v>60</v>
      </c>
      <c r="C68" s="87" t="str">
        <f t="shared" si="1"/>
        <v/>
      </c>
      <c r="D68" s="87"/>
      <c r="E68" s="19"/>
      <c r="F68" s="8"/>
      <c r="G68" s="19" t="s">
        <v>4</v>
      </c>
      <c r="H68" s="88"/>
      <c r="I68" s="88"/>
      <c r="J68" s="19"/>
      <c r="K68" s="87" t="str">
        <f t="shared" si="0"/>
        <v/>
      </c>
      <c r="L68" s="87"/>
      <c r="M68" s="6" t="str">
        <f t="shared" si="2"/>
        <v/>
      </c>
      <c r="N68" s="19"/>
      <c r="O68" s="8"/>
      <c r="P68" s="88"/>
      <c r="Q68" s="88"/>
      <c r="R68" s="91" t="str">
        <f t="shared" si="3"/>
        <v/>
      </c>
      <c r="S68" s="91"/>
      <c r="T68" s="92" t="str">
        <f t="shared" si="4"/>
        <v/>
      </c>
      <c r="U68" s="92"/>
    </row>
    <row r="69" spans="2:21" x14ac:dyDescent="0.2">
      <c r="B69" s="19">
        <v>61</v>
      </c>
      <c r="C69" s="87" t="str">
        <f t="shared" si="1"/>
        <v/>
      </c>
      <c r="D69" s="87"/>
      <c r="E69" s="19"/>
      <c r="F69" s="8"/>
      <c r="G69" s="19" t="s">
        <v>4</v>
      </c>
      <c r="H69" s="88"/>
      <c r="I69" s="88"/>
      <c r="J69" s="19"/>
      <c r="K69" s="87" t="str">
        <f t="shared" si="0"/>
        <v/>
      </c>
      <c r="L69" s="87"/>
      <c r="M69" s="6" t="str">
        <f t="shared" si="2"/>
        <v/>
      </c>
      <c r="N69" s="19"/>
      <c r="O69" s="8"/>
      <c r="P69" s="88"/>
      <c r="Q69" s="88"/>
      <c r="R69" s="91" t="str">
        <f t="shared" si="3"/>
        <v/>
      </c>
      <c r="S69" s="91"/>
      <c r="T69" s="92" t="str">
        <f t="shared" si="4"/>
        <v/>
      </c>
      <c r="U69" s="92"/>
    </row>
    <row r="70" spans="2:21" x14ac:dyDescent="0.2">
      <c r="B70" s="19">
        <v>62</v>
      </c>
      <c r="C70" s="87" t="str">
        <f t="shared" si="1"/>
        <v/>
      </c>
      <c r="D70" s="87"/>
      <c r="E70" s="19"/>
      <c r="F70" s="8"/>
      <c r="G70" s="19" t="s">
        <v>3</v>
      </c>
      <c r="H70" s="88"/>
      <c r="I70" s="88"/>
      <c r="J70" s="19"/>
      <c r="K70" s="87" t="str">
        <f t="shared" si="0"/>
        <v/>
      </c>
      <c r="L70" s="87"/>
      <c r="M70" s="6" t="str">
        <f t="shared" si="2"/>
        <v/>
      </c>
      <c r="N70" s="19"/>
      <c r="O70" s="8"/>
      <c r="P70" s="88"/>
      <c r="Q70" s="88"/>
      <c r="R70" s="91" t="str">
        <f t="shared" si="3"/>
        <v/>
      </c>
      <c r="S70" s="91"/>
      <c r="T70" s="92" t="str">
        <f t="shared" si="4"/>
        <v/>
      </c>
      <c r="U70" s="92"/>
    </row>
    <row r="71" spans="2:21" x14ac:dyDescent="0.2">
      <c r="B71" s="19">
        <v>63</v>
      </c>
      <c r="C71" s="87" t="str">
        <f t="shared" si="1"/>
        <v/>
      </c>
      <c r="D71" s="87"/>
      <c r="E71" s="19"/>
      <c r="F71" s="8"/>
      <c r="G71" s="19" t="s">
        <v>4</v>
      </c>
      <c r="H71" s="88"/>
      <c r="I71" s="88"/>
      <c r="J71" s="19"/>
      <c r="K71" s="87" t="str">
        <f t="shared" si="0"/>
        <v/>
      </c>
      <c r="L71" s="87"/>
      <c r="M71" s="6" t="str">
        <f t="shared" si="2"/>
        <v/>
      </c>
      <c r="N71" s="19"/>
      <c r="O71" s="8"/>
      <c r="P71" s="88"/>
      <c r="Q71" s="88"/>
      <c r="R71" s="91" t="str">
        <f t="shared" si="3"/>
        <v/>
      </c>
      <c r="S71" s="91"/>
      <c r="T71" s="92" t="str">
        <f t="shared" si="4"/>
        <v/>
      </c>
      <c r="U71" s="92"/>
    </row>
    <row r="72" spans="2:21" x14ac:dyDescent="0.2">
      <c r="B72" s="19">
        <v>64</v>
      </c>
      <c r="C72" s="87" t="str">
        <f t="shared" si="1"/>
        <v/>
      </c>
      <c r="D72" s="87"/>
      <c r="E72" s="19"/>
      <c r="F72" s="8"/>
      <c r="G72" s="19" t="s">
        <v>3</v>
      </c>
      <c r="H72" s="88"/>
      <c r="I72" s="88"/>
      <c r="J72" s="19"/>
      <c r="K72" s="87" t="str">
        <f t="shared" si="0"/>
        <v/>
      </c>
      <c r="L72" s="87"/>
      <c r="M72" s="6" t="str">
        <f t="shared" si="2"/>
        <v/>
      </c>
      <c r="N72" s="19"/>
      <c r="O72" s="8"/>
      <c r="P72" s="88"/>
      <c r="Q72" s="88"/>
      <c r="R72" s="91" t="str">
        <f t="shared" si="3"/>
        <v/>
      </c>
      <c r="S72" s="91"/>
      <c r="T72" s="92" t="str">
        <f t="shared" si="4"/>
        <v/>
      </c>
      <c r="U72" s="92"/>
    </row>
    <row r="73" spans="2:21" x14ac:dyDescent="0.2">
      <c r="B73" s="19">
        <v>65</v>
      </c>
      <c r="C73" s="87" t="str">
        <f t="shared" si="1"/>
        <v/>
      </c>
      <c r="D73" s="87"/>
      <c r="E73" s="19"/>
      <c r="F73" s="8"/>
      <c r="G73" s="19" t="s">
        <v>4</v>
      </c>
      <c r="H73" s="88"/>
      <c r="I73" s="88"/>
      <c r="J73" s="19"/>
      <c r="K73" s="87" t="str">
        <f t="shared" ref="K73:K108" si="5">IF(F73="","",C73*0.03)</f>
        <v/>
      </c>
      <c r="L73" s="87"/>
      <c r="M73" s="6" t="str">
        <f t="shared" si="2"/>
        <v/>
      </c>
      <c r="N73" s="19"/>
      <c r="O73" s="8"/>
      <c r="P73" s="88"/>
      <c r="Q73" s="88"/>
      <c r="R73" s="91" t="str">
        <f t="shared" si="3"/>
        <v/>
      </c>
      <c r="S73" s="91"/>
      <c r="T73" s="92" t="str">
        <f t="shared" si="4"/>
        <v/>
      </c>
      <c r="U73" s="92"/>
    </row>
    <row r="74" spans="2:21" x14ac:dyDescent="0.2">
      <c r="B74" s="19">
        <v>66</v>
      </c>
      <c r="C74" s="87" t="str">
        <f t="shared" ref="C74:C108" si="6">IF(R73="","",C73+R73)</f>
        <v/>
      </c>
      <c r="D74" s="87"/>
      <c r="E74" s="19"/>
      <c r="F74" s="8"/>
      <c r="G74" s="19" t="s">
        <v>4</v>
      </c>
      <c r="H74" s="88"/>
      <c r="I74" s="88"/>
      <c r="J74" s="19"/>
      <c r="K74" s="87" t="str">
        <f t="shared" si="5"/>
        <v/>
      </c>
      <c r="L74" s="87"/>
      <c r="M74" s="6" t="str">
        <f t="shared" ref="M74:M108" si="7">IF(J74="","",(K74/J74)/1000)</f>
        <v/>
      </c>
      <c r="N74" s="19"/>
      <c r="O74" s="8"/>
      <c r="P74" s="88"/>
      <c r="Q74" s="88"/>
      <c r="R74" s="91" t="str">
        <f t="shared" ref="R74:R108" si="8">IF(O74="","",(IF(G74="売",H74-P74,P74-H74))*M74*100000)</f>
        <v/>
      </c>
      <c r="S74" s="91"/>
      <c r="T74" s="92" t="str">
        <f t="shared" ref="T74:T108" si="9">IF(O74="","",IF(R74&lt;0,J74*(-1),IF(G74="買",(P74-H74)*100,(H74-P74)*100)))</f>
        <v/>
      </c>
      <c r="U74" s="92"/>
    </row>
    <row r="75" spans="2:21" x14ac:dyDescent="0.2">
      <c r="B75" s="19">
        <v>67</v>
      </c>
      <c r="C75" s="87" t="str">
        <f t="shared" si="6"/>
        <v/>
      </c>
      <c r="D75" s="87"/>
      <c r="E75" s="19"/>
      <c r="F75" s="8"/>
      <c r="G75" s="19" t="s">
        <v>3</v>
      </c>
      <c r="H75" s="88"/>
      <c r="I75" s="88"/>
      <c r="J75" s="19"/>
      <c r="K75" s="87" t="str">
        <f t="shared" si="5"/>
        <v/>
      </c>
      <c r="L75" s="87"/>
      <c r="M75" s="6" t="str">
        <f t="shared" si="7"/>
        <v/>
      </c>
      <c r="N75" s="19"/>
      <c r="O75" s="8"/>
      <c r="P75" s="88"/>
      <c r="Q75" s="88"/>
      <c r="R75" s="91" t="str">
        <f t="shared" si="8"/>
        <v/>
      </c>
      <c r="S75" s="91"/>
      <c r="T75" s="92" t="str">
        <f t="shared" si="9"/>
        <v/>
      </c>
      <c r="U75" s="92"/>
    </row>
    <row r="76" spans="2:21" x14ac:dyDescent="0.2">
      <c r="B76" s="19">
        <v>68</v>
      </c>
      <c r="C76" s="87" t="str">
        <f t="shared" si="6"/>
        <v/>
      </c>
      <c r="D76" s="87"/>
      <c r="E76" s="19"/>
      <c r="F76" s="8"/>
      <c r="G76" s="19" t="s">
        <v>3</v>
      </c>
      <c r="H76" s="88"/>
      <c r="I76" s="88"/>
      <c r="J76" s="19"/>
      <c r="K76" s="87" t="str">
        <f t="shared" si="5"/>
        <v/>
      </c>
      <c r="L76" s="87"/>
      <c r="M76" s="6" t="str">
        <f t="shared" si="7"/>
        <v/>
      </c>
      <c r="N76" s="19"/>
      <c r="O76" s="8"/>
      <c r="P76" s="88"/>
      <c r="Q76" s="88"/>
      <c r="R76" s="91" t="str">
        <f t="shared" si="8"/>
        <v/>
      </c>
      <c r="S76" s="91"/>
      <c r="T76" s="92" t="str">
        <f t="shared" si="9"/>
        <v/>
      </c>
      <c r="U76" s="92"/>
    </row>
    <row r="77" spans="2:21" x14ac:dyDescent="0.2">
      <c r="B77" s="19">
        <v>69</v>
      </c>
      <c r="C77" s="87" t="str">
        <f t="shared" si="6"/>
        <v/>
      </c>
      <c r="D77" s="87"/>
      <c r="E77" s="19"/>
      <c r="F77" s="8"/>
      <c r="G77" s="19" t="s">
        <v>3</v>
      </c>
      <c r="H77" s="88"/>
      <c r="I77" s="88"/>
      <c r="J77" s="19"/>
      <c r="K77" s="87" t="str">
        <f t="shared" si="5"/>
        <v/>
      </c>
      <c r="L77" s="87"/>
      <c r="M77" s="6" t="str">
        <f t="shared" si="7"/>
        <v/>
      </c>
      <c r="N77" s="19"/>
      <c r="O77" s="8"/>
      <c r="P77" s="88"/>
      <c r="Q77" s="88"/>
      <c r="R77" s="91" t="str">
        <f t="shared" si="8"/>
        <v/>
      </c>
      <c r="S77" s="91"/>
      <c r="T77" s="92" t="str">
        <f t="shared" si="9"/>
        <v/>
      </c>
      <c r="U77" s="92"/>
    </row>
    <row r="78" spans="2:21" x14ac:dyDescent="0.2">
      <c r="B78" s="19">
        <v>70</v>
      </c>
      <c r="C78" s="87" t="str">
        <f t="shared" si="6"/>
        <v/>
      </c>
      <c r="D78" s="87"/>
      <c r="E78" s="19"/>
      <c r="F78" s="8"/>
      <c r="G78" s="19" t="s">
        <v>4</v>
      </c>
      <c r="H78" s="88"/>
      <c r="I78" s="88"/>
      <c r="J78" s="19"/>
      <c r="K78" s="87" t="str">
        <f t="shared" si="5"/>
        <v/>
      </c>
      <c r="L78" s="87"/>
      <c r="M78" s="6" t="str">
        <f t="shared" si="7"/>
        <v/>
      </c>
      <c r="N78" s="19"/>
      <c r="O78" s="8"/>
      <c r="P78" s="88"/>
      <c r="Q78" s="88"/>
      <c r="R78" s="91" t="str">
        <f t="shared" si="8"/>
        <v/>
      </c>
      <c r="S78" s="91"/>
      <c r="T78" s="92" t="str">
        <f t="shared" si="9"/>
        <v/>
      </c>
      <c r="U78" s="92"/>
    </row>
    <row r="79" spans="2:21" x14ac:dyDescent="0.2">
      <c r="B79" s="19">
        <v>71</v>
      </c>
      <c r="C79" s="87" t="str">
        <f t="shared" si="6"/>
        <v/>
      </c>
      <c r="D79" s="87"/>
      <c r="E79" s="19"/>
      <c r="F79" s="8"/>
      <c r="G79" s="19" t="s">
        <v>3</v>
      </c>
      <c r="H79" s="88"/>
      <c r="I79" s="88"/>
      <c r="J79" s="19"/>
      <c r="K79" s="87" t="str">
        <f t="shared" si="5"/>
        <v/>
      </c>
      <c r="L79" s="87"/>
      <c r="M79" s="6" t="str">
        <f t="shared" si="7"/>
        <v/>
      </c>
      <c r="N79" s="19"/>
      <c r="O79" s="8"/>
      <c r="P79" s="88"/>
      <c r="Q79" s="88"/>
      <c r="R79" s="91" t="str">
        <f t="shared" si="8"/>
        <v/>
      </c>
      <c r="S79" s="91"/>
      <c r="T79" s="92" t="str">
        <f t="shared" si="9"/>
        <v/>
      </c>
      <c r="U79" s="92"/>
    </row>
    <row r="80" spans="2:21" x14ac:dyDescent="0.2">
      <c r="B80" s="19">
        <v>72</v>
      </c>
      <c r="C80" s="87" t="str">
        <f t="shared" si="6"/>
        <v/>
      </c>
      <c r="D80" s="87"/>
      <c r="E80" s="19"/>
      <c r="F80" s="8"/>
      <c r="G80" s="19" t="s">
        <v>4</v>
      </c>
      <c r="H80" s="88"/>
      <c r="I80" s="88"/>
      <c r="J80" s="19"/>
      <c r="K80" s="87" t="str">
        <f t="shared" si="5"/>
        <v/>
      </c>
      <c r="L80" s="87"/>
      <c r="M80" s="6" t="str">
        <f t="shared" si="7"/>
        <v/>
      </c>
      <c r="N80" s="19"/>
      <c r="O80" s="8"/>
      <c r="P80" s="88"/>
      <c r="Q80" s="88"/>
      <c r="R80" s="91" t="str">
        <f t="shared" si="8"/>
        <v/>
      </c>
      <c r="S80" s="91"/>
      <c r="T80" s="92" t="str">
        <f t="shared" si="9"/>
        <v/>
      </c>
      <c r="U80" s="92"/>
    </row>
    <row r="81" spans="2:21" x14ac:dyDescent="0.2">
      <c r="B81" s="19">
        <v>73</v>
      </c>
      <c r="C81" s="87" t="str">
        <f t="shared" si="6"/>
        <v/>
      </c>
      <c r="D81" s="87"/>
      <c r="E81" s="19"/>
      <c r="F81" s="8"/>
      <c r="G81" s="19" t="s">
        <v>3</v>
      </c>
      <c r="H81" s="88"/>
      <c r="I81" s="88"/>
      <c r="J81" s="19"/>
      <c r="K81" s="87" t="str">
        <f t="shared" si="5"/>
        <v/>
      </c>
      <c r="L81" s="87"/>
      <c r="M81" s="6" t="str">
        <f t="shared" si="7"/>
        <v/>
      </c>
      <c r="N81" s="19"/>
      <c r="O81" s="8"/>
      <c r="P81" s="88"/>
      <c r="Q81" s="88"/>
      <c r="R81" s="91" t="str">
        <f t="shared" si="8"/>
        <v/>
      </c>
      <c r="S81" s="91"/>
      <c r="T81" s="92" t="str">
        <f t="shared" si="9"/>
        <v/>
      </c>
      <c r="U81" s="92"/>
    </row>
    <row r="82" spans="2:21" x14ac:dyDescent="0.2">
      <c r="B82" s="19">
        <v>74</v>
      </c>
      <c r="C82" s="87" t="str">
        <f t="shared" si="6"/>
        <v/>
      </c>
      <c r="D82" s="87"/>
      <c r="E82" s="19"/>
      <c r="F82" s="8"/>
      <c r="G82" s="19" t="s">
        <v>3</v>
      </c>
      <c r="H82" s="88"/>
      <c r="I82" s="88"/>
      <c r="J82" s="19"/>
      <c r="K82" s="87" t="str">
        <f t="shared" si="5"/>
        <v/>
      </c>
      <c r="L82" s="87"/>
      <c r="M82" s="6" t="str">
        <f t="shared" si="7"/>
        <v/>
      </c>
      <c r="N82" s="19"/>
      <c r="O82" s="8"/>
      <c r="P82" s="88"/>
      <c r="Q82" s="88"/>
      <c r="R82" s="91" t="str">
        <f t="shared" si="8"/>
        <v/>
      </c>
      <c r="S82" s="91"/>
      <c r="T82" s="92" t="str">
        <f t="shared" si="9"/>
        <v/>
      </c>
      <c r="U82" s="92"/>
    </row>
    <row r="83" spans="2:21" x14ac:dyDescent="0.2">
      <c r="B83" s="19">
        <v>75</v>
      </c>
      <c r="C83" s="87" t="str">
        <f t="shared" si="6"/>
        <v/>
      </c>
      <c r="D83" s="87"/>
      <c r="E83" s="19"/>
      <c r="F83" s="8"/>
      <c r="G83" s="19" t="s">
        <v>3</v>
      </c>
      <c r="H83" s="88"/>
      <c r="I83" s="88"/>
      <c r="J83" s="19"/>
      <c r="K83" s="87" t="str">
        <f t="shared" si="5"/>
        <v/>
      </c>
      <c r="L83" s="87"/>
      <c r="M83" s="6" t="str">
        <f t="shared" si="7"/>
        <v/>
      </c>
      <c r="N83" s="19"/>
      <c r="O83" s="8"/>
      <c r="P83" s="88"/>
      <c r="Q83" s="88"/>
      <c r="R83" s="91" t="str">
        <f t="shared" si="8"/>
        <v/>
      </c>
      <c r="S83" s="91"/>
      <c r="T83" s="92" t="str">
        <f t="shared" si="9"/>
        <v/>
      </c>
      <c r="U83" s="92"/>
    </row>
    <row r="84" spans="2:21" x14ac:dyDescent="0.2">
      <c r="B84" s="19">
        <v>76</v>
      </c>
      <c r="C84" s="87" t="str">
        <f t="shared" si="6"/>
        <v/>
      </c>
      <c r="D84" s="87"/>
      <c r="E84" s="19"/>
      <c r="F84" s="8"/>
      <c r="G84" s="19" t="s">
        <v>3</v>
      </c>
      <c r="H84" s="88"/>
      <c r="I84" s="88"/>
      <c r="J84" s="19"/>
      <c r="K84" s="87" t="str">
        <f t="shared" si="5"/>
        <v/>
      </c>
      <c r="L84" s="87"/>
      <c r="M84" s="6" t="str">
        <f t="shared" si="7"/>
        <v/>
      </c>
      <c r="N84" s="19"/>
      <c r="O84" s="8"/>
      <c r="P84" s="88"/>
      <c r="Q84" s="88"/>
      <c r="R84" s="91" t="str">
        <f t="shared" si="8"/>
        <v/>
      </c>
      <c r="S84" s="91"/>
      <c r="T84" s="92" t="str">
        <f t="shared" si="9"/>
        <v/>
      </c>
      <c r="U84" s="92"/>
    </row>
    <row r="85" spans="2:21" x14ac:dyDescent="0.2">
      <c r="B85" s="19">
        <v>77</v>
      </c>
      <c r="C85" s="87" t="str">
        <f t="shared" si="6"/>
        <v/>
      </c>
      <c r="D85" s="87"/>
      <c r="E85" s="19"/>
      <c r="F85" s="8"/>
      <c r="G85" s="19" t="s">
        <v>4</v>
      </c>
      <c r="H85" s="88"/>
      <c r="I85" s="88"/>
      <c r="J85" s="19"/>
      <c r="K85" s="87" t="str">
        <f t="shared" si="5"/>
        <v/>
      </c>
      <c r="L85" s="87"/>
      <c r="M85" s="6" t="str">
        <f t="shared" si="7"/>
        <v/>
      </c>
      <c r="N85" s="19"/>
      <c r="O85" s="8"/>
      <c r="P85" s="88"/>
      <c r="Q85" s="88"/>
      <c r="R85" s="91" t="str">
        <f t="shared" si="8"/>
        <v/>
      </c>
      <c r="S85" s="91"/>
      <c r="T85" s="92" t="str">
        <f t="shared" si="9"/>
        <v/>
      </c>
      <c r="U85" s="92"/>
    </row>
    <row r="86" spans="2:21" x14ac:dyDescent="0.2">
      <c r="B86" s="19">
        <v>78</v>
      </c>
      <c r="C86" s="87" t="str">
        <f t="shared" si="6"/>
        <v/>
      </c>
      <c r="D86" s="87"/>
      <c r="E86" s="19"/>
      <c r="F86" s="8"/>
      <c r="G86" s="19" t="s">
        <v>3</v>
      </c>
      <c r="H86" s="88"/>
      <c r="I86" s="88"/>
      <c r="J86" s="19"/>
      <c r="K86" s="87" t="str">
        <f t="shared" si="5"/>
        <v/>
      </c>
      <c r="L86" s="87"/>
      <c r="M86" s="6" t="str">
        <f t="shared" si="7"/>
        <v/>
      </c>
      <c r="N86" s="19"/>
      <c r="O86" s="8"/>
      <c r="P86" s="88"/>
      <c r="Q86" s="88"/>
      <c r="R86" s="91" t="str">
        <f t="shared" si="8"/>
        <v/>
      </c>
      <c r="S86" s="91"/>
      <c r="T86" s="92" t="str">
        <f t="shared" si="9"/>
        <v/>
      </c>
      <c r="U86" s="92"/>
    </row>
    <row r="87" spans="2:21" x14ac:dyDescent="0.2">
      <c r="B87" s="19">
        <v>79</v>
      </c>
      <c r="C87" s="87" t="str">
        <f t="shared" si="6"/>
        <v/>
      </c>
      <c r="D87" s="87"/>
      <c r="E87" s="19"/>
      <c r="F87" s="8"/>
      <c r="G87" s="19" t="s">
        <v>4</v>
      </c>
      <c r="H87" s="88"/>
      <c r="I87" s="88"/>
      <c r="J87" s="19"/>
      <c r="K87" s="87" t="str">
        <f t="shared" si="5"/>
        <v/>
      </c>
      <c r="L87" s="87"/>
      <c r="M87" s="6" t="str">
        <f t="shared" si="7"/>
        <v/>
      </c>
      <c r="N87" s="19"/>
      <c r="O87" s="8"/>
      <c r="P87" s="88"/>
      <c r="Q87" s="88"/>
      <c r="R87" s="91" t="str">
        <f t="shared" si="8"/>
        <v/>
      </c>
      <c r="S87" s="91"/>
      <c r="T87" s="92" t="str">
        <f t="shared" si="9"/>
        <v/>
      </c>
      <c r="U87" s="92"/>
    </row>
    <row r="88" spans="2:21" x14ac:dyDescent="0.2">
      <c r="B88" s="19">
        <v>80</v>
      </c>
      <c r="C88" s="87" t="str">
        <f t="shared" si="6"/>
        <v/>
      </c>
      <c r="D88" s="87"/>
      <c r="E88" s="19"/>
      <c r="F88" s="8"/>
      <c r="G88" s="19" t="s">
        <v>4</v>
      </c>
      <c r="H88" s="88"/>
      <c r="I88" s="88"/>
      <c r="J88" s="19"/>
      <c r="K88" s="87" t="str">
        <f t="shared" si="5"/>
        <v/>
      </c>
      <c r="L88" s="87"/>
      <c r="M88" s="6" t="str">
        <f t="shared" si="7"/>
        <v/>
      </c>
      <c r="N88" s="19"/>
      <c r="O88" s="8"/>
      <c r="P88" s="88"/>
      <c r="Q88" s="88"/>
      <c r="R88" s="91" t="str">
        <f t="shared" si="8"/>
        <v/>
      </c>
      <c r="S88" s="91"/>
      <c r="T88" s="92" t="str">
        <f t="shared" si="9"/>
        <v/>
      </c>
      <c r="U88" s="92"/>
    </row>
    <row r="89" spans="2:21" x14ac:dyDescent="0.2">
      <c r="B89" s="19">
        <v>81</v>
      </c>
      <c r="C89" s="87" t="str">
        <f t="shared" si="6"/>
        <v/>
      </c>
      <c r="D89" s="87"/>
      <c r="E89" s="19"/>
      <c r="F89" s="8"/>
      <c r="G89" s="19" t="s">
        <v>4</v>
      </c>
      <c r="H89" s="88"/>
      <c r="I89" s="88"/>
      <c r="J89" s="19"/>
      <c r="K89" s="87" t="str">
        <f t="shared" si="5"/>
        <v/>
      </c>
      <c r="L89" s="87"/>
      <c r="M89" s="6" t="str">
        <f t="shared" si="7"/>
        <v/>
      </c>
      <c r="N89" s="19"/>
      <c r="O89" s="8"/>
      <c r="P89" s="88"/>
      <c r="Q89" s="88"/>
      <c r="R89" s="91" t="str">
        <f t="shared" si="8"/>
        <v/>
      </c>
      <c r="S89" s="91"/>
      <c r="T89" s="92" t="str">
        <f t="shared" si="9"/>
        <v/>
      </c>
      <c r="U89" s="92"/>
    </row>
    <row r="90" spans="2:21" x14ac:dyDescent="0.2">
      <c r="B90" s="19">
        <v>82</v>
      </c>
      <c r="C90" s="87" t="str">
        <f t="shared" si="6"/>
        <v/>
      </c>
      <c r="D90" s="87"/>
      <c r="E90" s="19"/>
      <c r="F90" s="8"/>
      <c r="G90" s="19" t="s">
        <v>4</v>
      </c>
      <c r="H90" s="88"/>
      <c r="I90" s="88"/>
      <c r="J90" s="19"/>
      <c r="K90" s="87" t="str">
        <f t="shared" si="5"/>
        <v/>
      </c>
      <c r="L90" s="87"/>
      <c r="M90" s="6" t="str">
        <f t="shared" si="7"/>
        <v/>
      </c>
      <c r="N90" s="19"/>
      <c r="O90" s="8"/>
      <c r="P90" s="88"/>
      <c r="Q90" s="88"/>
      <c r="R90" s="91" t="str">
        <f t="shared" si="8"/>
        <v/>
      </c>
      <c r="S90" s="91"/>
      <c r="T90" s="92" t="str">
        <f t="shared" si="9"/>
        <v/>
      </c>
      <c r="U90" s="92"/>
    </row>
    <row r="91" spans="2:21" x14ac:dyDescent="0.2">
      <c r="B91" s="19">
        <v>83</v>
      </c>
      <c r="C91" s="87" t="str">
        <f t="shared" si="6"/>
        <v/>
      </c>
      <c r="D91" s="87"/>
      <c r="E91" s="19"/>
      <c r="F91" s="8"/>
      <c r="G91" s="19" t="s">
        <v>4</v>
      </c>
      <c r="H91" s="88"/>
      <c r="I91" s="88"/>
      <c r="J91" s="19"/>
      <c r="K91" s="87" t="str">
        <f t="shared" si="5"/>
        <v/>
      </c>
      <c r="L91" s="87"/>
      <c r="M91" s="6" t="str">
        <f t="shared" si="7"/>
        <v/>
      </c>
      <c r="N91" s="19"/>
      <c r="O91" s="8"/>
      <c r="P91" s="88"/>
      <c r="Q91" s="88"/>
      <c r="R91" s="91" t="str">
        <f t="shared" si="8"/>
        <v/>
      </c>
      <c r="S91" s="91"/>
      <c r="T91" s="92" t="str">
        <f t="shared" si="9"/>
        <v/>
      </c>
      <c r="U91" s="92"/>
    </row>
    <row r="92" spans="2:21" x14ac:dyDescent="0.2">
      <c r="B92" s="19">
        <v>84</v>
      </c>
      <c r="C92" s="87" t="str">
        <f t="shared" si="6"/>
        <v/>
      </c>
      <c r="D92" s="87"/>
      <c r="E92" s="19"/>
      <c r="F92" s="8"/>
      <c r="G92" s="19" t="s">
        <v>3</v>
      </c>
      <c r="H92" s="88"/>
      <c r="I92" s="88"/>
      <c r="J92" s="19"/>
      <c r="K92" s="87" t="str">
        <f t="shared" si="5"/>
        <v/>
      </c>
      <c r="L92" s="87"/>
      <c r="M92" s="6" t="str">
        <f t="shared" si="7"/>
        <v/>
      </c>
      <c r="N92" s="19"/>
      <c r="O92" s="8"/>
      <c r="P92" s="88"/>
      <c r="Q92" s="88"/>
      <c r="R92" s="91" t="str">
        <f t="shared" si="8"/>
        <v/>
      </c>
      <c r="S92" s="91"/>
      <c r="T92" s="92" t="str">
        <f t="shared" si="9"/>
        <v/>
      </c>
      <c r="U92" s="92"/>
    </row>
    <row r="93" spans="2:21" x14ac:dyDescent="0.2">
      <c r="B93" s="19">
        <v>85</v>
      </c>
      <c r="C93" s="87" t="str">
        <f t="shared" si="6"/>
        <v/>
      </c>
      <c r="D93" s="87"/>
      <c r="E93" s="19"/>
      <c r="F93" s="8"/>
      <c r="G93" s="19" t="s">
        <v>4</v>
      </c>
      <c r="H93" s="88"/>
      <c r="I93" s="88"/>
      <c r="J93" s="19"/>
      <c r="K93" s="87" t="str">
        <f t="shared" si="5"/>
        <v/>
      </c>
      <c r="L93" s="87"/>
      <c r="M93" s="6" t="str">
        <f t="shared" si="7"/>
        <v/>
      </c>
      <c r="N93" s="19"/>
      <c r="O93" s="8"/>
      <c r="P93" s="88"/>
      <c r="Q93" s="88"/>
      <c r="R93" s="91" t="str">
        <f t="shared" si="8"/>
        <v/>
      </c>
      <c r="S93" s="91"/>
      <c r="T93" s="92" t="str">
        <f t="shared" si="9"/>
        <v/>
      </c>
      <c r="U93" s="92"/>
    </row>
    <row r="94" spans="2:21" x14ac:dyDescent="0.2">
      <c r="B94" s="19">
        <v>86</v>
      </c>
      <c r="C94" s="87" t="str">
        <f t="shared" si="6"/>
        <v/>
      </c>
      <c r="D94" s="87"/>
      <c r="E94" s="19"/>
      <c r="F94" s="8"/>
      <c r="G94" s="19" t="s">
        <v>3</v>
      </c>
      <c r="H94" s="88"/>
      <c r="I94" s="88"/>
      <c r="J94" s="19"/>
      <c r="K94" s="87" t="str">
        <f t="shared" si="5"/>
        <v/>
      </c>
      <c r="L94" s="87"/>
      <c r="M94" s="6" t="str">
        <f t="shared" si="7"/>
        <v/>
      </c>
      <c r="N94" s="19"/>
      <c r="O94" s="8"/>
      <c r="P94" s="88"/>
      <c r="Q94" s="88"/>
      <c r="R94" s="91" t="str">
        <f t="shared" si="8"/>
        <v/>
      </c>
      <c r="S94" s="91"/>
      <c r="T94" s="92" t="str">
        <f t="shared" si="9"/>
        <v/>
      </c>
      <c r="U94" s="92"/>
    </row>
    <row r="95" spans="2:21" x14ac:dyDescent="0.2">
      <c r="B95" s="19">
        <v>87</v>
      </c>
      <c r="C95" s="87" t="str">
        <f t="shared" si="6"/>
        <v/>
      </c>
      <c r="D95" s="87"/>
      <c r="E95" s="19"/>
      <c r="F95" s="8"/>
      <c r="G95" s="19" t="s">
        <v>4</v>
      </c>
      <c r="H95" s="88"/>
      <c r="I95" s="88"/>
      <c r="J95" s="19"/>
      <c r="K95" s="87" t="str">
        <f t="shared" si="5"/>
        <v/>
      </c>
      <c r="L95" s="87"/>
      <c r="M95" s="6" t="str">
        <f t="shared" si="7"/>
        <v/>
      </c>
      <c r="N95" s="19"/>
      <c r="O95" s="8"/>
      <c r="P95" s="88"/>
      <c r="Q95" s="88"/>
      <c r="R95" s="91" t="str">
        <f t="shared" si="8"/>
        <v/>
      </c>
      <c r="S95" s="91"/>
      <c r="T95" s="92" t="str">
        <f t="shared" si="9"/>
        <v/>
      </c>
      <c r="U95" s="92"/>
    </row>
    <row r="96" spans="2:21" x14ac:dyDescent="0.2">
      <c r="B96" s="19">
        <v>88</v>
      </c>
      <c r="C96" s="87" t="str">
        <f t="shared" si="6"/>
        <v/>
      </c>
      <c r="D96" s="87"/>
      <c r="E96" s="19"/>
      <c r="F96" s="8"/>
      <c r="G96" s="19" t="s">
        <v>3</v>
      </c>
      <c r="H96" s="88"/>
      <c r="I96" s="88"/>
      <c r="J96" s="19"/>
      <c r="K96" s="87" t="str">
        <f t="shared" si="5"/>
        <v/>
      </c>
      <c r="L96" s="87"/>
      <c r="M96" s="6" t="str">
        <f t="shared" si="7"/>
        <v/>
      </c>
      <c r="N96" s="19"/>
      <c r="O96" s="8"/>
      <c r="P96" s="88"/>
      <c r="Q96" s="88"/>
      <c r="R96" s="91" t="str">
        <f t="shared" si="8"/>
        <v/>
      </c>
      <c r="S96" s="91"/>
      <c r="T96" s="92" t="str">
        <f t="shared" si="9"/>
        <v/>
      </c>
      <c r="U96" s="92"/>
    </row>
    <row r="97" spans="2:21" x14ac:dyDescent="0.2">
      <c r="B97" s="19">
        <v>89</v>
      </c>
      <c r="C97" s="87" t="str">
        <f t="shared" si="6"/>
        <v/>
      </c>
      <c r="D97" s="87"/>
      <c r="E97" s="19"/>
      <c r="F97" s="8"/>
      <c r="G97" s="19" t="s">
        <v>4</v>
      </c>
      <c r="H97" s="88"/>
      <c r="I97" s="88"/>
      <c r="J97" s="19"/>
      <c r="K97" s="87" t="str">
        <f t="shared" si="5"/>
        <v/>
      </c>
      <c r="L97" s="87"/>
      <c r="M97" s="6" t="str">
        <f t="shared" si="7"/>
        <v/>
      </c>
      <c r="N97" s="19"/>
      <c r="O97" s="8"/>
      <c r="P97" s="88"/>
      <c r="Q97" s="88"/>
      <c r="R97" s="91" t="str">
        <f t="shared" si="8"/>
        <v/>
      </c>
      <c r="S97" s="91"/>
      <c r="T97" s="92" t="str">
        <f t="shared" si="9"/>
        <v/>
      </c>
      <c r="U97" s="92"/>
    </row>
    <row r="98" spans="2:21" x14ac:dyDescent="0.2">
      <c r="B98" s="19">
        <v>90</v>
      </c>
      <c r="C98" s="87" t="str">
        <f t="shared" si="6"/>
        <v/>
      </c>
      <c r="D98" s="87"/>
      <c r="E98" s="19"/>
      <c r="F98" s="8"/>
      <c r="G98" s="19" t="s">
        <v>3</v>
      </c>
      <c r="H98" s="88"/>
      <c r="I98" s="88"/>
      <c r="J98" s="19"/>
      <c r="K98" s="87" t="str">
        <f t="shared" si="5"/>
        <v/>
      </c>
      <c r="L98" s="87"/>
      <c r="M98" s="6" t="str">
        <f t="shared" si="7"/>
        <v/>
      </c>
      <c r="N98" s="19"/>
      <c r="O98" s="8"/>
      <c r="P98" s="88"/>
      <c r="Q98" s="88"/>
      <c r="R98" s="91" t="str">
        <f t="shared" si="8"/>
        <v/>
      </c>
      <c r="S98" s="91"/>
      <c r="T98" s="92" t="str">
        <f t="shared" si="9"/>
        <v/>
      </c>
      <c r="U98" s="92"/>
    </row>
    <row r="99" spans="2:21" x14ac:dyDescent="0.2">
      <c r="B99" s="19">
        <v>91</v>
      </c>
      <c r="C99" s="87" t="str">
        <f t="shared" si="6"/>
        <v/>
      </c>
      <c r="D99" s="87"/>
      <c r="E99" s="19"/>
      <c r="F99" s="8"/>
      <c r="G99" s="19" t="s">
        <v>4</v>
      </c>
      <c r="H99" s="88"/>
      <c r="I99" s="88"/>
      <c r="J99" s="19"/>
      <c r="K99" s="87" t="str">
        <f t="shared" si="5"/>
        <v/>
      </c>
      <c r="L99" s="87"/>
      <c r="M99" s="6" t="str">
        <f t="shared" si="7"/>
        <v/>
      </c>
      <c r="N99" s="19"/>
      <c r="O99" s="8"/>
      <c r="P99" s="88"/>
      <c r="Q99" s="88"/>
      <c r="R99" s="91" t="str">
        <f t="shared" si="8"/>
        <v/>
      </c>
      <c r="S99" s="91"/>
      <c r="T99" s="92" t="str">
        <f t="shared" si="9"/>
        <v/>
      </c>
      <c r="U99" s="92"/>
    </row>
    <row r="100" spans="2:21" x14ac:dyDescent="0.2">
      <c r="B100" s="19">
        <v>92</v>
      </c>
      <c r="C100" s="87" t="str">
        <f t="shared" si="6"/>
        <v/>
      </c>
      <c r="D100" s="87"/>
      <c r="E100" s="19"/>
      <c r="F100" s="8"/>
      <c r="G100" s="19" t="s">
        <v>4</v>
      </c>
      <c r="H100" s="88"/>
      <c r="I100" s="88"/>
      <c r="J100" s="19"/>
      <c r="K100" s="87" t="str">
        <f t="shared" si="5"/>
        <v/>
      </c>
      <c r="L100" s="87"/>
      <c r="M100" s="6" t="str">
        <f t="shared" si="7"/>
        <v/>
      </c>
      <c r="N100" s="19"/>
      <c r="O100" s="8"/>
      <c r="P100" s="88"/>
      <c r="Q100" s="88"/>
      <c r="R100" s="91" t="str">
        <f t="shared" si="8"/>
        <v/>
      </c>
      <c r="S100" s="91"/>
      <c r="T100" s="92" t="str">
        <f t="shared" si="9"/>
        <v/>
      </c>
      <c r="U100" s="92"/>
    </row>
    <row r="101" spans="2:21" x14ac:dyDescent="0.2">
      <c r="B101" s="19">
        <v>93</v>
      </c>
      <c r="C101" s="87" t="str">
        <f t="shared" si="6"/>
        <v/>
      </c>
      <c r="D101" s="87"/>
      <c r="E101" s="19"/>
      <c r="F101" s="8"/>
      <c r="G101" s="19" t="s">
        <v>3</v>
      </c>
      <c r="H101" s="88"/>
      <c r="I101" s="88"/>
      <c r="J101" s="19"/>
      <c r="K101" s="87" t="str">
        <f t="shared" si="5"/>
        <v/>
      </c>
      <c r="L101" s="87"/>
      <c r="M101" s="6" t="str">
        <f t="shared" si="7"/>
        <v/>
      </c>
      <c r="N101" s="19"/>
      <c r="O101" s="8"/>
      <c r="P101" s="88"/>
      <c r="Q101" s="88"/>
      <c r="R101" s="91" t="str">
        <f t="shared" si="8"/>
        <v/>
      </c>
      <c r="S101" s="91"/>
      <c r="T101" s="92" t="str">
        <f t="shared" si="9"/>
        <v/>
      </c>
      <c r="U101" s="92"/>
    </row>
    <row r="102" spans="2:21" x14ac:dyDescent="0.2">
      <c r="B102" s="19">
        <v>94</v>
      </c>
      <c r="C102" s="87" t="str">
        <f t="shared" si="6"/>
        <v/>
      </c>
      <c r="D102" s="87"/>
      <c r="E102" s="19"/>
      <c r="F102" s="8"/>
      <c r="G102" s="19" t="s">
        <v>3</v>
      </c>
      <c r="H102" s="88"/>
      <c r="I102" s="88"/>
      <c r="J102" s="19"/>
      <c r="K102" s="87" t="str">
        <f t="shared" si="5"/>
        <v/>
      </c>
      <c r="L102" s="87"/>
      <c r="M102" s="6" t="str">
        <f t="shared" si="7"/>
        <v/>
      </c>
      <c r="N102" s="19"/>
      <c r="O102" s="8"/>
      <c r="P102" s="88"/>
      <c r="Q102" s="88"/>
      <c r="R102" s="91" t="str">
        <f t="shared" si="8"/>
        <v/>
      </c>
      <c r="S102" s="91"/>
      <c r="T102" s="92" t="str">
        <f t="shared" si="9"/>
        <v/>
      </c>
      <c r="U102" s="92"/>
    </row>
    <row r="103" spans="2:21" x14ac:dyDescent="0.2">
      <c r="B103" s="19">
        <v>95</v>
      </c>
      <c r="C103" s="87" t="str">
        <f t="shared" si="6"/>
        <v/>
      </c>
      <c r="D103" s="87"/>
      <c r="E103" s="19"/>
      <c r="F103" s="8"/>
      <c r="G103" s="19" t="s">
        <v>3</v>
      </c>
      <c r="H103" s="88"/>
      <c r="I103" s="88"/>
      <c r="J103" s="19"/>
      <c r="K103" s="87" t="str">
        <f t="shared" si="5"/>
        <v/>
      </c>
      <c r="L103" s="87"/>
      <c r="M103" s="6" t="str">
        <f t="shared" si="7"/>
        <v/>
      </c>
      <c r="N103" s="19"/>
      <c r="O103" s="8"/>
      <c r="P103" s="88"/>
      <c r="Q103" s="88"/>
      <c r="R103" s="91" t="str">
        <f t="shared" si="8"/>
        <v/>
      </c>
      <c r="S103" s="91"/>
      <c r="T103" s="92" t="str">
        <f t="shared" si="9"/>
        <v/>
      </c>
      <c r="U103" s="92"/>
    </row>
    <row r="104" spans="2:21" x14ac:dyDescent="0.2">
      <c r="B104" s="19">
        <v>96</v>
      </c>
      <c r="C104" s="87" t="str">
        <f t="shared" si="6"/>
        <v/>
      </c>
      <c r="D104" s="87"/>
      <c r="E104" s="19"/>
      <c r="F104" s="8"/>
      <c r="G104" s="19" t="s">
        <v>4</v>
      </c>
      <c r="H104" s="88"/>
      <c r="I104" s="88"/>
      <c r="J104" s="19"/>
      <c r="K104" s="87" t="str">
        <f t="shared" si="5"/>
        <v/>
      </c>
      <c r="L104" s="87"/>
      <c r="M104" s="6" t="str">
        <f t="shared" si="7"/>
        <v/>
      </c>
      <c r="N104" s="19"/>
      <c r="O104" s="8"/>
      <c r="P104" s="88"/>
      <c r="Q104" s="88"/>
      <c r="R104" s="91" t="str">
        <f t="shared" si="8"/>
        <v/>
      </c>
      <c r="S104" s="91"/>
      <c r="T104" s="92" t="str">
        <f t="shared" si="9"/>
        <v/>
      </c>
      <c r="U104" s="92"/>
    </row>
    <row r="105" spans="2:21" x14ac:dyDescent="0.2">
      <c r="B105" s="19">
        <v>97</v>
      </c>
      <c r="C105" s="87" t="str">
        <f t="shared" si="6"/>
        <v/>
      </c>
      <c r="D105" s="87"/>
      <c r="E105" s="19"/>
      <c r="F105" s="8"/>
      <c r="G105" s="19" t="s">
        <v>3</v>
      </c>
      <c r="H105" s="88"/>
      <c r="I105" s="88"/>
      <c r="J105" s="19"/>
      <c r="K105" s="87" t="str">
        <f t="shared" si="5"/>
        <v/>
      </c>
      <c r="L105" s="87"/>
      <c r="M105" s="6" t="str">
        <f t="shared" si="7"/>
        <v/>
      </c>
      <c r="N105" s="19"/>
      <c r="O105" s="8"/>
      <c r="P105" s="88"/>
      <c r="Q105" s="88"/>
      <c r="R105" s="91" t="str">
        <f t="shared" si="8"/>
        <v/>
      </c>
      <c r="S105" s="91"/>
      <c r="T105" s="92" t="str">
        <f t="shared" si="9"/>
        <v/>
      </c>
      <c r="U105" s="92"/>
    </row>
    <row r="106" spans="2:21" x14ac:dyDescent="0.2">
      <c r="B106" s="19">
        <v>98</v>
      </c>
      <c r="C106" s="87" t="str">
        <f t="shared" si="6"/>
        <v/>
      </c>
      <c r="D106" s="87"/>
      <c r="E106" s="19"/>
      <c r="F106" s="8"/>
      <c r="G106" s="19" t="s">
        <v>4</v>
      </c>
      <c r="H106" s="88"/>
      <c r="I106" s="88"/>
      <c r="J106" s="19"/>
      <c r="K106" s="87" t="str">
        <f t="shared" si="5"/>
        <v/>
      </c>
      <c r="L106" s="87"/>
      <c r="M106" s="6" t="str">
        <f t="shared" si="7"/>
        <v/>
      </c>
      <c r="N106" s="19"/>
      <c r="O106" s="8"/>
      <c r="P106" s="88"/>
      <c r="Q106" s="88"/>
      <c r="R106" s="91" t="str">
        <f t="shared" si="8"/>
        <v/>
      </c>
      <c r="S106" s="91"/>
      <c r="T106" s="92" t="str">
        <f t="shared" si="9"/>
        <v/>
      </c>
      <c r="U106" s="92"/>
    </row>
    <row r="107" spans="2:21" x14ac:dyDescent="0.2">
      <c r="B107" s="19">
        <v>99</v>
      </c>
      <c r="C107" s="87" t="str">
        <f t="shared" si="6"/>
        <v/>
      </c>
      <c r="D107" s="87"/>
      <c r="E107" s="19"/>
      <c r="F107" s="8"/>
      <c r="G107" s="19" t="s">
        <v>4</v>
      </c>
      <c r="H107" s="88"/>
      <c r="I107" s="88"/>
      <c r="J107" s="19"/>
      <c r="K107" s="87" t="str">
        <f t="shared" si="5"/>
        <v/>
      </c>
      <c r="L107" s="87"/>
      <c r="M107" s="6" t="str">
        <f t="shared" si="7"/>
        <v/>
      </c>
      <c r="N107" s="19"/>
      <c r="O107" s="8"/>
      <c r="P107" s="88"/>
      <c r="Q107" s="88"/>
      <c r="R107" s="91" t="str">
        <f t="shared" si="8"/>
        <v/>
      </c>
      <c r="S107" s="91"/>
      <c r="T107" s="92" t="str">
        <f t="shared" si="9"/>
        <v/>
      </c>
      <c r="U107" s="92"/>
    </row>
    <row r="108" spans="2:21" x14ac:dyDescent="0.2">
      <c r="B108" s="19">
        <v>100</v>
      </c>
      <c r="C108" s="87" t="str">
        <f t="shared" si="6"/>
        <v/>
      </c>
      <c r="D108" s="87"/>
      <c r="E108" s="19"/>
      <c r="F108" s="8"/>
      <c r="G108" s="19" t="s">
        <v>3</v>
      </c>
      <c r="H108" s="88"/>
      <c r="I108" s="88"/>
      <c r="J108" s="19"/>
      <c r="K108" s="87" t="str">
        <f t="shared" si="5"/>
        <v/>
      </c>
      <c r="L108" s="87"/>
      <c r="M108" s="6" t="str">
        <f t="shared" si="7"/>
        <v/>
      </c>
      <c r="N108" s="19"/>
      <c r="O108" s="8"/>
      <c r="P108" s="88"/>
      <c r="Q108" s="88"/>
      <c r="R108" s="91" t="str">
        <f t="shared" si="8"/>
        <v/>
      </c>
      <c r="S108" s="91"/>
      <c r="T108" s="92" t="str">
        <f t="shared" si="9"/>
        <v/>
      </c>
      <c r="U108" s="92"/>
    </row>
    <row r="109" spans="2:2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片山 修一</cp:lastModifiedBy>
  <cp:revision/>
  <cp:lastPrinted>2015-07-15T10:17:15Z</cp:lastPrinted>
  <dcterms:created xsi:type="dcterms:W3CDTF">2013-10-09T23:04:08Z</dcterms:created>
  <dcterms:modified xsi:type="dcterms:W3CDTF">2020-01-09T06:14:05Z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