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合同会社リリーコンサルタント\OneDrive\トレード管理シート2\"/>
    </mc:Choice>
  </mc:AlternateContent>
  <xr:revisionPtr revIDLastSave="0" documentId="13_ncr:1_{EB9D5E5E-A606-4444-9A45-EE4BB5383F7C}" xr6:coauthVersionLast="45" xr6:coauthVersionMax="45" xr10:uidLastSave="{00000000-0000-0000-0000-000000000000}"/>
  <bookViews>
    <workbookView xWindow="10920" yWindow="0" windowWidth="12036" windowHeight="12360" firstSheet="3" activeTab="6" xr2:uid="{00000000-000D-0000-FFFF-FFFF00000000}"/>
  </bookViews>
  <sheets>
    <sheet name="定数" sheetId="29" state="hidden" r:id="rId1"/>
    <sheet name="検証シート　FIB1.27" sheetId="37" r:id="rId2"/>
    <sheet name="検証シート　FIB1.5" sheetId="38" r:id="rId3"/>
    <sheet name="検証シート　FIB2.0" sheetId="39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9" l="1"/>
  <c r="T108" i="39"/>
  <c r="W108" i="39" s="1"/>
  <c r="R108" i="39"/>
  <c r="M108" i="39"/>
  <c r="K108" i="39"/>
  <c r="V107" i="39"/>
  <c r="T107" i="39"/>
  <c r="W107" i="39" s="1"/>
  <c r="R107" i="39"/>
  <c r="C108" i="39" s="1"/>
  <c r="X108" i="39" s="1"/>
  <c r="Y108" i="39" s="1"/>
  <c r="M107" i="39"/>
  <c r="K107" i="39"/>
  <c r="W106" i="39"/>
  <c r="V106" i="39"/>
  <c r="T106" i="39"/>
  <c r="R106" i="39"/>
  <c r="C107" i="39" s="1"/>
  <c r="X107" i="39" s="1"/>
  <c r="Y107" i="39" s="1"/>
  <c r="M106" i="39"/>
  <c r="K106" i="39"/>
  <c r="V105" i="39"/>
  <c r="T105" i="39"/>
  <c r="W105" i="39" s="1"/>
  <c r="R105" i="39"/>
  <c r="C106" i="39" s="1"/>
  <c r="X106" i="39" s="1"/>
  <c r="Y106" i="39" s="1"/>
  <c r="M105" i="39"/>
  <c r="K105" i="39"/>
  <c r="V104" i="39"/>
  <c r="T104" i="39"/>
  <c r="W104" i="39" s="1"/>
  <c r="R104" i="39"/>
  <c r="C105" i="39" s="1"/>
  <c r="X105" i="39" s="1"/>
  <c r="Y105" i="39" s="1"/>
  <c r="M104" i="39"/>
  <c r="K104" i="39"/>
  <c r="W103" i="39"/>
  <c r="V103" i="39"/>
  <c r="T103" i="39"/>
  <c r="R103" i="39"/>
  <c r="C104" i="39" s="1"/>
  <c r="X104" i="39" s="1"/>
  <c r="Y104" i="39" s="1"/>
  <c r="M103" i="39"/>
  <c r="K103" i="39"/>
  <c r="W102" i="39"/>
  <c r="V102" i="39"/>
  <c r="T102" i="39"/>
  <c r="R102" i="39"/>
  <c r="C103" i="39" s="1"/>
  <c r="X103" i="39" s="1"/>
  <c r="Y103" i="39" s="1"/>
  <c r="M102" i="39"/>
  <c r="K102" i="39"/>
  <c r="V101" i="39"/>
  <c r="T101" i="39"/>
  <c r="W101" i="39" s="1"/>
  <c r="R101" i="39"/>
  <c r="C102" i="39" s="1"/>
  <c r="X102" i="39" s="1"/>
  <c r="Y102" i="39" s="1"/>
  <c r="M101" i="39"/>
  <c r="K101" i="39"/>
  <c r="V100" i="39"/>
  <c r="T100" i="39"/>
  <c r="W100" i="39" s="1"/>
  <c r="R100" i="39"/>
  <c r="C101" i="39" s="1"/>
  <c r="X101" i="39" s="1"/>
  <c r="Y101" i="39" s="1"/>
  <c r="M100" i="39"/>
  <c r="K100" i="39"/>
  <c r="V99" i="39"/>
  <c r="T99" i="39"/>
  <c r="W99" i="39" s="1"/>
  <c r="R99" i="39"/>
  <c r="C100" i="39" s="1"/>
  <c r="X100" i="39" s="1"/>
  <c r="Y100" i="39" s="1"/>
  <c r="M99" i="39"/>
  <c r="K99" i="39"/>
  <c r="W98" i="39"/>
  <c r="V98" i="39"/>
  <c r="T98" i="39"/>
  <c r="R98" i="39"/>
  <c r="C99" i="39" s="1"/>
  <c r="X99" i="39" s="1"/>
  <c r="Y99" i="39" s="1"/>
  <c r="M98" i="39"/>
  <c r="K98" i="39"/>
  <c r="V97" i="39"/>
  <c r="T97" i="39"/>
  <c r="W97" i="39" s="1"/>
  <c r="R97" i="39"/>
  <c r="C98" i="39" s="1"/>
  <c r="X98" i="39" s="1"/>
  <c r="Y98" i="39" s="1"/>
  <c r="M97" i="39"/>
  <c r="K97" i="39"/>
  <c r="V96" i="39"/>
  <c r="T96" i="39"/>
  <c r="W96" i="39" s="1"/>
  <c r="R96" i="39"/>
  <c r="C97" i="39" s="1"/>
  <c r="X97" i="39" s="1"/>
  <c r="Y97" i="39" s="1"/>
  <c r="M96" i="39"/>
  <c r="K96" i="39"/>
  <c r="W95" i="39"/>
  <c r="V95" i="39"/>
  <c r="T95" i="39"/>
  <c r="R95" i="39"/>
  <c r="C96" i="39" s="1"/>
  <c r="X96" i="39" s="1"/>
  <c r="Y96" i="39" s="1"/>
  <c r="M95" i="39"/>
  <c r="K95" i="39"/>
  <c r="W94" i="39"/>
  <c r="V94" i="39"/>
  <c r="T94" i="39"/>
  <c r="R94" i="39"/>
  <c r="C95" i="39" s="1"/>
  <c r="X95" i="39" s="1"/>
  <c r="Y95" i="39" s="1"/>
  <c r="M94" i="39"/>
  <c r="K94" i="39"/>
  <c r="V93" i="39"/>
  <c r="T93" i="39"/>
  <c r="W93" i="39" s="1"/>
  <c r="R93" i="39"/>
  <c r="C94" i="39" s="1"/>
  <c r="X94" i="39" s="1"/>
  <c r="Y94" i="39" s="1"/>
  <c r="M93" i="39"/>
  <c r="K93" i="39"/>
  <c r="V92" i="39"/>
  <c r="T92" i="39"/>
  <c r="W92" i="39" s="1"/>
  <c r="R92" i="39"/>
  <c r="C93" i="39" s="1"/>
  <c r="X93" i="39" s="1"/>
  <c r="Y93" i="39" s="1"/>
  <c r="M92" i="39"/>
  <c r="K92" i="39"/>
  <c r="V91" i="39"/>
  <c r="T91" i="39"/>
  <c r="W91" i="39" s="1"/>
  <c r="R91" i="39"/>
  <c r="C92" i="39" s="1"/>
  <c r="X92" i="39" s="1"/>
  <c r="Y92" i="39" s="1"/>
  <c r="M91" i="39"/>
  <c r="K91" i="39"/>
  <c r="W90" i="39"/>
  <c r="V90" i="39"/>
  <c r="T90" i="39"/>
  <c r="R90" i="39"/>
  <c r="C91" i="39" s="1"/>
  <c r="X91" i="39" s="1"/>
  <c r="Y91" i="39" s="1"/>
  <c r="M90" i="39"/>
  <c r="K90" i="39"/>
  <c r="V89" i="39"/>
  <c r="T89" i="39"/>
  <c r="W89" i="39" s="1"/>
  <c r="R89" i="39"/>
  <c r="C90" i="39" s="1"/>
  <c r="X90" i="39" s="1"/>
  <c r="Y90" i="39" s="1"/>
  <c r="M89" i="39"/>
  <c r="K89" i="39"/>
  <c r="V88" i="39"/>
  <c r="T88" i="39"/>
  <c r="W88" i="39" s="1"/>
  <c r="R88" i="39"/>
  <c r="C89" i="39" s="1"/>
  <c r="X89" i="39" s="1"/>
  <c r="Y89" i="39" s="1"/>
  <c r="M88" i="39"/>
  <c r="K88" i="39"/>
  <c r="W87" i="39"/>
  <c r="V87" i="39"/>
  <c r="T87" i="39"/>
  <c r="R87" i="39"/>
  <c r="C88" i="39" s="1"/>
  <c r="X88" i="39" s="1"/>
  <c r="Y88" i="39" s="1"/>
  <c r="M87" i="39"/>
  <c r="K87" i="39"/>
  <c r="W86" i="39"/>
  <c r="V86" i="39"/>
  <c r="T86" i="39"/>
  <c r="R86" i="39"/>
  <c r="C87" i="39" s="1"/>
  <c r="X87" i="39" s="1"/>
  <c r="Y87" i="39" s="1"/>
  <c r="M86" i="39"/>
  <c r="K86" i="39"/>
  <c r="V85" i="39"/>
  <c r="T85" i="39"/>
  <c r="W85" i="39" s="1"/>
  <c r="R85" i="39"/>
  <c r="C86" i="39" s="1"/>
  <c r="X86" i="39" s="1"/>
  <c r="Y86" i="39" s="1"/>
  <c r="M85" i="39"/>
  <c r="K85" i="39"/>
  <c r="V84" i="39"/>
  <c r="T84" i="39"/>
  <c r="W84" i="39" s="1"/>
  <c r="R84" i="39"/>
  <c r="C85" i="39" s="1"/>
  <c r="X85" i="39" s="1"/>
  <c r="Y85" i="39" s="1"/>
  <c r="M84" i="39"/>
  <c r="K84" i="39"/>
  <c r="V83" i="39"/>
  <c r="T83" i="39"/>
  <c r="W83" i="39" s="1"/>
  <c r="R83" i="39"/>
  <c r="C84" i="39" s="1"/>
  <c r="X84" i="39" s="1"/>
  <c r="Y84" i="39" s="1"/>
  <c r="M83" i="39"/>
  <c r="K83" i="39"/>
  <c r="W82" i="39"/>
  <c r="V82" i="39"/>
  <c r="T82" i="39"/>
  <c r="R82" i="39"/>
  <c r="C83" i="39" s="1"/>
  <c r="X83" i="39" s="1"/>
  <c r="Y83" i="39" s="1"/>
  <c r="M82" i="39"/>
  <c r="K82" i="39"/>
  <c r="V81" i="39"/>
  <c r="T81" i="39"/>
  <c r="W81" i="39" s="1"/>
  <c r="R81" i="39"/>
  <c r="C82" i="39" s="1"/>
  <c r="X82" i="39" s="1"/>
  <c r="Y82" i="39" s="1"/>
  <c r="M81" i="39"/>
  <c r="K81" i="39"/>
  <c r="V80" i="39"/>
  <c r="T80" i="39"/>
  <c r="W80" i="39" s="1"/>
  <c r="R80" i="39"/>
  <c r="C81" i="39" s="1"/>
  <c r="X81" i="39" s="1"/>
  <c r="Y81" i="39" s="1"/>
  <c r="M80" i="39"/>
  <c r="K80" i="39"/>
  <c r="W79" i="39"/>
  <c r="V79" i="39"/>
  <c r="T79" i="39"/>
  <c r="R79" i="39"/>
  <c r="C80" i="39" s="1"/>
  <c r="X80" i="39" s="1"/>
  <c r="Y80" i="39" s="1"/>
  <c r="M79" i="39"/>
  <c r="K79" i="39"/>
  <c r="W78" i="39"/>
  <c r="V78" i="39"/>
  <c r="T78" i="39"/>
  <c r="R78" i="39"/>
  <c r="C79" i="39" s="1"/>
  <c r="X79" i="39" s="1"/>
  <c r="Y79" i="39" s="1"/>
  <c r="M78" i="39"/>
  <c r="K78" i="39"/>
  <c r="W77" i="39"/>
  <c r="V77" i="39"/>
  <c r="T77" i="39"/>
  <c r="R77" i="39"/>
  <c r="C78" i="39" s="1"/>
  <c r="X78" i="39" s="1"/>
  <c r="Y78" i="39" s="1"/>
  <c r="M77" i="39"/>
  <c r="K77" i="39"/>
  <c r="V76" i="39"/>
  <c r="T76" i="39"/>
  <c r="W76" i="39" s="1"/>
  <c r="R76" i="39"/>
  <c r="C77" i="39" s="1"/>
  <c r="X77" i="39" s="1"/>
  <c r="Y77" i="39" s="1"/>
  <c r="M76" i="39"/>
  <c r="K76" i="39"/>
  <c r="V75" i="39"/>
  <c r="T75" i="39"/>
  <c r="W75" i="39" s="1"/>
  <c r="R75" i="39"/>
  <c r="C76" i="39" s="1"/>
  <c r="X76" i="39" s="1"/>
  <c r="Y76" i="39" s="1"/>
  <c r="M75" i="39"/>
  <c r="K75" i="39"/>
  <c r="W74" i="39"/>
  <c r="V74" i="39"/>
  <c r="T74" i="39"/>
  <c r="R74" i="39"/>
  <c r="C75" i="39" s="1"/>
  <c r="X75" i="39" s="1"/>
  <c r="Y75" i="39" s="1"/>
  <c r="M74" i="39"/>
  <c r="K74" i="39"/>
  <c r="V73" i="39"/>
  <c r="T73" i="39"/>
  <c r="W73" i="39" s="1"/>
  <c r="R73" i="39"/>
  <c r="C74" i="39" s="1"/>
  <c r="X74" i="39" s="1"/>
  <c r="Y74" i="39" s="1"/>
  <c r="M73" i="39"/>
  <c r="K73" i="39"/>
  <c r="V72" i="39"/>
  <c r="T72" i="39"/>
  <c r="W72" i="39" s="1"/>
  <c r="R72" i="39"/>
  <c r="C73" i="39" s="1"/>
  <c r="X73" i="39" s="1"/>
  <c r="Y73" i="39" s="1"/>
  <c r="M72" i="39"/>
  <c r="K72" i="39"/>
  <c r="W71" i="39"/>
  <c r="V71" i="39"/>
  <c r="T71" i="39"/>
  <c r="R71" i="39"/>
  <c r="C72" i="39" s="1"/>
  <c r="X72" i="39" s="1"/>
  <c r="Y72" i="39" s="1"/>
  <c r="M71" i="39"/>
  <c r="K71" i="39"/>
  <c r="W70" i="39"/>
  <c r="V70" i="39"/>
  <c r="T70" i="39"/>
  <c r="R70" i="39"/>
  <c r="C71" i="39" s="1"/>
  <c r="X71" i="39" s="1"/>
  <c r="Y71" i="39" s="1"/>
  <c r="M70" i="39"/>
  <c r="K70" i="39"/>
  <c r="W69" i="39"/>
  <c r="V69" i="39"/>
  <c r="T69" i="39"/>
  <c r="R69" i="39"/>
  <c r="C70" i="39" s="1"/>
  <c r="X70" i="39" s="1"/>
  <c r="Y70" i="39" s="1"/>
  <c r="M69" i="39"/>
  <c r="K69" i="39"/>
  <c r="V68" i="39"/>
  <c r="T68" i="39"/>
  <c r="W68" i="39" s="1"/>
  <c r="R68" i="39"/>
  <c r="C69" i="39" s="1"/>
  <c r="X69" i="39" s="1"/>
  <c r="Y69" i="39" s="1"/>
  <c r="M68" i="39"/>
  <c r="K68" i="39"/>
  <c r="V67" i="39"/>
  <c r="T67" i="39"/>
  <c r="W67" i="39" s="1"/>
  <c r="R67" i="39"/>
  <c r="C68" i="39" s="1"/>
  <c r="X68" i="39" s="1"/>
  <c r="Y68" i="39" s="1"/>
  <c r="M67" i="39"/>
  <c r="K67" i="39"/>
  <c r="W66" i="39"/>
  <c r="V66" i="39"/>
  <c r="T66" i="39"/>
  <c r="R66" i="39"/>
  <c r="C67" i="39" s="1"/>
  <c r="X67" i="39" s="1"/>
  <c r="Y67" i="39" s="1"/>
  <c r="M66" i="39"/>
  <c r="K66" i="39"/>
  <c r="V65" i="39"/>
  <c r="T65" i="39"/>
  <c r="W65" i="39" s="1"/>
  <c r="R65" i="39"/>
  <c r="C66" i="39" s="1"/>
  <c r="X66" i="39" s="1"/>
  <c r="Y66" i="39" s="1"/>
  <c r="M65" i="39"/>
  <c r="K65" i="39"/>
  <c r="V64" i="39"/>
  <c r="T64" i="39"/>
  <c r="W64" i="39" s="1"/>
  <c r="R64" i="39"/>
  <c r="C65" i="39" s="1"/>
  <c r="X65" i="39" s="1"/>
  <c r="Y65" i="39" s="1"/>
  <c r="M64" i="39"/>
  <c r="K64" i="39"/>
  <c r="W63" i="39"/>
  <c r="V63" i="39"/>
  <c r="T63" i="39"/>
  <c r="R63" i="39"/>
  <c r="C64" i="39" s="1"/>
  <c r="X64" i="39" s="1"/>
  <c r="Y64" i="39" s="1"/>
  <c r="M63" i="39"/>
  <c r="K63" i="39"/>
  <c r="W62" i="39"/>
  <c r="V62" i="39"/>
  <c r="T62" i="39"/>
  <c r="R62" i="39"/>
  <c r="C63" i="39" s="1"/>
  <c r="X63" i="39" s="1"/>
  <c r="Y63" i="39" s="1"/>
  <c r="M62" i="39"/>
  <c r="K62" i="39"/>
  <c r="W61" i="39"/>
  <c r="V61" i="39"/>
  <c r="T61" i="39"/>
  <c r="R61" i="39"/>
  <c r="C62" i="39" s="1"/>
  <c r="X62" i="39" s="1"/>
  <c r="Y62" i="39" s="1"/>
  <c r="M61" i="39"/>
  <c r="K61" i="39"/>
  <c r="V60" i="39"/>
  <c r="T60" i="39"/>
  <c r="W60" i="39" s="1"/>
  <c r="R60" i="39"/>
  <c r="C61" i="39" s="1"/>
  <c r="X61" i="39" s="1"/>
  <c r="Y61" i="39" s="1"/>
  <c r="M60" i="39"/>
  <c r="K60" i="39"/>
  <c r="V59" i="39"/>
  <c r="T59" i="39"/>
  <c r="W59" i="39" s="1"/>
  <c r="R59" i="39"/>
  <c r="C60" i="39" s="1"/>
  <c r="X60" i="39" s="1"/>
  <c r="Y60" i="39" s="1"/>
  <c r="M59" i="39"/>
  <c r="K59" i="39"/>
  <c r="V58" i="39"/>
  <c r="T58" i="39"/>
  <c r="W58" i="39" s="1"/>
  <c r="V57" i="39"/>
  <c r="T57" i="39"/>
  <c r="V56" i="39"/>
  <c r="T56" i="39"/>
  <c r="W56" i="39" s="1"/>
  <c r="V55" i="39"/>
  <c r="T55" i="39"/>
  <c r="W55" i="39" s="1"/>
  <c r="V54" i="39"/>
  <c r="T54" i="39"/>
  <c r="W54" i="39" s="1"/>
  <c r="V53" i="39"/>
  <c r="T53" i="39"/>
  <c r="W53" i="39" s="1"/>
  <c r="V52" i="39"/>
  <c r="T52" i="39"/>
  <c r="V51" i="39"/>
  <c r="T51" i="39"/>
  <c r="V50" i="39"/>
  <c r="T50" i="39"/>
  <c r="V49" i="39"/>
  <c r="T49" i="39"/>
  <c r="V48" i="39"/>
  <c r="T48" i="39"/>
  <c r="V47" i="39"/>
  <c r="T47" i="39"/>
  <c r="V46" i="39"/>
  <c r="T46" i="39"/>
  <c r="W46" i="39" s="1"/>
  <c r="W47" i="39" s="1"/>
  <c r="W48" i="39" s="1"/>
  <c r="V45" i="39"/>
  <c r="T45" i="39"/>
  <c r="W45" i="39" s="1"/>
  <c r="V44" i="39"/>
  <c r="T44" i="39"/>
  <c r="W44" i="39" s="1"/>
  <c r="V43" i="39"/>
  <c r="T43" i="39"/>
  <c r="W43" i="39" s="1"/>
  <c r="V42" i="39"/>
  <c r="T42" i="39"/>
  <c r="W42" i="39" s="1"/>
  <c r="V41" i="39"/>
  <c r="T41" i="39"/>
  <c r="V40" i="39"/>
  <c r="T40" i="39"/>
  <c r="W40" i="39" s="1"/>
  <c r="V39" i="39"/>
  <c r="T39" i="39"/>
  <c r="W39" i="39" s="1"/>
  <c r="V38" i="39"/>
  <c r="T38" i="39"/>
  <c r="V37" i="39"/>
  <c r="T37" i="39"/>
  <c r="W37" i="39" s="1"/>
  <c r="W38" i="39" s="1"/>
  <c r="V36" i="39"/>
  <c r="T36" i="39"/>
  <c r="V35" i="39"/>
  <c r="T35" i="39"/>
  <c r="W35" i="39" s="1"/>
  <c r="V34" i="39"/>
  <c r="T34" i="39"/>
  <c r="W34" i="39" s="1"/>
  <c r="V33" i="39"/>
  <c r="T33" i="39"/>
  <c r="W32" i="39"/>
  <c r="V32" i="39"/>
  <c r="T32" i="39"/>
  <c r="V31" i="39"/>
  <c r="T31" i="39"/>
  <c r="W31" i="39" s="1"/>
  <c r="V30" i="39"/>
  <c r="T30" i="39"/>
  <c r="W30" i="39" s="1"/>
  <c r="V29" i="39"/>
  <c r="T29" i="39"/>
  <c r="W29" i="39" s="1"/>
  <c r="V28" i="39"/>
  <c r="T28" i="39"/>
  <c r="W28" i="39" s="1"/>
  <c r="V27" i="39"/>
  <c r="T27" i="39"/>
  <c r="W27" i="39" s="1"/>
  <c r="V26" i="39"/>
  <c r="T26" i="39"/>
  <c r="W26" i="39" s="1"/>
  <c r="V25" i="39"/>
  <c r="T25" i="39"/>
  <c r="V24" i="39"/>
  <c r="T24" i="39"/>
  <c r="W24" i="39" s="1"/>
  <c r="V23" i="39"/>
  <c r="T23" i="39"/>
  <c r="W23" i="39" s="1"/>
  <c r="T22" i="39"/>
  <c r="W22" i="39" s="1"/>
  <c r="T21" i="39"/>
  <c r="W21" i="39" s="1"/>
  <c r="T20" i="39"/>
  <c r="T19" i="39"/>
  <c r="W19" i="39" s="1"/>
  <c r="T18" i="39"/>
  <c r="W18" i="39" s="1"/>
  <c r="T17" i="39"/>
  <c r="T16" i="39"/>
  <c r="W16" i="39" s="1"/>
  <c r="T15" i="39"/>
  <c r="W15" i="39" s="1"/>
  <c r="W14" i="39"/>
  <c r="T14" i="39"/>
  <c r="T13" i="39"/>
  <c r="W13" i="39" s="1"/>
  <c r="T12" i="39"/>
  <c r="W12" i="39" s="1"/>
  <c r="T11" i="39"/>
  <c r="W11" i="39" s="1"/>
  <c r="V10" i="39"/>
  <c r="T10" i="39"/>
  <c r="T9" i="39"/>
  <c r="K9" i="39"/>
  <c r="M9" i="39" s="1"/>
  <c r="C9" i="39"/>
  <c r="V108" i="38"/>
  <c r="T108" i="38"/>
  <c r="W108" i="38" s="1"/>
  <c r="R108" i="38"/>
  <c r="M108" i="38"/>
  <c r="K108" i="38"/>
  <c r="V107" i="38"/>
  <c r="T107" i="38"/>
  <c r="W107" i="38" s="1"/>
  <c r="R107" i="38"/>
  <c r="C108" i="38" s="1"/>
  <c r="X108" i="38" s="1"/>
  <c r="Y108" i="38" s="1"/>
  <c r="M107" i="38"/>
  <c r="K107" i="38"/>
  <c r="W106" i="38"/>
  <c r="V106" i="38"/>
  <c r="T106" i="38"/>
  <c r="R106" i="38"/>
  <c r="C107" i="38" s="1"/>
  <c r="X107" i="38" s="1"/>
  <c r="Y107" i="38" s="1"/>
  <c r="M106" i="38"/>
  <c r="K106" i="38"/>
  <c r="W105" i="38"/>
  <c r="V105" i="38"/>
  <c r="T105" i="38"/>
  <c r="R105" i="38"/>
  <c r="C106" i="38" s="1"/>
  <c r="X106" i="38" s="1"/>
  <c r="Y106" i="38" s="1"/>
  <c r="M105" i="38"/>
  <c r="K105" i="38"/>
  <c r="V104" i="38"/>
  <c r="T104" i="38"/>
  <c r="W104" i="38" s="1"/>
  <c r="R104" i="38"/>
  <c r="C105" i="38" s="1"/>
  <c r="X105" i="38" s="1"/>
  <c r="Y105" i="38" s="1"/>
  <c r="M104" i="38"/>
  <c r="K104" i="38"/>
  <c r="V103" i="38"/>
  <c r="T103" i="38"/>
  <c r="W103" i="38" s="1"/>
  <c r="R103" i="38"/>
  <c r="C104" i="38" s="1"/>
  <c r="X104" i="38" s="1"/>
  <c r="Y104" i="38" s="1"/>
  <c r="M103" i="38"/>
  <c r="K103" i="38"/>
  <c r="W102" i="38"/>
  <c r="V102" i="38"/>
  <c r="T102" i="38"/>
  <c r="R102" i="38"/>
  <c r="C103" i="38" s="1"/>
  <c r="X103" i="38" s="1"/>
  <c r="Y103" i="38" s="1"/>
  <c r="M102" i="38"/>
  <c r="K102" i="38"/>
  <c r="V101" i="38"/>
  <c r="T101" i="38"/>
  <c r="W101" i="38" s="1"/>
  <c r="R101" i="38"/>
  <c r="C102" i="38" s="1"/>
  <c r="X102" i="38" s="1"/>
  <c r="Y102" i="38" s="1"/>
  <c r="M101" i="38"/>
  <c r="K101" i="38"/>
  <c r="V100" i="38"/>
  <c r="T100" i="38"/>
  <c r="W100" i="38" s="1"/>
  <c r="R100" i="38"/>
  <c r="C101" i="38" s="1"/>
  <c r="X101" i="38" s="1"/>
  <c r="Y101" i="38" s="1"/>
  <c r="M100" i="38"/>
  <c r="K100" i="38"/>
  <c r="V99" i="38"/>
  <c r="T99" i="38"/>
  <c r="W99" i="38" s="1"/>
  <c r="R99" i="38"/>
  <c r="C100" i="38" s="1"/>
  <c r="X100" i="38" s="1"/>
  <c r="Y100" i="38" s="1"/>
  <c r="M99" i="38"/>
  <c r="K99" i="38"/>
  <c r="W98" i="38"/>
  <c r="V98" i="38"/>
  <c r="T98" i="38"/>
  <c r="R98" i="38"/>
  <c r="C99" i="38" s="1"/>
  <c r="X99" i="38" s="1"/>
  <c r="Y99" i="38" s="1"/>
  <c r="M98" i="38"/>
  <c r="K98" i="38"/>
  <c r="W97" i="38"/>
  <c r="V97" i="38"/>
  <c r="T97" i="38"/>
  <c r="R97" i="38"/>
  <c r="C98" i="38" s="1"/>
  <c r="X98" i="38" s="1"/>
  <c r="Y98" i="38" s="1"/>
  <c r="M97" i="38"/>
  <c r="K97" i="38"/>
  <c r="V96" i="38"/>
  <c r="T96" i="38"/>
  <c r="W96" i="38" s="1"/>
  <c r="R96" i="38"/>
  <c r="C97" i="38" s="1"/>
  <c r="X97" i="38" s="1"/>
  <c r="Y97" i="38" s="1"/>
  <c r="M96" i="38"/>
  <c r="K96" i="38"/>
  <c r="V95" i="38"/>
  <c r="T95" i="38"/>
  <c r="W95" i="38" s="1"/>
  <c r="R95" i="38"/>
  <c r="C96" i="38" s="1"/>
  <c r="X96" i="38" s="1"/>
  <c r="Y96" i="38" s="1"/>
  <c r="M95" i="38"/>
  <c r="K95" i="38"/>
  <c r="W94" i="38"/>
  <c r="V94" i="38"/>
  <c r="T94" i="38"/>
  <c r="R94" i="38"/>
  <c r="C95" i="38" s="1"/>
  <c r="X95" i="38" s="1"/>
  <c r="Y95" i="38" s="1"/>
  <c r="M94" i="38"/>
  <c r="K94" i="38"/>
  <c r="V93" i="38"/>
  <c r="T93" i="38"/>
  <c r="W93" i="38" s="1"/>
  <c r="R93" i="38"/>
  <c r="C94" i="38" s="1"/>
  <c r="X94" i="38" s="1"/>
  <c r="Y94" i="38" s="1"/>
  <c r="M93" i="38"/>
  <c r="K93" i="38"/>
  <c r="V92" i="38"/>
  <c r="T92" i="38"/>
  <c r="W92" i="38" s="1"/>
  <c r="R92" i="38"/>
  <c r="C93" i="38" s="1"/>
  <c r="X93" i="38" s="1"/>
  <c r="Y93" i="38" s="1"/>
  <c r="M92" i="38"/>
  <c r="K92" i="38"/>
  <c r="V91" i="38"/>
  <c r="T91" i="38"/>
  <c r="W91" i="38" s="1"/>
  <c r="R91" i="38"/>
  <c r="C92" i="38" s="1"/>
  <c r="X92" i="38" s="1"/>
  <c r="Y92" i="38" s="1"/>
  <c r="M91" i="38"/>
  <c r="K91" i="38"/>
  <c r="W90" i="38"/>
  <c r="V90" i="38"/>
  <c r="T90" i="38"/>
  <c r="R90" i="38"/>
  <c r="C91" i="38" s="1"/>
  <c r="X91" i="38" s="1"/>
  <c r="Y91" i="38" s="1"/>
  <c r="M90" i="38"/>
  <c r="K90" i="38"/>
  <c r="W89" i="38"/>
  <c r="V89" i="38"/>
  <c r="T89" i="38"/>
  <c r="R89" i="38"/>
  <c r="C90" i="38" s="1"/>
  <c r="X90" i="38" s="1"/>
  <c r="Y90" i="38" s="1"/>
  <c r="M89" i="38"/>
  <c r="K89" i="38"/>
  <c r="V88" i="38"/>
  <c r="T88" i="38"/>
  <c r="W88" i="38" s="1"/>
  <c r="R88" i="38"/>
  <c r="C89" i="38" s="1"/>
  <c r="X89" i="38" s="1"/>
  <c r="Y89" i="38" s="1"/>
  <c r="M88" i="38"/>
  <c r="K88" i="38"/>
  <c r="V87" i="38"/>
  <c r="T87" i="38"/>
  <c r="W87" i="38" s="1"/>
  <c r="R87" i="38"/>
  <c r="C88" i="38" s="1"/>
  <c r="X88" i="38" s="1"/>
  <c r="Y88" i="38" s="1"/>
  <c r="M87" i="38"/>
  <c r="K87" i="38"/>
  <c r="W86" i="38"/>
  <c r="V86" i="38"/>
  <c r="T86" i="38"/>
  <c r="R86" i="38"/>
  <c r="C87" i="38" s="1"/>
  <c r="X87" i="38" s="1"/>
  <c r="Y87" i="38" s="1"/>
  <c r="M86" i="38"/>
  <c r="K86" i="38"/>
  <c r="V85" i="38"/>
  <c r="T85" i="38"/>
  <c r="W85" i="38" s="1"/>
  <c r="R85" i="38"/>
  <c r="C86" i="38" s="1"/>
  <c r="X86" i="38" s="1"/>
  <c r="Y86" i="38" s="1"/>
  <c r="M85" i="38"/>
  <c r="K85" i="38"/>
  <c r="V84" i="38"/>
  <c r="T84" i="38"/>
  <c r="W84" i="38" s="1"/>
  <c r="R84" i="38"/>
  <c r="C85" i="38" s="1"/>
  <c r="X85" i="38" s="1"/>
  <c r="Y85" i="38" s="1"/>
  <c r="M84" i="38"/>
  <c r="K84" i="38"/>
  <c r="V83" i="38"/>
  <c r="T83" i="38"/>
  <c r="W83" i="38" s="1"/>
  <c r="R83" i="38"/>
  <c r="C84" i="38" s="1"/>
  <c r="X84" i="38" s="1"/>
  <c r="Y84" i="38" s="1"/>
  <c r="M83" i="38"/>
  <c r="K83" i="38"/>
  <c r="W82" i="38"/>
  <c r="V82" i="38"/>
  <c r="T82" i="38"/>
  <c r="R82" i="38"/>
  <c r="C83" i="38" s="1"/>
  <c r="X83" i="38" s="1"/>
  <c r="Y83" i="38" s="1"/>
  <c r="M82" i="38"/>
  <c r="K82" i="38"/>
  <c r="W81" i="38"/>
  <c r="V81" i="38"/>
  <c r="T81" i="38"/>
  <c r="R81" i="38"/>
  <c r="C82" i="38" s="1"/>
  <c r="X82" i="38" s="1"/>
  <c r="Y82" i="38" s="1"/>
  <c r="M81" i="38"/>
  <c r="K81" i="38"/>
  <c r="V80" i="38"/>
  <c r="T80" i="38"/>
  <c r="W80" i="38" s="1"/>
  <c r="R80" i="38"/>
  <c r="C81" i="38" s="1"/>
  <c r="X81" i="38" s="1"/>
  <c r="Y81" i="38" s="1"/>
  <c r="M80" i="38"/>
  <c r="K80" i="38"/>
  <c r="V79" i="38"/>
  <c r="T79" i="38"/>
  <c r="W79" i="38" s="1"/>
  <c r="R79" i="38"/>
  <c r="C80" i="38" s="1"/>
  <c r="X80" i="38" s="1"/>
  <c r="Y80" i="38" s="1"/>
  <c r="M79" i="38"/>
  <c r="K79" i="38"/>
  <c r="W78" i="38"/>
  <c r="V78" i="38"/>
  <c r="T78" i="38"/>
  <c r="R78" i="38"/>
  <c r="C79" i="38" s="1"/>
  <c r="X79" i="38" s="1"/>
  <c r="Y79" i="38" s="1"/>
  <c r="M78" i="38"/>
  <c r="K78" i="38"/>
  <c r="V77" i="38"/>
  <c r="T77" i="38"/>
  <c r="W77" i="38" s="1"/>
  <c r="R77" i="38"/>
  <c r="C78" i="38" s="1"/>
  <c r="X78" i="38" s="1"/>
  <c r="Y78" i="38" s="1"/>
  <c r="M77" i="38"/>
  <c r="K77" i="38"/>
  <c r="V76" i="38"/>
  <c r="T76" i="38"/>
  <c r="W76" i="38" s="1"/>
  <c r="R76" i="38"/>
  <c r="C77" i="38" s="1"/>
  <c r="X77" i="38" s="1"/>
  <c r="Y77" i="38" s="1"/>
  <c r="M76" i="38"/>
  <c r="K76" i="38"/>
  <c r="V75" i="38"/>
  <c r="T75" i="38"/>
  <c r="W75" i="38" s="1"/>
  <c r="R75" i="38"/>
  <c r="C76" i="38" s="1"/>
  <c r="X76" i="38" s="1"/>
  <c r="Y76" i="38" s="1"/>
  <c r="M75" i="38"/>
  <c r="K75" i="38"/>
  <c r="W74" i="38"/>
  <c r="V74" i="38"/>
  <c r="T74" i="38"/>
  <c r="R74" i="38"/>
  <c r="C75" i="38" s="1"/>
  <c r="X75" i="38" s="1"/>
  <c r="Y75" i="38" s="1"/>
  <c r="M74" i="38"/>
  <c r="K74" i="38"/>
  <c r="W73" i="38"/>
  <c r="V73" i="38"/>
  <c r="T73" i="38"/>
  <c r="R73" i="38"/>
  <c r="C74" i="38" s="1"/>
  <c r="X74" i="38" s="1"/>
  <c r="Y74" i="38" s="1"/>
  <c r="M73" i="38"/>
  <c r="K73" i="38"/>
  <c r="V72" i="38"/>
  <c r="T72" i="38"/>
  <c r="W72" i="38" s="1"/>
  <c r="R72" i="38"/>
  <c r="C73" i="38" s="1"/>
  <c r="X73" i="38" s="1"/>
  <c r="Y73" i="38" s="1"/>
  <c r="M72" i="38"/>
  <c r="K72" i="38"/>
  <c r="V71" i="38"/>
  <c r="T71" i="38"/>
  <c r="W71" i="38" s="1"/>
  <c r="R71" i="38"/>
  <c r="C72" i="38" s="1"/>
  <c r="X72" i="38" s="1"/>
  <c r="Y72" i="38" s="1"/>
  <c r="M71" i="38"/>
  <c r="K71" i="38"/>
  <c r="V70" i="38"/>
  <c r="T70" i="38"/>
  <c r="W70" i="38" s="1"/>
  <c r="R70" i="38"/>
  <c r="C71" i="38" s="1"/>
  <c r="X71" i="38" s="1"/>
  <c r="Y71" i="38" s="1"/>
  <c r="M70" i="38"/>
  <c r="K70" i="38"/>
  <c r="V69" i="38"/>
  <c r="T69" i="38"/>
  <c r="W69" i="38" s="1"/>
  <c r="R69" i="38"/>
  <c r="C70" i="38" s="1"/>
  <c r="X70" i="38" s="1"/>
  <c r="Y70" i="38" s="1"/>
  <c r="M69" i="38"/>
  <c r="K69" i="38"/>
  <c r="V68" i="38"/>
  <c r="T68" i="38"/>
  <c r="W68" i="38" s="1"/>
  <c r="R68" i="38"/>
  <c r="C69" i="38" s="1"/>
  <c r="X69" i="38" s="1"/>
  <c r="Y69" i="38" s="1"/>
  <c r="M68" i="38"/>
  <c r="K68" i="38"/>
  <c r="V67" i="38"/>
  <c r="T67" i="38"/>
  <c r="W67" i="38" s="1"/>
  <c r="R67" i="38"/>
  <c r="C68" i="38" s="1"/>
  <c r="X68" i="38" s="1"/>
  <c r="Y68" i="38" s="1"/>
  <c r="M67" i="38"/>
  <c r="K67" i="38"/>
  <c r="W66" i="38"/>
  <c r="V66" i="38"/>
  <c r="T66" i="38"/>
  <c r="R66" i="38"/>
  <c r="C67" i="38" s="1"/>
  <c r="X67" i="38" s="1"/>
  <c r="Y67" i="38" s="1"/>
  <c r="M66" i="38"/>
  <c r="K66" i="38"/>
  <c r="W65" i="38"/>
  <c r="V65" i="38"/>
  <c r="T65" i="38"/>
  <c r="R65" i="38"/>
  <c r="C66" i="38" s="1"/>
  <c r="X66" i="38" s="1"/>
  <c r="Y66" i="38" s="1"/>
  <c r="M65" i="38"/>
  <c r="K65" i="38"/>
  <c r="V64" i="38"/>
  <c r="T64" i="38"/>
  <c r="W64" i="38" s="1"/>
  <c r="R64" i="38"/>
  <c r="C65" i="38" s="1"/>
  <c r="X65" i="38" s="1"/>
  <c r="Y65" i="38" s="1"/>
  <c r="M64" i="38"/>
  <c r="K64" i="38"/>
  <c r="V63" i="38"/>
  <c r="T63" i="38"/>
  <c r="W63" i="38" s="1"/>
  <c r="R63" i="38"/>
  <c r="C64" i="38" s="1"/>
  <c r="X64" i="38" s="1"/>
  <c r="Y64" i="38" s="1"/>
  <c r="M63" i="38"/>
  <c r="K63" i="38"/>
  <c r="V62" i="38"/>
  <c r="T62" i="38"/>
  <c r="W62" i="38" s="1"/>
  <c r="R62" i="38"/>
  <c r="C63" i="38" s="1"/>
  <c r="X63" i="38" s="1"/>
  <c r="Y63" i="38" s="1"/>
  <c r="M62" i="38"/>
  <c r="K62" i="38"/>
  <c r="V61" i="38"/>
  <c r="T61" i="38"/>
  <c r="W61" i="38" s="1"/>
  <c r="R61" i="38"/>
  <c r="C62" i="38" s="1"/>
  <c r="X62" i="38" s="1"/>
  <c r="Y62" i="38" s="1"/>
  <c r="M61" i="38"/>
  <c r="K61" i="38"/>
  <c r="V60" i="38"/>
  <c r="T60" i="38"/>
  <c r="W60" i="38" s="1"/>
  <c r="R60" i="38"/>
  <c r="C61" i="38" s="1"/>
  <c r="X61" i="38" s="1"/>
  <c r="Y61" i="38" s="1"/>
  <c r="M60" i="38"/>
  <c r="K60" i="38"/>
  <c r="V59" i="38"/>
  <c r="T59" i="38"/>
  <c r="W59" i="38" s="1"/>
  <c r="R59" i="38"/>
  <c r="C60" i="38" s="1"/>
  <c r="X60" i="38" s="1"/>
  <c r="Y60" i="38" s="1"/>
  <c r="M59" i="38"/>
  <c r="K59" i="38"/>
  <c r="V58" i="38"/>
  <c r="T58" i="38"/>
  <c r="W58" i="38" s="1"/>
  <c r="W57" i="38"/>
  <c r="V57" i="38"/>
  <c r="T57" i="38"/>
  <c r="V56" i="38"/>
  <c r="T56" i="38"/>
  <c r="W56" i="38" s="1"/>
  <c r="V55" i="38"/>
  <c r="T55" i="38"/>
  <c r="W55" i="38" s="1"/>
  <c r="V54" i="38"/>
  <c r="T54" i="38"/>
  <c r="W54" i="38" s="1"/>
  <c r="V53" i="38"/>
  <c r="T53" i="38"/>
  <c r="W53" i="38" s="1"/>
  <c r="V52" i="38"/>
  <c r="T52" i="38"/>
  <c r="V51" i="38"/>
  <c r="T51" i="38"/>
  <c r="V50" i="38"/>
  <c r="T50" i="38"/>
  <c r="V49" i="38"/>
  <c r="T49" i="38"/>
  <c r="V48" i="38"/>
  <c r="T48" i="38"/>
  <c r="V47" i="38"/>
  <c r="T47" i="38"/>
  <c r="V46" i="38"/>
  <c r="T46" i="38"/>
  <c r="W46" i="38" s="1"/>
  <c r="W47" i="38" s="1"/>
  <c r="W48" i="38" s="1"/>
  <c r="W49" i="38" s="1"/>
  <c r="W50" i="38" s="1"/>
  <c r="V45" i="38"/>
  <c r="T45" i="38"/>
  <c r="W45" i="38" s="1"/>
  <c r="V44" i="38"/>
  <c r="T44" i="38"/>
  <c r="W44" i="38" s="1"/>
  <c r="V43" i="38"/>
  <c r="T43" i="38"/>
  <c r="V42" i="38"/>
  <c r="T42" i="38"/>
  <c r="W42" i="38" s="1"/>
  <c r="V41" i="38"/>
  <c r="T41" i="38"/>
  <c r="V40" i="38"/>
  <c r="T40" i="38"/>
  <c r="W40" i="38" s="1"/>
  <c r="W41" i="38" s="1"/>
  <c r="V39" i="38"/>
  <c r="T39" i="38"/>
  <c r="W39" i="38" s="1"/>
  <c r="V38" i="38"/>
  <c r="T38" i="38"/>
  <c r="V37" i="38"/>
  <c r="T37" i="38"/>
  <c r="W37" i="38" s="1"/>
  <c r="V36" i="38"/>
  <c r="T36" i="38"/>
  <c r="V35" i="38"/>
  <c r="T35" i="38"/>
  <c r="V34" i="38"/>
  <c r="T34" i="38"/>
  <c r="W34" i="38" s="1"/>
  <c r="V33" i="38"/>
  <c r="T33" i="38"/>
  <c r="V32" i="38"/>
  <c r="T32" i="38"/>
  <c r="W32" i="38" s="1"/>
  <c r="W33" i="38" s="1"/>
  <c r="W31" i="38"/>
  <c r="V31" i="38"/>
  <c r="T31" i="38"/>
  <c r="V30" i="38"/>
  <c r="T30" i="38"/>
  <c r="W30" i="38" s="1"/>
  <c r="V29" i="38"/>
  <c r="T29" i="38"/>
  <c r="W29" i="38" s="1"/>
  <c r="V28" i="38"/>
  <c r="T28" i="38"/>
  <c r="W28" i="38" s="1"/>
  <c r="V27" i="38"/>
  <c r="T27" i="38"/>
  <c r="V26" i="38"/>
  <c r="T26" i="38"/>
  <c r="W26" i="38" s="1"/>
  <c r="V25" i="38"/>
  <c r="T25" i="38"/>
  <c r="W25" i="38" s="1"/>
  <c r="V24" i="38"/>
  <c r="T24" i="38"/>
  <c r="W24" i="38" s="1"/>
  <c r="V23" i="38"/>
  <c r="T23" i="38"/>
  <c r="W23" i="38" s="1"/>
  <c r="T22" i="38"/>
  <c r="W22" i="38" s="1"/>
  <c r="T21" i="38"/>
  <c r="W21" i="38" s="1"/>
  <c r="T20" i="38"/>
  <c r="V20" i="38" s="1"/>
  <c r="T19" i="38"/>
  <c r="T18" i="38"/>
  <c r="W18" i="38" s="1"/>
  <c r="T17" i="38"/>
  <c r="W17" i="38" s="1"/>
  <c r="T16" i="38"/>
  <c r="W16" i="38" s="1"/>
  <c r="W15" i="38"/>
  <c r="T15" i="38"/>
  <c r="T14" i="38"/>
  <c r="W14" i="38" s="1"/>
  <c r="T13" i="38"/>
  <c r="W13" i="38" s="1"/>
  <c r="T12" i="38"/>
  <c r="W12" i="38" s="1"/>
  <c r="T11" i="38"/>
  <c r="T10" i="38"/>
  <c r="T9" i="38"/>
  <c r="K9" i="38"/>
  <c r="M9" i="38" s="1"/>
  <c r="C9" i="38"/>
  <c r="H4" i="39" l="1"/>
  <c r="W36" i="39"/>
  <c r="V11" i="39"/>
  <c r="W20" i="39"/>
  <c r="R9" i="38"/>
  <c r="C10" i="38" s="1"/>
  <c r="R9" i="39"/>
  <c r="W17" i="39"/>
  <c r="W25" i="39"/>
  <c r="W33" i="39"/>
  <c r="W41" i="39"/>
  <c r="W49" i="39"/>
  <c r="W50" i="39" s="1"/>
  <c r="W51" i="39" s="1"/>
  <c r="W52" i="39" s="1"/>
  <c r="W57" i="39"/>
  <c r="V9" i="39"/>
  <c r="V12" i="39"/>
  <c r="V13" i="39" s="1"/>
  <c r="V14" i="39" s="1"/>
  <c r="V15" i="39" s="1"/>
  <c r="V16" i="39" s="1"/>
  <c r="V17" i="39" s="1"/>
  <c r="V18" i="39" s="1"/>
  <c r="V19" i="39" s="1"/>
  <c r="V20" i="39"/>
  <c r="V21" i="39" s="1"/>
  <c r="V22" i="39" s="1"/>
  <c r="W9" i="39"/>
  <c r="W10" i="39" s="1"/>
  <c r="H4" i="38"/>
  <c r="W10" i="38"/>
  <c r="V10" i="38"/>
  <c r="V11" i="38"/>
  <c r="V12" i="38" s="1"/>
  <c r="V13" i="38" s="1"/>
  <c r="V14" i="38" s="1"/>
  <c r="V15" i="38" s="1"/>
  <c r="V16" i="38" s="1"/>
  <c r="V17" i="38" s="1"/>
  <c r="V18" i="38" s="1"/>
  <c r="V19" i="38" s="1"/>
  <c r="W11" i="38"/>
  <c r="W27" i="38"/>
  <c r="W35" i="38"/>
  <c r="W36" i="38" s="1"/>
  <c r="W19" i="38"/>
  <c r="W20" i="38" s="1"/>
  <c r="W38" i="38"/>
  <c r="W51" i="38"/>
  <c r="W52" i="38" s="1"/>
  <c r="W43" i="38"/>
  <c r="W9" i="38"/>
  <c r="V21" i="38"/>
  <c r="V22" i="38" s="1"/>
  <c r="V9" i="38"/>
  <c r="T38" i="37"/>
  <c r="T39" i="37"/>
  <c r="T40" i="37"/>
  <c r="T41" i="37"/>
  <c r="T42" i="37"/>
  <c r="T43" i="37"/>
  <c r="T44" i="37"/>
  <c r="T45" i="37"/>
  <c r="T46" i="37"/>
  <c r="T47" i="37"/>
  <c r="T48" i="37"/>
  <c r="T49" i="37"/>
  <c r="T50" i="37"/>
  <c r="T51" i="37"/>
  <c r="T52" i="37"/>
  <c r="T53" i="37"/>
  <c r="T54" i="37"/>
  <c r="T55" i="37"/>
  <c r="T56" i="37"/>
  <c r="T57" i="37"/>
  <c r="T58" i="37"/>
  <c r="T59" i="37"/>
  <c r="T60" i="37"/>
  <c r="T9" i="37"/>
  <c r="C10" i="39" l="1"/>
  <c r="L5" i="39"/>
  <c r="P5" i="39"/>
  <c r="L5" i="38"/>
  <c r="K10" i="38"/>
  <c r="M10" i="38" s="1"/>
  <c r="R10" i="38" s="1"/>
  <c r="X10" i="38"/>
  <c r="P5" i="38"/>
  <c r="V108" i="37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W60" i="37"/>
  <c r="R60" i="37"/>
  <c r="C61" i="37" s="1"/>
  <c r="X61" i="37" s="1"/>
  <c r="Y61" i="37" s="1"/>
  <c r="M60" i="37"/>
  <c r="K60" i="37"/>
  <c r="V59" i="37"/>
  <c r="W59" i="37"/>
  <c r="R59" i="37"/>
  <c r="C60" i="37" s="1"/>
  <c r="X60" i="37" s="1"/>
  <c r="Y60" i="37" s="1"/>
  <c r="M59" i="37"/>
  <c r="K59" i="37"/>
  <c r="V58" i="37"/>
  <c r="V57" i="37"/>
  <c r="V56" i="37"/>
  <c r="V55" i="37"/>
  <c r="V54" i="37"/>
  <c r="V53" i="37"/>
  <c r="V52" i="37"/>
  <c r="V51" i="37"/>
  <c r="V50" i="37"/>
  <c r="V49" i="37"/>
  <c r="V48" i="37"/>
  <c r="V47" i="37"/>
  <c r="V46" i="37"/>
  <c r="V45" i="37"/>
  <c r="V44" i="37"/>
  <c r="V43" i="37"/>
  <c r="V42" i="37"/>
  <c r="V41" i="37"/>
  <c r="V40" i="37"/>
  <c r="V39" i="37"/>
  <c r="V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V9" i="37"/>
  <c r="C9" i="37"/>
  <c r="K10" i="39" l="1"/>
  <c r="M10" i="39" s="1"/>
  <c r="R10" i="39" s="1"/>
  <c r="X10" i="39"/>
  <c r="C11" i="38"/>
  <c r="K9" i="37"/>
  <c r="M9" i="37" s="1"/>
  <c r="R9" i="37" s="1"/>
  <c r="H4" i="37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 s="1"/>
  <c r="W17" i="37" s="1"/>
  <c r="W18" i="37" s="1"/>
  <c r="W19" i="37" s="1"/>
  <c r="W20" i="37" s="1"/>
  <c r="W21" i="37" s="1"/>
  <c r="W22" i="37" s="1"/>
  <c r="W23" i="37" s="1"/>
  <c r="W24" i="37" s="1"/>
  <c r="W25" i="37" s="1"/>
  <c r="W26" i="37" s="1"/>
  <c r="W27" i="37" s="1"/>
  <c r="W28" i="37" s="1"/>
  <c r="W29" i="37" s="1"/>
  <c r="W30" i="37" s="1"/>
  <c r="W31" i="37" s="1"/>
  <c r="W32" i="37" s="1"/>
  <c r="W33" i="37" s="1"/>
  <c r="W34" i="37" s="1"/>
  <c r="W35" i="37" s="1"/>
  <c r="W36" i="37" s="1"/>
  <c r="W37" i="37" s="1"/>
  <c r="W38" i="37" s="1"/>
  <c r="W39" i="37" s="1"/>
  <c r="W40" i="37" s="1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W55" i="37" s="1"/>
  <c r="W56" i="37" s="1"/>
  <c r="W57" i="37" s="1"/>
  <c r="W58" i="37" s="1"/>
  <c r="C11" i="39" l="1"/>
  <c r="K11" i="38"/>
  <c r="M11" i="38" s="1"/>
  <c r="R11" i="38" s="1"/>
  <c r="X11" i="38"/>
  <c r="Y11" i="38" s="1"/>
  <c r="L5" i="37"/>
  <c r="P5" i="37"/>
  <c r="C10" i="37"/>
  <c r="K11" i="39" l="1"/>
  <c r="M11" i="39" s="1"/>
  <c r="R11" i="39" s="1"/>
  <c r="X11" i="39"/>
  <c r="Y11" i="39" s="1"/>
  <c r="C12" i="38"/>
  <c r="X10" i="37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 s="1"/>
  <c r="R9" i="17" s="1"/>
  <c r="L2" i="17"/>
  <c r="C12" i="39" l="1"/>
  <c r="X12" i="38"/>
  <c r="Y12" i="38" s="1"/>
  <c r="K12" i="38"/>
  <c r="M12" i="38" s="1"/>
  <c r="R12" i="38" s="1"/>
  <c r="P2" i="17"/>
  <c r="C11" i="37"/>
  <c r="C10" i="17"/>
  <c r="D4" i="17"/>
  <c r="C5" i="17"/>
  <c r="G5" i="17"/>
  <c r="T9" i="17"/>
  <c r="H4" i="17" s="1"/>
  <c r="E5" i="17"/>
  <c r="K12" i="39" l="1"/>
  <c r="M12" i="39" s="1"/>
  <c r="R12" i="39" s="1"/>
  <c r="X12" i="39"/>
  <c r="Y12" i="39" s="1"/>
  <c r="C13" i="38"/>
  <c r="X11" i="37"/>
  <c r="Y11" i="37" s="1"/>
  <c r="K11" i="37"/>
  <c r="M11" i="37" s="1"/>
  <c r="R11" i="37" s="1"/>
  <c r="I5" i="17"/>
  <c r="L4" i="17"/>
  <c r="P4" i="17"/>
  <c r="C13" i="39" l="1"/>
  <c r="X13" i="38"/>
  <c r="Y13" i="38" s="1"/>
  <c r="K13" i="38"/>
  <c r="M13" i="38" s="1"/>
  <c r="R13" i="38" s="1"/>
  <c r="C12" i="37"/>
  <c r="X13" i="39" l="1"/>
  <c r="Y13" i="39" s="1"/>
  <c r="K13" i="39"/>
  <c r="M13" i="39" s="1"/>
  <c r="R13" i="39" s="1"/>
  <c r="C14" i="38"/>
  <c r="X12" i="37"/>
  <c r="Y12" i="37" s="1"/>
  <c r="K12" i="37"/>
  <c r="M12" i="37" s="1"/>
  <c r="R12" i="37" s="1"/>
  <c r="C14" i="39" l="1"/>
  <c r="X14" i="38"/>
  <c r="Y14" i="38" s="1"/>
  <c r="K14" i="38"/>
  <c r="M14" i="38" s="1"/>
  <c r="R14" i="38" s="1"/>
  <c r="C15" i="38" s="1"/>
  <c r="C13" i="37"/>
  <c r="K14" i="39" l="1"/>
  <c r="M14" i="39" s="1"/>
  <c r="R14" i="39" s="1"/>
  <c r="C15" i="39" s="1"/>
  <c r="X14" i="39"/>
  <c r="Y14" i="39" s="1"/>
  <c r="K15" i="38"/>
  <c r="M15" i="38" s="1"/>
  <c r="R15" i="38" s="1"/>
  <c r="C16" i="38" s="1"/>
  <c r="X15" i="38"/>
  <c r="Y15" i="38" s="1"/>
  <c r="X13" i="37"/>
  <c r="Y13" i="37" s="1"/>
  <c r="K13" i="37"/>
  <c r="M13" i="37" s="1"/>
  <c r="R13" i="37" s="1"/>
  <c r="K15" i="39" l="1"/>
  <c r="M15" i="39" s="1"/>
  <c r="R15" i="39" s="1"/>
  <c r="C16" i="39" s="1"/>
  <c r="X15" i="39"/>
  <c r="Y15" i="39" s="1"/>
  <c r="K16" i="38"/>
  <c r="M16" i="38" s="1"/>
  <c r="R16" i="38" s="1"/>
  <c r="C17" i="38" s="1"/>
  <c r="X16" i="38"/>
  <c r="Y16" i="38" s="1"/>
  <c r="C14" i="37"/>
  <c r="K16" i="39" l="1"/>
  <c r="M16" i="39" s="1"/>
  <c r="R16" i="39" s="1"/>
  <c r="C17" i="39" s="1"/>
  <c r="X16" i="39"/>
  <c r="Y16" i="39" s="1"/>
  <c r="X17" i="38"/>
  <c r="Y17" i="38" s="1"/>
  <c r="K17" i="38"/>
  <c r="M17" i="38" s="1"/>
  <c r="R17" i="38" s="1"/>
  <c r="C18" i="38" s="1"/>
  <c r="X14" i="37"/>
  <c r="Y14" i="37" s="1"/>
  <c r="K14" i="37"/>
  <c r="M14" i="37" s="1"/>
  <c r="R14" i="37" s="1"/>
  <c r="C15" i="37" s="1"/>
  <c r="K17" i="39" l="1"/>
  <c r="M17" i="39" s="1"/>
  <c r="R17" i="39" s="1"/>
  <c r="C18" i="39" s="1"/>
  <c r="X17" i="39"/>
  <c r="Y17" i="39" s="1"/>
  <c r="K18" i="38"/>
  <c r="M18" i="38" s="1"/>
  <c r="R18" i="38" s="1"/>
  <c r="C19" i="38" s="1"/>
  <c r="X18" i="38"/>
  <c r="Y18" i="38" s="1"/>
  <c r="X15" i="37"/>
  <c r="Y15" i="37" s="1"/>
  <c r="K15" i="37"/>
  <c r="M15" i="37" s="1"/>
  <c r="R15" i="37" s="1"/>
  <c r="C16" i="37" s="1"/>
  <c r="K18" i="39" l="1"/>
  <c r="M18" i="39" s="1"/>
  <c r="R18" i="39" s="1"/>
  <c r="C19" i="39" s="1"/>
  <c r="X18" i="39"/>
  <c r="Y18" i="39" s="1"/>
  <c r="K19" i="38"/>
  <c r="M19" i="38" s="1"/>
  <c r="R19" i="38" s="1"/>
  <c r="C20" i="38" s="1"/>
  <c r="X19" i="38"/>
  <c r="Y19" i="38" s="1"/>
  <c r="X16" i="37"/>
  <c r="Y16" i="37" s="1"/>
  <c r="K16" i="37"/>
  <c r="M16" i="37" s="1"/>
  <c r="K19" i="39" l="1"/>
  <c r="M19" i="39" s="1"/>
  <c r="R19" i="39" s="1"/>
  <c r="C20" i="39" s="1"/>
  <c r="X19" i="39"/>
  <c r="Y19" i="39" s="1"/>
  <c r="X20" i="38"/>
  <c r="Y20" i="38" s="1"/>
  <c r="K20" i="38"/>
  <c r="M20" i="38" s="1"/>
  <c r="R20" i="38" s="1"/>
  <c r="C21" i="38" s="1"/>
  <c r="R16" i="37"/>
  <c r="C17" i="37" s="1"/>
  <c r="X20" i="39" l="1"/>
  <c r="Y20" i="39" s="1"/>
  <c r="K20" i="39"/>
  <c r="M20" i="39" s="1"/>
  <c r="R20" i="39" s="1"/>
  <c r="C21" i="39" s="1"/>
  <c r="X21" i="38"/>
  <c r="Y21" i="38" s="1"/>
  <c r="K21" i="38"/>
  <c r="M21" i="38" s="1"/>
  <c r="R21" i="38" s="1"/>
  <c r="C22" i="38" s="1"/>
  <c r="X17" i="37"/>
  <c r="Y17" i="37" s="1"/>
  <c r="K17" i="37"/>
  <c r="M17" i="37" s="1"/>
  <c r="R17" i="37" s="1"/>
  <c r="C18" i="37" s="1"/>
  <c r="K18" i="37" s="1"/>
  <c r="M18" i="37" s="1"/>
  <c r="R18" i="37" s="1"/>
  <c r="C19" i="37" s="1"/>
  <c r="X21" i="39" l="1"/>
  <c r="Y21" i="39" s="1"/>
  <c r="K21" i="39"/>
  <c r="M21" i="39" s="1"/>
  <c r="R21" i="39" s="1"/>
  <c r="C22" i="39" s="1"/>
  <c r="X22" i="38"/>
  <c r="Y22" i="38" s="1"/>
  <c r="K22" i="38"/>
  <c r="M22" i="38" s="1"/>
  <c r="R22" i="38" s="1"/>
  <c r="C23" i="38" s="1"/>
  <c r="X18" i="37"/>
  <c r="Y18" i="37" s="1"/>
  <c r="K19" i="37"/>
  <c r="M19" i="37" s="1"/>
  <c r="R19" i="37" s="1"/>
  <c r="C20" i="37" s="1"/>
  <c r="X22" i="39" l="1"/>
  <c r="Y22" i="39" s="1"/>
  <c r="K22" i="39"/>
  <c r="M22" i="39" s="1"/>
  <c r="R22" i="39" s="1"/>
  <c r="C23" i="39" s="1"/>
  <c r="X23" i="38"/>
  <c r="Y23" i="38" s="1"/>
  <c r="K23" i="38"/>
  <c r="M23" i="38" s="1"/>
  <c r="R23" i="38" s="1"/>
  <c r="C24" i="38" s="1"/>
  <c r="X19" i="37"/>
  <c r="Y19" i="37" s="1"/>
  <c r="K20" i="37"/>
  <c r="M20" i="37" s="1"/>
  <c r="R20" i="37" s="1"/>
  <c r="C21" i="37" s="1"/>
  <c r="K21" i="37" s="1"/>
  <c r="K23" i="39" l="1"/>
  <c r="M23" i="39" s="1"/>
  <c r="R23" i="39" s="1"/>
  <c r="C24" i="39" s="1"/>
  <c r="X23" i="39"/>
  <c r="Y23" i="39" s="1"/>
  <c r="K24" i="38"/>
  <c r="M24" i="38" s="1"/>
  <c r="R24" i="38" s="1"/>
  <c r="C25" i="38" s="1"/>
  <c r="X24" i="38"/>
  <c r="Y24" i="38" s="1"/>
  <c r="X20" i="37"/>
  <c r="Y20" i="37" s="1"/>
  <c r="M21" i="37"/>
  <c r="R21" i="37" s="1"/>
  <c r="C22" i="37" s="1"/>
  <c r="K24" i="39" l="1"/>
  <c r="M24" i="39" s="1"/>
  <c r="R24" i="39" s="1"/>
  <c r="C25" i="39" s="1"/>
  <c r="X24" i="39"/>
  <c r="Y24" i="39" s="1"/>
  <c r="K25" i="38"/>
  <c r="M25" i="38" s="1"/>
  <c r="R25" i="38" s="1"/>
  <c r="C26" i="38" s="1"/>
  <c r="X25" i="38"/>
  <c r="Y25" i="38" s="1"/>
  <c r="X21" i="37"/>
  <c r="Y21" i="37" s="1"/>
  <c r="K22" i="37"/>
  <c r="M22" i="37" s="1"/>
  <c r="K25" i="39" l="1"/>
  <c r="M25" i="39" s="1"/>
  <c r="R25" i="39" s="1"/>
  <c r="C26" i="39" s="1"/>
  <c r="X25" i="39"/>
  <c r="Y25" i="39" s="1"/>
  <c r="K26" i="38"/>
  <c r="M26" i="38" s="1"/>
  <c r="R26" i="38" s="1"/>
  <c r="C27" i="38" s="1"/>
  <c r="X26" i="38"/>
  <c r="Y26" i="38" s="1"/>
  <c r="X22" i="37"/>
  <c r="Y22" i="37" s="1"/>
  <c r="R22" i="37"/>
  <c r="C23" i="37" s="1"/>
  <c r="X23" i="37" s="1"/>
  <c r="Y23" i="37" s="1"/>
  <c r="K26" i="39" l="1"/>
  <c r="M26" i="39" s="1"/>
  <c r="R26" i="39" s="1"/>
  <c r="C27" i="39" s="1"/>
  <c r="X26" i="39"/>
  <c r="Y26" i="39" s="1"/>
  <c r="K27" i="38"/>
  <c r="M27" i="38" s="1"/>
  <c r="R27" i="38" s="1"/>
  <c r="C28" i="38" s="1"/>
  <c r="X27" i="38"/>
  <c r="Y27" i="38" s="1"/>
  <c r="K23" i="37"/>
  <c r="M23" i="37" s="1"/>
  <c r="R23" i="37" s="1"/>
  <c r="C24" i="37" s="1"/>
  <c r="X24" i="37" s="1"/>
  <c r="Y24" i="37" s="1"/>
  <c r="K27" i="39" l="1"/>
  <c r="M27" i="39" s="1"/>
  <c r="R27" i="39" s="1"/>
  <c r="C28" i="39" s="1"/>
  <c r="X27" i="39"/>
  <c r="Y27" i="39" s="1"/>
  <c r="X28" i="38"/>
  <c r="Y28" i="38" s="1"/>
  <c r="K28" i="38"/>
  <c r="M28" i="38" s="1"/>
  <c r="R28" i="38" s="1"/>
  <c r="C29" i="38" s="1"/>
  <c r="K24" i="37"/>
  <c r="M24" i="37" s="1"/>
  <c r="R24" i="37" s="1"/>
  <c r="C25" i="37" s="1"/>
  <c r="K25" i="37" s="1"/>
  <c r="M25" i="37" s="1"/>
  <c r="R25" i="37" s="1"/>
  <c r="C26" i="37" s="1"/>
  <c r="K28" i="39" l="1"/>
  <c r="M28" i="39" s="1"/>
  <c r="R28" i="39" s="1"/>
  <c r="C29" i="39" s="1"/>
  <c r="X28" i="39"/>
  <c r="Y28" i="39" s="1"/>
  <c r="X29" i="38"/>
  <c r="Y29" i="38" s="1"/>
  <c r="K29" i="38"/>
  <c r="M29" i="38" s="1"/>
  <c r="R29" i="38" s="1"/>
  <c r="C30" i="38" s="1"/>
  <c r="X25" i="37"/>
  <c r="Y25" i="37" s="1"/>
  <c r="K26" i="37"/>
  <c r="M26" i="37" s="1"/>
  <c r="R26" i="37" s="1"/>
  <c r="C27" i="37" s="1"/>
  <c r="X29" i="39" l="1"/>
  <c r="Y29" i="39" s="1"/>
  <c r="K29" i="39"/>
  <c r="M29" i="39" s="1"/>
  <c r="R29" i="39" s="1"/>
  <c r="C30" i="39" s="1"/>
  <c r="X30" i="38"/>
  <c r="Y30" i="38" s="1"/>
  <c r="K30" i="38"/>
  <c r="M30" i="38" s="1"/>
  <c r="R30" i="38" s="1"/>
  <c r="C31" i="38" s="1"/>
  <c r="X26" i="37"/>
  <c r="Y26" i="37" s="1"/>
  <c r="K27" i="37"/>
  <c r="M27" i="37" s="1"/>
  <c r="R27" i="37" s="1"/>
  <c r="C28" i="37" s="1"/>
  <c r="X30" i="39" l="1"/>
  <c r="Y30" i="39" s="1"/>
  <c r="K30" i="39"/>
  <c r="M30" i="39" s="1"/>
  <c r="R30" i="39" s="1"/>
  <c r="C31" i="39" s="1"/>
  <c r="K31" i="38"/>
  <c r="M31" i="38" s="1"/>
  <c r="R31" i="38" s="1"/>
  <c r="C32" i="38" s="1"/>
  <c r="X31" i="38"/>
  <c r="Y31" i="38" s="1"/>
  <c r="X27" i="37"/>
  <c r="Y27" i="37" s="1"/>
  <c r="K28" i="37"/>
  <c r="M28" i="37" s="1"/>
  <c r="R28" i="37" s="1"/>
  <c r="C29" i="37" s="1"/>
  <c r="K31" i="39" l="1"/>
  <c r="M31" i="39" s="1"/>
  <c r="R31" i="39" s="1"/>
  <c r="C32" i="39" s="1"/>
  <c r="X31" i="39"/>
  <c r="Y31" i="39" s="1"/>
  <c r="K32" i="38"/>
  <c r="M32" i="38" s="1"/>
  <c r="R32" i="38" s="1"/>
  <c r="C33" i="38" s="1"/>
  <c r="X32" i="38"/>
  <c r="Y32" i="38" s="1"/>
  <c r="X28" i="37"/>
  <c r="Y28" i="37" s="1"/>
  <c r="K29" i="37"/>
  <c r="M29" i="37" s="1"/>
  <c r="R29" i="37" s="1"/>
  <c r="C30" i="37" s="1"/>
  <c r="K32" i="39" l="1"/>
  <c r="M32" i="39" s="1"/>
  <c r="R32" i="39" s="1"/>
  <c r="C33" i="39" s="1"/>
  <c r="X32" i="39"/>
  <c r="Y32" i="39" s="1"/>
  <c r="K33" i="38"/>
  <c r="M33" i="38" s="1"/>
  <c r="R33" i="38" s="1"/>
  <c r="C34" i="38" s="1"/>
  <c r="X33" i="38"/>
  <c r="Y33" i="38" s="1"/>
  <c r="X29" i="37"/>
  <c r="Y29" i="37" s="1"/>
  <c r="K30" i="37"/>
  <c r="M30" i="37" s="1"/>
  <c r="R30" i="37" s="1"/>
  <c r="C31" i="37" s="1"/>
  <c r="K33" i="39" l="1"/>
  <c r="M33" i="39" s="1"/>
  <c r="R33" i="39" s="1"/>
  <c r="C34" i="39" s="1"/>
  <c r="X33" i="39"/>
  <c r="Y33" i="39" s="1"/>
  <c r="K34" i="38"/>
  <c r="M34" i="38" s="1"/>
  <c r="R34" i="38" s="1"/>
  <c r="C35" i="38" s="1"/>
  <c r="X34" i="38"/>
  <c r="Y34" i="38" s="1"/>
  <c r="X30" i="37"/>
  <c r="Y30" i="37" s="1"/>
  <c r="K31" i="37"/>
  <c r="M31" i="37" s="1"/>
  <c r="R31" i="37" s="1"/>
  <c r="C32" i="37" s="1"/>
  <c r="K34" i="39" l="1"/>
  <c r="M34" i="39" s="1"/>
  <c r="R34" i="39" s="1"/>
  <c r="C35" i="39" s="1"/>
  <c r="X34" i="39"/>
  <c r="Y34" i="39" s="1"/>
  <c r="K35" i="38"/>
  <c r="M35" i="38" s="1"/>
  <c r="R35" i="38" s="1"/>
  <c r="C36" i="38" s="1"/>
  <c r="X35" i="38"/>
  <c r="Y35" i="38" s="1"/>
  <c r="X31" i="37"/>
  <c r="Y31" i="37" s="1"/>
  <c r="K32" i="37"/>
  <c r="M32" i="37" s="1"/>
  <c r="K35" i="39" l="1"/>
  <c r="M35" i="39" s="1"/>
  <c r="R35" i="39" s="1"/>
  <c r="C36" i="39" s="1"/>
  <c r="X35" i="39"/>
  <c r="Y35" i="39" s="1"/>
  <c r="X36" i="38"/>
  <c r="Y36" i="38" s="1"/>
  <c r="K36" i="38"/>
  <c r="M36" i="38" s="1"/>
  <c r="R36" i="38" s="1"/>
  <c r="C37" i="38" s="1"/>
  <c r="X32" i="37"/>
  <c r="Y32" i="37" s="1"/>
  <c r="R32" i="37"/>
  <c r="C33" i="37" s="1"/>
  <c r="X36" i="39" l="1"/>
  <c r="Y36" i="39" s="1"/>
  <c r="K36" i="39"/>
  <c r="M36" i="39" s="1"/>
  <c r="R36" i="39" s="1"/>
  <c r="C37" i="39" s="1"/>
  <c r="X37" i="38"/>
  <c r="Y37" i="38" s="1"/>
  <c r="K37" i="38"/>
  <c r="M37" i="38" s="1"/>
  <c r="R37" i="38" s="1"/>
  <c r="C38" i="38" s="1"/>
  <c r="X33" i="37"/>
  <c r="Y33" i="37" s="1"/>
  <c r="K33" i="37"/>
  <c r="M33" i="37" s="1"/>
  <c r="R33" i="37" s="1"/>
  <c r="C34" i="37" s="1"/>
  <c r="X37" i="39" l="1"/>
  <c r="Y37" i="39" s="1"/>
  <c r="K37" i="39"/>
  <c r="M37" i="39" s="1"/>
  <c r="R37" i="39" s="1"/>
  <c r="C38" i="39" s="1"/>
  <c r="X38" i="38"/>
  <c r="Y38" i="38" s="1"/>
  <c r="K38" i="38"/>
  <c r="M38" i="38" s="1"/>
  <c r="R38" i="38" s="1"/>
  <c r="C39" i="38" s="1"/>
  <c r="X34" i="37"/>
  <c r="Y34" i="37" s="1"/>
  <c r="K34" i="37"/>
  <c r="M34" i="37" s="1"/>
  <c r="R34" i="37" s="1"/>
  <c r="C35" i="37" s="1"/>
  <c r="X38" i="39" l="1"/>
  <c r="Y38" i="39" s="1"/>
  <c r="K38" i="39"/>
  <c r="M38" i="39" s="1"/>
  <c r="R38" i="39" s="1"/>
  <c r="C39" i="39" s="1"/>
  <c r="K39" i="38"/>
  <c r="M39" i="38" s="1"/>
  <c r="R39" i="38" s="1"/>
  <c r="C40" i="38" s="1"/>
  <c r="X39" i="38"/>
  <c r="Y39" i="38" s="1"/>
  <c r="X35" i="37"/>
  <c r="Y35" i="37" s="1"/>
  <c r="K35" i="37"/>
  <c r="M35" i="37" s="1"/>
  <c r="R35" i="37" s="1"/>
  <c r="C36" i="37" s="1"/>
  <c r="K39" i="39" l="1"/>
  <c r="M39" i="39" s="1"/>
  <c r="R39" i="39" s="1"/>
  <c r="C40" i="39" s="1"/>
  <c r="X39" i="39"/>
  <c r="Y39" i="39" s="1"/>
  <c r="K40" i="38"/>
  <c r="M40" i="38" s="1"/>
  <c r="R40" i="38" s="1"/>
  <c r="C41" i="38" s="1"/>
  <c r="X40" i="38"/>
  <c r="Y40" i="38" s="1"/>
  <c r="X36" i="37"/>
  <c r="Y36" i="37" s="1"/>
  <c r="K36" i="37"/>
  <c r="M36" i="37" s="1"/>
  <c r="K40" i="39" l="1"/>
  <c r="M40" i="39" s="1"/>
  <c r="R40" i="39" s="1"/>
  <c r="C41" i="39" s="1"/>
  <c r="X40" i="39"/>
  <c r="Y40" i="39" s="1"/>
  <c r="K41" i="38"/>
  <c r="M41" i="38" s="1"/>
  <c r="R41" i="38" s="1"/>
  <c r="C42" i="38" s="1"/>
  <c r="X41" i="38"/>
  <c r="Y41" i="38" s="1"/>
  <c r="R36" i="37"/>
  <c r="C37" i="37" s="1"/>
  <c r="K37" i="37" s="1"/>
  <c r="K41" i="39" l="1"/>
  <c r="M41" i="39" s="1"/>
  <c r="R41" i="39" s="1"/>
  <c r="C42" i="39" s="1"/>
  <c r="X41" i="39"/>
  <c r="Y41" i="39" s="1"/>
  <c r="K42" i="38"/>
  <c r="M42" i="38" s="1"/>
  <c r="R42" i="38" s="1"/>
  <c r="C43" i="38" s="1"/>
  <c r="X42" i="38"/>
  <c r="Y42" i="38" s="1"/>
  <c r="X37" i="37"/>
  <c r="Y37" i="37" s="1"/>
  <c r="M37" i="37"/>
  <c r="R37" i="37" s="1"/>
  <c r="C38" i="37" s="1"/>
  <c r="K38" i="37" s="1"/>
  <c r="K42" i="39" l="1"/>
  <c r="M42" i="39" s="1"/>
  <c r="R42" i="39" s="1"/>
  <c r="C43" i="39" s="1"/>
  <c r="X42" i="39"/>
  <c r="Y42" i="39" s="1"/>
  <c r="K43" i="38"/>
  <c r="M43" i="38" s="1"/>
  <c r="R43" i="38" s="1"/>
  <c r="C44" i="38" s="1"/>
  <c r="X43" i="38"/>
  <c r="Y43" i="38" s="1"/>
  <c r="X38" i="37"/>
  <c r="Y38" i="37" s="1"/>
  <c r="M38" i="37"/>
  <c r="R38" i="37" s="1"/>
  <c r="C39" i="37" s="1"/>
  <c r="K43" i="39" l="1"/>
  <c r="M43" i="39" s="1"/>
  <c r="R43" i="39" s="1"/>
  <c r="C44" i="39" s="1"/>
  <c r="X43" i="39"/>
  <c r="Y43" i="39" s="1"/>
  <c r="X44" i="38"/>
  <c r="Y44" i="38" s="1"/>
  <c r="K44" i="38"/>
  <c r="M44" i="38" s="1"/>
  <c r="R44" i="38" s="1"/>
  <c r="C45" i="38" s="1"/>
  <c r="X39" i="37"/>
  <c r="Y39" i="37" s="1"/>
  <c r="K39" i="37"/>
  <c r="M39" i="37" s="1"/>
  <c r="R39" i="37" s="1"/>
  <c r="C40" i="37" s="1"/>
  <c r="X44" i="39" l="1"/>
  <c r="Y44" i="39" s="1"/>
  <c r="K44" i="39"/>
  <c r="M44" i="39" s="1"/>
  <c r="R44" i="39" s="1"/>
  <c r="C45" i="39" s="1"/>
  <c r="X45" i="38"/>
  <c r="Y45" i="38" s="1"/>
  <c r="K45" i="38"/>
  <c r="M45" i="38" s="1"/>
  <c r="R45" i="38" s="1"/>
  <c r="C46" i="38" s="1"/>
  <c r="X40" i="37"/>
  <c r="Y40" i="37" s="1"/>
  <c r="K40" i="37"/>
  <c r="M40" i="37" s="1"/>
  <c r="R40" i="37" s="1"/>
  <c r="C41" i="37" s="1"/>
  <c r="X45" i="39" l="1"/>
  <c r="Y45" i="39" s="1"/>
  <c r="K45" i="39"/>
  <c r="M45" i="39" s="1"/>
  <c r="R45" i="39" s="1"/>
  <c r="C46" i="39" s="1"/>
  <c r="X46" i="38"/>
  <c r="Y46" i="38" s="1"/>
  <c r="K46" i="38"/>
  <c r="M46" i="38" s="1"/>
  <c r="R46" i="38" s="1"/>
  <c r="C47" i="38" s="1"/>
  <c r="X41" i="37"/>
  <c r="Y41" i="37" s="1"/>
  <c r="K41" i="37"/>
  <c r="M41" i="37" s="1"/>
  <c r="R41" i="37" s="1"/>
  <c r="C42" i="37" s="1"/>
  <c r="X46" i="39" l="1"/>
  <c r="Y46" i="39" s="1"/>
  <c r="K46" i="39"/>
  <c r="M46" i="39" s="1"/>
  <c r="R46" i="39" s="1"/>
  <c r="C47" i="39" s="1"/>
  <c r="K47" i="38"/>
  <c r="M47" i="38" s="1"/>
  <c r="R47" i="38" s="1"/>
  <c r="C48" i="38" s="1"/>
  <c r="X47" i="38"/>
  <c r="Y47" i="38" s="1"/>
  <c r="X42" i="37"/>
  <c r="Y42" i="37" s="1"/>
  <c r="K42" i="37"/>
  <c r="M42" i="37" s="1"/>
  <c r="R42" i="37" s="1"/>
  <c r="C43" i="37" s="1"/>
  <c r="K47" i="39" l="1"/>
  <c r="M47" i="39" s="1"/>
  <c r="R47" i="39" s="1"/>
  <c r="C48" i="39" s="1"/>
  <c r="X47" i="39"/>
  <c r="Y47" i="39" s="1"/>
  <c r="K48" i="38"/>
  <c r="M48" i="38" s="1"/>
  <c r="R48" i="38" s="1"/>
  <c r="C49" i="38" s="1"/>
  <c r="X48" i="38"/>
  <c r="Y48" i="38" s="1"/>
  <c r="X43" i="37"/>
  <c r="Y43" i="37" s="1"/>
  <c r="K43" i="37"/>
  <c r="M43" i="37" s="1"/>
  <c r="R43" i="37" s="1"/>
  <c r="C44" i="37" s="1"/>
  <c r="K48" i="39" l="1"/>
  <c r="M48" i="39" s="1"/>
  <c r="R48" i="39" s="1"/>
  <c r="C49" i="39" s="1"/>
  <c r="X48" i="39"/>
  <c r="Y48" i="39" s="1"/>
  <c r="K49" i="38"/>
  <c r="M49" i="38" s="1"/>
  <c r="R49" i="38" s="1"/>
  <c r="C50" i="38" s="1"/>
  <c r="X49" i="38"/>
  <c r="Y49" i="38" s="1"/>
  <c r="X44" i="37"/>
  <c r="Y44" i="37" s="1"/>
  <c r="K44" i="37"/>
  <c r="M44" i="37" s="1"/>
  <c r="R44" i="37" s="1"/>
  <c r="C45" i="37" s="1"/>
  <c r="K49" i="39" l="1"/>
  <c r="M49" i="39" s="1"/>
  <c r="R49" i="39" s="1"/>
  <c r="C50" i="39" s="1"/>
  <c r="X49" i="39"/>
  <c r="Y49" i="39" s="1"/>
  <c r="K50" i="38"/>
  <c r="M50" i="38" s="1"/>
  <c r="R50" i="38" s="1"/>
  <c r="C51" i="38" s="1"/>
  <c r="X50" i="38"/>
  <c r="Y50" i="38" s="1"/>
  <c r="X45" i="37"/>
  <c r="Y45" i="37" s="1"/>
  <c r="K45" i="37"/>
  <c r="M45" i="37" s="1"/>
  <c r="R45" i="37" s="1"/>
  <c r="C46" i="37" s="1"/>
  <c r="K50" i="39" l="1"/>
  <c r="M50" i="39" s="1"/>
  <c r="R50" i="39" s="1"/>
  <c r="C51" i="39" s="1"/>
  <c r="X50" i="39"/>
  <c r="Y50" i="39" s="1"/>
  <c r="K51" i="38"/>
  <c r="M51" i="38" s="1"/>
  <c r="R51" i="38" s="1"/>
  <c r="C52" i="38" s="1"/>
  <c r="X51" i="38"/>
  <c r="Y51" i="38" s="1"/>
  <c r="X46" i="37"/>
  <c r="Y46" i="37" s="1"/>
  <c r="K46" i="37"/>
  <c r="M46" i="37" s="1"/>
  <c r="R46" i="37" s="1"/>
  <c r="C47" i="37" s="1"/>
  <c r="K51" i="39" l="1"/>
  <c r="M51" i="39" s="1"/>
  <c r="R51" i="39" s="1"/>
  <c r="C52" i="39" s="1"/>
  <c r="X51" i="39"/>
  <c r="Y51" i="39" s="1"/>
  <c r="X52" i="38"/>
  <c r="Y52" i="38" s="1"/>
  <c r="K52" i="38"/>
  <c r="M52" i="38" s="1"/>
  <c r="R52" i="38" s="1"/>
  <c r="C53" i="38" s="1"/>
  <c r="X47" i="37"/>
  <c r="Y47" i="37" s="1"/>
  <c r="K47" i="37"/>
  <c r="M47" i="37" s="1"/>
  <c r="R47" i="37" s="1"/>
  <c r="C48" i="37" s="1"/>
  <c r="X52" i="39" l="1"/>
  <c r="Y52" i="39" s="1"/>
  <c r="K52" i="39"/>
  <c r="M52" i="39" s="1"/>
  <c r="R52" i="39" s="1"/>
  <c r="C53" i="39" s="1"/>
  <c r="X53" i="38"/>
  <c r="Y53" i="38" s="1"/>
  <c r="K53" i="38"/>
  <c r="M53" i="38" s="1"/>
  <c r="R53" i="38" s="1"/>
  <c r="C54" i="38" s="1"/>
  <c r="X48" i="37"/>
  <c r="Y48" i="37" s="1"/>
  <c r="K48" i="37"/>
  <c r="M48" i="37" s="1"/>
  <c r="R48" i="37" s="1"/>
  <c r="C49" i="37" s="1"/>
  <c r="X53" i="39" l="1"/>
  <c r="Y53" i="39" s="1"/>
  <c r="K53" i="39"/>
  <c r="M53" i="39" s="1"/>
  <c r="R53" i="39" s="1"/>
  <c r="C54" i="39" s="1"/>
  <c r="X54" i="38"/>
  <c r="Y54" i="38" s="1"/>
  <c r="K54" i="38"/>
  <c r="M54" i="38" s="1"/>
  <c r="R54" i="38" s="1"/>
  <c r="C55" i="38" s="1"/>
  <c r="X49" i="37"/>
  <c r="Y49" i="37" s="1"/>
  <c r="K49" i="37"/>
  <c r="M49" i="37" s="1"/>
  <c r="R49" i="37" s="1"/>
  <c r="C50" i="37" s="1"/>
  <c r="X54" i="39" l="1"/>
  <c r="Y54" i="39" s="1"/>
  <c r="K54" i="39"/>
  <c r="M54" i="39" s="1"/>
  <c r="R54" i="39" s="1"/>
  <c r="C55" i="39" s="1"/>
  <c r="K55" i="38"/>
  <c r="M55" i="38" s="1"/>
  <c r="R55" i="38" s="1"/>
  <c r="C56" i="38" s="1"/>
  <c r="X55" i="38"/>
  <c r="Y55" i="38" s="1"/>
  <c r="X50" i="37"/>
  <c r="Y50" i="37" s="1"/>
  <c r="K50" i="37"/>
  <c r="M50" i="37" s="1"/>
  <c r="R50" i="37" s="1"/>
  <c r="C51" i="37" s="1"/>
  <c r="K55" i="39" l="1"/>
  <c r="M55" i="39" s="1"/>
  <c r="R55" i="39" s="1"/>
  <c r="C56" i="39" s="1"/>
  <c r="X55" i="39"/>
  <c r="Y55" i="39" s="1"/>
  <c r="K56" i="38"/>
  <c r="M56" i="38" s="1"/>
  <c r="R56" i="38" s="1"/>
  <c r="C57" i="38" s="1"/>
  <c r="X56" i="38"/>
  <c r="Y56" i="38" s="1"/>
  <c r="X51" i="37"/>
  <c r="Y51" i="37" s="1"/>
  <c r="K51" i="37"/>
  <c r="M51" i="37" s="1"/>
  <c r="R51" i="37" s="1"/>
  <c r="C52" i="37" s="1"/>
  <c r="K56" i="39" l="1"/>
  <c r="M56" i="39" s="1"/>
  <c r="R56" i="39" s="1"/>
  <c r="C57" i="39" s="1"/>
  <c r="X56" i="39"/>
  <c r="Y56" i="39" s="1"/>
  <c r="K57" i="38"/>
  <c r="M57" i="38" s="1"/>
  <c r="R57" i="38" s="1"/>
  <c r="C58" i="38" s="1"/>
  <c r="X57" i="38"/>
  <c r="Y57" i="38" s="1"/>
  <c r="X52" i="37"/>
  <c r="Y52" i="37" s="1"/>
  <c r="K52" i="37"/>
  <c r="M52" i="37" s="1"/>
  <c r="R52" i="37" s="1"/>
  <c r="C53" i="37" s="1"/>
  <c r="K57" i="39" l="1"/>
  <c r="M57" i="39" s="1"/>
  <c r="R57" i="39" s="1"/>
  <c r="C58" i="39" s="1"/>
  <c r="X57" i="39"/>
  <c r="Y57" i="39" s="1"/>
  <c r="K58" i="38"/>
  <c r="M58" i="38" s="1"/>
  <c r="R58" i="38" s="1"/>
  <c r="X58" i="38"/>
  <c r="Y58" i="38" s="1"/>
  <c r="X53" i="37"/>
  <c r="Y53" i="37" s="1"/>
  <c r="K53" i="37"/>
  <c r="M53" i="37" s="1"/>
  <c r="R53" i="37" s="1"/>
  <c r="C54" i="37" s="1"/>
  <c r="K58" i="39" l="1"/>
  <c r="M58" i="39" s="1"/>
  <c r="R58" i="39" s="1"/>
  <c r="X58" i="39"/>
  <c r="Y58" i="39" s="1"/>
  <c r="C59" i="38"/>
  <c r="X59" i="38" s="1"/>
  <c r="Y59" i="38" s="1"/>
  <c r="P4" i="38" s="1"/>
  <c r="C5" i="38"/>
  <c r="I5" i="38" s="1"/>
  <c r="E5" i="38"/>
  <c r="D4" i="38"/>
  <c r="P2" i="38" s="1"/>
  <c r="G5" i="38"/>
  <c r="X54" i="37"/>
  <c r="Y54" i="37" s="1"/>
  <c r="K54" i="37"/>
  <c r="M54" i="37" s="1"/>
  <c r="R54" i="37" s="1"/>
  <c r="C55" i="37" s="1"/>
  <c r="C59" i="39" l="1"/>
  <c r="X59" i="39" s="1"/>
  <c r="Y59" i="39" s="1"/>
  <c r="P4" i="39" s="1"/>
  <c r="E5" i="39"/>
  <c r="C5" i="39"/>
  <c r="D4" i="39"/>
  <c r="P2" i="39" s="1"/>
  <c r="G5" i="39"/>
  <c r="X55" i="37"/>
  <c r="Y55" i="37" s="1"/>
  <c r="K55" i="37"/>
  <c r="M55" i="37" s="1"/>
  <c r="R55" i="37" s="1"/>
  <c r="C56" i="37" s="1"/>
  <c r="I5" i="39" l="1"/>
  <c r="X56" i="37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<sst xmlns="http://schemas.openxmlformats.org/spreadsheetml/2006/main" count="441" uniqueCount="72">
  <si>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</si>
  <si>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</si>
  <si>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</si>
  <si>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</si>
  <si>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</si>
  <si>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</si>
  <si>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</si>
  <si>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</si>
  <si>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</si>
  <si>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</si>
  <si>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</si>
  <si>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</si>
  <si>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</si>
  <si>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</si>
  <si>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</si>
  <si>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</si>
  <si>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</si>
  <si>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</si>
  <si>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</si>
  <si>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</si>
  <si>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</si>
  <si>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</si>
  <si>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</si>
  <si>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</si>
  <si>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</si>
  <si>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</si>
  <si>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</si>
  <si>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</si>
  <si>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</si>
  <si>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</si>
  <si>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</si>
  <si>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</si>
  <si>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</si>
  <si>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</si>
  <si>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</si>
  <si>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</si>
  <si>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</si>
  <si>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</si>
  <si>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</si>
  <si>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</si>
  <si>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</si>
  <si>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</si>
  <si>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</si>
  <si>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</si>
  <si>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</si>
  <si>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</si>
  <si>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</si>
  <si>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</si>
  <si>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</si>
  <si>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</si>
  <si>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</si>
  <si>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</si>
  <si>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</si>
  <si>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</si>
  <si>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</si>
  <si>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</si>
  <si>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</si>
  <si>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</si>
  <si>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</si>
  <si>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・フィボナッチターゲット1.27で決済</t>
    <rPh sb="17" eb="19">
      <t>ケッサイ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</si>
  <si>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</si>
  <si>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</si>
  <si>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EURCHF</t>
    <phoneticPr fontId="2"/>
  </si>
  <si>
    <t>USDJPY</t>
    <phoneticPr fontId="2"/>
  </si>
  <si>
    <t>EURJPY</t>
    <phoneticPr fontId="2"/>
  </si>
  <si>
    <t>AUDUSD</t>
    <phoneticPr fontId="2"/>
  </si>
  <si>
    <t>GBPUSD</t>
    <phoneticPr fontId="2"/>
  </si>
  <si>
    <t>USDCHF</t>
    <phoneticPr fontId="2"/>
  </si>
  <si>
    <t>EURUSD</t>
    <phoneticPr fontId="2"/>
  </si>
  <si>
    <t>4H</t>
    <phoneticPr fontId="3"/>
  </si>
  <si>
    <t>・フィボナッチターゲット2.0で決済</t>
    <rPh sb="16" eb="18">
      <t>ケッサイ</t>
    </rPh>
    <phoneticPr fontId="3"/>
  </si>
  <si>
    <t>・フィボナッチターゲット1.5で決済</t>
    <rPh sb="16" eb="18">
      <t>ケッサイ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</si>
</sst>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1" fontId="9" fillId="0" borderId="7" xfId="0" applyNumberFormat="1" applyFont="1" applyBorder="1" applyAlignment="1">
      <alignment horizontal="center" vertical="center"/>
    </xf>
    <xf numFmtId="181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412083</xdr:colOff>
      <xdr:row>43</xdr:row>
      <xdr:rowOff>122612</xdr:rowOff>
    </xdr:to>
    <xdr:pic>
      <xdr:nvPicPr>
        <xdr:cNvPr id="11" name="図 10" descr="1055263: RakutenSecurities-Demo - デモ口座 - [AUDUSD,H4]">
          <a:extLst>
            <a:ext uri="{FF2B5EF4-FFF2-40B4-BE49-F238E27FC236}">
              <a16:creationId xmlns:a16="http://schemas.microsoft.com/office/drawing/2014/main" id="{DB1A5E50-B70B-46F9-8DB4-F8A7FB69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11</xdr:col>
      <xdr:colOff>412083</xdr:colOff>
      <xdr:row>87</xdr:row>
      <xdr:rowOff>122612</xdr:rowOff>
    </xdr:to>
    <xdr:pic>
      <xdr:nvPicPr>
        <xdr:cNvPr id="13" name="図 12" descr="1055263: RakutenSecurities-Demo - デモ口座 - [AUDUSD,H4]">
          <a:extLst>
            <a:ext uri="{FF2B5EF4-FFF2-40B4-BE49-F238E27FC236}">
              <a16:creationId xmlns:a16="http://schemas.microsoft.com/office/drawing/2014/main" id="{52B7ACB2-D23D-476F-BF3C-2C7917BD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11</xdr:col>
      <xdr:colOff>412083</xdr:colOff>
      <xdr:row>131</xdr:row>
      <xdr:rowOff>122612</xdr:rowOff>
    </xdr:to>
    <xdr:pic>
      <xdr:nvPicPr>
        <xdr:cNvPr id="15" name="図 14" descr="1055263: RakutenSecurities-Demo - デモ口座 - [AUDUSD,H4]">
          <a:extLst>
            <a:ext uri="{FF2B5EF4-FFF2-40B4-BE49-F238E27FC236}">
              <a16:creationId xmlns:a16="http://schemas.microsoft.com/office/drawing/2014/main" id="{F0374974-0B4D-4450-9A45-1381FC2AC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11</xdr:col>
      <xdr:colOff>412083</xdr:colOff>
      <xdr:row>175</xdr:row>
      <xdr:rowOff>122612</xdr:rowOff>
    </xdr:to>
    <xdr:pic>
      <xdr:nvPicPr>
        <xdr:cNvPr id="17" name="図 16" descr="1055263: RakutenSecurities-Demo - デモ口座 - [AUDUSD,H4]">
          <a:extLst>
            <a:ext uri="{FF2B5EF4-FFF2-40B4-BE49-F238E27FC236}">
              <a16:creationId xmlns:a16="http://schemas.microsoft.com/office/drawing/2014/main" id="{5A498AA2-3811-472E-B2F2-223622C23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11</xdr:col>
      <xdr:colOff>412083</xdr:colOff>
      <xdr:row>219</xdr:row>
      <xdr:rowOff>122612</xdr:rowOff>
    </xdr:to>
    <xdr:pic>
      <xdr:nvPicPr>
        <xdr:cNvPr id="19" name="図 18" descr="1055263: RakutenSecurities-Demo - デモ口座 - [AUDUSD,H4]">
          <a:extLst>
            <a:ext uri="{FF2B5EF4-FFF2-40B4-BE49-F238E27FC236}">
              <a16:creationId xmlns:a16="http://schemas.microsoft.com/office/drawing/2014/main" id="{345AFBB1-E0B1-4372-99BC-7046986A3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688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11</xdr:col>
      <xdr:colOff>412083</xdr:colOff>
      <xdr:row>263</xdr:row>
      <xdr:rowOff>122612</xdr:rowOff>
    </xdr:to>
    <xdr:pic>
      <xdr:nvPicPr>
        <xdr:cNvPr id="3" name="図 2" descr="1055263: RakutenSecurities-Demo - デモ口座 - [AUDUSD,H4]">
          <a:extLst>
            <a:ext uri="{FF2B5EF4-FFF2-40B4-BE49-F238E27FC236}">
              <a16:creationId xmlns:a16="http://schemas.microsoft.com/office/drawing/2014/main" id="{C698C426-A872-47C0-972D-C2BCD0893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33600"/>
          <a:ext cx="6957663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opLeftCell="C1" zoomScaleNormal="100" workbookViewId="0">
      <pane ySplit="8" topLeftCell="A9" activePane="bottomLeft" state="frozen"/>
      <selection pane="bottomLeft" activeCell="E59" sqref="E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54" t="s">
        <v>5</v>
      </c>
      <c r="C2" s="54"/>
      <c r="D2" s="59" t="s">
        <v>65</v>
      </c>
      <c r="E2" s="59"/>
      <c r="F2" s="54" t="s">
        <v>61</v>
      </c>
      <c r="G2" s="54"/>
      <c r="H2" s="56" t="s">
        <v>69</v>
      </c>
      <c r="I2" s="56"/>
      <c r="J2" s="54" t="s">
        <v>7</v>
      </c>
      <c r="K2" s="54"/>
      <c r="L2" s="60">
        <v>500000</v>
      </c>
      <c r="M2" s="59"/>
      <c r="N2" s="54" t="s">
        <v>8</v>
      </c>
      <c r="O2" s="54"/>
      <c r="P2" s="55">
        <f>SUM(L2,D4)</f>
        <v>1191175.8034131359</v>
      </c>
      <c r="Q2" s="56"/>
      <c r="R2" s="1"/>
      <c r="S2" s="1"/>
      <c r="T2" s="1"/>
    </row>
    <row r="3" spans="2:25" ht="57" customHeight="1" x14ac:dyDescent="0.2">
      <c r="B3" s="54" t="s">
        <v>9</v>
      </c>
      <c r="C3" s="54"/>
      <c r="D3" s="57" t="s">
        <v>38</v>
      </c>
      <c r="E3" s="57"/>
      <c r="F3" s="57"/>
      <c r="G3" s="57"/>
      <c r="H3" s="57"/>
      <c r="I3" s="57"/>
      <c r="J3" s="54" t="s">
        <v>10</v>
      </c>
      <c r="K3" s="54"/>
      <c r="L3" s="57" t="s">
        <v>59</v>
      </c>
      <c r="M3" s="58"/>
      <c r="N3" s="58"/>
      <c r="O3" s="58"/>
      <c r="P3" s="58"/>
      <c r="Q3" s="58"/>
      <c r="R3" s="1"/>
      <c r="S3" s="1"/>
    </row>
    <row r="4" spans="2:25" x14ac:dyDescent="0.2">
      <c r="B4" s="54" t="s">
        <v>11</v>
      </c>
      <c r="C4" s="54"/>
      <c r="D4" s="74">
        <f>SUM($R$9:$S$993)</f>
        <v>691175.80341313605</v>
      </c>
      <c r="E4" s="74"/>
      <c r="F4" s="54" t="s">
        <v>12</v>
      </c>
      <c r="G4" s="54"/>
      <c r="H4" s="75">
        <f>SUM($T$9:$U$108)</f>
        <v>765.49999999999761</v>
      </c>
      <c r="I4" s="56"/>
      <c r="J4" s="76"/>
      <c r="K4" s="76"/>
      <c r="L4" s="55"/>
      <c r="M4" s="55"/>
      <c r="N4" s="76" t="s">
        <v>58</v>
      </c>
      <c r="O4" s="76"/>
      <c r="P4" s="84">
        <f>MAX(Y:Y)</f>
        <v>0.16702799507100041</v>
      </c>
      <c r="Q4" s="84"/>
      <c r="R4" s="1"/>
      <c r="S4" s="1"/>
      <c r="T4" s="1"/>
    </row>
    <row r="5" spans="2:25" x14ac:dyDescent="0.2">
      <c r="B5" s="41" t="s">
        <v>15</v>
      </c>
      <c r="C5" s="39">
        <f>COUNTIF($R$9:$R$990,"&gt;0")</f>
        <v>38</v>
      </c>
      <c r="D5" s="38" t="s">
        <v>16</v>
      </c>
      <c r="E5" s="15">
        <f>COUNTIF($R$9:$R$990,"&lt;0")</f>
        <v>12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0.76</v>
      </c>
      <c r="J5" s="85" t="s">
        <v>19</v>
      </c>
      <c r="K5" s="54"/>
      <c r="L5" s="86">
        <f>MAX(V9:V993)</f>
        <v>9</v>
      </c>
      <c r="M5" s="87"/>
      <c r="N5" s="17" t="s">
        <v>20</v>
      </c>
      <c r="O5" s="9"/>
      <c r="P5" s="86">
        <f>MAX(W9:W993)</f>
        <v>6</v>
      </c>
      <c r="Q5" s="8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42"/>
      <c r="R6" s="1"/>
      <c r="S6" s="1"/>
      <c r="T6" s="1"/>
    </row>
    <row r="7" spans="2:25" x14ac:dyDescent="0.2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7" t="s">
        <v>26</v>
      </c>
      <c r="O7" s="78"/>
      <c r="P7" s="78"/>
      <c r="Q7" s="79"/>
      <c r="R7" s="80" t="s">
        <v>27</v>
      </c>
      <c r="S7" s="80"/>
      <c r="T7" s="80"/>
      <c r="U7" s="80"/>
    </row>
    <row r="8" spans="2:25" x14ac:dyDescent="0.2">
      <c r="B8" s="62"/>
      <c r="C8" s="65"/>
      <c r="D8" s="66"/>
      <c r="E8" s="18" t="s">
        <v>28</v>
      </c>
      <c r="F8" s="18" t="s">
        <v>29</v>
      </c>
      <c r="G8" s="18" t="s">
        <v>30</v>
      </c>
      <c r="H8" s="81" t="s">
        <v>31</v>
      </c>
      <c r="I8" s="69"/>
      <c r="J8" s="4" t="s">
        <v>32</v>
      </c>
      <c r="K8" s="82" t="s">
        <v>33</v>
      </c>
      <c r="L8" s="72"/>
      <c r="M8" s="73"/>
      <c r="N8" s="5" t="s">
        <v>28</v>
      </c>
      <c r="O8" s="5" t="s">
        <v>29</v>
      </c>
      <c r="P8" s="83" t="s">
        <v>31</v>
      </c>
      <c r="Q8" s="79"/>
      <c r="R8" s="80" t="s">
        <v>34</v>
      </c>
      <c r="S8" s="80"/>
      <c r="T8" s="80" t="s">
        <v>32</v>
      </c>
      <c r="U8" s="80"/>
      <c r="Y8" t="s">
        <v>57</v>
      </c>
    </row>
    <row r="9" spans="2:25" x14ac:dyDescent="0.2">
      <c r="B9" s="43">
        <v>1</v>
      </c>
      <c r="C9" s="88">
        <f>L2</f>
        <v>500000</v>
      </c>
      <c r="D9" s="88"/>
      <c r="E9" s="43">
        <v>2016</v>
      </c>
      <c r="F9" s="8">
        <v>43957</v>
      </c>
      <c r="G9" s="43" t="s">
        <v>3</v>
      </c>
      <c r="H9" s="89">
        <v>0.74590000000000001</v>
      </c>
      <c r="I9" s="89"/>
      <c r="J9" s="43">
        <v>20</v>
      </c>
      <c r="K9" s="88">
        <f>IF(J9="","",C9*0.03)</f>
        <v>15000</v>
      </c>
      <c r="L9" s="88"/>
      <c r="M9" s="6">
        <f>IF(J9="","",(K9/J9)/LOOKUP(RIGHT($D$2,3),定数!$A$6:$A$13,定数!$B$6:$B$13))</f>
        <v>6.25</v>
      </c>
      <c r="N9" s="43">
        <v>2016</v>
      </c>
      <c r="O9" s="8">
        <v>43957</v>
      </c>
      <c r="P9" s="89">
        <v>0.74370000000000003</v>
      </c>
      <c r="Q9" s="89"/>
      <c r="R9" s="92">
        <f>IF(P9="","",T9*M9*LOOKUP(RIGHT($D$2,3),定数!$A$6:$A$13,定数!$B$6:$B$13))</f>
        <v>16499.999999999847</v>
      </c>
      <c r="S9" s="92"/>
      <c r="T9" s="93">
        <f>IF(P9="","",IF(G9="買",(P9-H9),(H9-P9))*IF(RIGHT($D$2,3)="JPY",100,10000))</f>
        <v>21.999999999999797</v>
      </c>
      <c r="U9" s="93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88">
        <f t="shared" ref="C10:C73" si="0">IF(R9="","",C9+R9)</f>
        <v>516499.99999999983</v>
      </c>
      <c r="D10" s="88"/>
      <c r="E10" s="47">
        <v>2016</v>
      </c>
      <c r="F10" s="8">
        <v>43996</v>
      </c>
      <c r="G10" s="43" t="s">
        <v>3</v>
      </c>
      <c r="H10" s="89">
        <v>0.73509999999999998</v>
      </c>
      <c r="I10" s="89"/>
      <c r="J10" s="47">
        <v>32</v>
      </c>
      <c r="K10" s="90">
        <f>IF(J10="","",C10*0.03)</f>
        <v>15494.999999999995</v>
      </c>
      <c r="L10" s="91"/>
      <c r="M10" s="6">
        <f>IF(J10="","",(K10/J10)/LOOKUP(RIGHT($D$2,3),定数!$A$6:$A$13,定数!$B$6:$B$13))</f>
        <v>4.0351562499999982</v>
      </c>
      <c r="N10" s="47">
        <v>2016</v>
      </c>
      <c r="O10" s="8">
        <v>43997</v>
      </c>
      <c r="P10" s="89">
        <v>0.73829999999999996</v>
      </c>
      <c r="Q10" s="89"/>
      <c r="R10" s="92">
        <f>IF(P10="","",T10*M10*LOOKUP(RIGHT($D$2,3),定数!$A$6:$A$13,定数!$B$6:$B$13))</f>
        <v>-15494.999999999902</v>
      </c>
      <c r="S10" s="92"/>
      <c r="T10" s="93">
        <f>IF(P10="","",IF(G10="買",(P10-H10),(H10-P10))*IF(RIGHT($D$2,3)="JPY",100,10000))</f>
        <v>-31.999999999999808</v>
      </c>
      <c r="U10" s="93"/>
      <c r="V10" s="22">
        <f t="shared" ref="V10:V22" si="1">IF(T10&lt;&gt;"",IF(T10&gt;0,1+V9,0),"")</f>
        <v>0</v>
      </c>
      <c r="W10">
        <f t="shared" ref="W10:W73" si="2">IF(T10&lt;&gt;"",IF(T10&lt;0,1+W9,0),"")</f>
        <v>1</v>
      </c>
      <c r="X10" s="35">
        <f>IF(C10&lt;&gt;"",MAX(C10,C9),"")</f>
        <v>516499.99999999983</v>
      </c>
    </row>
    <row r="11" spans="2:25" x14ac:dyDescent="0.2">
      <c r="B11" s="43">
        <v>3</v>
      </c>
      <c r="C11" s="88">
        <f t="shared" si="0"/>
        <v>501004.99999999994</v>
      </c>
      <c r="D11" s="88"/>
      <c r="E11" s="47">
        <v>2016</v>
      </c>
      <c r="F11" s="8">
        <v>44012</v>
      </c>
      <c r="G11" s="43" t="s">
        <v>4</v>
      </c>
      <c r="H11" s="89">
        <v>0.74429999999999996</v>
      </c>
      <c r="I11" s="89"/>
      <c r="J11" s="47">
        <v>73</v>
      </c>
      <c r="K11" s="90">
        <f t="shared" ref="K11:K74" si="3">IF(J11="","",C11*0.03)</f>
        <v>15030.149999999998</v>
      </c>
      <c r="L11" s="91"/>
      <c r="M11" s="6">
        <f>IF(J11="","",(K11/J11)/LOOKUP(RIGHT($D$2,3),定数!$A$6:$A$13,定数!$B$6:$B$13))</f>
        <v>1.7157705479452052</v>
      </c>
      <c r="N11" s="47">
        <v>2016</v>
      </c>
      <c r="O11" s="8">
        <v>44016</v>
      </c>
      <c r="P11" s="89">
        <v>0.75339999999999996</v>
      </c>
      <c r="Q11" s="89"/>
      <c r="R11" s="92">
        <f>IF(P11="","",T11*M11*LOOKUP(RIGHT($D$2,3),定数!$A$6:$A$13,定数!$B$6:$B$13))</f>
        <v>18736.214383561633</v>
      </c>
      <c r="S11" s="92"/>
      <c r="T11" s="93">
        <f>IF(P11="","",IF(G11="買",(P11-H11),(H11-P11))*IF(RIGHT($D$2,3)="JPY",100,10000))</f>
        <v>90.999999999999972</v>
      </c>
      <c r="U11" s="93"/>
      <c r="V11" s="22">
        <f t="shared" si="1"/>
        <v>1</v>
      </c>
      <c r="W11">
        <f t="shared" si="2"/>
        <v>0</v>
      </c>
      <c r="X11" s="35">
        <f>IF(C11&lt;&gt;"",MAX(X10,C11),"")</f>
        <v>516499.99999999983</v>
      </c>
      <c r="Y11" s="36">
        <f>IF(X11&lt;&gt;"",1-(C11/X11),"")</f>
        <v>2.9999999999999805E-2</v>
      </c>
    </row>
    <row r="12" spans="2:25" x14ac:dyDescent="0.2">
      <c r="B12" s="43">
        <v>4</v>
      </c>
      <c r="C12" s="88">
        <f t="shared" si="0"/>
        <v>519741.21438356157</v>
      </c>
      <c r="D12" s="88"/>
      <c r="E12" s="47">
        <v>2016</v>
      </c>
      <c r="F12" s="8">
        <v>44025</v>
      </c>
      <c r="G12" s="43" t="s">
        <v>4</v>
      </c>
      <c r="H12" s="89">
        <v>0.76100000000000001</v>
      </c>
      <c r="I12" s="89"/>
      <c r="J12" s="47">
        <v>34</v>
      </c>
      <c r="K12" s="90">
        <f t="shared" si="3"/>
        <v>15592.236431506846</v>
      </c>
      <c r="L12" s="91"/>
      <c r="M12" s="6">
        <f>IF(J12="","",(K12/J12)/LOOKUP(RIGHT($D$2,3),定数!$A$6:$A$13,定数!$B$6:$B$13))</f>
        <v>3.821626576349717</v>
      </c>
      <c r="N12" s="47">
        <v>2016</v>
      </c>
      <c r="O12" s="8">
        <v>44026</v>
      </c>
      <c r="P12" s="89">
        <v>0.76490000000000002</v>
      </c>
      <c r="Q12" s="89"/>
      <c r="R12" s="92">
        <f>IF(P12="","",T12*M12*LOOKUP(RIGHT($D$2,3),定数!$A$6:$A$13,定数!$B$6:$B$13))</f>
        <v>17885.21237731674</v>
      </c>
      <c r="S12" s="92"/>
      <c r="T12" s="93">
        <f t="shared" ref="T12:T75" si="4">IF(P12="","",IF(G12="買",(P12-H12),(H12-P12))*IF(RIGHT($D$2,3)="JPY",100,10000))</f>
        <v>39.000000000000142</v>
      </c>
      <c r="U12" s="93"/>
      <c r="V12" s="22">
        <f t="shared" si="1"/>
        <v>2</v>
      </c>
      <c r="W12">
        <f t="shared" si="2"/>
        <v>0</v>
      </c>
      <c r="X12" s="35">
        <f t="shared" ref="X12:X75" si="5">IF(C12&lt;&gt;"",MAX(X11,C12),"")</f>
        <v>519741.21438356157</v>
      </c>
      <c r="Y12" s="36">
        <f t="shared" ref="Y12:Y75" si="6">IF(X12&lt;&gt;"",1-(C12/X12),"")</f>
        <v>0</v>
      </c>
    </row>
    <row r="13" spans="2:25" x14ac:dyDescent="0.2">
      <c r="B13" s="43">
        <v>5</v>
      </c>
      <c r="C13" s="88">
        <f t="shared" si="0"/>
        <v>537626.4267608783</v>
      </c>
      <c r="D13" s="88"/>
      <c r="E13" s="47">
        <v>2016</v>
      </c>
      <c r="F13" s="8">
        <v>44031</v>
      </c>
      <c r="G13" s="43" t="s">
        <v>3</v>
      </c>
      <c r="H13" s="89">
        <v>0.75880000000000003</v>
      </c>
      <c r="I13" s="89"/>
      <c r="J13" s="47">
        <v>19</v>
      </c>
      <c r="K13" s="90">
        <f t="shared" si="3"/>
        <v>16128.792802826349</v>
      </c>
      <c r="L13" s="91"/>
      <c r="M13" s="6">
        <f>IF(J13="","",(K13/J13)/LOOKUP(RIGHT($D$2,3),定数!$A$6:$A$13,定数!$B$6:$B$13))</f>
        <v>7.0740319310641882</v>
      </c>
      <c r="N13" s="47">
        <v>2016</v>
      </c>
      <c r="O13" s="8">
        <v>44031</v>
      </c>
      <c r="P13" s="89">
        <v>0.75670000000000004</v>
      </c>
      <c r="Q13" s="89"/>
      <c r="R13" s="92">
        <f>IF(P13="","",T13*M13*LOOKUP(RIGHT($D$2,3),定数!$A$6:$A$13,定数!$B$6:$B$13))</f>
        <v>17826.560466281673</v>
      </c>
      <c r="S13" s="92"/>
      <c r="T13" s="93">
        <f t="shared" si="4"/>
        <v>20.999999999999908</v>
      </c>
      <c r="U13" s="93"/>
      <c r="V13" s="22">
        <f t="shared" si="1"/>
        <v>3</v>
      </c>
      <c r="W13">
        <f t="shared" si="2"/>
        <v>0</v>
      </c>
      <c r="X13" s="35">
        <f t="shared" si="5"/>
        <v>537626.4267608783</v>
      </c>
      <c r="Y13" s="36">
        <f t="shared" si="6"/>
        <v>0</v>
      </c>
    </row>
    <row r="14" spans="2:25" x14ac:dyDescent="0.2">
      <c r="B14" s="43">
        <v>6</v>
      </c>
      <c r="C14" s="88">
        <f t="shared" si="0"/>
        <v>555452.98722716002</v>
      </c>
      <c r="D14" s="88"/>
      <c r="E14" s="47">
        <v>2016</v>
      </c>
      <c r="F14" s="8">
        <v>44047</v>
      </c>
      <c r="G14" s="43" t="s">
        <v>4</v>
      </c>
      <c r="H14" s="89">
        <v>0.76219999999999999</v>
      </c>
      <c r="I14" s="89"/>
      <c r="J14" s="47">
        <v>33</v>
      </c>
      <c r="K14" s="90">
        <f t="shared" si="3"/>
        <v>16663.589616814799</v>
      </c>
      <c r="L14" s="91"/>
      <c r="M14" s="6">
        <f>IF(J14="","",(K14/J14)/LOOKUP(RIGHT($D$2,3),定数!$A$6:$A$13,定数!$B$6:$B$13))</f>
        <v>4.2079771759633333</v>
      </c>
      <c r="N14" s="47">
        <v>2016</v>
      </c>
      <c r="O14" s="8">
        <v>44048</v>
      </c>
      <c r="P14" s="89">
        <v>0.7661</v>
      </c>
      <c r="Q14" s="89"/>
      <c r="R14" s="92">
        <f>IF(P14="","",T14*M14*LOOKUP(RIGHT($D$2,3),定数!$A$6:$A$13,定数!$B$6:$B$13))</f>
        <v>19693.333183508472</v>
      </c>
      <c r="S14" s="92"/>
      <c r="T14" s="93">
        <f t="shared" si="4"/>
        <v>39.000000000000142</v>
      </c>
      <c r="U14" s="93"/>
      <c r="V14" s="22">
        <f t="shared" si="1"/>
        <v>4</v>
      </c>
      <c r="W14">
        <f t="shared" si="2"/>
        <v>0</v>
      </c>
      <c r="X14" s="35">
        <f t="shared" si="5"/>
        <v>555452.98722716002</v>
      </c>
      <c r="Y14" s="36">
        <f t="shared" si="6"/>
        <v>0</v>
      </c>
    </row>
    <row r="15" spans="2:25" x14ac:dyDescent="0.2">
      <c r="B15" s="43">
        <v>7</v>
      </c>
      <c r="C15" s="88">
        <f t="shared" si="0"/>
        <v>575146.3204106685</v>
      </c>
      <c r="D15" s="88"/>
      <c r="E15" s="47">
        <v>2016</v>
      </c>
      <c r="F15" s="8">
        <v>44073</v>
      </c>
      <c r="G15" s="43" t="s">
        <v>3</v>
      </c>
      <c r="H15" s="89">
        <v>0.75639999999999996</v>
      </c>
      <c r="I15" s="89"/>
      <c r="J15" s="47">
        <v>18</v>
      </c>
      <c r="K15" s="90">
        <f t="shared" si="3"/>
        <v>17254.389612320054</v>
      </c>
      <c r="L15" s="91"/>
      <c r="M15" s="6">
        <f>IF(J15="","",(K15/J15)/LOOKUP(RIGHT($D$2,3),定数!$A$6:$A$13,定数!$B$6:$B$13))</f>
        <v>7.9881433390370624</v>
      </c>
      <c r="N15" s="47">
        <v>2016</v>
      </c>
      <c r="O15" s="8">
        <v>44073</v>
      </c>
      <c r="P15" s="89">
        <v>0.75449999999999995</v>
      </c>
      <c r="Q15" s="89"/>
      <c r="R15" s="92">
        <f>IF(P15="","",T15*M15*LOOKUP(RIGHT($D$2,3),定数!$A$6:$A$13,定数!$B$6:$B$13))</f>
        <v>18212.966813004627</v>
      </c>
      <c r="S15" s="92"/>
      <c r="T15" s="93">
        <f t="shared" si="4"/>
        <v>19.000000000000128</v>
      </c>
      <c r="U15" s="93"/>
      <c r="V15" s="22">
        <f t="shared" si="1"/>
        <v>5</v>
      </c>
      <c r="W15">
        <f t="shared" si="2"/>
        <v>0</v>
      </c>
      <c r="X15" s="35">
        <f t="shared" si="5"/>
        <v>575146.3204106685</v>
      </c>
      <c r="Y15" s="36">
        <f t="shared" si="6"/>
        <v>0</v>
      </c>
    </row>
    <row r="16" spans="2:25" x14ac:dyDescent="0.2">
      <c r="B16" s="43">
        <v>8</v>
      </c>
      <c r="C16" s="88">
        <f t="shared" si="0"/>
        <v>593359.28722367308</v>
      </c>
      <c r="D16" s="88"/>
      <c r="E16" s="47">
        <v>2016</v>
      </c>
      <c r="F16" s="8">
        <v>44082</v>
      </c>
      <c r="G16" s="43" t="s">
        <v>4</v>
      </c>
      <c r="H16" s="89">
        <v>0.76870000000000005</v>
      </c>
      <c r="I16" s="89"/>
      <c r="J16" s="47">
        <v>22</v>
      </c>
      <c r="K16" s="90">
        <f t="shared" si="3"/>
        <v>17800.778616710191</v>
      </c>
      <c r="L16" s="91"/>
      <c r="M16" s="6">
        <f>IF(J16="","",(K16/J16)/LOOKUP(RIGHT($D$2,3),定数!$A$6:$A$13,定数!$B$6:$B$13))</f>
        <v>6.742719172996285</v>
      </c>
      <c r="N16" s="47">
        <v>2016</v>
      </c>
      <c r="O16" s="8">
        <v>44082</v>
      </c>
      <c r="P16" s="89">
        <v>0.77110000000000001</v>
      </c>
      <c r="Q16" s="89"/>
      <c r="R16" s="92">
        <f>IF(P16="","",T16*M16*LOOKUP(RIGHT($D$2,3),定数!$A$6:$A$13,定数!$B$6:$B$13))</f>
        <v>19419.03121822896</v>
      </c>
      <c r="S16" s="92"/>
      <c r="T16" s="93">
        <f t="shared" si="4"/>
        <v>23.999999999999577</v>
      </c>
      <c r="U16" s="93"/>
      <c r="V16" s="22">
        <f t="shared" si="1"/>
        <v>6</v>
      </c>
      <c r="W16">
        <f t="shared" si="2"/>
        <v>0</v>
      </c>
      <c r="X16" s="35">
        <f t="shared" si="5"/>
        <v>593359.28722367308</v>
      </c>
      <c r="Y16" s="36">
        <f t="shared" si="6"/>
        <v>0</v>
      </c>
    </row>
    <row r="17" spans="2:25" x14ac:dyDescent="0.2">
      <c r="B17" s="43">
        <v>9</v>
      </c>
      <c r="C17" s="88">
        <f t="shared" si="0"/>
        <v>612778.31844190205</v>
      </c>
      <c r="D17" s="88"/>
      <c r="E17" s="47">
        <v>2016</v>
      </c>
      <c r="F17" s="8">
        <v>44110</v>
      </c>
      <c r="G17" s="43" t="s">
        <v>3</v>
      </c>
      <c r="H17" s="89">
        <v>0.7611</v>
      </c>
      <c r="I17" s="89"/>
      <c r="J17" s="47">
        <v>21</v>
      </c>
      <c r="K17" s="90">
        <f t="shared" si="3"/>
        <v>18383.34955325706</v>
      </c>
      <c r="L17" s="91"/>
      <c r="M17" s="6">
        <f>IF(J17="","",(K17/J17)/LOOKUP(RIGHT($D$2,3),定数!$A$6:$A$13,定数!$B$6:$B$13))</f>
        <v>7.2949799814512142</v>
      </c>
      <c r="N17" s="47">
        <v>2016</v>
      </c>
      <c r="O17" s="8">
        <v>44110</v>
      </c>
      <c r="P17" s="89">
        <v>0.75870000000000004</v>
      </c>
      <c r="Q17" s="89"/>
      <c r="R17" s="92">
        <f>IF(P17="","",T17*M17*LOOKUP(RIGHT($D$2,3),定数!$A$6:$A$13,定数!$B$6:$B$13))</f>
        <v>21009.542346579125</v>
      </c>
      <c r="S17" s="92"/>
      <c r="T17" s="93">
        <f t="shared" si="4"/>
        <v>23.999999999999577</v>
      </c>
      <c r="U17" s="93"/>
      <c r="V17" s="22">
        <f t="shared" si="1"/>
        <v>7</v>
      </c>
      <c r="W17">
        <f t="shared" si="2"/>
        <v>0</v>
      </c>
      <c r="X17" s="35">
        <f t="shared" si="5"/>
        <v>612778.31844190205</v>
      </c>
      <c r="Y17" s="36">
        <f t="shared" si="6"/>
        <v>0</v>
      </c>
    </row>
    <row r="18" spans="2:25" x14ac:dyDescent="0.2">
      <c r="B18" s="43">
        <v>10</v>
      </c>
      <c r="C18" s="88">
        <f t="shared" si="0"/>
        <v>633787.86078848119</v>
      </c>
      <c r="D18" s="88"/>
      <c r="E18" s="47">
        <v>2016</v>
      </c>
      <c r="F18" s="8">
        <v>44138</v>
      </c>
      <c r="G18" s="43" t="s">
        <v>4</v>
      </c>
      <c r="H18" s="89">
        <v>0.76839999999999997</v>
      </c>
      <c r="I18" s="89"/>
      <c r="J18" s="47">
        <v>51</v>
      </c>
      <c r="K18" s="90">
        <f>IF(J18="","",C18*0.03)</f>
        <v>19013.635823654437</v>
      </c>
      <c r="L18" s="91"/>
      <c r="M18" s="6">
        <f>IF(J18="","",(K18/J18)/LOOKUP(RIGHT($D$2,3),定数!$A$6:$A$13,定数!$B$6:$B$13))</f>
        <v>3.1068032391592215</v>
      </c>
      <c r="N18" s="47">
        <v>2016</v>
      </c>
      <c r="O18" s="8">
        <v>44143</v>
      </c>
      <c r="P18" s="89">
        <v>0.77439999999999998</v>
      </c>
      <c r="Q18" s="89"/>
      <c r="R18" s="92">
        <f>IF(P18="","",T18*M18*LOOKUP(RIGHT($D$2,3),定数!$A$6:$A$13,定数!$B$6:$B$13))</f>
        <v>22368.983321946416</v>
      </c>
      <c r="S18" s="92"/>
      <c r="T18" s="93">
        <f t="shared" si="4"/>
        <v>60.000000000000057</v>
      </c>
      <c r="U18" s="93"/>
      <c r="V18" s="22">
        <f t="shared" si="1"/>
        <v>8</v>
      </c>
      <c r="W18">
        <f t="shared" si="2"/>
        <v>0</v>
      </c>
      <c r="X18" s="35">
        <f t="shared" si="5"/>
        <v>633787.86078848119</v>
      </c>
      <c r="Y18" s="36">
        <f t="shared" si="6"/>
        <v>0</v>
      </c>
    </row>
    <row r="19" spans="2:25" x14ac:dyDescent="0.2">
      <c r="B19" s="43">
        <v>11</v>
      </c>
      <c r="C19" s="88">
        <f t="shared" si="0"/>
        <v>656156.84411042766</v>
      </c>
      <c r="D19" s="88"/>
      <c r="E19" s="47">
        <v>2017</v>
      </c>
      <c r="F19" s="8">
        <v>43840</v>
      </c>
      <c r="G19" s="43" t="s">
        <v>4</v>
      </c>
      <c r="H19" s="89">
        <v>0.73640000000000005</v>
      </c>
      <c r="I19" s="89"/>
      <c r="J19" s="47">
        <v>35</v>
      </c>
      <c r="K19" s="90">
        <f t="shared" si="3"/>
        <v>19684.705323312828</v>
      </c>
      <c r="L19" s="91"/>
      <c r="M19" s="6">
        <f>IF(J19="","",(K19/J19)/LOOKUP(RIGHT($D$2,3),定数!$A$6:$A$13,定数!$B$6:$B$13))</f>
        <v>4.6868346007887691</v>
      </c>
      <c r="N19" s="47">
        <v>2017</v>
      </c>
      <c r="O19" s="8">
        <v>43841</v>
      </c>
      <c r="P19" s="89">
        <v>0.74050000000000005</v>
      </c>
      <c r="Q19" s="89"/>
      <c r="R19" s="92">
        <f>IF(P19="","",T19*M19*LOOKUP(RIGHT($D$2,3),定数!$A$6:$A$13,定数!$B$6:$B$13))</f>
        <v>23059.226235880702</v>
      </c>
      <c r="S19" s="92"/>
      <c r="T19" s="93">
        <f t="shared" si="4"/>
        <v>40.999999999999929</v>
      </c>
      <c r="U19" s="93"/>
      <c r="V19" s="22">
        <f t="shared" si="1"/>
        <v>9</v>
      </c>
      <c r="W19">
        <f t="shared" si="2"/>
        <v>0</v>
      </c>
      <c r="X19" s="35">
        <f t="shared" si="5"/>
        <v>656156.84411042766</v>
      </c>
      <c r="Y19" s="36">
        <f t="shared" si="6"/>
        <v>0</v>
      </c>
    </row>
    <row r="20" spans="2:25" x14ac:dyDescent="0.2">
      <c r="B20" s="43">
        <v>12</v>
      </c>
      <c r="C20" s="88">
        <f t="shared" si="0"/>
        <v>679216.07034630841</v>
      </c>
      <c r="D20" s="88"/>
      <c r="E20" s="47">
        <v>2017</v>
      </c>
      <c r="F20" s="8">
        <v>43857</v>
      </c>
      <c r="G20" s="43" t="s">
        <v>3</v>
      </c>
      <c r="H20" s="89">
        <v>0.75229999999999997</v>
      </c>
      <c r="I20" s="89"/>
      <c r="J20" s="47">
        <v>32</v>
      </c>
      <c r="K20" s="90">
        <f t="shared" si="3"/>
        <v>20376.48211038925</v>
      </c>
      <c r="L20" s="91"/>
      <c r="M20" s="6">
        <f>IF(J20="","",(K20/J20)/LOOKUP(RIGHT($D$2,3),定数!$A$6:$A$13,定数!$B$6:$B$13))</f>
        <v>5.306375549580534</v>
      </c>
      <c r="N20" s="47">
        <v>2017</v>
      </c>
      <c r="O20" s="8">
        <v>43857</v>
      </c>
      <c r="P20" s="89">
        <v>0.75549999999999995</v>
      </c>
      <c r="Q20" s="89"/>
      <c r="R20" s="92">
        <f>IF(P20="","",T20*M20*LOOKUP(RIGHT($D$2,3),定数!$A$6:$A$13,定数!$B$6:$B$13))</f>
        <v>-20376.482110389126</v>
      </c>
      <c r="S20" s="92"/>
      <c r="T20" s="93">
        <f t="shared" si="4"/>
        <v>-31.999999999999808</v>
      </c>
      <c r="U20" s="93"/>
      <c r="V20" s="22">
        <f t="shared" si="1"/>
        <v>0</v>
      </c>
      <c r="W20">
        <f t="shared" si="2"/>
        <v>1</v>
      </c>
      <c r="X20" s="35">
        <f t="shared" si="5"/>
        <v>679216.07034630841</v>
      </c>
      <c r="Y20" s="36">
        <f t="shared" si="6"/>
        <v>0</v>
      </c>
    </row>
    <row r="21" spans="2:25" x14ac:dyDescent="0.2">
      <c r="B21" s="43">
        <v>13</v>
      </c>
      <c r="C21" s="88">
        <f t="shared" si="0"/>
        <v>658839.58823591925</v>
      </c>
      <c r="D21" s="88"/>
      <c r="E21" s="47">
        <v>2017</v>
      </c>
      <c r="F21" s="8">
        <v>43925</v>
      </c>
      <c r="G21" s="43" t="s">
        <v>3</v>
      </c>
      <c r="H21" s="89">
        <v>0.75760000000000005</v>
      </c>
      <c r="I21" s="89"/>
      <c r="J21" s="47">
        <v>40</v>
      </c>
      <c r="K21" s="90">
        <f>IF(J21="","",C21*0.03)</f>
        <v>19765.187647077575</v>
      </c>
      <c r="L21" s="91"/>
      <c r="M21" s="6">
        <f>IF(J21="","",(K21/J21)/LOOKUP(RIGHT($D$2,3),定数!$A$6:$A$13,定数!$B$6:$B$13))</f>
        <v>4.1177474264744953</v>
      </c>
      <c r="N21" s="47">
        <v>2017</v>
      </c>
      <c r="O21" s="8">
        <v>43928</v>
      </c>
      <c r="P21" s="89">
        <v>0.75290000000000001</v>
      </c>
      <c r="Q21" s="89"/>
      <c r="R21" s="92">
        <f>IF(P21="","",T21*M21*LOOKUP(RIGHT($D$2,3),定数!$A$6:$A$13,定数!$B$6:$B$13))</f>
        <v>23224.095485316338</v>
      </c>
      <c r="S21" s="92"/>
      <c r="T21" s="93">
        <f t="shared" si="4"/>
        <v>47.000000000000377</v>
      </c>
      <c r="U21" s="93"/>
      <c r="V21" s="22">
        <f t="shared" si="1"/>
        <v>1</v>
      </c>
      <c r="W21">
        <f t="shared" si="2"/>
        <v>0</v>
      </c>
      <c r="X21" s="35">
        <f t="shared" si="5"/>
        <v>679216.07034630841</v>
      </c>
      <c r="Y21" s="36">
        <f t="shared" si="6"/>
        <v>2.9999999999999916E-2</v>
      </c>
    </row>
    <row r="22" spans="2:25" x14ac:dyDescent="0.2">
      <c r="B22" s="43">
        <v>14</v>
      </c>
      <c r="C22" s="88">
        <f t="shared" si="0"/>
        <v>682063.6837212356</v>
      </c>
      <c r="D22" s="88"/>
      <c r="E22" s="47">
        <v>2017</v>
      </c>
      <c r="F22" s="8">
        <v>43935</v>
      </c>
      <c r="G22" s="43" t="s">
        <v>4</v>
      </c>
      <c r="H22" s="89">
        <v>0.75729999999999997</v>
      </c>
      <c r="I22" s="89"/>
      <c r="J22" s="47">
        <v>17</v>
      </c>
      <c r="K22" s="90">
        <f t="shared" si="3"/>
        <v>20461.910511637067</v>
      </c>
      <c r="L22" s="91"/>
      <c r="M22" s="6">
        <f>IF(J22="","",(K22/J22)/LOOKUP(RIGHT($D$2,3),定数!$A$6:$A$13,定数!$B$6:$B$13))</f>
        <v>10.03034829001817</v>
      </c>
      <c r="N22" s="47">
        <v>2017</v>
      </c>
      <c r="O22" s="8">
        <v>43938</v>
      </c>
      <c r="P22" s="89">
        <v>0.75919999999999999</v>
      </c>
      <c r="Q22" s="89"/>
      <c r="R22" s="92">
        <f>IF(P22="","",T22*M22*LOOKUP(RIGHT($D$2,3),定数!$A$6:$A$13,定数!$B$6:$B$13))</f>
        <v>22869.194101241581</v>
      </c>
      <c r="S22" s="92"/>
      <c r="T22" s="93">
        <f t="shared" si="4"/>
        <v>19.000000000000128</v>
      </c>
      <c r="U22" s="93"/>
      <c r="V22" s="22">
        <f t="shared" si="1"/>
        <v>2</v>
      </c>
      <c r="W22">
        <f t="shared" si="2"/>
        <v>0</v>
      </c>
      <c r="X22" s="35">
        <f t="shared" si="5"/>
        <v>682063.6837212356</v>
      </c>
      <c r="Y22" s="36">
        <f t="shared" si="6"/>
        <v>0</v>
      </c>
    </row>
    <row r="23" spans="2:25" x14ac:dyDescent="0.2">
      <c r="B23" s="43">
        <v>15</v>
      </c>
      <c r="C23" s="88">
        <f t="shared" si="0"/>
        <v>704932.87782247714</v>
      </c>
      <c r="D23" s="88"/>
      <c r="E23" s="47">
        <v>2017</v>
      </c>
      <c r="F23" s="8">
        <v>43942</v>
      </c>
      <c r="G23" s="43" t="s">
        <v>4</v>
      </c>
      <c r="H23" s="89">
        <v>0.75460000000000005</v>
      </c>
      <c r="I23" s="89"/>
      <c r="J23" s="47">
        <v>27</v>
      </c>
      <c r="K23" s="90">
        <f t="shared" si="3"/>
        <v>21147.986334674315</v>
      </c>
      <c r="L23" s="91"/>
      <c r="M23" s="6">
        <f>IF(J23="","",(K23/J23)/LOOKUP(RIGHT($D$2,3),定数!$A$6:$A$13,定数!$B$6:$B$13))</f>
        <v>6.5271562761340478</v>
      </c>
      <c r="N23" s="47">
        <v>2017</v>
      </c>
      <c r="O23" s="8">
        <v>43945</v>
      </c>
      <c r="P23" s="89">
        <v>0.75770000000000004</v>
      </c>
      <c r="Q23" s="89"/>
      <c r="R23" s="92">
        <f>IF(P23="","",T23*M23*LOOKUP(RIGHT($D$2,3),定数!$A$6:$A$13,定数!$B$6:$B$13))</f>
        <v>24281.02134721859</v>
      </c>
      <c r="S23" s="92"/>
      <c r="T23" s="93">
        <f t="shared" si="4"/>
        <v>30.999999999999915</v>
      </c>
      <c r="U23" s="93"/>
      <c r="V23" t="str">
        <f t="shared" ref="V23:W74" si="7">IF(S23&lt;&gt;"",IF(S23&lt;0,1+V22,0),"")</f>
        <v/>
      </c>
      <c r="W23">
        <f t="shared" si="2"/>
        <v>0</v>
      </c>
      <c r="X23" s="35">
        <f t="shared" si="5"/>
        <v>704932.87782247714</v>
      </c>
      <c r="Y23" s="36">
        <f t="shared" si="6"/>
        <v>0</v>
      </c>
    </row>
    <row r="24" spans="2:25" x14ac:dyDescent="0.2">
      <c r="B24" s="43">
        <v>16</v>
      </c>
      <c r="C24" s="88">
        <f t="shared" si="0"/>
        <v>729213.89916969568</v>
      </c>
      <c r="D24" s="88"/>
      <c r="E24" s="47">
        <v>2017</v>
      </c>
      <c r="F24" s="8">
        <v>43962</v>
      </c>
      <c r="G24" s="43" t="s">
        <v>4</v>
      </c>
      <c r="H24" s="89">
        <v>0.7379</v>
      </c>
      <c r="I24" s="89"/>
      <c r="J24" s="47">
        <v>25</v>
      </c>
      <c r="K24" s="90">
        <f t="shared" si="3"/>
        <v>21876.41697509087</v>
      </c>
      <c r="L24" s="91"/>
      <c r="M24" s="6">
        <f>IF(J24="","",(K24/J24)/LOOKUP(RIGHT($D$2,3),定数!$A$6:$A$13,定数!$B$6:$B$13))</f>
        <v>7.292138991696957</v>
      </c>
      <c r="N24" s="47">
        <v>2017</v>
      </c>
      <c r="O24" s="8">
        <v>43963</v>
      </c>
      <c r="P24" s="89">
        <v>0.74073999999999995</v>
      </c>
      <c r="Q24" s="89"/>
      <c r="R24" s="92">
        <f>IF(P24="","",T24*M24*LOOKUP(RIGHT($D$2,3),定数!$A$6:$A$13,定数!$B$6:$B$13))</f>
        <v>24851.609683702824</v>
      </c>
      <c r="S24" s="92"/>
      <c r="T24" s="93">
        <f t="shared" si="4"/>
        <v>28.399999999999537</v>
      </c>
      <c r="U24" s="93"/>
      <c r="V24" t="str">
        <f t="shared" si="7"/>
        <v/>
      </c>
      <c r="W24">
        <f t="shared" si="2"/>
        <v>0</v>
      </c>
      <c r="X24" s="35">
        <f t="shared" si="5"/>
        <v>729213.89916969568</v>
      </c>
      <c r="Y24" s="36">
        <f t="shared" si="6"/>
        <v>0</v>
      </c>
    </row>
    <row r="25" spans="2:25" x14ac:dyDescent="0.2">
      <c r="B25" s="43">
        <v>17</v>
      </c>
      <c r="C25" s="88">
        <f t="shared" si="0"/>
        <v>754065.5088533985</v>
      </c>
      <c r="D25" s="88"/>
      <c r="E25" s="47">
        <v>2017</v>
      </c>
      <c r="F25" s="8">
        <v>43970</v>
      </c>
      <c r="G25" s="43" t="s">
        <v>4</v>
      </c>
      <c r="H25" s="89">
        <v>0.74550000000000005</v>
      </c>
      <c r="I25" s="89"/>
      <c r="J25" s="47">
        <v>26</v>
      </c>
      <c r="K25" s="90">
        <f t="shared" si="3"/>
        <v>22621.965265601953</v>
      </c>
      <c r="L25" s="91"/>
      <c r="M25" s="6">
        <f>IF(J25="","",(K25/J25)/LOOKUP(RIGHT($D$2,3),定数!$A$6:$A$13,定数!$B$6:$B$13))</f>
        <v>7.2506298928211388</v>
      </c>
      <c r="N25" s="47">
        <v>2017</v>
      </c>
      <c r="O25" s="8">
        <v>43973</v>
      </c>
      <c r="P25" s="89">
        <v>0.74831000000000003</v>
      </c>
      <c r="Q25" s="89"/>
      <c r="R25" s="92">
        <f>IF(P25="","",T25*M25*LOOKUP(RIGHT($D$2,3),定数!$A$6:$A$13,定数!$B$6:$B$13))</f>
        <v>24449.123998592699</v>
      </c>
      <c r="S25" s="92"/>
      <c r="T25" s="93">
        <f t="shared" si="4"/>
        <v>28.099999999999792</v>
      </c>
      <c r="U25" s="93"/>
      <c r="V25" t="str">
        <f t="shared" si="7"/>
        <v/>
      </c>
      <c r="W25">
        <f t="shared" si="2"/>
        <v>0</v>
      </c>
      <c r="X25" s="35">
        <f t="shared" si="5"/>
        <v>754065.5088533985</v>
      </c>
      <c r="Y25" s="36">
        <f t="shared" si="6"/>
        <v>0</v>
      </c>
    </row>
    <row r="26" spans="2:25" x14ac:dyDescent="0.2">
      <c r="B26" s="43">
        <v>18</v>
      </c>
      <c r="C26" s="88">
        <f t="shared" si="0"/>
        <v>778514.63285199122</v>
      </c>
      <c r="D26" s="88"/>
      <c r="E26" s="47">
        <v>2017</v>
      </c>
      <c r="F26" s="8">
        <v>43976</v>
      </c>
      <c r="G26" s="43" t="s">
        <v>3</v>
      </c>
      <c r="H26" s="89">
        <v>0.746</v>
      </c>
      <c r="I26" s="89"/>
      <c r="J26" s="47">
        <v>21</v>
      </c>
      <c r="K26" s="90">
        <f t="shared" si="3"/>
        <v>23355.438985559736</v>
      </c>
      <c r="L26" s="91"/>
      <c r="M26" s="6">
        <f>IF(J26="","",(K26/J26)/LOOKUP(RIGHT($D$2,3),定数!$A$6:$A$13,定数!$B$6:$B$13))</f>
        <v>9.2680313434760855</v>
      </c>
      <c r="N26" s="47">
        <v>2017</v>
      </c>
      <c r="O26" s="8">
        <v>43977</v>
      </c>
      <c r="P26" s="89">
        <v>0.74370000000000003</v>
      </c>
      <c r="Q26" s="89"/>
      <c r="R26" s="92">
        <f>IF(P26="","",T26*M26*LOOKUP(RIGHT($D$2,3),定数!$A$6:$A$13,定数!$B$6:$B$13))</f>
        <v>25579.766507993649</v>
      </c>
      <c r="S26" s="92"/>
      <c r="T26" s="93">
        <f t="shared" si="4"/>
        <v>22.999999999999687</v>
      </c>
      <c r="U26" s="93"/>
      <c r="V26" t="str">
        <f t="shared" si="7"/>
        <v/>
      </c>
      <c r="W26">
        <f t="shared" si="2"/>
        <v>0</v>
      </c>
      <c r="X26" s="35">
        <f t="shared" si="5"/>
        <v>778514.63285199122</v>
      </c>
      <c r="Y26" s="36">
        <f t="shared" si="6"/>
        <v>0</v>
      </c>
    </row>
    <row r="27" spans="2:25" x14ac:dyDescent="0.2">
      <c r="B27" s="43">
        <v>19</v>
      </c>
      <c r="C27" s="88">
        <f t="shared" si="0"/>
        <v>804094.39935998491</v>
      </c>
      <c r="D27" s="88"/>
      <c r="E27" s="47">
        <v>2017</v>
      </c>
      <c r="F27" s="8">
        <v>43988</v>
      </c>
      <c r="G27" s="43" t="s">
        <v>4</v>
      </c>
      <c r="H27" s="89">
        <v>0.74970000000000003</v>
      </c>
      <c r="I27" s="89"/>
      <c r="J27" s="47">
        <v>41</v>
      </c>
      <c r="K27" s="90">
        <f t="shared" si="3"/>
        <v>24122.831980799547</v>
      </c>
      <c r="L27" s="91"/>
      <c r="M27" s="6">
        <f>IF(J27="","",(K27/J27)/LOOKUP(RIGHT($D$2,3),定数!$A$6:$A$13,定数!$B$6:$B$13))</f>
        <v>4.9030146302438107</v>
      </c>
      <c r="N27" s="47">
        <v>2017</v>
      </c>
      <c r="O27" s="8">
        <v>43989</v>
      </c>
      <c r="P27" s="89">
        <v>0.75460000000000005</v>
      </c>
      <c r="Q27" s="89"/>
      <c r="R27" s="92">
        <f>IF(P27="","",T27*M27*LOOKUP(RIGHT($D$2,3),定数!$A$6:$A$13,定数!$B$6:$B$13))</f>
        <v>28829.726025833701</v>
      </c>
      <c r="S27" s="92"/>
      <c r="T27" s="93">
        <f t="shared" si="4"/>
        <v>49.000000000000156</v>
      </c>
      <c r="U27" s="93"/>
      <c r="V27" t="str">
        <f t="shared" si="7"/>
        <v/>
      </c>
      <c r="W27">
        <f t="shared" si="2"/>
        <v>0</v>
      </c>
      <c r="X27" s="35">
        <f t="shared" si="5"/>
        <v>804094.39935998491</v>
      </c>
      <c r="Y27" s="36">
        <f t="shared" si="6"/>
        <v>0</v>
      </c>
    </row>
    <row r="28" spans="2:25" x14ac:dyDescent="0.2">
      <c r="B28" s="43">
        <v>20</v>
      </c>
      <c r="C28" s="88">
        <f t="shared" si="0"/>
        <v>832924.12538581865</v>
      </c>
      <c r="D28" s="88"/>
      <c r="E28" s="47">
        <v>2017</v>
      </c>
      <c r="F28" s="8">
        <v>44010</v>
      </c>
      <c r="G28" s="43" t="s">
        <v>4</v>
      </c>
      <c r="H28" s="89">
        <v>0.76080000000000003</v>
      </c>
      <c r="I28" s="89"/>
      <c r="J28" s="47">
        <v>32</v>
      </c>
      <c r="K28" s="90">
        <f t="shared" si="3"/>
        <v>24987.723761574558</v>
      </c>
      <c r="L28" s="91"/>
      <c r="M28" s="6">
        <f>IF(J28="","",(K28/J28)/LOOKUP(RIGHT($D$2,3),定数!$A$6:$A$13,定数!$B$6:$B$13))</f>
        <v>6.5072197295767076</v>
      </c>
      <c r="N28" s="47">
        <v>2017</v>
      </c>
      <c r="O28" s="8">
        <v>44011</v>
      </c>
      <c r="P28" s="89">
        <v>0.76459999999999995</v>
      </c>
      <c r="Q28" s="89"/>
      <c r="R28" s="92">
        <f>IF(P28="","",T28*M28*LOOKUP(RIGHT($D$2,3),定数!$A$6:$A$13,定数!$B$6:$B$13))</f>
        <v>29672.921966869122</v>
      </c>
      <c r="S28" s="92"/>
      <c r="T28" s="93">
        <f t="shared" si="4"/>
        <v>37.999999999999147</v>
      </c>
      <c r="U28" s="93"/>
      <c r="V28" t="str">
        <f t="shared" si="7"/>
        <v/>
      </c>
      <c r="W28">
        <f t="shared" si="2"/>
        <v>0</v>
      </c>
      <c r="X28" s="35">
        <f t="shared" si="5"/>
        <v>832924.12538581865</v>
      </c>
      <c r="Y28" s="36">
        <f t="shared" si="6"/>
        <v>0</v>
      </c>
    </row>
    <row r="29" spans="2:25" x14ac:dyDescent="0.2">
      <c r="B29" s="43">
        <v>21</v>
      </c>
      <c r="C29" s="88">
        <f t="shared" si="0"/>
        <v>862597.0473526878</v>
      </c>
      <c r="D29" s="88"/>
      <c r="E29" s="47">
        <v>2017</v>
      </c>
      <c r="F29" s="8">
        <v>44017</v>
      </c>
      <c r="G29" s="43" t="s">
        <v>3</v>
      </c>
      <c r="H29" s="89">
        <v>0.76070000000000004</v>
      </c>
      <c r="I29" s="89"/>
      <c r="J29" s="47">
        <v>26</v>
      </c>
      <c r="K29" s="90">
        <f t="shared" si="3"/>
        <v>25877.911420580633</v>
      </c>
      <c r="L29" s="91"/>
      <c r="M29" s="6">
        <f>IF(J29="","",(K29/J29)/LOOKUP(RIGHT($D$2,3),定数!$A$6:$A$13,定数!$B$6:$B$13))</f>
        <v>8.294202378391228</v>
      </c>
      <c r="N29" s="47">
        <v>2017</v>
      </c>
      <c r="O29" s="8">
        <v>44017</v>
      </c>
      <c r="P29" s="89">
        <v>0.75780000000000003</v>
      </c>
      <c r="Q29" s="89"/>
      <c r="R29" s="92">
        <f>IF(P29="","",T29*M29*LOOKUP(RIGHT($D$2,3),定数!$A$6:$A$13,定数!$B$6:$B$13))</f>
        <v>28863.824276801606</v>
      </c>
      <c r="S29" s="92"/>
      <c r="T29" s="93">
        <f t="shared" si="4"/>
        <v>29.000000000000135</v>
      </c>
      <c r="U29" s="93"/>
      <c r="V29" t="str">
        <f t="shared" si="7"/>
        <v/>
      </c>
      <c r="W29">
        <f t="shared" si="2"/>
        <v>0</v>
      </c>
      <c r="X29" s="35">
        <f t="shared" si="5"/>
        <v>862597.0473526878</v>
      </c>
      <c r="Y29" s="36">
        <f t="shared" si="6"/>
        <v>0</v>
      </c>
    </row>
    <row r="30" spans="2:25" x14ac:dyDescent="0.2">
      <c r="B30" s="43">
        <v>22</v>
      </c>
      <c r="C30" s="88">
        <f t="shared" si="0"/>
        <v>891460.87162948935</v>
      </c>
      <c r="D30" s="88"/>
      <c r="E30" s="47">
        <v>2017</v>
      </c>
      <c r="F30" s="8">
        <v>44050</v>
      </c>
      <c r="G30" s="43" t="s">
        <v>3</v>
      </c>
      <c r="H30" s="89">
        <v>0.79339999999999999</v>
      </c>
      <c r="I30" s="89"/>
      <c r="J30" s="47">
        <v>15</v>
      </c>
      <c r="K30" s="90">
        <f t="shared" si="3"/>
        <v>26743.82614888468</v>
      </c>
      <c r="L30" s="91"/>
      <c r="M30" s="6">
        <f>IF(J30="","",(K30/J30)/LOOKUP(RIGHT($D$2,3),定数!$A$6:$A$13,定数!$B$6:$B$13))</f>
        <v>14.857681193824822</v>
      </c>
      <c r="N30" s="47">
        <v>2017</v>
      </c>
      <c r="O30" s="8">
        <v>44050</v>
      </c>
      <c r="P30" s="89">
        <v>0.79190000000000005</v>
      </c>
      <c r="Q30" s="89"/>
      <c r="R30" s="92">
        <f>IF(P30="","",T30*M30*LOOKUP(RIGHT($D$2,3),定数!$A$6:$A$13,定数!$B$6:$B$13))</f>
        <v>26743.826148883716</v>
      </c>
      <c r="S30" s="92"/>
      <c r="T30" s="93">
        <f t="shared" si="4"/>
        <v>14.999999999999458</v>
      </c>
      <c r="U30" s="93"/>
      <c r="V30" t="str">
        <f t="shared" si="7"/>
        <v/>
      </c>
      <c r="W30">
        <f t="shared" si="2"/>
        <v>0</v>
      </c>
      <c r="X30" s="35">
        <f t="shared" si="5"/>
        <v>891460.87162948935</v>
      </c>
      <c r="Y30" s="36">
        <f t="shared" si="6"/>
        <v>0</v>
      </c>
    </row>
    <row r="31" spans="2:25" x14ac:dyDescent="0.2">
      <c r="B31" s="43">
        <v>23</v>
      </c>
      <c r="C31" s="88">
        <f t="shared" si="0"/>
        <v>918204.69777837303</v>
      </c>
      <c r="D31" s="88"/>
      <c r="E31" s="47">
        <v>2017</v>
      </c>
      <c r="F31" s="8">
        <v>44058</v>
      </c>
      <c r="G31" s="43" t="s">
        <v>3</v>
      </c>
      <c r="H31" s="89">
        <v>0.7853</v>
      </c>
      <c r="I31" s="89"/>
      <c r="J31" s="47">
        <v>24</v>
      </c>
      <c r="K31" s="90">
        <f t="shared" si="3"/>
        <v>27546.140933351191</v>
      </c>
      <c r="L31" s="91"/>
      <c r="M31" s="6">
        <f>IF(J31="","",(K31/J31)/LOOKUP(RIGHT($D$2,3),定数!$A$6:$A$13,定数!$B$6:$B$13))</f>
        <v>9.5646322685247185</v>
      </c>
      <c r="N31" s="47">
        <v>2017</v>
      </c>
      <c r="O31" s="8">
        <v>44058</v>
      </c>
      <c r="P31" s="89">
        <v>0.78269999999999995</v>
      </c>
      <c r="Q31" s="89"/>
      <c r="R31" s="92">
        <f>IF(P31="","",T31*M31*LOOKUP(RIGHT($D$2,3),定数!$A$6:$A$13,定数!$B$6:$B$13))</f>
        <v>29841.652677797661</v>
      </c>
      <c r="S31" s="92"/>
      <c r="T31" s="93">
        <f t="shared" si="4"/>
        <v>26.000000000000469</v>
      </c>
      <c r="U31" s="93"/>
      <c r="V31" t="str">
        <f t="shared" si="7"/>
        <v/>
      </c>
      <c r="W31">
        <f t="shared" si="2"/>
        <v>0</v>
      </c>
      <c r="X31" s="35">
        <f t="shared" si="5"/>
        <v>918204.69777837303</v>
      </c>
      <c r="Y31" s="36">
        <f t="shared" si="6"/>
        <v>0</v>
      </c>
    </row>
    <row r="32" spans="2:25" x14ac:dyDescent="0.2">
      <c r="B32" s="43">
        <v>24</v>
      </c>
      <c r="C32" s="88">
        <f t="shared" si="0"/>
        <v>948046.35045617074</v>
      </c>
      <c r="D32" s="88"/>
      <c r="E32" s="47">
        <v>2017</v>
      </c>
      <c r="F32" s="8">
        <v>44107</v>
      </c>
      <c r="G32" s="43" t="s">
        <v>3</v>
      </c>
      <c r="H32" s="89">
        <v>0.78220000000000001</v>
      </c>
      <c r="I32" s="89"/>
      <c r="J32" s="47">
        <v>15</v>
      </c>
      <c r="K32" s="90">
        <f t="shared" si="3"/>
        <v>28441.390513685121</v>
      </c>
      <c r="L32" s="91"/>
      <c r="M32" s="6">
        <f>IF(J32="","",(K32/J32)/LOOKUP(RIGHT($D$2,3),定数!$A$6:$A$13,定数!$B$6:$B$13))</f>
        <v>15.800772507602845</v>
      </c>
      <c r="N32" s="47">
        <v>2017</v>
      </c>
      <c r="O32" s="8">
        <v>44107</v>
      </c>
      <c r="P32" s="89">
        <v>0.78059999999999996</v>
      </c>
      <c r="Q32" s="89"/>
      <c r="R32" s="92">
        <f>IF(P32="","",T32*M32*LOOKUP(RIGHT($D$2,3),定数!$A$6:$A$13,定数!$B$6:$B$13))</f>
        <v>30337.483214598331</v>
      </c>
      <c r="S32" s="92"/>
      <c r="T32" s="93">
        <f t="shared" si="4"/>
        <v>16.000000000000458</v>
      </c>
      <c r="U32" s="93"/>
      <c r="V32" t="str">
        <f t="shared" si="7"/>
        <v/>
      </c>
      <c r="W32">
        <f t="shared" si="2"/>
        <v>0</v>
      </c>
      <c r="X32" s="35">
        <f t="shared" si="5"/>
        <v>948046.35045617074</v>
      </c>
      <c r="Y32" s="36">
        <f t="shared" si="6"/>
        <v>0</v>
      </c>
    </row>
    <row r="33" spans="2:25" x14ac:dyDescent="0.2">
      <c r="B33" s="43">
        <v>25</v>
      </c>
      <c r="C33" s="88">
        <f t="shared" si="0"/>
        <v>978383.83367076912</v>
      </c>
      <c r="D33" s="88"/>
      <c r="E33" s="47">
        <v>2017</v>
      </c>
      <c r="F33" s="8">
        <v>44145</v>
      </c>
      <c r="G33" s="43" t="s">
        <v>4</v>
      </c>
      <c r="H33" s="89">
        <v>0.76910000000000001</v>
      </c>
      <c r="I33" s="89"/>
      <c r="J33" s="47">
        <v>28</v>
      </c>
      <c r="K33" s="90">
        <f t="shared" si="3"/>
        <v>29351.515010123072</v>
      </c>
      <c r="L33" s="91"/>
      <c r="M33" s="6">
        <f>IF(J33="","",(K33/J33)/LOOKUP(RIGHT($D$2,3),定数!$A$6:$A$13,定数!$B$6:$B$13))</f>
        <v>8.7355699434890095</v>
      </c>
      <c r="N33" s="47">
        <v>2017</v>
      </c>
      <c r="O33" s="8">
        <v>44145</v>
      </c>
      <c r="P33" s="89">
        <v>0.76629999999999998</v>
      </c>
      <c r="Q33" s="89"/>
      <c r="R33" s="92">
        <f>IF(P33="","",T33*M33*LOOKUP(RIGHT($D$2,3),定数!$A$6:$A$13,定数!$B$6:$B$13))</f>
        <v>-29351.515010123334</v>
      </c>
      <c r="S33" s="92"/>
      <c r="T33" s="93">
        <f t="shared" si="4"/>
        <v>-28.000000000000249</v>
      </c>
      <c r="U33" s="93"/>
      <c r="V33" t="str">
        <f t="shared" si="7"/>
        <v/>
      </c>
      <c r="W33">
        <f t="shared" si="2"/>
        <v>1</v>
      </c>
      <c r="X33" s="35">
        <f t="shared" si="5"/>
        <v>978383.83367076912</v>
      </c>
      <c r="Y33" s="36">
        <f t="shared" si="6"/>
        <v>0</v>
      </c>
    </row>
    <row r="34" spans="2:25" x14ac:dyDescent="0.2">
      <c r="B34" s="43">
        <v>26</v>
      </c>
      <c r="C34" s="88">
        <f t="shared" si="0"/>
        <v>949032.31866064575</v>
      </c>
      <c r="D34" s="88"/>
      <c r="E34" s="47">
        <v>2017</v>
      </c>
      <c r="F34" s="8">
        <v>44151</v>
      </c>
      <c r="G34" s="43" t="s">
        <v>3</v>
      </c>
      <c r="H34" s="89">
        <v>0.75900000000000001</v>
      </c>
      <c r="I34" s="89"/>
      <c r="J34" s="47">
        <v>18</v>
      </c>
      <c r="K34" s="90">
        <f t="shared" si="3"/>
        <v>28470.969559819372</v>
      </c>
      <c r="L34" s="91"/>
      <c r="M34" s="6">
        <f>IF(J34="","",(K34/J34)/LOOKUP(RIGHT($D$2,3),定数!$A$6:$A$13,定数!$B$6:$B$13))</f>
        <v>13.181004425842302</v>
      </c>
      <c r="N34" s="47">
        <v>2017</v>
      </c>
      <c r="O34" s="8">
        <v>44152</v>
      </c>
      <c r="P34" s="89">
        <v>0.75719999999999998</v>
      </c>
      <c r="Q34" s="89"/>
      <c r="R34" s="92">
        <f>IF(P34="","",T34*M34*LOOKUP(RIGHT($D$2,3),定数!$A$6:$A$13,定数!$B$6:$B$13))</f>
        <v>28470.969559819747</v>
      </c>
      <c r="S34" s="92"/>
      <c r="T34" s="93">
        <f t="shared" si="4"/>
        <v>18.000000000000238</v>
      </c>
      <c r="U34" s="93"/>
      <c r="V34" t="str">
        <f t="shared" si="7"/>
        <v/>
      </c>
      <c r="W34">
        <f t="shared" si="2"/>
        <v>0</v>
      </c>
      <c r="X34" s="35">
        <f t="shared" si="5"/>
        <v>978383.83367076912</v>
      </c>
      <c r="Y34" s="36">
        <f t="shared" si="6"/>
        <v>3.000000000000036E-2</v>
      </c>
    </row>
    <row r="35" spans="2:25" x14ac:dyDescent="0.2">
      <c r="B35" s="43">
        <v>27</v>
      </c>
      <c r="C35" s="88">
        <f t="shared" si="0"/>
        <v>977503.28822046553</v>
      </c>
      <c r="D35" s="88"/>
      <c r="E35" s="47">
        <v>2017</v>
      </c>
      <c r="F35" s="8">
        <v>44164</v>
      </c>
      <c r="G35" s="43" t="s">
        <v>3</v>
      </c>
      <c r="H35" s="89">
        <v>0.75900000000000001</v>
      </c>
      <c r="I35" s="89"/>
      <c r="J35" s="47">
        <v>18</v>
      </c>
      <c r="K35" s="90">
        <f t="shared" si="3"/>
        <v>29325.098646613966</v>
      </c>
      <c r="L35" s="91"/>
      <c r="M35" s="6">
        <f>IF(J35="","",(K35/J35)/LOOKUP(RIGHT($D$2,3),定数!$A$6:$A$13,定数!$B$6:$B$13))</f>
        <v>13.576434558617576</v>
      </c>
      <c r="N35" s="47">
        <v>2017</v>
      </c>
      <c r="O35" s="8">
        <v>44164</v>
      </c>
      <c r="P35" s="89">
        <v>0.7571</v>
      </c>
      <c r="Q35" s="89"/>
      <c r="R35" s="92">
        <f>IF(P35="","",T35*M35*LOOKUP(RIGHT($D$2,3),定数!$A$6:$A$13,定数!$B$6:$B$13))</f>
        <v>30954.270793648284</v>
      </c>
      <c r="S35" s="92"/>
      <c r="T35" s="93">
        <f t="shared" si="4"/>
        <v>19.000000000000128</v>
      </c>
      <c r="U35" s="93"/>
      <c r="V35" t="str">
        <f t="shared" si="7"/>
        <v/>
      </c>
      <c r="W35">
        <f t="shared" si="2"/>
        <v>0</v>
      </c>
      <c r="X35" s="35">
        <f t="shared" si="5"/>
        <v>978383.83367076912</v>
      </c>
      <c r="Y35" s="36">
        <f t="shared" si="6"/>
        <v>8.9999999999990088E-4</v>
      </c>
    </row>
    <row r="36" spans="2:25" x14ac:dyDescent="0.2">
      <c r="B36" s="43">
        <v>28</v>
      </c>
      <c r="C36" s="88">
        <f t="shared" si="0"/>
        <v>1008457.5590141139</v>
      </c>
      <c r="D36" s="88"/>
      <c r="E36" s="47">
        <v>2018</v>
      </c>
      <c r="F36" s="8">
        <v>43876</v>
      </c>
      <c r="G36" s="43" t="s">
        <v>4</v>
      </c>
      <c r="H36" s="89">
        <v>0.79390000000000005</v>
      </c>
      <c r="I36" s="89"/>
      <c r="J36" s="47">
        <v>48</v>
      </c>
      <c r="K36" s="90">
        <f t="shared" si="3"/>
        <v>30253.726770423415</v>
      </c>
      <c r="L36" s="91"/>
      <c r="M36" s="6">
        <f>IF(J36="","",(K36/J36)/LOOKUP(RIGHT($D$2,3),定数!$A$6:$A$13,定数!$B$6:$B$13))</f>
        <v>5.2523831198651756</v>
      </c>
      <c r="N36" s="47">
        <v>2018</v>
      </c>
      <c r="O36" s="8">
        <v>43877</v>
      </c>
      <c r="P36" s="89">
        <v>0.78910000000000002</v>
      </c>
      <c r="Q36" s="89"/>
      <c r="R36" s="92">
        <f>IF(P36="","",T36*M36*LOOKUP(RIGHT($D$2,3),定数!$A$6:$A$13,定数!$B$6:$B$13))</f>
        <v>-30253.726770423578</v>
      </c>
      <c r="S36" s="92"/>
      <c r="T36" s="93">
        <f t="shared" si="4"/>
        <v>-48.000000000000263</v>
      </c>
      <c r="U36" s="93"/>
      <c r="V36" t="str">
        <f t="shared" si="7"/>
        <v/>
      </c>
      <c r="W36">
        <f t="shared" si="2"/>
        <v>1</v>
      </c>
      <c r="X36" s="35">
        <f t="shared" si="5"/>
        <v>1008457.5590141139</v>
      </c>
      <c r="Y36" s="36">
        <f t="shared" si="6"/>
        <v>0</v>
      </c>
    </row>
    <row r="37" spans="2:25" x14ac:dyDescent="0.2">
      <c r="B37" s="43">
        <v>29</v>
      </c>
      <c r="C37" s="88">
        <f t="shared" si="0"/>
        <v>978203.83224369027</v>
      </c>
      <c r="D37" s="88"/>
      <c r="E37" s="47">
        <v>2018</v>
      </c>
      <c r="F37" s="8">
        <v>43882</v>
      </c>
      <c r="G37" s="43" t="s">
        <v>3</v>
      </c>
      <c r="H37" s="89">
        <v>0.78669999999999995</v>
      </c>
      <c r="I37" s="89"/>
      <c r="J37" s="47">
        <v>35</v>
      </c>
      <c r="K37" s="90">
        <f>IF(J37="","",C37*0.03)</f>
        <v>29346.114967310707</v>
      </c>
      <c r="L37" s="91"/>
      <c r="M37" s="6">
        <f>IF(J37="","",(K37/J37)/LOOKUP(RIGHT($D$2,3),定数!$A$6:$A$13,定数!$B$6:$B$13))</f>
        <v>6.9871702303120733</v>
      </c>
      <c r="N37" s="47">
        <v>2018</v>
      </c>
      <c r="O37" s="8">
        <v>43882</v>
      </c>
      <c r="P37" s="89">
        <v>0.78259999999999996</v>
      </c>
      <c r="Q37" s="89"/>
      <c r="R37" s="92">
        <f>IF(P37="","",T37*M37*LOOKUP(RIGHT($D$2,3),定数!$A$6:$A$13,定数!$B$6:$B$13))</f>
        <v>34376.877533135346</v>
      </c>
      <c r="S37" s="92"/>
      <c r="T37" s="93">
        <f t="shared" si="4"/>
        <v>40.999999999999929</v>
      </c>
      <c r="U37" s="93"/>
      <c r="V37" t="str">
        <f t="shared" si="7"/>
        <v/>
      </c>
      <c r="W37">
        <f t="shared" si="2"/>
        <v>0</v>
      </c>
      <c r="X37" s="35">
        <f t="shared" si="5"/>
        <v>1008457.5590141139</v>
      </c>
      <c r="Y37" s="36">
        <f t="shared" si="6"/>
        <v>3.0000000000000138E-2</v>
      </c>
    </row>
    <row r="38" spans="2:25" x14ac:dyDescent="0.2">
      <c r="B38" s="43">
        <v>30</v>
      </c>
      <c r="C38" s="88">
        <f t="shared" si="0"/>
        <v>1012580.7097768256</v>
      </c>
      <c r="D38" s="88"/>
      <c r="E38" s="47">
        <v>2018</v>
      </c>
      <c r="F38" s="8">
        <v>43903</v>
      </c>
      <c r="G38" s="43" t="s">
        <v>4</v>
      </c>
      <c r="H38" s="89">
        <v>0.78800000000000003</v>
      </c>
      <c r="I38" s="89"/>
      <c r="J38" s="47">
        <v>23</v>
      </c>
      <c r="K38" s="90">
        <f>IF(J38="","",C38*0.03)</f>
        <v>30377.421293304767</v>
      </c>
      <c r="L38" s="91"/>
      <c r="M38" s="6">
        <f>IF(J38="","",(K38/J38)/LOOKUP(RIGHT($D$2,3),定数!$A$6:$A$13,定数!$B$6:$B$13))</f>
        <v>11.006312062791583</v>
      </c>
      <c r="N38" s="47">
        <v>2018</v>
      </c>
      <c r="O38" s="8">
        <v>43903</v>
      </c>
      <c r="P38" s="89">
        <v>0.78569999999999995</v>
      </c>
      <c r="Q38" s="89"/>
      <c r="R38" s="92">
        <f>IF(P38="","",T38*M38*LOOKUP(RIGHT($D$2,3),定数!$A$6:$A$13,定数!$B$6:$B$13))</f>
        <v>-30377.421293305819</v>
      </c>
      <c r="S38" s="92"/>
      <c r="T38" s="94">
        <f t="shared" si="4"/>
        <v>-23.000000000000796</v>
      </c>
      <c r="U38" s="95"/>
      <c r="V38" t="str">
        <f t="shared" si="7"/>
        <v/>
      </c>
      <c r="W38">
        <f t="shared" si="2"/>
        <v>1</v>
      </c>
      <c r="X38" s="35">
        <f t="shared" si="5"/>
        <v>1012580.7097768256</v>
      </c>
      <c r="Y38" s="36">
        <f t="shared" si="6"/>
        <v>0</v>
      </c>
    </row>
    <row r="39" spans="2:25" x14ac:dyDescent="0.2">
      <c r="B39" s="43">
        <v>31</v>
      </c>
      <c r="C39" s="88">
        <f t="shared" si="0"/>
        <v>982203.28848351981</v>
      </c>
      <c r="D39" s="88"/>
      <c r="E39" s="47">
        <v>2018</v>
      </c>
      <c r="F39" s="8">
        <v>43972</v>
      </c>
      <c r="G39" s="43" t="s">
        <v>4</v>
      </c>
      <c r="H39" s="89">
        <v>0.753</v>
      </c>
      <c r="I39" s="89"/>
      <c r="J39" s="47">
        <v>29</v>
      </c>
      <c r="K39" s="90">
        <f t="shared" si="3"/>
        <v>29466.098654505593</v>
      </c>
      <c r="L39" s="91"/>
      <c r="M39" s="6">
        <f>IF(J39="","",(K39/J39)/LOOKUP(RIGHT($D$2,3),定数!$A$6:$A$13,定数!$B$6:$B$13))</f>
        <v>8.4672697283062046</v>
      </c>
      <c r="N39" s="47">
        <v>2018</v>
      </c>
      <c r="O39" s="8">
        <v>43972</v>
      </c>
      <c r="P39" s="89">
        <v>0.75619999999999998</v>
      </c>
      <c r="Q39" s="89"/>
      <c r="R39" s="92">
        <f>IF(P39="","",T39*M39*LOOKUP(RIGHT($D$2,3),定数!$A$6:$A$13,定数!$B$6:$B$13))</f>
        <v>32514.315756695629</v>
      </c>
      <c r="S39" s="92"/>
      <c r="T39" s="94">
        <f t="shared" si="4"/>
        <v>31.999999999999808</v>
      </c>
      <c r="U39" s="95"/>
      <c r="V39" t="str">
        <f t="shared" si="7"/>
        <v/>
      </c>
      <c r="W39">
        <f t="shared" si="2"/>
        <v>0</v>
      </c>
      <c r="X39" s="35">
        <f t="shared" si="5"/>
        <v>1012580.7097768256</v>
      </c>
      <c r="Y39" s="36">
        <f t="shared" si="6"/>
        <v>3.0000000000001026E-2</v>
      </c>
    </row>
    <row r="40" spans="2:25" x14ac:dyDescent="0.2">
      <c r="B40" s="43">
        <v>32</v>
      </c>
      <c r="C40" s="88">
        <f t="shared" si="0"/>
        <v>1014717.6042402154</v>
      </c>
      <c r="D40" s="88"/>
      <c r="E40" s="47">
        <v>2018</v>
      </c>
      <c r="F40" s="8">
        <v>43996</v>
      </c>
      <c r="G40" s="43" t="s">
        <v>3</v>
      </c>
      <c r="H40" s="89">
        <v>0.75519999999999998</v>
      </c>
      <c r="I40" s="89"/>
      <c r="J40" s="47">
        <v>26</v>
      </c>
      <c r="K40" s="90">
        <f t="shared" si="3"/>
        <v>30441.52812720646</v>
      </c>
      <c r="L40" s="91"/>
      <c r="M40" s="6">
        <f>IF(J40="","",(K40/J40)/LOOKUP(RIGHT($D$2,3),定数!$A$6:$A$13,定数!$B$6:$B$13))</f>
        <v>9.7569000407713027</v>
      </c>
      <c r="N40" s="47">
        <v>2018</v>
      </c>
      <c r="O40" s="8">
        <v>43996</v>
      </c>
      <c r="P40" s="89">
        <v>0.75219999999999998</v>
      </c>
      <c r="Q40" s="89"/>
      <c r="R40" s="92">
        <f>IF(P40="","",T40*M40*LOOKUP(RIGHT($D$2,3),定数!$A$6:$A$13,定数!$B$6:$B$13))</f>
        <v>35124.840146776718</v>
      </c>
      <c r="S40" s="92"/>
      <c r="T40" s="94">
        <f t="shared" si="4"/>
        <v>30.000000000000028</v>
      </c>
      <c r="U40" s="95"/>
      <c r="V40" t="str">
        <f t="shared" si="7"/>
        <v/>
      </c>
      <c r="W40">
        <f t="shared" si="2"/>
        <v>0</v>
      </c>
      <c r="X40" s="35">
        <f t="shared" si="5"/>
        <v>1014717.6042402154</v>
      </c>
      <c r="Y40" s="36">
        <f t="shared" si="6"/>
        <v>0</v>
      </c>
    </row>
    <row r="41" spans="2:25" x14ac:dyDescent="0.2">
      <c r="B41" s="43">
        <v>33</v>
      </c>
      <c r="C41" s="88">
        <f t="shared" si="0"/>
        <v>1049842.4443869921</v>
      </c>
      <c r="D41" s="88"/>
      <c r="E41" s="47">
        <v>2018</v>
      </c>
      <c r="F41" s="8">
        <v>43999</v>
      </c>
      <c r="G41" s="43" t="s">
        <v>3</v>
      </c>
      <c r="H41" s="89">
        <v>0.73609999999999998</v>
      </c>
      <c r="I41" s="89"/>
      <c r="J41" s="47">
        <v>47</v>
      </c>
      <c r="K41" s="90">
        <f t="shared" si="3"/>
        <v>31495.273331609762</v>
      </c>
      <c r="L41" s="91"/>
      <c r="M41" s="6">
        <f>IF(J41="","",(K41/J41)/LOOKUP(RIGHT($D$2,3),定数!$A$6:$A$13,定数!$B$6:$B$13))</f>
        <v>5.5842683212074045</v>
      </c>
      <c r="N41" s="47">
        <v>2018</v>
      </c>
      <c r="O41" s="8">
        <v>44011</v>
      </c>
      <c r="P41" s="89">
        <v>0.74080000000000001</v>
      </c>
      <c r="Q41" s="89"/>
      <c r="R41" s="92">
        <f>IF(P41="","",T41*M41*LOOKUP(RIGHT($D$2,3),定数!$A$6:$A$13,定数!$B$6:$B$13))</f>
        <v>-31495.273331610009</v>
      </c>
      <c r="S41" s="92"/>
      <c r="T41" s="94">
        <f t="shared" si="4"/>
        <v>-47.000000000000377</v>
      </c>
      <c r="U41" s="95"/>
      <c r="V41" t="str">
        <f t="shared" si="7"/>
        <v/>
      </c>
      <c r="W41">
        <f t="shared" si="2"/>
        <v>1</v>
      </c>
      <c r="X41" s="35">
        <f t="shared" si="5"/>
        <v>1049842.4443869921</v>
      </c>
      <c r="Y41" s="36">
        <f t="shared" si="6"/>
        <v>0</v>
      </c>
    </row>
    <row r="42" spans="2:25" x14ac:dyDescent="0.2">
      <c r="B42" s="43">
        <v>34</v>
      </c>
      <c r="C42" s="88">
        <f t="shared" si="0"/>
        <v>1018347.1710553821</v>
      </c>
      <c r="D42" s="88"/>
      <c r="E42" s="47">
        <v>2018</v>
      </c>
      <c r="F42" s="8">
        <v>44018</v>
      </c>
      <c r="G42" s="43" t="s">
        <v>4</v>
      </c>
      <c r="H42" s="89">
        <v>0.73899999999999999</v>
      </c>
      <c r="I42" s="89"/>
      <c r="J42" s="47">
        <v>17</v>
      </c>
      <c r="K42" s="90">
        <f t="shared" si="3"/>
        <v>30550.415131661463</v>
      </c>
      <c r="L42" s="91"/>
      <c r="M42" s="6">
        <f>IF(J42="","",(K42/J42)/LOOKUP(RIGHT($D$2,3),定数!$A$6:$A$13,定数!$B$6:$B$13))</f>
        <v>14.975693691990914</v>
      </c>
      <c r="N42" s="47">
        <v>2018</v>
      </c>
      <c r="O42" s="8">
        <v>44018</v>
      </c>
      <c r="P42" s="89">
        <v>0.74080000000000001</v>
      </c>
      <c r="Q42" s="89"/>
      <c r="R42" s="92">
        <f>IF(P42="","",T42*M42*LOOKUP(RIGHT($D$2,3),定数!$A$6:$A$13,定数!$B$6:$B$13))</f>
        <v>32347.498374700805</v>
      </c>
      <c r="S42" s="92"/>
      <c r="T42" s="94">
        <f t="shared" si="4"/>
        <v>18.000000000000238</v>
      </c>
      <c r="U42" s="95"/>
      <c r="V42" t="str">
        <f t="shared" si="7"/>
        <v/>
      </c>
      <c r="W42">
        <f t="shared" si="2"/>
        <v>0</v>
      </c>
      <c r="X42" s="35">
        <f t="shared" si="5"/>
        <v>1049842.4443869921</v>
      </c>
      <c r="Y42" s="36">
        <f t="shared" si="6"/>
        <v>3.0000000000000249E-2</v>
      </c>
    </row>
    <row r="43" spans="2:25" x14ac:dyDescent="0.2">
      <c r="B43" s="43">
        <v>35</v>
      </c>
      <c r="C43" s="88">
        <f t="shared" si="0"/>
        <v>1050694.6694300829</v>
      </c>
      <c r="D43" s="88"/>
      <c r="E43" s="47">
        <v>2018</v>
      </c>
      <c r="F43" s="8">
        <v>44057</v>
      </c>
      <c r="G43" s="43" t="s">
        <v>3</v>
      </c>
      <c r="H43" s="89">
        <v>0.72660000000000002</v>
      </c>
      <c r="I43" s="89"/>
      <c r="J43" s="47">
        <v>18</v>
      </c>
      <c r="K43" s="90">
        <f t="shared" si="3"/>
        <v>31520.840082902487</v>
      </c>
      <c r="L43" s="91"/>
      <c r="M43" s="6">
        <f>IF(J43="","",(K43/J43)/LOOKUP(RIGHT($D$2,3),定数!$A$6:$A$13,定数!$B$6:$B$13))</f>
        <v>14.592981519862262</v>
      </c>
      <c r="N43" s="47">
        <v>2018</v>
      </c>
      <c r="O43" s="8">
        <v>44057</v>
      </c>
      <c r="P43" s="89">
        <v>0.72470000000000001</v>
      </c>
      <c r="Q43" s="89"/>
      <c r="R43" s="92">
        <f>IF(P43="","",T43*M43*LOOKUP(RIGHT($D$2,3),定数!$A$6:$A$13,定数!$B$6:$B$13))</f>
        <v>33271.997865286183</v>
      </c>
      <c r="S43" s="92"/>
      <c r="T43" s="94">
        <f t="shared" si="4"/>
        <v>19.000000000000128</v>
      </c>
      <c r="U43" s="95"/>
      <c r="V43" t="str">
        <f t="shared" si="7"/>
        <v/>
      </c>
      <c r="W43">
        <f t="shared" si="2"/>
        <v>0</v>
      </c>
      <c r="X43" s="35">
        <f t="shared" si="5"/>
        <v>1050694.6694300829</v>
      </c>
      <c r="Y43" s="36">
        <f t="shared" si="6"/>
        <v>0</v>
      </c>
    </row>
    <row r="44" spans="2:25" x14ac:dyDescent="0.2">
      <c r="B44" s="43">
        <v>36</v>
      </c>
      <c r="C44" s="88">
        <f t="shared" si="0"/>
        <v>1083966.6672953691</v>
      </c>
      <c r="D44" s="88"/>
      <c r="E44" s="47">
        <v>2018</v>
      </c>
      <c r="F44" s="8">
        <v>44060</v>
      </c>
      <c r="G44" s="43" t="s">
        <v>4</v>
      </c>
      <c r="H44" s="89">
        <v>0.72840000000000005</v>
      </c>
      <c r="I44" s="89"/>
      <c r="J44" s="47">
        <v>31</v>
      </c>
      <c r="K44" s="90">
        <f t="shared" si="3"/>
        <v>32519.000018861072</v>
      </c>
      <c r="L44" s="91"/>
      <c r="M44" s="6">
        <f>IF(J44="","",(K44/J44)/LOOKUP(RIGHT($D$2,3),定数!$A$6:$A$13,定数!$B$6:$B$13))</f>
        <v>8.7416666717368479</v>
      </c>
      <c r="N44" s="47">
        <v>2018</v>
      </c>
      <c r="O44" s="8">
        <v>44060</v>
      </c>
      <c r="P44" s="89">
        <v>0.73180000000000001</v>
      </c>
      <c r="Q44" s="89"/>
      <c r="R44" s="92">
        <f>IF(P44="","",T44*M44*LOOKUP(RIGHT($D$2,3),定数!$A$6:$A$13,定数!$B$6:$B$13))</f>
        <v>35666.000020685904</v>
      </c>
      <c r="S44" s="92"/>
      <c r="T44" s="94">
        <f t="shared" si="4"/>
        <v>33.999999999999588</v>
      </c>
      <c r="U44" s="95"/>
      <c r="V44" t="str">
        <f t="shared" si="7"/>
        <v/>
      </c>
      <c r="W44">
        <f t="shared" si="2"/>
        <v>0</v>
      </c>
      <c r="X44" s="35">
        <f t="shared" si="5"/>
        <v>1083966.6672953691</v>
      </c>
      <c r="Y44" s="36">
        <f t="shared" si="6"/>
        <v>0</v>
      </c>
    </row>
    <row r="45" spans="2:25" x14ac:dyDescent="0.2">
      <c r="B45" s="43">
        <v>37</v>
      </c>
      <c r="C45" s="88">
        <f t="shared" si="0"/>
        <v>1119632.6673160549</v>
      </c>
      <c r="D45" s="88"/>
      <c r="E45" s="47">
        <v>2018</v>
      </c>
      <c r="F45" s="8">
        <v>44079</v>
      </c>
      <c r="G45" s="43" t="s">
        <v>3</v>
      </c>
      <c r="H45" s="89">
        <v>0.71709999999999996</v>
      </c>
      <c r="I45" s="89"/>
      <c r="J45" s="47">
        <v>47</v>
      </c>
      <c r="K45" s="90">
        <f t="shared" si="3"/>
        <v>33588.980019481649</v>
      </c>
      <c r="L45" s="91"/>
      <c r="M45" s="6">
        <f>IF(J45="","",(K45/J45)/LOOKUP(RIGHT($D$2,3),定数!$A$6:$A$13,定数!$B$6:$B$13))</f>
        <v>5.9554929112556119</v>
      </c>
      <c r="N45" s="47">
        <v>2018</v>
      </c>
      <c r="O45" s="8">
        <v>44081</v>
      </c>
      <c r="P45" s="89">
        <v>0.71140000000000003</v>
      </c>
      <c r="Q45" s="89"/>
      <c r="R45" s="92">
        <f>IF(P45="","",T45*M45*LOOKUP(RIGHT($D$2,3),定数!$A$6:$A$13,定数!$B$6:$B$13))</f>
        <v>40735.571512987866</v>
      </c>
      <c r="S45" s="92"/>
      <c r="T45" s="94">
        <f t="shared" si="4"/>
        <v>56.999999999999275</v>
      </c>
      <c r="U45" s="95"/>
      <c r="V45" t="str">
        <f t="shared" si="7"/>
        <v/>
      </c>
      <c r="W45">
        <f t="shared" si="2"/>
        <v>0</v>
      </c>
      <c r="X45" s="35">
        <f t="shared" si="5"/>
        <v>1119632.6673160549</v>
      </c>
      <c r="Y45" s="36">
        <f t="shared" si="6"/>
        <v>0</v>
      </c>
    </row>
    <row r="46" spans="2:25" x14ac:dyDescent="0.2">
      <c r="B46" s="43">
        <v>38</v>
      </c>
      <c r="C46" s="88">
        <f t="shared" si="0"/>
        <v>1160368.2388290428</v>
      </c>
      <c r="D46" s="88"/>
      <c r="E46" s="47">
        <v>2018</v>
      </c>
      <c r="F46" s="8">
        <v>44126</v>
      </c>
      <c r="G46" s="43" t="s">
        <v>3</v>
      </c>
      <c r="H46" s="89">
        <v>0.71030000000000004</v>
      </c>
      <c r="I46" s="89"/>
      <c r="J46" s="47">
        <v>23</v>
      </c>
      <c r="K46" s="90">
        <f t="shared" si="3"/>
        <v>34811.047164871285</v>
      </c>
      <c r="L46" s="91"/>
      <c r="M46" s="6">
        <f>IF(J46="","",(K46/J46)/LOOKUP(RIGHT($D$2,3),定数!$A$6:$A$13,定数!$B$6:$B$13))</f>
        <v>12.61269824814177</v>
      </c>
      <c r="N46" s="47">
        <v>2018</v>
      </c>
      <c r="O46" s="8">
        <v>44126</v>
      </c>
      <c r="P46" s="89">
        <v>0.7077</v>
      </c>
      <c r="Q46" s="89"/>
      <c r="R46" s="92">
        <f>IF(P46="","",T46*M46*LOOKUP(RIGHT($D$2,3),定数!$A$6:$A$13,定数!$B$6:$B$13))</f>
        <v>39351.618534203029</v>
      </c>
      <c r="S46" s="92"/>
      <c r="T46" s="94">
        <f t="shared" si="4"/>
        <v>26.000000000000469</v>
      </c>
      <c r="U46" s="95"/>
      <c r="V46" t="str">
        <f t="shared" si="7"/>
        <v/>
      </c>
      <c r="W46">
        <f t="shared" si="2"/>
        <v>0</v>
      </c>
      <c r="X46" s="35">
        <f t="shared" si="5"/>
        <v>1160368.2388290428</v>
      </c>
      <c r="Y46" s="36">
        <f t="shared" si="6"/>
        <v>0</v>
      </c>
    </row>
    <row r="47" spans="2:25" x14ac:dyDescent="0.2">
      <c r="B47" s="43">
        <v>39</v>
      </c>
      <c r="C47" s="88">
        <f t="shared" si="0"/>
        <v>1199719.8573632457</v>
      </c>
      <c r="D47" s="88"/>
      <c r="E47" s="47">
        <v>2018</v>
      </c>
      <c r="F47" s="8">
        <v>44162</v>
      </c>
      <c r="G47" s="43" t="s">
        <v>3</v>
      </c>
      <c r="H47" s="89">
        <v>0.72260000000000002</v>
      </c>
      <c r="I47" s="89"/>
      <c r="J47" s="47">
        <v>44</v>
      </c>
      <c r="K47" s="90">
        <f t="shared" si="3"/>
        <v>35991.59572089737</v>
      </c>
      <c r="L47" s="91"/>
      <c r="M47" s="6">
        <f>IF(J47="","",(K47/J47)/LOOKUP(RIGHT($D$2,3),定数!$A$6:$A$13,定数!$B$6:$B$13))</f>
        <v>6.8165900986548049</v>
      </c>
      <c r="N47" s="47">
        <v>2018</v>
      </c>
      <c r="O47" s="8">
        <v>44163</v>
      </c>
      <c r="P47" s="89">
        <v>0.72699999999999998</v>
      </c>
      <c r="Q47" s="89"/>
      <c r="R47" s="92">
        <f>IF(P47="","",T47*M47*LOOKUP(RIGHT($D$2,3),定数!$A$6:$A$13,定数!$B$6:$B$13))</f>
        <v>-35991.595720897043</v>
      </c>
      <c r="S47" s="92"/>
      <c r="T47" s="94">
        <f t="shared" si="4"/>
        <v>-43.999999999999595</v>
      </c>
      <c r="U47" s="95"/>
      <c r="V47" t="str">
        <f t="shared" si="7"/>
        <v/>
      </c>
      <c r="W47">
        <f t="shared" si="2"/>
        <v>1</v>
      </c>
      <c r="X47" s="35">
        <f t="shared" si="5"/>
        <v>1199719.8573632457</v>
      </c>
      <c r="Y47" s="36">
        <f t="shared" si="6"/>
        <v>0</v>
      </c>
    </row>
    <row r="48" spans="2:25" x14ac:dyDescent="0.2">
      <c r="B48" s="43">
        <v>40</v>
      </c>
      <c r="C48" s="88">
        <f t="shared" si="0"/>
        <v>1163728.2616423487</v>
      </c>
      <c r="D48" s="88"/>
      <c r="E48" s="47">
        <v>2018</v>
      </c>
      <c r="F48" s="8">
        <v>44172</v>
      </c>
      <c r="G48" s="43" t="s">
        <v>3</v>
      </c>
      <c r="H48" s="89">
        <v>0.7218</v>
      </c>
      <c r="I48" s="89"/>
      <c r="J48" s="47">
        <v>24</v>
      </c>
      <c r="K48" s="90">
        <f t="shared" si="3"/>
        <v>34911.84784927046</v>
      </c>
      <c r="L48" s="91"/>
      <c r="M48" s="6">
        <f>IF(J48="","",(K48/J48)/LOOKUP(RIGHT($D$2,3),定数!$A$6:$A$13,定数!$B$6:$B$13))</f>
        <v>12.122169392107798</v>
      </c>
      <c r="N48" s="47">
        <v>2018</v>
      </c>
      <c r="O48" s="8">
        <v>44172</v>
      </c>
      <c r="P48" s="89">
        <v>0.72419999999999995</v>
      </c>
      <c r="Q48" s="89"/>
      <c r="R48" s="92">
        <f>IF(P48="","",T48*M48*LOOKUP(RIGHT($D$2,3),定数!$A$6:$A$13,定数!$B$6:$B$13))</f>
        <v>-34911.847849269841</v>
      </c>
      <c r="S48" s="92"/>
      <c r="T48" s="94">
        <f t="shared" si="4"/>
        <v>-23.999999999999577</v>
      </c>
      <c r="U48" s="95"/>
      <c r="V48" t="str">
        <f t="shared" si="7"/>
        <v/>
      </c>
      <c r="W48">
        <f t="shared" si="2"/>
        <v>2</v>
      </c>
      <c r="X48" s="35">
        <f t="shared" si="5"/>
        <v>1199719.8573632457</v>
      </c>
      <c r="Y48" s="36">
        <f t="shared" si="6"/>
        <v>2.9999999999999694E-2</v>
      </c>
    </row>
    <row r="49" spans="2:25" x14ac:dyDescent="0.2">
      <c r="B49" s="43">
        <v>41</v>
      </c>
      <c r="C49" s="88">
        <f t="shared" si="0"/>
        <v>1128816.4137930789</v>
      </c>
      <c r="D49" s="88"/>
      <c r="E49" s="47">
        <v>2018</v>
      </c>
      <c r="F49" s="8">
        <v>44177</v>
      </c>
      <c r="G49" s="43" t="s">
        <v>4</v>
      </c>
      <c r="H49" s="89">
        <v>0.72240000000000004</v>
      </c>
      <c r="I49" s="89"/>
      <c r="J49" s="47">
        <v>24</v>
      </c>
      <c r="K49" s="90">
        <f t="shared" si="3"/>
        <v>33864.492413792366</v>
      </c>
      <c r="L49" s="91"/>
      <c r="M49" s="6">
        <f>IF(J49="","",(K49/J49)/LOOKUP(RIGHT($D$2,3),定数!$A$6:$A$13,定数!$B$6:$B$13))</f>
        <v>11.758504310344572</v>
      </c>
      <c r="N49" s="47">
        <v>2018</v>
      </c>
      <c r="O49" s="8">
        <v>44179</v>
      </c>
      <c r="P49" s="89">
        <v>0.72</v>
      </c>
      <c r="Q49" s="89"/>
      <c r="R49" s="92">
        <f>IF(P49="","",T49*M49*LOOKUP(RIGHT($D$2,3),定数!$A$6:$A$13,定数!$B$6:$B$13))</f>
        <v>-33864.492413793334</v>
      </c>
      <c r="S49" s="92"/>
      <c r="T49" s="94">
        <f t="shared" si="4"/>
        <v>-24.000000000000689</v>
      </c>
      <c r="U49" s="95"/>
      <c r="V49" t="str">
        <f t="shared" si="7"/>
        <v/>
      </c>
      <c r="W49">
        <f t="shared" si="2"/>
        <v>3</v>
      </c>
      <c r="X49" s="35">
        <f t="shared" si="5"/>
        <v>1199719.8573632457</v>
      </c>
      <c r="Y49" s="36">
        <f t="shared" si="6"/>
        <v>5.9099999999999153E-2</v>
      </c>
    </row>
    <row r="50" spans="2:25" x14ac:dyDescent="0.2">
      <c r="B50" s="43">
        <v>42</v>
      </c>
      <c r="C50" s="88">
        <f t="shared" si="0"/>
        <v>1094951.9213792856</v>
      </c>
      <c r="D50" s="88"/>
      <c r="E50" s="47">
        <v>2019</v>
      </c>
      <c r="F50" s="8">
        <v>43844</v>
      </c>
      <c r="G50" s="43" t="s">
        <v>4</v>
      </c>
      <c r="H50" s="89">
        <v>0.72170000000000001</v>
      </c>
      <c r="I50" s="89"/>
      <c r="J50" s="47">
        <v>35</v>
      </c>
      <c r="K50" s="90">
        <f t="shared" si="3"/>
        <v>32848.557641378567</v>
      </c>
      <c r="L50" s="91"/>
      <c r="M50" s="6">
        <f>IF(J50="","",(K50/J50)/LOOKUP(RIGHT($D$2,3),定数!$A$6:$A$13,定数!$B$6:$B$13))</f>
        <v>7.8210851527091831</v>
      </c>
      <c r="N50" s="47">
        <v>2019</v>
      </c>
      <c r="O50" s="8">
        <v>43844</v>
      </c>
      <c r="P50" s="89">
        <v>0.71819999999999995</v>
      </c>
      <c r="Q50" s="89"/>
      <c r="R50" s="92">
        <f>IF(P50="","",T50*M50*LOOKUP(RIGHT($D$2,3),定数!$A$6:$A$13,定数!$B$6:$B$13))</f>
        <v>-32848.55764137912</v>
      </c>
      <c r="S50" s="92"/>
      <c r="T50" s="94">
        <f t="shared" si="4"/>
        <v>-35.000000000000583</v>
      </c>
      <c r="U50" s="95"/>
      <c r="V50" t="str">
        <f t="shared" si="7"/>
        <v/>
      </c>
      <c r="W50">
        <f t="shared" si="2"/>
        <v>4</v>
      </c>
      <c r="X50" s="35">
        <f t="shared" si="5"/>
        <v>1199719.8573632457</v>
      </c>
      <c r="Y50" s="36">
        <f t="shared" si="6"/>
        <v>8.7326999999999932E-2</v>
      </c>
    </row>
    <row r="51" spans="2:25" x14ac:dyDescent="0.2">
      <c r="B51" s="43">
        <v>43</v>
      </c>
      <c r="C51" s="88">
        <f t="shared" si="0"/>
        <v>1062103.3637379066</v>
      </c>
      <c r="D51" s="88"/>
      <c r="E51" s="47">
        <v>2019</v>
      </c>
      <c r="F51" s="8">
        <v>43950</v>
      </c>
      <c r="G51" s="43" t="s">
        <v>4</v>
      </c>
      <c r="H51" s="89">
        <v>0.70609999999999995</v>
      </c>
      <c r="I51" s="89"/>
      <c r="J51" s="47">
        <v>22</v>
      </c>
      <c r="K51" s="90">
        <f t="shared" si="3"/>
        <v>31863.100912137197</v>
      </c>
      <c r="L51" s="91"/>
      <c r="M51" s="6">
        <f>IF(J51="","",(K51/J51)/LOOKUP(RIGHT($D$2,3),定数!$A$6:$A$13,定数!$B$6:$B$13))</f>
        <v>12.069356406112576</v>
      </c>
      <c r="N51" s="47">
        <v>2019</v>
      </c>
      <c r="O51" s="8">
        <v>43950</v>
      </c>
      <c r="P51" s="89">
        <v>0.70389999999999997</v>
      </c>
      <c r="Q51" s="89"/>
      <c r="R51" s="92">
        <f>IF(P51="","",T51*M51*LOOKUP(RIGHT($D$2,3),定数!$A$6:$A$13,定数!$B$6:$B$13))</f>
        <v>-31863.100912136906</v>
      </c>
      <c r="S51" s="92"/>
      <c r="T51" s="94">
        <f t="shared" si="4"/>
        <v>-21.999999999999797</v>
      </c>
      <c r="U51" s="95"/>
      <c r="V51" t="str">
        <f t="shared" si="7"/>
        <v/>
      </c>
      <c r="W51">
        <f t="shared" si="2"/>
        <v>5</v>
      </c>
      <c r="X51" s="35">
        <f t="shared" si="5"/>
        <v>1199719.8573632457</v>
      </c>
      <c r="Y51" s="36">
        <f t="shared" si="6"/>
        <v>0.11470719000000029</v>
      </c>
    </row>
    <row r="52" spans="2:25" x14ac:dyDescent="0.2">
      <c r="B52" s="43">
        <v>44</v>
      </c>
      <c r="C52" s="88">
        <f t="shared" si="0"/>
        <v>1030240.2628257696</v>
      </c>
      <c r="D52" s="88"/>
      <c r="E52" s="47">
        <v>2019</v>
      </c>
      <c r="F52" s="8">
        <v>43986</v>
      </c>
      <c r="G52" s="43" t="s">
        <v>4</v>
      </c>
      <c r="H52" s="89">
        <v>0.69920000000000004</v>
      </c>
      <c r="I52" s="89"/>
      <c r="J52" s="47">
        <v>37</v>
      </c>
      <c r="K52" s="90">
        <f t="shared" si="3"/>
        <v>30907.207884773088</v>
      </c>
      <c r="L52" s="91"/>
      <c r="M52" s="6">
        <f>IF(J52="","",(K52/J52)/LOOKUP(RIGHT($D$2,3),定数!$A$6:$A$13,定数!$B$6:$B$13))</f>
        <v>6.9610828569308758</v>
      </c>
      <c r="N52" s="47">
        <v>2019</v>
      </c>
      <c r="O52" s="8">
        <v>43993</v>
      </c>
      <c r="P52" s="89">
        <v>0.69550000000000001</v>
      </c>
      <c r="Q52" s="89"/>
      <c r="R52" s="92">
        <f>IF(P52="","",T52*M52*LOOKUP(RIGHT($D$2,3),定数!$A$6:$A$13,定数!$B$6:$B$13))</f>
        <v>-30907.207884773394</v>
      </c>
      <c r="S52" s="92"/>
      <c r="T52" s="94">
        <f t="shared" si="4"/>
        <v>-37.000000000000369</v>
      </c>
      <c r="U52" s="95"/>
      <c r="V52" t="str">
        <f t="shared" si="7"/>
        <v/>
      </c>
      <c r="W52">
        <f t="shared" si="2"/>
        <v>6</v>
      </c>
      <c r="X52" s="35">
        <f t="shared" si="5"/>
        <v>1199719.8573632457</v>
      </c>
      <c r="Y52" s="36">
        <f t="shared" si="6"/>
        <v>0.1412659743000001</v>
      </c>
    </row>
    <row r="53" spans="2:25" x14ac:dyDescent="0.2">
      <c r="B53" s="43">
        <v>45</v>
      </c>
      <c r="C53" s="88">
        <f t="shared" si="0"/>
        <v>999333.05494099623</v>
      </c>
      <c r="D53" s="88"/>
      <c r="E53" s="47">
        <v>2019</v>
      </c>
      <c r="F53" s="8">
        <v>43994</v>
      </c>
      <c r="G53" s="43" t="s">
        <v>3</v>
      </c>
      <c r="H53" s="89">
        <v>0.6956</v>
      </c>
      <c r="I53" s="89"/>
      <c r="J53" s="47">
        <v>30</v>
      </c>
      <c r="K53" s="90">
        <f t="shared" si="3"/>
        <v>29979.991648229887</v>
      </c>
      <c r="L53" s="91"/>
      <c r="M53" s="6">
        <f>IF(J53="","",(K53/J53)/LOOKUP(RIGHT($D$2,3),定数!$A$6:$A$13,定数!$B$6:$B$13))</f>
        <v>8.3277754578416356</v>
      </c>
      <c r="N53" s="47">
        <v>2019</v>
      </c>
      <c r="O53" s="8">
        <v>43994</v>
      </c>
      <c r="P53" s="89">
        <v>0.6946</v>
      </c>
      <c r="Q53" s="89"/>
      <c r="R53" s="92">
        <f>IF(P53="","",T53*M53*LOOKUP(RIGHT($D$2,3),定数!$A$6:$A$13,定数!$B$6:$B$13))</f>
        <v>9993.3305494099714</v>
      </c>
      <c r="S53" s="92"/>
      <c r="T53" s="94">
        <f t="shared" si="4"/>
        <v>10.000000000000009</v>
      </c>
      <c r="U53" s="95"/>
      <c r="V53" t="str">
        <f t="shared" si="7"/>
        <v/>
      </c>
      <c r="W53">
        <f t="shared" si="2"/>
        <v>0</v>
      </c>
      <c r="X53" s="35">
        <f t="shared" si="5"/>
        <v>1199719.8573632457</v>
      </c>
      <c r="Y53" s="36">
        <f t="shared" si="6"/>
        <v>0.16702799507100041</v>
      </c>
    </row>
    <row r="54" spans="2:25" x14ac:dyDescent="0.2">
      <c r="B54" s="43">
        <v>46</v>
      </c>
      <c r="C54" s="88">
        <f t="shared" si="0"/>
        <v>1009326.3854904062</v>
      </c>
      <c r="D54" s="88"/>
      <c r="E54" s="47">
        <v>2019</v>
      </c>
      <c r="F54" s="8">
        <v>44042</v>
      </c>
      <c r="G54" s="43" t="s">
        <v>3</v>
      </c>
      <c r="H54" s="89">
        <v>0.68940000000000001</v>
      </c>
      <c r="I54" s="89"/>
      <c r="J54" s="47">
        <v>15</v>
      </c>
      <c r="K54" s="90">
        <f t="shared" si="3"/>
        <v>30279.791564712184</v>
      </c>
      <c r="L54" s="91"/>
      <c r="M54" s="6">
        <f>IF(J54="","",(K54/J54)/LOOKUP(RIGHT($D$2,3),定数!$A$6:$A$13,定数!$B$6:$B$13))</f>
        <v>16.822106424840101</v>
      </c>
      <c r="N54" s="47">
        <v>2019</v>
      </c>
      <c r="O54" s="8">
        <v>44042</v>
      </c>
      <c r="P54" s="89">
        <v>0.68779999999999997</v>
      </c>
      <c r="Q54" s="89"/>
      <c r="R54" s="92">
        <f>IF(P54="","",T54*M54*LOOKUP(RIGHT($D$2,3),定数!$A$6:$A$13,定数!$B$6:$B$13))</f>
        <v>32298.444335693923</v>
      </c>
      <c r="S54" s="92"/>
      <c r="T54" s="94">
        <f t="shared" si="4"/>
        <v>16.000000000000458</v>
      </c>
      <c r="U54" s="95"/>
      <c r="V54" t="str">
        <f t="shared" si="7"/>
        <v/>
      </c>
      <c r="W54">
        <f t="shared" si="2"/>
        <v>0</v>
      </c>
      <c r="X54" s="35">
        <f t="shared" si="5"/>
        <v>1199719.8573632457</v>
      </c>
      <c r="Y54" s="36">
        <f t="shared" si="6"/>
        <v>0.15869827502171041</v>
      </c>
    </row>
    <row r="55" spans="2:25" x14ac:dyDescent="0.2">
      <c r="B55" s="43">
        <v>47</v>
      </c>
      <c r="C55" s="88">
        <f t="shared" si="0"/>
        <v>1041624.8298261001</v>
      </c>
      <c r="D55" s="88"/>
      <c r="E55" s="47">
        <v>2019</v>
      </c>
      <c r="F55" s="8">
        <v>44069</v>
      </c>
      <c r="G55" s="43" t="s">
        <v>3</v>
      </c>
      <c r="H55" s="89">
        <v>0.67390000000000005</v>
      </c>
      <c r="I55" s="89"/>
      <c r="J55" s="47">
        <v>39</v>
      </c>
      <c r="K55" s="90">
        <f t="shared" si="3"/>
        <v>31248.744894783002</v>
      </c>
      <c r="L55" s="91"/>
      <c r="M55" s="6">
        <f>IF(J55="","",(K55/J55)/LOOKUP(RIGHT($D$2,3),定数!$A$6:$A$13,定数!$B$6:$B$13))</f>
        <v>6.6770822424749996</v>
      </c>
      <c r="N55" s="47">
        <v>2019</v>
      </c>
      <c r="O55" s="8">
        <v>44069</v>
      </c>
      <c r="P55" s="89">
        <v>0.66910000000000003</v>
      </c>
      <c r="Q55" s="89"/>
      <c r="R55" s="92">
        <f>IF(P55="","",T55*M55*LOOKUP(RIGHT($D$2,3),定数!$A$6:$A$13,定数!$B$6:$B$13))</f>
        <v>38459.993716656209</v>
      </c>
      <c r="S55" s="92"/>
      <c r="T55" s="94">
        <f t="shared" si="4"/>
        <v>48.000000000000263</v>
      </c>
      <c r="U55" s="95"/>
      <c r="V55" t="str">
        <f t="shared" si="7"/>
        <v/>
      </c>
      <c r="W55">
        <f t="shared" si="2"/>
        <v>0</v>
      </c>
      <c r="X55" s="35">
        <f t="shared" si="5"/>
        <v>1199719.8573632457</v>
      </c>
      <c r="Y55" s="36">
        <f t="shared" si="6"/>
        <v>0.1317766198224043</v>
      </c>
    </row>
    <row r="56" spans="2:25" x14ac:dyDescent="0.2">
      <c r="B56" s="43">
        <v>48</v>
      </c>
      <c r="C56" s="88">
        <f t="shared" si="0"/>
        <v>1080084.8235427563</v>
      </c>
      <c r="D56" s="88"/>
      <c r="E56" s="47">
        <v>2019</v>
      </c>
      <c r="F56" s="8">
        <v>44094</v>
      </c>
      <c r="G56" s="43" t="s">
        <v>3</v>
      </c>
      <c r="H56" s="89">
        <v>0.67900000000000005</v>
      </c>
      <c r="I56" s="89"/>
      <c r="J56" s="47">
        <v>19</v>
      </c>
      <c r="K56" s="90">
        <f t="shared" si="3"/>
        <v>32402.544706282686</v>
      </c>
      <c r="L56" s="91"/>
      <c r="M56" s="6">
        <f>IF(J56="","",(K56/J56)/LOOKUP(RIGHT($D$2,3),定数!$A$6:$A$13,定数!$B$6:$B$13))</f>
        <v>14.211642415036266</v>
      </c>
      <c r="N56" s="47">
        <v>2019</v>
      </c>
      <c r="O56" s="8">
        <v>44094</v>
      </c>
      <c r="P56" s="89">
        <v>0.67689999999999995</v>
      </c>
      <c r="Q56" s="89"/>
      <c r="R56" s="92">
        <f>IF(P56="","",T56*M56*LOOKUP(RIGHT($D$2,3),定数!$A$6:$A$13,定数!$B$6:$B$13))</f>
        <v>35813.338885893128</v>
      </c>
      <c r="S56" s="92"/>
      <c r="T56" s="94">
        <f t="shared" si="4"/>
        <v>21.000000000001016</v>
      </c>
      <c r="U56" s="95"/>
      <c r="V56" t="str">
        <f t="shared" si="7"/>
        <v/>
      </c>
      <c r="W56">
        <f t="shared" si="2"/>
        <v>0</v>
      </c>
      <c r="X56" s="35">
        <f t="shared" si="5"/>
        <v>1199719.8573632457</v>
      </c>
      <c r="Y56" s="36">
        <f t="shared" si="6"/>
        <v>9.9719141169692938E-2</v>
      </c>
    </row>
    <row r="57" spans="2:25" x14ac:dyDescent="0.2">
      <c r="B57" s="43">
        <v>49</v>
      </c>
      <c r="C57" s="88">
        <f t="shared" si="0"/>
        <v>1115898.1624286494</v>
      </c>
      <c r="D57" s="88"/>
      <c r="E57" s="47">
        <v>2019</v>
      </c>
      <c r="F57" s="8">
        <v>44128</v>
      </c>
      <c r="G57" s="43" t="s">
        <v>3</v>
      </c>
      <c r="H57" s="89">
        <v>0.68420000000000003</v>
      </c>
      <c r="I57" s="89"/>
      <c r="J57" s="47">
        <v>16</v>
      </c>
      <c r="K57" s="90">
        <f t="shared" si="3"/>
        <v>33476.94487285948</v>
      </c>
      <c r="L57" s="91"/>
      <c r="M57" s="6">
        <f>IF(J57="","",(K57/J57)/LOOKUP(RIGHT($D$2,3),定数!$A$6:$A$13,定数!$B$6:$B$13))</f>
        <v>17.435908787947646</v>
      </c>
      <c r="N57" s="47">
        <v>2019</v>
      </c>
      <c r="O57" s="8">
        <v>44128</v>
      </c>
      <c r="P57" s="89">
        <v>0.68240000000000001</v>
      </c>
      <c r="Q57" s="89"/>
      <c r="R57" s="92">
        <f>IF(P57="","",T57*M57*LOOKUP(RIGHT($D$2,3),定数!$A$6:$A$13,定数!$B$6:$B$13))</f>
        <v>37661.562981967414</v>
      </c>
      <c r="S57" s="92"/>
      <c r="T57" s="94">
        <f t="shared" si="4"/>
        <v>18.000000000000238</v>
      </c>
      <c r="U57" s="95"/>
      <c r="V57" t="str">
        <f t="shared" si="7"/>
        <v/>
      </c>
      <c r="W57">
        <f t="shared" si="2"/>
        <v>0</v>
      </c>
      <c r="X57" s="35">
        <f t="shared" si="5"/>
        <v>1199719.8573632457</v>
      </c>
      <c r="Y57" s="36">
        <f t="shared" si="6"/>
        <v>6.9867723219002364E-2</v>
      </c>
    </row>
    <row r="58" spans="2:25" x14ac:dyDescent="0.2">
      <c r="B58" s="43">
        <v>50</v>
      </c>
      <c r="C58" s="88">
        <f t="shared" si="0"/>
        <v>1153559.7254106167</v>
      </c>
      <c r="D58" s="88"/>
      <c r="E58" s="47">
        <v>2019</v>
      </c>
      <c r="F58" s="8">
        <v>44134</v>
      </c>
      <c r="G58" s="43" t="s">
        <v>4</v>
      </c>
      <c r="H58" s="89">
        <v>0.68700000000000006</v>
      </c>
      <c r="I58" s="89"/>
      <c r="J58" s="47">
        <v>23</v>
      </c>
      <c r="K58" s="90">
        <f t="shared" si="3"/>
        <v>34606.791762318499</v>
      </c>
      <c r="L58" s="91"/>
      <c r="M58" s="6">
        <f>IF(J58="","",(K58/J58)/LOOKUP(RIGHT($D$2,3),定数!$A$6:$A$13,定数!$B$6:$B$13))</f>
        <v>12.538692667506702</v>
      </c>
      <c r="N58" s="47">
        <v>2019</v>
      </c>
      <c r="O58" s="8">
        <v>44134</v>
      </c>
      <c r="P58" s="89">
        <v>0.6895</v>
      </c>
      <c r="Q58" s="89"/>
      <c r="R58" s="92">
        <f>IF(P58="","",T58*M58*LOOKUP(RIGHT($D$2,3),定数!$A$6:$A$13,定数!$B$6:$B$13))</f>
        <v>37616.078002519302</v>
      </c>
      <c r="S58" s="92"/>
      <c r="T58" s="94">
        <f t="shared" si="4"/>
        <v>24.999999999999467</v>
      </c>
      <c r="U58" s="95"/>
      <c r="V58" t="str">
        <f t="shared" si="7"/>
        <v/>
      </c>
      <c r="W58">
        <f t="shared" si="2"/>
        <v>0</v>
      </c>
      <c r="X58" s="35">
        <f t="shared" si="5"/>
        <v>1199719.8573632457</v>
      </c>
      <c r="Y58" s="36">
        <f t="shared" si="6"/>
        <v>3.8475758877643429E-2</v>
      </c>
    </row>
    <row r="59" spans="2:25" x14ac:dyDescent="0.2">
      <c r="B59" s="43">
        <v>51</v>
      </c>
      <c r="C59" s="88">
        <f t="shared" si="0"/>
        <v>1191175.8034131359</v>
      </c>
      <c r="D59" s="88"/>
      <c r="E59" s="47"/>
      <c r="F59" s="8"/>
      <c r="G59" s="43"/>
      <c r="H59" s="89"/>
      <c r="I59" s="89"/>
      <c r="J59" s="47"/>
      <c r="K59" s="90" t="str">
        <f t="shared" si="3"/>
        <v/>
      </c>
      <c r="L59" s="91"/>
      <c r="M59" s="6" t="str">
        <f>IF(J59="","",(K59/J59)/LOOKUP(RIGHT($D$2,3),定数!$A$6:$A$13,定数!$B$6:$B$13))</f>
        <v/>
      </c>
      <c r="N59" s="47"/>
      <c r="O59" s="8"/>
      <c r="P59" s="89"/>
      <c r="Q59" s="89"/>
      <c r="R59" s="92" t="str">
        <f>IF(P59="","",T59*M59*LOOKUP(RIGHT($D$2,3),定数!$A$6:$A$13,定数!$B$6:$B$13))</f>
        <v/>
      </c>
      <c r="S59" s="92"/>
      <c r="T59" s="94" t="str">
        <f t="shared" si="4"/>
        <v/>
      </c>
      <c r="U59" s="95"/>
      <c r="V59" t="str">
        <f t="shared" si="7"/>
        <v/>
      </c>
      <c r="W59" t="str">
        <f t="shared" si="2"/>
        <v/>
      </c>
      <c r="X59" s="35">
        <f t="shared" si="5"/>
        <v>1199719.8573632457</v>
      </c>
      <c r="Y59" s="36">
        <f t="shared" si="6"/>
        <v>7.1217075366977189E-3</v>
      </c>
    </row>
    <row r="60" spans="2:25" x14ac:dyDescent="0.2">
      <c r="B60" s="43">
        <v>52</v>
      </c>
      <c r="C60" s="88" t="str">
        <f t="shared" si="0"/>
        <v/>
      </c>
      <c r="D60" s="88"/>
      <c r="E60" s="47"/>
      <c r="F60" s="8"/>
      <c r="G60" s="43"/>
      <c r="H60" s="89"/>
      <c r="I60" s="89"/>
      <c r="J60" s="47"/>
      <c r="K60" s="90" t="str">
        <f t="shared" si="3"/>
        <v/>
      </c>
      <c r="L60" s="91"/>
      <c r="M60" s="6" t="str">
        <f>IF(J60="","",(K60/J60)/LOOKUP(RIGHT($D$2,3),定数!$A$6:$A$13,定数!$B$6:$B$13))</f>
        <v/>
      </c>
      <c r="N60" s="47"/>
      <c r="O60" s="8"/>
      <c r="P60" s="89"/>
      <c r="Q60" s="89"/>
      <c r="R60" s="92" t="str">
        <f>IF(P60="","",T60*M60*LOOKUP(RIGHT($D$2,3),定数!$A$6:$A$13,定数!$B$6:$B$13))</f>
        <v/>
      </c>
      <c r="S60" s="92"/>
      <c r="T60" s="94" t="str">
        <f t="shared" si="4"/>
        <v/>
      </c>
      <c r="U60" s="95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88" t="str">
        <f t="shared" si="0"/>
        <v/>
      </c>
      <c r="D61" s="88"/>
      <c r="E61" s="47"/>
      <c r="F61" s="8"/>
      <c r="G61" s="43"/>
      <c r="H61" s="89"/>
      <c r="I61" s="89"/>
      <c r="J61" s="47"/>
      <c r="K61" s="90" t="str">
        <f t="shared" si="3"/>
        <v/>
      </c>
      <c r="L61" s="91"/>
      <c r="M61" s="6" t="str">
        <f>IF(J61="","",(K61/J61)/LOOKUP(RIGHT($D$2,3),定数!$A$6:$A$13,定数!$B$6:$B$13))</f>
        <v/>
      </c>
      <c r="N61" s="47"/>
      <c r="O61" s="8"/>
      <c r="P61" s="89"/>
      <c r="Q61" s="89"/>
      <c r="R61" s="92" t="str">
        <f>IF(P61="","",T61*M61*LOOKUP(RIGHT($D$2,3),定数!$A$6:$A$13,定数!$B$6:$B$13))</f>
        <v/>
      </c>
      <c r="S61" s="92"/>
      <c r="T61" s="93" t="str">
        <f t="shared" si="4"/>
        <v/>
      </c>
      <c r="U61" s="93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88" t="str">
        <f t="shared" si="0"/>
        <v/>
      </c>
      <c r="D62" s="88"/>
      <c r="E62" s="47"/>
      <c r="F62" s="8"/>
      <c r="G62" s="43"/>
      <c r="H62" s="89"/>
      <c r="I62" s="89"/>
      <c r="J62" s="47"/>
      <c r="K62" s="90" t="str">
        <f t="shared" si="3"/>
        <v/>
      </c>
      <c r="L62" s="91"/>
      <c r="M62" s="6" t="str">
        <f>IF(J62="","",(K62/J62)/LOOKUP(RIGHT($D$2,3),定数!$A$6:$A$13,定数!$B$6:$B$13))</f>
        <v/>
      </c>
      <c r="N62" s="47"/>
      <c r="O62" s="8"/>
      <c r="P62" s="89"/>
      <c r="Q62" s="89"/>
      <c r="R62" s="92" t="str">
        <f>IF(P62="","",T62*M62*LOOKUP(RIGHT($D$2,3),定数!$A$6:$A$13,定数!$B$6:$B$13))</f>
        <v/>
      </c>
      <c r="S62" s="92"/>
      <c r="T62" s="93" t="str">
        <f t="shared" si="4"/>
        <v/>
      </c>
      <c r="U62" s="93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88" t="str">
        <f t="shared" si="0"/>
        <v/>
      </c>
      <c r="D63" s="88"/>
      <c r="E63" s="46"/>
      <c r="F63" s="8"/>
      <c r="G63" s="43"/>
      <c r="H63" s="89"/>
      <c r="I63" s="89"/>
      <c r="J63" s="47"/>
      <c r="K63" s="90" t="str">
        <f t="shared" si="3"/>
        <v/>
      </c>
      <c r="L63" s="91"/>
      <c r="M63" s="6" t="str">
        <f>IF(J63="","",(K63/J63)/LOOKUP(RIGHT($D$2,3),定数!$A$6:$A$13,定数!$B$6:$B$13))</f>
        <v/>
      </c>
      <c r="N63" s="47"/>
      <c r="O63" s="8"/>
      <c r="P63" s="89"/>
      <c r="Q63" s="89"/>
      <c r="R63" s="92" t="str">
        <f>IF(P63="","",T63*M63*LOOKUP(RIGHT($D$2,3),定数!$A$6:$A$13,定数!$B$6:$B$13))</f>
        <v/>
      </c>
      <c r="S63" s="92"/>
      <c r="T63" s="93" t="str">
        <f t="shared" si="4"/>
        <v/>
      </c>
      <c r="U63" s="93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88" t="str">
        <f t="shared" si="0"/>
        <v/>
      </c>
      <c r="D64" s="88"/>
      <c r="E64" s="46"/>
      <c r="F64" s="8"/>
      <c r="G64" s="43"/>
      <c r="H64" s="89"/>
      <c r="I64" s="89"/>
      <c r="J64" s="47"/>
      <c r="K64" s="90" t="str">
        <f t="shared" si="3"/>
        <v/>
      </c>
      <c r="L64" s="91"/>
      <c r="M64" s="6" t="str">
        <f>IF(J64="","",(K64/J64)/LOOKUP(RIGHT($D$2,3),定数!$A$6:$A$13,定数!$B$6:$B$13))</f>
        <v/>
      </c>
      <c r="N64" s="47"/>
      <c r="O64" s="8"/>
      <c r="P64" s="89"/>
      <c r="Q64" s="89"/>
      <c r="R64" s="92" t="str">
        <f>IF(P64="","",T64*M64*LOOKUP(RIGHT($D$2,3),定数!$A$6:$A$13,定数!$B$6:$B$13))</f>
        <v/>
      </c>
      <c r="S64" s="92"/>
      <c r="T64" s="93" t="str">
        <f t="shared" si="4"/>
        <v/>
      </c>
      <c r="U64" s="93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88" t="str">
        <f t="shared" si="0"/>
        <v/>
      </c>
      <c r="D65" s="88"/>
      <c r="E65" s="46"/>
      <c r="F65" s="8"/>
      <c r="G65" s="43"/>
      <c r="H65" s="89"/>
      <c r="I65" s="89"/>
      <c r="J65" s="47"/>
      <c r="K65" s="90" t="str">
        <f t="shared" si="3"/>
        <v/>
      </c>
      <c r="L65" s="91"/>
      <c r="M65" s="6" t="str">
        <f>IF(J65="","",(K65/J65)/LOOKUP(RIGHT($D$2,3),定数!$A$6:$A$13,定数!$B$6:$B$13))</f>
        <v/>
      </c>
      <c r="N65" s="47"/>
      <c r="O65" s="8"/>
      <c r="P65" s="89"/>
      <c r="Q65" s="89"/>
      <c r="R65" s="92" t="str">
        <f>IF(P65="","",T65*M65*LOOKUP(RIGHT($D$2,3),定数!$A$6:$A$13,定数!$B$6:$B$13))</f>
        <v/>
      </c>
      <c r="S65" s="92"/>
      <c r="T65" s="93" t="str">
        <f t="shared" si="4"/>
        <v/>
      </c>
      <c r="U65" s="93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88" t="str">
        <f t="shared" si="0"/>
        <v/>
      </c>
      <c r="D66" s="88"/>
      <c r="E66" s="45"/>
      <c r="F66" s="8"/>
      <c r="G66" s="43"/>
      <c r="H66" s="89"/>
      <c r="I66" s="89"/>
      <c r="J66" s="47"/>
      <c r="K66" s="90" t="str">
        <f t="shared" si="3"/>
        <v/>
      </c>
      <c r="L66" s="91"/>
      <c r="M66" s="6" t="str">
        <f>IF(J66="","",(K66/J66)/LOOKUP(RIGHT($D$2,3),定数!$A$6:$A$13,定数!$B$6:$B$13))</f>
        <v/>
      </c>
      <c r="N66" s="45"/>
      <c r="O66" s="8"/>
      <c r="P66" s="89"/>
      <c r="Q66" s="89"/>
      <c r="R66" s="92" t="str">
        <f>IF(P66="","",T66*M66*LOOKUP(RIGHT($D$2,3),定数!$A$6:$A$13,定数!$B$6:$B$13))</f>
        <v/>
      </c>
      <c r="S66" s="92"/>
      <c r="T66" s="93" t="str">
        <f t="shared" si="4"/>
        <v/>
      </c>
      <c r="U66" s="93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88" t="str">
        <f t="shared" si="0"/>
        <v/>
      </c>
      <c r="D67" s="88"/>
      <c r="E67" s="45"/>
      <c r="F67" s="8"/>
      <c r="G67" s="43"/>
      <c r="H67" s="89"/>
      <c r="I67" s="89"/>
      <c r="J67" s="47"/>
      <c r="K67" s="90" t="str">
        <f t="shared" si="3"/>
        <v/>
      </c>
      <c r="L67" s="91"/>
      <c r="M67" s="6" t="str">
        <f>IF(J67="","",(K67/J67)/LOOKUP(RIGHT($D$2,3),定数!$A$6:$A$13,定数!$B$6:$B$13))</f>
        <v/>
      </c>
      <c r="N67" s="45"/>
      <c r="O67" s="8"/>
      <c r="P67" s="89"/>
      <c r="Q67" s="89"/>
      <c r="R67" s="92" t="str">
        <f>IF(P67="","",T67*M67*LOOKUP(RIGHT($D$2,3),定数!$A$6:$A$13,定数!$B$6:$B$13))</f>
        <v/>
      </c>
      <c r="S67" s="92"/>
      <c r="T67" s="93" t="str">
        <f t="shared" si="4"/>
        <v/>
      </c>
      <c r="U67" s="93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88" t="str">
        <f t="shared" si="0"/>
        <v/>
      </c>
      <c r="D68" s="88"/>
      <c r="E68" s="45"/>
      <c r="F68" s="8"/>
      <c r="G68" s="43"/>
      <c r="H68" s="89"/>
      <c r="I68" s="89"/>
      <c r="J68" s="47"/>
      <c r="K68" s="90" t="str">
        <f t="shared" si="3"/>
        <v/>
      </c>
      <c r="L68" s="91"/>
      <c r="M68" s="6" t="str">
        <f>IF(J68="","",(K68/J68)/LOOKUP(RIGHT($D$2,3),定数!$A$6:$A$13,定数!$B$6:$B$13))</f>
        <v/>
      </c>
      <c r="N68" s="45"/>
      <c r="O68" s="8"/>
      <c r="P68" s="89"/>
      <c r="Q68" s="89"/>
      <c r="R68" s="92" t="str">
        <f>IF(P68="","",T68*M68*LOOKUP(RIGHT($D$2,3),定数!$A$6:$A$13,定数!$B$6:$B$13))</f>
        <v/>
      </c>
      <c r="S68" s="92"/>
      <c r="T68" s="93" t="str">
        <f t="shared" si="4"/>
        <v/>
      </c>
      <c r="U68" s="93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88" t="str">
        <f t="shared" si="0"/>
        <v/>
      </c>
      <c r="D69" s="88"/>
      <c r="E69" s="45"/>
      <c r="F69" s="8"/>
      <c r="G69" s="43"/>
      <c r="H69" s="89"/>
      <c r="I69" s="89"/>
      <c r="J69" s="47"/>
      <c r="K69" s="90" t="str">
        <f t="shared" si="3"/>
        <v/>
      </c>
      <c r="L69" s="91"/>
      <c r="M69" s="6" t="str">
        <f>IF(J69="","",(K69/J69)/LOOKUP(RIGHT($D$2,3),定数!$A$6:$A$13,定数!$B$6:$B$13))</f>
        <v/>
      </c>
      <c r="N69" s="45"/>
      <c r="O69" s="8"/>
      <c r="P69" s="89"/>
      <c r="Q69" s="89"/>
      <c r="R69" s="92" t="str">
        <f>IF(P69="","",T69*M69*LOOKUP(RIGHT($D$2,3),定数!$A$6:$A$13,定数!$B$6:$B$13))</f>
        <v/>
      </c>
      <c r="S69" s="92"/>
      <c r="T69" s="93" t="str">
        <f t="shared" si="4"/>
        <v/>
      </c>
      <c r="U69" s="93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88" t="str">
        <f t="shared" si="0"/>
        <v/>
      </c>
      <c r="D70" s="88"/>
      <c r="E70" s="45"/>
      <c r="F70" s="8"/>
      <c r="G70" s="43"/>
      <c r="H70" s="89"/>
      <c r="I70" s="89"/>
      <c r="J70" s="47"/>
      <c r="K70" s="90" t="str">
        <f t="shared" si="3"/>
        <v/>
      </c>
      <c r="L70" s="91"/>
      <c r="M70" s="6" t="str">
        <f>IF(J70="","",(K70/J70)/LOOKUP(RIGHT($D$2,3),定数!$A$6:$A$13,定数!$B$6:$B$13))</f>
        <v/>
      </c>
      <c r="N70" s="45"/>
      <c r="O70" s="8"/>
      <c r="P70" s="89"/>
      <c r="Q70" s="89"/>
      <c r="R70" s="92" t="str">
        <f>IF(P70="","",T70*M70*LOOKUP(RIGHT($D$2,3),定数!$A$6:$A$13,定数!$B$6:$B$13))</f>
        <v/>
      </c>
      <c r="S70" s="92"/>
      <c r="T70" s="93" t="str">
        <f t="shared" si="4"/>
        <v/>
      </c>
      <c r="U70" s="93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88" t="str">
        <f t="shared" si="0"/>
        <v/>
      </c>
      <c r="D71" s="88"/>
      <c r="E71" s="45"/>
      <c r="F71" s="8"/>
      <c r="G71" s="43"/>
      <c r="H71" s="89"/>
      <c r="I71" s="89"/>
      <c r="J71" s="47"/>
      <c r="K71" s="90" t="str">
        <f t="shared" si="3"/>
        <v/>
      </c>
      <c r="L71" s="91"/>
      <c r="M71" s="6" t="str">
        <f>IF(J71="","",(K71/J71)/LOOKUP(RIGHT($D$2,3),定数!$A$6:$A$13,定数!$B$6:$B$13))</f>
        <v/>
      </c>
      <c r="N71" s="45"/>
      <c r="O71" s="8"/>
      <c r="P71" s="89"/>
      <c r="Q71" s="89"/>
      <c r="R71" s="92" t="str">
        <f>IF(P71="","",T71*M71*LOOKUP(RIGHT($D$2,3),定数!$A$6:$A$13,定数!$B$6:$B$13))</f>
        <v/>
      </c>
      <c r="S71" s="92"/>
      <c r="T71" s="93" t="str">
        <f t="shared" si="4"/>
        <v/>
      </c>
      <c r="U71" s="93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88" t="str">
        <f t="shared" si="0"/>
        <v/>
      </c>
      <c r="D72" s="88"/>
      <c r="E72" s="45"/>
      <c r="F72" s="8"/>
      <c r="G72" s="43"/>
      <c r="H72" s="89"/>
      <c r="I72" s="89"/>
      <c r="J72" s="47"/>
      <c r="K72" s="90" t="str">
        <f t="shared" si="3"/>
        <v/>
      </c>
      <c r="L72" s="91"/>
      <c r="M72" s="6" t="str">
        <f>IF(J72="","",(K72/J72)/LOOKUP(RIGHT($D$2,3),定数!$A$6:$A$13,定数!$B$6:$B$13))</f>
        <v/>
      </c>
      <c r="N72" s="45"/>
      <c r="O72" s="8"/>
      <c r="P72" s="89"/>
      <c r="Q72" s="89"/>
      <c r="R72" s="92" t="str">
        <f>IF(P72="","",T72*M72*LOOKUP(RIGHT($D$2,3),定数!$A$6:$A$13,定数!$B$6:$B$13))</f>
        <v/>
      </c>
      <c r="S72" s="92"/>
      <c r="T72" s="93" t="str">
        <f t="shared" si="4"/>
        <v/>
      </c>
      <c r="U72" s="93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88" t="str">
        <f t="shared" si="0"/>
        <v/>
      </c>
      <c r="D73" s="88"/>
      <c r="E73" s="45"/>
      <c r="F73" s="8"/>
      <c r="G73" s="43"/>
      <c r="H73" s="89"/>
      <c r="I73" s="89"/>
      <c r="J73" s="47"/>
      <c r="K73" s="90" t="str">
        <f t="shared" si="3"/>
        <v/>
      </c>
      <c r="L73" s="91"/>
      <c r="M73" s="6" t="str">
        <f>IF(J73="","",(K73/J73)/LOOKUP(RIGHT($D$2,3),定数!$A$6:$A$13,定数!$B$6:$B$13))</f>
        <v/>
      </c>
      <c r="N73" s="45"/>
      <c r="O73" s="8"/>
      <c r="P73" s="89"/>
      <c r="Q73" s="89"/>
      <c r="R73" s="92" t="str">
        <f>IF(P73="","",T73*M73*LOOKUP(RIGHT($D$2,3),定数!$A$6:$A$13,定数!$B$6:$B$13))</f>
        <v/>
      </c>
      <c r="S73" s="92"/>
      <c r="T73" s="93" t="str">
        <f t="shared" si="4"/>
        <v/>
      </c>
      <c r="U73" s="93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88" t="str">
        <f t="shared" ref="C74:C108" si="8">IF(R73="","",C73+R73)</f>
        <v/>
      </c>
      <c r="D74" s="88"/>
      <c r="E74" s="45"/>
      <c r="F74" s="8"/>
      <c r="G74" s="43"/>
      <c r="H74" s="89"/>
      <c r="I74" s="89"/>
      <c r="J74" s="47"/>
      <c r="K74" s="90" t="str">
        <f t="shared" si="3"/>
        <v/>
      </c>
      <c r="L74" s="91"/>
      <c r="M74" s="6" t="str">
        <f>IF(J74="","",(K74/J74)/LOOKUP(RIGHT($D$2,3),定数!$A$6:$A$13,定数!$B$6:$B$13))</f>
        <v/>
      </c>
      <c r="N74" s="45"/>
      <c r="O74" s="8"/>
      <c r="P74" s="89"/>
      <c r="Q74" s="89"/>
      <c r="R74" s="92" t="str">
        <f>IF(P74="","",T74*M74*LOOKUP(RIGHT($D$2,3),定数!$A$6:$A$13,定数!$B$6:$B$13))</f>
        <v/>
      </c>
      <c r="S74" s="92"/>
      <c r="T74" s="93" t="str">
        <f t="shared" si="4"/>
        <v/>
      </c>
      <c r="U74" s="93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88" t="str">
        <f t="shared" si="8"/>
        <v/>
      </c>
      <c r="D75" s="88"/>
      <c r="E75" s="45"/>
      <c r="F75" s="8"/>
      <c r="G75" s="43"/>
      <c r="H75" s="89"/>
      <c r="I75" s="89"/>
      <c r="J75" s="47"/>
      <c r="K75" s="90" t="str">
        <f t="shared" ref="K75:K108" si="9">IF(J75="","",C75*0.03)</f>
        <v/>
      </c>
      <c r="L75" s="91"/>
      <c r="M75" s="6" t="str">
        <f>IF(J75="","",(K75/J75)/LOOKUP(RIGHT($D$2,3),定数!$A$6:$A$13,定数!$B$6:$B$13))</f>
        <v/>
      </c>
      <c r="N75" s="45"/>
      <c r="O75" s="8"/>
      <c r="P75" s="89"/>
      <c r="Q75" s="89"/>
      <c r="R75" s="92" t="str">
        <f>IF(P75="","",T75*M75*LOOKUP(RIGHT($D$2,3),定数!$A$6:$A$13,定数!$B$6:$B$13))</f>
        <v/>
      </c>
      <c r="S75" s="92"/>
      <c r="T75" s="93" t="str">
        <f t="shared" si="4"/>
        <v/>
      </c>
      <c r="U75" s="93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88" t="str">
        <f t="shared" si="8"/>
        <v/>
      </c>
      <c r="D76" s="88"/>
      <c r="E76" s="45"/>
      <c r="F76" s="8"/>
      <c r="G76" s="43"/>
      <c r="H76" s="89"/>
      <c r="I76" s="89"/>
      <c r="J76" s="47"/>
      <c r="K76" s="90" t="str">
        <f t="shared" si="9"/>
        <v/>
      </c>
      <c r="L76" s="91"/>
      <c r="M76" s="6" t="str">
        <f>IF(J76="","",(K76/J76)/LOOKUP(RIGHT($D$2,3),定数!$A$6:$A$13,定数!$B$6:$B$13))</f>
        <v/>
      </c>
      <c r="N76" s="45"/>
      <c r="O76" s="8"/>
      <c r="P76" s="89"/>
      <c r="Q76" s="89"/>
      <c r="R76" s="92" t="str">
        <f>IF(P76="","",T76*M76*LOOKUP(RIGHT($D$2,3),定数!$A$6:$A$13,定数!$B$6:$B$13))</f>
        <v/>
      </c>
      <c r="S76" s="92"/>
      <c r="T76" s="93" t="str">
        <f t="shared" ref="T76:T108" si="11">IF(P76="","",IF(G76="買",(P76-H76),(H76-P76))*IF(RIGHT($D$2,3)="JPY",100,10000))</f>
        <v/>
      </c>
      <c r="U76" s="93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88" t="str">
        <f t="shared" si="8"/>
        <v/>
      </c>
      <c r="D77" s="88"/>
      <c r="E77" s="45"/>
      <c r="F77" s="8"/>
      <c r="G77" s="43"/>
      <c r="H77" s="89"/>
      <c r="I77" s="89"/>
      <c r="J77" s="45"/>
      <c r="K77" s="90" t="str">
        <f t="shared" si="9"/>
        <v/>
      </c>
      <c r="L77" s="91"/>
      <c r="M77" s="6" t="str">
        <f>IF(J77="","",(K77/J77)/LOOKUP(RIGHT($D$2,3),定数!$A$6:$A$13,定数!$B$6:$B$13))</f>
        <v/>
      </c>
      <c r="N77" s="45"/>
      <c r="O77" s="8"/>
      <c r="P77" s="89"/>
      <c r="Q77" s="89"/>
      <c r="R77" s="92" t="str">
        <f>IF(P77="","",T77*M77*LOOKUP(RIGHT($D$2,3),定数!$A$6:$A$13,定数!$B$6:$B$13))</f>
        <v/>
      </c>
      <c r="S77" s="92"/>
      <c r="T77" s="93" t="str">
        <f t="shared" si="11"/>
        <v/>
      </c>
      <c r="U77" s="93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88" t="str">
        <f t="shared" si="8"/>
        <v/>
      </c>
      <c r="D78" s="88"/>
      <c r="E78" s="45"/>
      <c r="F78" s="8"/>
      <c r="G78" s="43"/>
      <c r="H78" s="89"/>
      <c r="I78" s="89"/>
      <c r="J78" s="45"/>
      <c r="K78" s="90" t="str">
        <f t="shared" si="9"/>
        <v/>
      </c>
      <c r="L78" s="91"/>
      <c r="M78" s="6" t="str">
        <f>IF(J78="","",(K78/J78)/LOOKUP(RIGHT($D$2,3),定数!$A$6:$A$13,定数!$B$6:$B$13))</f>
        <v/>
      </c>
      <c r="N78" s="44"/>
      <c r="O78" s="8"/>
      <c r="P78" s="89"/>
      <c r="Q78" s="89"/>
      <c r="R78" s="92" t="str">
        <f>IF(P78="","",T78*M78*LOOKUP(RIGHT($D$2,3),定数!$A$6:$A$13,定数!$B$6:$B$13))</f>
        <v/>
      </c>
      <c r="S78" s="92"/>
      <c r="T78" s="93" t="str">
        <f t="shared" si="11"/>
        <v/>
      </c>
      <c r="U78" s="93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88" t="str">
        <f t="shared" si="8"/>
        <v/>
      </c>
      <c r="D79" s="88"/>
      <c r="E79" s="45"/>
      <c r="F79" s="8"/>
      <c r="G79" s="43"/>
      <c r="H79" s="89"/>
      <c r="I79" s="89"/>
      <c r="J79" s="45"/>
      <c r="K79" s="90" t="str">
        <f t="shared" si="9"/>
        <v/>
      </c>
      <c r="L79" s="91"/>
      <c r="M79" s="6" t="str">
        <f>IF(J79="","",(K79/J79)/LOOKUP(RIGHT($D$2,3),定数!$A$6:$A$13,定数!$B$6:$B$13))</f>
        <v/>
      </c>
      <c r="N79" s="44"/>
      <c r="O79" s="8"/>
      <c r="P79" s="89"/>
      <c r="Q79" s="89"/>
      <c r="R79" s="92" t="str">
        <f>IF(P79="","",T79*M79*LOOKUP(RIGHT($D$2,3),定数!$A$6:$A$13,定数!$B$6:$B$13))</f>
        <v/>
      </c>
      <c r="S79" s="92"/>
      <c r="T79" s="93" t="str">
        <f t="shared" si="11"/>
        <v/>
      </c>
      <c r="U79" s="93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88" t="str">
        <f t="shared" si="8"/>
        <v/>
      </c>
      <c r="D80" s="88"/>
      <c r="E80" s="45"/>
      <c r="F80" s="8"/>
      <c r="G80" s="43"/>
      <c r="H80" s="89"/>
      <c r="I80" s="89"/>
      <c r="J80" s="45"/>
      <c r="K80" s="90" t="str">
        <f t="shared" si="9"/>
        <v/>
      </c>
      <c r="L80" s="91"/>
      <c r="M80" s="6" t="str">
        <f>IF(J80="","",(K80/J80)/LOOKUP(RIGHT($D$2,3),定数!$A$6:$A$13,定数!$B$6:$B$13))</f>
        <v/>
      </c>
      <c r="N80" s="44"/>
      <c r="O80" s="8"/>
      <c r="P80" s="89"/>
      <c r="Q80" s="89"/>
      <c r="R80" s="92" t="str">
        <f>IF(P80="","",T80*M80*LOOKUP(RIGHT($D$2,3),定数!$A$6:$A$13,定数!$B$6:$B$13))</f>
        <v/>
      </c>
      <c r="S80" s="92"/>
      <c r="T80" s="93" t="str">
        <f t="shared" si="11"/>
        <v/>
      </c>
      <c r="U80" s="93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88" t="str">
        <f t="shared" si="8"/>
        <v/>
      </c>
      <c r="D81" s="88"/>
      <c r="E81" s="45"/>
      <c r="F81" s="8"/>
      <c r="G81" s="43"/>
      <c r="H81" s="89"/>
      <c r="I81" s="89"/>
      <c r="J81" s="43"/>
      <c r="K81" s="90" t="str">
        <f t="shared" si="9"/>
        <v/>
      </c>
      <c r="L81" s="91"/>
      <c r="M81" s="6" t="str">
        <f>IF(J81="","",(K81/J81)/LOOKUP(RIGHT($D$2,3),定数!$A$6:$A$13,定数!$B$6:$B$13))</f>
        <v/>
      </c>
      <c r="N81" s="44"/>
      <c r="O81" s="8"/>
      <c r="P81" s="89"/>
      <c r="Q81" s="89"/>
      <c r="R81" s="92" t="str">
        <f>IF(P81="","",T81*M81*LOOKUP(RIGHT($D$2,3),定数!$A$6:$A$13,定数!$B$6:$B$13))</f>
        <v/>
      </c>
      <c r="S81" s="92"/>
      <c r="T81" s="93" t="str">
        <f t="shared" si="11"/>
        <v/>
      </c>
      <c r="U81" s="93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88" t="str">
        <f t="shared" si="8"/>
        <v/>
      </c>
      <c r="D82" s="88"/>
      <c r="E82" s="45"/>
      <c r="F82" s="8"/>
      <c r="G82" s="43"/>
      <c r="H82" s="89"/>
      <c r="I82" s="89"/>
      <c r="J82" s="43"/>
      <c r="K82" s="90" t="str">
        <f t="shared" si="9"/>
        <v/>
      </c>
      <c r="L82" s="91"/>
      <c r="M82" s="6" t="str">
        <f>IF(J82="","",(K82/J82)/LOOKUP(RIGHT($D$2,3),定数!$A$6:$A$13,定数!$B$6:$B$13))</f>
        <v/>
      </c>
      <c r="N82" s="44"/>
      <c r="O82" s="8"/>
      <c r="P82" s="89"/>
      <c r="Q82" s="89"/>
      <c r="R82" s="92" t="str">
        <f>IF(P82="","",T82*M82*LOOKUP(RIGHT($D$2,3),定数!$A$6:$A$13,定数!$B$6:$B$13))</f>
        <v/>
      </c>
      <c r="S82" s="92"/>
      <c r="T82" s="93" t="str">
        <f t="shared" si="11"/>
        <v/>
      </c>
      <c r="U82" s="93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88" t="str">
        <f t="shared" si="8"/>
        <v/>
      </c>
      <c r="D83" s="88"/>
      <c r="E83" s="45"/>
      <c r="F83" s="8"/>
      <c r="G83" s="43"/>
      <c r="H83" s="89"/>
      <c r="I83" s="89"/>
      <c r="J83" s="43"/>
      <c r="K83" s="90" t="str">
        <f t="shared" si="9"/>
        <v/>
      </c>
      <c r="L83" s="91"/>
      <c r="M83" s="6" t="str">
        <f>IF(J83="","",(K83/J83)/LOOKUP(RIGHT($D$2,3),定数!$A$6:$A$13,定数!$B$6:$B$13))</f>
        <v/>
      </c>
      <c r="N83" s="44"/>
      <c r="O83" s="8"/>
      <c r="P83" s="89"/>
      <c r="Q83" s="89"/>
      <c r="R83" s="92" t="str">
        <f>IF(P83="","",T83*M83*LOOKUP(RIGHT($D$2,3),定数!$A$6:$A$13,定数!$B$6:$B$13))</f>
        <v/>
      </c>
      <c r="S83" s="92"/>
      <c r="T83" s="93" t="str">
        <f t="shared" si="11"/>
        <v/>
      </c>
      <c r="U83" s="93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88" t="str">
        <f t="shared" si="8"/>
        <v/>
      </c>
      <c r="D84" s="88"/>
      <c r="E84" s="45"/>
      <c r="F84" s="8"/>
      <c r="G84" s="43"/>
      <c r="H84" s="89"/>
      <c r="I84" s="89"/>
      <c r="J84" s="43"/>
      <c r="K84" s="90" t="str">
        <f t="shared" si="9"/>
        <v/>
      </c>
      <c r="L84" s="91"/>
      <c r="M84" s="6" t="str">
        <f>IF(J84="","",(K84/J84)/LOOKUP(RIGHT($D$2,3),定数!$A$6:$A$13,定数!$B$6:$B$13))</f>
        <v/>
      </c>
      <c r="N84" s="44"/>
      <c r="O84" s="8"/>
      <c r="P84" s="89"/>
      <c r="Q84" s="89"/>
      <c r="R84" s="92" t="str">
        <f>IF(P84="","",T84*M84*LOOKUP(RIGHT($D$2,3),定数!$A$6:$A$13,定数!$B$6:$B$13))</f>
        <v/>
      </c>
      <c r="S84" s="92"/>
      <c r="T84" s="93" t="str">
        <f t="shared" si="11"/>
        <v/>
      </c>
      <c r="U84" s="93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88" t="str">
        <f t="shared" si="8"/>
        <v/>
      </c>
      <c r="D85" s="88"/>
      <c r="E85" s="45"/>
      <c r="F85" s="8"/>
      <c r="G85" s="43"/>
      <c r="H85" s="89"/>
      <c r="I85" s="89"/>
      <c r="J85" s="43"/>
      <c r="K85" s="90" t="str">
        <f t="shared" si="9"/>
        <v/>
      </c>
      <c r="L85" s="91"/>
      <c r="M85" s="6" t="str">
        <f>IF(J85="","",(K85/J85)/LOOKUP(RIGHT($D$2,3),定数!$A$6:$A$13,定数!$B$6:$B$13))</f>
        <v/>
      </c>
      <c r="N85" s="44"/>
      <c r="O85" s="8"/>
      <c r="P85" s="89"/>
      <c r="Q85" s="89"/>
      <c r="R85" s="92" t="str">
        <f>IF(P85="","",T85*M85*LOOKUP(RIGHT($D$2,3),定数!$A$6:$A$13,定数!$B$6:$B$13))</f>
        <v/>
      </c>
      <c r="S85" s="92"/>
      <c r="T85" s="93" t="str">
        <f t="shared" si="11"/>
        <v/>
      </c>
      <c r="U85" s="93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88" t="str">
        <f t="shared" si="8"/>
        <v/>
      </c>
      <c r="D86" s="88"/>
      <c r="E86" s="45"/>
      <c r="F86" s="8"/>
      <c r="G86" s="43"/>
      <c r="H86" s="89"/>
      <c r="I86" s="89"/>
      <c r="J86" s="43"/>
      <c r="K86" s="90" t="str">
        <f t="shared" si="9"/>
        <v/>
      </c>
      <c r="L86" s="91"/>
      <c r="M86" s="6" t="str">
        <f>IF(J86="","",(K86/J86)/LOOKUP(RIGHT($D$2,3),定数!$A$6:$A$13,定数!$B$6:$B$13))</f>
        <v/>
      </c>
      <c r="N86" s="44"/>
      <c r="O86" s="8"/>
      <c r="P86" s="89"/>
      <c r="Q86" s="89"/>
      <c r="R86" s="92" t="str">
        <f>IF(P86="","",T86*M86*LOOKUP(RIGHT($D$2,3),定数!$A$6:$A$13,定数!$B$6:$B$13))</f>
        <v/>
      </c>
      <c r="S86" s="92"/>
      <c r="T86" s="93" t="str">
        <f t="shared" si="11"/>
        <v/>
      </c>
      <c r="U86" s="93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88" t="str">
        <f t="shared" si="8"/>
        <v/>
      </c>
      <c r="D87" s="88"/>
      <c r="E87" s="45"/>
      <c r="F87" s="8"/>
      <c r="G87" s="43"/>
      <c r="H87" s="89"/>
      <c r="I87" s="89"/>
      <c r="J87" s="43"/>
      <c r="K87" s="90" t="str">
        <f t="shared" si="9"/>
        <v/>
      </c>
      <c r="L87" s="91"/>
      <c r="M87" s="6" t="str">
        <f>IF(J87="","",(K87/J87)/LOOKUP(RIGHT($D$2,3),定数!$A$6:$A$13,定数!$B$6:$B$13))</f>
        <v/>
      </c>
      <c r="N87" s="44"/>
      <c r="O87" s="8"/>
      <c r="P87" s="89"/>
      <c r="Q87" s="89"/>
      <c r="R87" s="92" t="str">
        <f>IF(P87="","",T87*M87*LOOKUP(RIGHT($D$2,3),定数!$A$6:$A$13,定数!$B$6:$B$13))</f>
        <v/>
      </c>
      <c r="S87" s="92"/>
      <c r="T87" s="93" t="str">
        <f t="shared" si="11"/>
        <v/>
      </c>
      <c r="U87" s="93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88" t="str">
        <f t="shared" si="8"/>
        <v/>
      </c>
      <c r="D88" s="88"/>
      <c r="E88" s="45"/>
      <c r="F88" s="8"/>
      <c r="G88" s="43"/>
      <c r="H88" s="89"/>
      <c r="I88" s="89"/>
      <c r="J88" s="43"/>
      <c r="K88" s="90" t="str">
        <f t="shared" si="9"/>
        <v/>
      </c>
      <c r="L88" s="91"/>
      <c r="M88" s="6" t="str">
        <f>IF(J88="","",(K88/J88)/LOOKUP(RIGHT($D$2,3),定数!$A$6:$A$13,定数!$B$6:$B$13))</f>
        <v/>
      </c>
      <c r="N88" s="44"/>
      <c r="O88" s="8"/>
      <c r="P88" s="89"/>
      <c r="Q88" s="89"/>
      <c r="R88" s="92" t="str">
        <f>IF(P88="","",T88*M88*LOOKUP(RIGHT($D$2,3),定数!$A$6:$A$13,定数!$B$6:$B$13))</f>
        <v/>
      </c>
      <c r="S88" s="92"/>
      <c r="T88" s="93" t="str">
        <f t="shared" si="11"/>
        <v/>
      </c>
      <c r="U88" s="93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88" t="str">
        <f t="shared" si="8"/>
        <v/>
      </c>
      <c r="D89" s="88"/>
      <c r="E89" s="45"/>
      <c r="F89" s="8"/>
      <c r="G89" s="43"/>
      <c r="H89" s="89"/>
      <c r="I89" s="89"/>
      <c r="J89" s="43"/>
      <c r="K89" s="90" t="str">
        <f t="shared" si="9"/>
        <v/>
      </c>
      <c r="L89" s="91"/>
      <c r="M89" s="6" t="str">
        <f>IF(J89="","",(K89/J89)/LOOKUP(RIGHT($D$2,3),定数!$A$6:$A$13,定数!$B$6:$B$13))</f>
        <v/>
      </c>
      <c r="N89" s="44"/>
      <c r="O89" s="8"/>
      <c r="P89" s="89"/>
      <c r="Q89" s="89"/>
      <c r="R89" s="92" t="str">
        <f>IF(P89="","",T89*M89*LOOKUP(RIGHT($D$2,3),定数!$A$6:$A$13,定数!$B$6:$B$13))</f>
        <v/>
      </c>
      <c r="S89" s="92"/>
      <c r="T89" s="93" t="str">
        <f t="shared" si="11"/>
        <v/>
      </c>
      <c r="U89" s="93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88" t="str">
        <f t="shared" si="8"/>
        <v/>
      </c>
      <c r="D90" s="88"/>
      <c r="E90" s="45"/>
      <c r="F90" s="8"/>
      <c r="G90" s="43"/>
      <c r="H90" s="89"/>
      <c r="I90" s="89"/>
      <c r="J90" s="43"/>
      <c r="K90" s="90" t="str">
        <f t="shared" si="9"/>
        <v/>
      </c>
      <c r="L90" s="91"/>
      <c r="M90" s="6" t="str">
        <f>IF(J90="","",(K90/J90)/LOOKUP(RIGHT($D$2,3),定数!$A$6:$A$13,定数!$B$6:$B$13))</f>
        <v/>
      </c>
      <c r="N90" s="44"/>
      <c r="O90" s="8"/>
      <c r="P90" s="89"/>
      <c r="Q90" s="89"/>
      <c r="R90" s="92" t="str">
        <f>IF(P90="","",T90*M90*LOOKUP(RIGHT($D$2,3),定数!$A$6:$A$13,定数!$B$6:$B$13))</f>
        <v/>
      </c>
      <c r="S90" s="92"/>
      <c r="T90" s="93" t="str">
        <f t="shared" si="11"/>
        <v/>
      </c>
      <c r="U90" s="93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88" t="str">
        <f t="shared" si="8"/>
        <v/>
      </c>
      <c r="D91" s="88"/>
      <c r="E91" s="45"/>
      <c r="F91" s="8"/>
      <c r="G91" s="43"/>
      <c r="H91" s="89"/>
      <c r="I91" s="89"/>
      <c r="J91" s="43"/>
      <c r="K91" s="90" t="str">
        <f t="shared" si="9"/>
        <v/>
      </c>
      <c r="L91" s="91"/>
      <c r="M91" s="6" t="str">
        <f>IF(J91="","",(K91/J91)/LOOKUP(RIGHT($D$2,3),定数!$A$6:$A$13,定数!$B$6:$B$13))</f>
        <v/>
      </c>
      <c r="N91" s="44"/>
      <c r="O91" s="8"/>
      <c r="P91" s="89"/>
      <c r="Q91" s="89"/>
      <c r="R91" s="92" t="str">
        <f>IF(P91="","",T91*M91*LOOKUP(RIGHT($D$2,3),定数!$A$6:$A$13,定数!$B$6:$B$13))</f>
        <v/>
      </c>
      <c r="S91" s="92"/>
      <c r="T91" s="93" t="str">
        <f t="shared" si="11"/>
        <v/>
      </c>
      <c r="U91" s="93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88" t="str">
        <f t="shared" si="8"/>
        <v/>
      </c>
      <c r="D92" s="88"/>
      <c r="E92" s="45"/>
      <c r="F92" s="8"/>
      <c r="G92" s="43"/>
      <c r="H92" s="89"/>
      <c r="I92" s="89"/>
      <c r="J92" s="43"/>
      <c r="K92" s="90" t="str">
        <f t="shared" si="9"/>
        <v/>
      </c>
      <c r="L92" s="91"/>
      <c r="M92" s="6" t="str">
        <f>IF(J92="","",(K92/J92)/LOOKUP(RIGHT($D$2,3),定数!$A$6:$A$13,定数!$B$6:$B$13))</f>
        <v/>
      </c>
      <c r="N92" s="44"/>
      <c r="O92" s="8"/>
      <c r="P92" s="89"/>
      <c r="Q92" s="89"/>
      <c r="R92" s="92" t="str">
        <f>IF(P92="","",T92*M92*LOOKUP(RIGHT($D$2,3),定数!$A$6:$A$13,定数!$B$6:$B$13))</f>
        <v/>
      </c>
      <c r="S92" s="92"/>
      <c r="T92" s="93" t="str">
        <f t="shared" si="11"/>
        <v/>
      </c>
      <c r="U92" s="93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88" t="str">
        <f t="shared" si="8"/>
        <v/>
      </c>
      <c r="D93" s="88"/>
      <c r="E93" s="45"/>
      <c r="F93" s="8"/>
      <c r="G93" s="43"/>
      <c r="H93" s="89"/>
      <c r="I93" s="89"/>
      <c r="J93" s="43"/>
      <c r="K93" s="90" t="str">
        <f t="shared" si="9"/>
        <v/>
      </c>
      <c r="L93" s="91"/>
      <c r="M93" s="6" t="str">
        <f>IF(J93="","",(K93/J93)/LOOKUP(RIGHT($D$2,3),定数!$A$6:$A$13,定数!$B$6:$B$13))</f>
        <v/>
      </c>
      <c r="N93" s="44"/>
      <c r="O93" s="8"/>
      <c r="P93" s="89"/>
      <c r="Q93" s="89"/>
      <c r="R93" s="92" t="str">
        <f>IF(P93="","",T93*M93*LOOKUP(RIGHT($D$2,3),定数!$A$6:$A$13,定数!$B$6:$B$13))</f>
        <v/>
      </c>
      <c r="S93" s="92"/>
      <c r="T93" s="93" t="str">
        <f t="shared" si="11"/>
        <v/>
      </c>
      <c r="U93" s="93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88" t="str">
        <f t="shared" si="8"/>
        <v/>
      </c>
      <c r="D94" s="88"/>
      <c r="E94" s="45"/>
      <c r="F94" s="8"/>
      <c r="G94" s="43"/>
      <c r="H94" s="89"/>
      <c r="I94" s="89"/>
      <c r="J94" s="43"/>
      <c r="K94" s="90" t="str">
        <f t="shared" si="9"/>
        <v/>
      </c>
      <c r="L94" s="91"/>
      <c r="M94" s="6" t="str">
        <f>IF(J94="","",(K94/J94)/LOOKUP(RIGHT($D$2,3),定数!$A$6:$A$13,定数!$B$6:$B$13))</f>
        <v/>
      </c>
      <c r="N94" s="44"/>
      <c r="O94" s="8"/>
      <c r="P94" s="89"/>
      <c r="Q94" s="89"/>
      <c r="R94" s="92" t="str">
        <f>IF(P94="","",T94*M94*LOOKUP(RIGHT($D$2,3),定数!$A$6:$A$13,定数!$B$6:$B$13))</f>
        <v/>
      </c>
      <c r="S94" s="92"/>
      <c r="T94" s="93" t="str">
        <f t="shared" si="11"/>
        <v/>
      </c>
      <c r="U94" s="93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88" t="str">
        <f t="shared" si="8"/>
        <v/>
      </c>
      <c r="D95" s="88"/>
      <c r="E95" s="45"/>
      <c r="F95" s="8"/>
      <c r="G95" s="43"/>
      <c r="H95" s="89"/>
      <c r="I95" s="89"/>
      <c r="J95" s="43"/>
      <c r="K95" s="90" t="str">
        <f t="shared" si="9"/>
        <v/>
      </c>
      <c r="L95" s="91"/>
      <c r="M95" s="6" t="str">
        <f>IF(J95="","",(K95/J95)/LOOKUP(RIGHT($D$2,3),定数!$A$6:$A$13,定数!$B$6:$B$13))</f>
        <v/>
      </c>
      <c r="N95" s="43"/>
      <c r="O95" s="8"/>
      <c r="P95" s="89"/>
      <c r="Q95" s="89"/>
      <c r="R95" s="92" t="str">
        <f>IF(P95="","",T95*M95*LOOKUP(RIGHT($D$2,3),定数!$A$6:$A$13,定数!$B$6:$B$13))</f>
        <v/>
      </c>
      <c r="S95" s="92"/>
      <c r="T95" s="93" t="str">
        <f t="shared" si="11"/>
        <v/>
      </c>
      <c r="U95" s="93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88" t="str">
        <f t="shared" si="8"/>
        <v/>
      </c>
      <c r="D96" s="88"/>
      <c r="E96" s="45"/>
      <c r="F96" s="8"/>
      <c r="G96" s="43"/>
      <c r="H96" s="89"/>
      <c r="I96" s="89"/>
      <c r="J96" s="43"/>
      <c r="K96" s="90" t="str">
        <f t="shared" si="9"/>
        <v/>
      </c>
      <c r="L96" s="91"/>
      <c r="M96" s="6" t="str">
        <f>IF(J96="","",(K96/J96)/LOOKUP(RIGHT($D$2,3),定数!$A$6:$A$13,定数!$B$6:$B$13))</f>
        <v/>
      </c>
      <c r="N96" s="43"/>
      <c r="O96" s="8"/>
      <c r="P96" s="89"/>
      <c r="Q96" s="89"/>
      <c r="R96" s="92" t="str">
        <f>IF(P96="","",T96*M96*LOOKUP(RIGHT($D$2,3),定数!$A$6:$A$13,定数!$B$6:$B$13))</f>
        <v/>
      </c>
      <c r="S96" s="92"/>
      <c r="T96" s="93" t="str">
        <f t="shared" si="11"/>
        <v/>
      </c>
      <c r="U96" s="93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88" t="str">
        <f t="shared" si="8"/>
        <v/>
      </c>
      <c r="D97" s="88"/>
      <c r="E97" s="43"/>
      <c r="F97" s="8"/>
      <c r="G97" s="43"/>
      <c r="H97" s="89"/>
      <c r="I97" s="89"/>
      <c r="J97" s="43"/>
      <c r="K97" s="90" t="str">
        <f t="shared" si="9"/>
        <v/>
      </c>
      <c r="L97" s="91"/>
      <c r="M97" s="6" t="str">
        <f>IF(J97="","",(K97/J97)/LOOKUP(RIGHT($D$2,3),定数!$A$6:$A$13,定数!$B$6:$B$13))</f>
        <v/>
      </c>
      <c r="N97" s="43"/>
      <c r="O97" s="8"/>
      <c r="P97" s="89"/>
      <c r="Q97" s="89"/>
      <c r="R97" s="92" t="str">
        <f>IF(P97="","",T97*M97*LOOKUP(RIGHT($D$2,3),定数!$A$6:$A$13,定数!$B$6:$B$13))</f>
        <v/>
      </c>
      <c r="S97" s="92"/>
      <c r="T97" s="93" t="str">
        <f t="shared" si="11"/>
        <v/>
      </c>
      <c r="U97" s="93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88" t="str">
        <f t="shared" si="8"/>
        <v/>
      </c>
      <c r="D98" s="88"/>
      <c r="E98" s="43"/>
      <c r="F98" s="8"/>
      <c r="G98" s="43"/>
      <c r="H98" s="89"/>
      <c r="I98" s="89"/>
      <c r="J98" s="43"/>
      <c r="K98" s="90" t="str">
        <f t="shared" si="9"/>
        <v/>
      </c>
      <c r="L98" s="91"/>
      <c r="M98" s="6" t="str">
        <f>IF(J98="","",(K98/J98)/LOOKUP(RIGHT($D$2,3),定数!$A$6:$A$13,定数!$B$6:$B$13))</f>
        <v/>
      </c>
      <c r="N98" s="43"/>
      <c r="O98" s="8"/>
      <c r="P98" s="89"/>
      <c r="Q98" s="89"/>
      <c r="R98" s="92" t="str">
        <f>IF(P98="","",T98*M98*LOOKUP(RIGHT($D$2,3),定数!$A$6:$A$13,定数!$B$6:$B$13))</f>
        <v/>
      </c>
      <c r="S98" s="92"/>
      <c r="T98" s="93" t="str">
        <f t="shared" si="11"/>
        <v/>
      </c>
      <c r="U98" s="93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88" t="str">
        <f t="shared" si="8"/>
        <v/>
      </c>
      <c r="D99" s="88"/>
      <c r="E99" s="43"/>
      <c r="F99" s="8"/>
      <c r="G99" s="43"/>
      <c r="H99" s="89"/>
      <c r="I99" s="89"/>
      <c r="J99" s="43"/>
      <c r="K99" s="90" t="str">
        <f t="shared" si="9"/>
        <v/>
      </c>
      <c r="L99" s="91"/>
      <c r="M99" s="6" t="str">
        <f>IF(J99="","",(K99/J99)/LOOKUP(RIGHT($D$2,3),定数!$A$6:$A$13,定数!$B$6:$B$13))</f>
        <v/>
      </c>
      <c r="N99" s="43"/>
      <c r="O99" s="8"/>
      <c r="P99" s="89"/>
      <c r="Q99" s="89"/>
      <c r="R99" s="92" t="str">
        <f>IF(P99="","",T99*M99*LOOKUP(RIGHT($D$2,3),定数!$A$6:$A$13,定数!$B$6:$B$13))</f>
        <v/>
      </c>
      <c r="S99" s="92"/>
      <c r="T99" s="93" t="str">
        <f t="shared" si="11"/>
        <v/>
      </c>
      <c r="U99" s="93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88" t="str">
        <f t="shared" si="8"/>
        <v/>
      </c>
      <c r="D100" s="88"/>
      <c r="E100" s="43"/>
      <c r="F100" s="8"/>
      <c r="G100" s="43"/>
      <c r="H100" s="89"/>
      <c r="I100" s="89"/>
      <c r="J100" s="43"/>
      <c r="K100" s="90" t="str">
        <f t="shared" si="9"/>
        <v/>
      </c>
      <c r="L100" s="91"/>
      <c r="M100" s="6" t="str">
        <f>IF(J100="","",(K100/J100)/LOOKUP(RIGHT($D$2,3),定数!$A$6:$A$13,定数!$B$6:$B$13))</f>
        <v/>
      </c>
      <c r="N100" s="43"/>
      <c r="O100" s="8"/>
      <c r="P100" s="89"/>
      <c r="Q100" s="89"/>
      <c r="R100" s="92" t="str">
        <f>IF(P100="","",T100*M100*LOOKUP(RIGHT($D$2,3),定数!$A$6:$A$13,定数!$B$6:$B$13))</f>
        <v/>
      </c>
      <c r="S100" s="92"/>
      <c r="T100" s="93" t="str">
        <f t="shared" si="11"/>
        <v/>
      </c>
      <c r="U100" s="93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88" t="str">
        <f t="shared" si="8"/>
        <v/>
      </c>
      <c r="D101" s="88"/>
      <c r="E101" s="43"/>
      <c r="F101" s="8"/>
      <c r="G101" s="43"/>
      <c r="H101" s="89"/>
      <c r="I101" s="89"/>
      <c r="J101" s="43"/>
      <c r="K101" s="90" t="str">
        <f t="shared" si="9"/>
        <v/>
      </c>
      <c r="L101" s="91"/>
      <c r="M101" s="6" t="str">
        <f>IF(J101="","",(K101/J101)/LOOKUP(RIGHT($D$2,3),定数!$A$6:$A$13,定数!$B$6:$B$13))</f>
        <v/>
      </c>
      <c r="N101" s="43"/>
      <c r="O101" s="8"/>
      <c r="P101" s="89"/>
      <c r="Q101" s="89"/>
      <c r="R101" s="92" t="str">
        <f>IF(P101="","",T101*M101*LOOKUP(RIGHT($D$2,3),定数!$A$6:$A$13,定数!$B$6:$B$13))</f>
        <v/>
      </c>
      <c r="S101" s="92"/>
      <c r="T101" s="93" t="str">
        <f t="shared" si="11"/>
        <v/>
      </c>
      <c r="U101" s="93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88" t="str">
        <f t="shared" si="8"/>
        <v/>
      </c>
      <c r="D102" s="88"/>
      <c r="E102" s="43"/>
      <c r="F102" s="8"/>
      <c r="G102" s="43"/>
      <c r="H102" s="89"/>
      <c r="I102" s="89"/>
      <c r="J102" s="43"/>
      <c r="K102" s="90" t="str">
        <f t="shared" si="9"/>
        <v/>
      </c>
      <c r="L102" s="91"/>
      <c r="M102" s="6" t="str">
        <f>IF(J102="","",(K102/J102)/LOOKUP(RIGHT($D$2,3),定数!$A$6:$A$13,定数!$B$6:$B$13))</f>
        <v/>
      </c>
      <c r="N102" s="43"/>
      <c r="O102" s="8"/>
      <c r="P102" s="89"/>
      <c r="Q102" s="89"/>
      <c r="R102" s="92" t="str">
        <f>IF(P102="","",T102*M102*LOOKUP(RIGHT($D$2,3),定数!$A$6:$A$13,定数!$B$6:$B$13))</f>
        <v/>
      </c>
      <c r="S102" s="92"/>
      <c r="T102" s="93" t="str">
        <f t="shared" si="11"/>
        <v/>
      </c>
      <c r="U102" s="93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88" t="str">
        <f t="shared" si="8"/>
        <v/>
      </c>
      <c r="D103" s="88"/>
      <c r="E103" s="43"/>
      <c r="F103" s="8"/>
      <c r="G103" s="43"/>
      <c r="H103" s="89"/>
      <c r="I103" s="89"/>
      <c r="J103" s="43"/>
      <c r="K103" s="90" t="str">
        <f t="shared" si="9"/>
        <v/>
      </c>
      <c r="L103" s="91"/>
      <c r="M103" s="6" t="str">
        <f>IF(J103="","",(K103/J103)/LOOKUP(RIGHT($D$2,3),定数!$A$6:$A$13,定数!$B$6:$B$13))</f>
        <v/>
      </c>
      <c r="N103" s="43"/>
      <c r="O103" s="8"/>
      <c r="P103" s="89"/>
      <c r="Q103" s="89"/>
      <c r="R103" s="92" t="str">
        <f>IF(P103="","",T103*M103*LOOKUP(RIGHT($D$2,3),定数!$A$6:$A$13,定数!$B$6:$B$13))</f>
        <v/>
      </c>
      <c r="S103" s="92"/>
      <c r="T103" s="93" t="str">
        <f t="shared" si="11"/>
        <v/>
      </c>
      <c r="U103" s="93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88" t="str">
        <f t="shared" si="8"/>
        <v/>
      </c>
      <c r="D104" s="88"/>
      <c r="E104" s="43"/>
      <c r="F104" s="8"/>
      <c r="G104" s="43"/>
      <c r="H104" s="89"/>
      <c r="I104" s="89"/>
      <c r="J104" s="43"/>
      <c r="K104" s="90" t="str">
        <f t="shared" si="9"/>
        <v/>
      </c>
      <c r="L104" s="91"/>
      <c r="M104" s="6" t="str">
        <f>IF(J104="","",(K104/J104)/LOOKUP(RIGHT($D$2,3),定数!$A$6:$A$13,定数!$B$6:$B$13))</f>
        <v/>
      </c>
      <c r="N104" s="43"/>
      <c r="O104" s="8"/>
      <c r="P104" s="89"/>
      <c r="Q104" s="89"/>
      <c r="R104" s="92" t="str">
        <f>IF(P104="","",T104*M104*LOOKUP(RIGHT($D$2,3),定数!$A$6:$A$13,定数!$B$6:$B$13))</f>
        <v/>
      </c>
      <c r="S104" s="92"/>
      <c r="T104" s="93" t="str">
        <f t="shared" si="11"/>
        <v/>
      </c>
      <c r="U104" s="93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88" t="str">
        <f t="shared" si="8"/>
        <v/>
      </c>
      <c r="D105" s="88"/>
      <c r="E105" s="43"/>
      <c r="F105" s="8"/>
      <c r="G105" s="43"/>
      <c r="H105" s="89"/>
      <c r="I105" s="89"/>
      <c r="J105" s="43"/>
      <c r="K105" s="90" t="str">
        <f t="shared" si="9"/>
        <v/>
      </c>
      <c r="L105" s="91"/>
      <c r="M105" s="6" t="str">
        <f>IF(J105="","",(K105/J105)/LOOKUP(RIGHT($D$2,3),定数!$A$6:$A$13,定数!$B$6:$B$13))</f>
        <v/>
      </c>
      <c r="N105" s="43"/>
      <c r="O105" s="8"/>
      <c r="P105" s="89"/>
      <c r="Q105" s="89"/>
      <c r="R105" s="92" t="str">
        <f>IF(P105="","",T105*M105*LOOKUP(RIGHT($D$2,3),定数!$A$6:$A$13,定数!$B$6:$B$13))</f>
        <v/>
      </c>
      <c r="S105" s="92"/>
      <c r="T105" s="93" t="str">
        <f t="shared" si="11"/>
        <v/>
      </c>
      <c r="U105" s="93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88" t="str">
        <f t="shared" si="8"/>
        <v/>
      </c>
      <c r="D106" s="88"/>
      <c r="E106" s="43"/>
      <c r="F106" s="8"/>
      <c r="G106" s="43"/>
      <c r="H106" s="89"/>
      <c r="I106" s="89"/>
      <c r="J106" s="43"/>
      <c r="K106" s="90" t="str">
        <f t="shared" si="9"/>
        <v/>
      </c>
      <c r="L106" s="91"/>
      <c r="M106" s="6" t="str">
        <f>IF(J106="","",(K106/J106)/LOOKUP(RIGHT($D$2,3),定数!$A$6:$A$13,定数!$B$6:$B$13))</f>
        <v/>
      </c>
      <c r="N106" s="43"/>
      <c r="O106" s="8"/>
      <c r="P106" s="89"/>
      <c r="Q106" s="89"/>
      <c r="R106" s="92" t="str">
        <f>IF(P106="","",T106*M106*LOOKUP(RIGHT($D$2,3),定数!$A$6:$A$13,定数!$B$6:$B$13))</f>
        <v/>
      </c>
      <c r="S106" s="92"/>
      <c r="T106" s="93" t="str">
        <f t="shared" si="11"/>
        <v/>
      </c>
      <c r="U106" s="93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88" t="str">
        <f t="shared" si="8"/>
        <v/>
      </c>
      <c r="D107" s="88"/>
      <c r="E107" s="43"/>
      <c r="F107" s="8"/>
      <c r="G107" s="43"/>
      <c r="H107" s="89"/>
      <c r="I107" s="89"/>
      <c r="J107" s="43"/>
      <c r="K107" s="90" t="str">
        <f t="shared" si="9"/>
        <v/>
      </c>
      <c r="L107" s="91"/>
      <c r="M107" s="6" t="str">
        <f>IF(J107="","",(K107/J107)/LOOKUP(RIGHT($D$2,3),定数!$A$6:$A$13,定数!$B$6:$B$13))</f>
        <v/>
      </c>
      <c r="N107" s="43"/>
      <c r="O107" s="8"/>
      <c r="P107" s="89"/>
      <c r="Q107" s="89"/>
      <c r="R107" s="92" t="str">
        <f>IF(P107="","",T107*M107*LOOKUP(RIGHT($D$2,3),定数!$A$6:$A$13,定数!$B$6:$B$13))</f>
        <v/>
      </c>
      <c r="S107" s="92"/>
      <c r="T107" s="93" t="str">
        <f t="shared" si="11"/>
        <v/>
      </c>
      <c r="U107" s="93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88" t="str">
        <f t="shared" si="8"/>
        <v/>
      </c>
      <c r="D108" s="88"/>
      <c r="E108" s="43"/>
      <c r="F108" s="8"/>
      <c r="G108" s="43"/>
      <c r="H108" s="89"/>
      <c r="I108" s="89"/>
      <c r="J108" s="43"/>
      <c r="K108" s="90" t="str">
        <f t="shared" si="9"/>
        <v/>
      </c>
      <c r="L108" s="91"/>
      <c r="M108" s="6" t="str">
        <f>IF(J108="","",(K108/J108)/LOOKUP(RIGHT($D$2,3),定数!$A$6:$A$13,定数!$B$6:$B$13))</f>
        <v/>
      </c>
      <c r="N108" s="43"/>
      <c r="O108" s="8"/>
      <c r="P108" s="89"/>
      <c r="Q108" s="89"/>
      <c r="R108" s="92" t="str">
        <f>IF(P108="","",T108*M108*LOOKUP(RIGHT($D$2,3),定数!$A$6:$A$13,定数!$B$6:$B$13))</f>
        <v/>
      </c>
      <c r="S108" s="92"/>
      <c r="T108" s="93" t="str">
        <f t="shared" si="11"/>
        <v/>
      </c>
      <c r="U108" s="93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7BB0-5A25-4CB2-B5EF-7820501F544B}">
  <dimension ref="B2:Y109"/>
  <sheetViews>
    <sheetView topLeftCell="J1" zoomScaleNormal="100" workbookViewId="0">
      <pane ySplit="8" topLeftCell="A44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54" t="s">
        <v>5</v>
      </c>
      <c r="C2" s="54"/>
      <c r="D2" s="59" t="s">
        <v>65</v>
      </c>
      <c r="E2" s="59"/>
      <c r="F2" s="54" t="s">
        <v>61</v>
      </c>
      <c r="G2" s="54"/>
      <c r="H2" s="56" t="s">
        <v>69</v>
      </c>
      <c r="I2" s="56"/>
      <c r="J2" s="54" t="s">
        <v>7</v>
      </c>
      <c r="K2" s="54"/>
      <c r="L2" s="60">
        <v>500000</v>
      </c>
      <c r="M2" s="59"/>
      <c r="N2" s="54" t="s">
        <v>8</v>
      </c>
      <c r="O2" s="54"/>
      <c r="P2" s="55">
        <f>SUM(L2,D4)</f>
        <v>1474688.4424682152</v>
      </c>
      <c r="Q2" s="56"/>
      <c r="R2" s="1"/>
      <c r="S2" s="1"/>
      <c r="T2" s="1"/>
    </row>
    <row r="3" spans="2:25" ht="57" customHeight="1" x14ac:dyDescent="0.2">
      <c r="B3" s="54" t="s">
        <v>9</v>
      </c>
      <c r="C3" s="54"/>
      <c r="D3" s="57" t="s">
        <v>38</v>
      </c>
      <c r="E3" s="57"/>
      <c r="F3" s="57"/>
      <c r="G3" s="57"/>
      <c r="H3" s="57"/>
      <c r="I3" s="57"/>
      <c r="J3" s="54" t="s">
        <v>10</v>
      </c>
      <c r="K3" s="54"/>
      <c r="L3" s="57" t="s">
        <v>71</v>
      </c>
      <c r="M3" s="58"/>
      <c r="N3" s="58"/>
      <c r="O3" s="58"/>
      <c r="P3" s="58"/>
      <c r="Q3" s="58"/>
      <c r="R3" s="1"/>
      <c r="S3" s="1"/>
    </row>
    <row r="4" spans="2:25" x14ac:dyDescent="0.2">
      <c r="B4" s="54" t="s">
        <v>11</v>
      </c>
      <c r="C4" s="54"/>
      <c r="D4" s="74">
        <f>SUM($R$9:$S$993)</f>
        <v>974688.44246821525</v>
      </c>
      <c r="E4" s="74"/>
      <c r="F4" s="54" t="s">
        <v>12</v>
      </c>
      <c r="G4" s="54"/>
      <c r="H4" s="75">
        <f>SUM($T$9:$U$108)</f>
        <v>945.99999999999454</v>
      </c>
      <c r="I4" s="56"/>
      <c r="J4" s="76"/>
      <c r="K4" s="76"/>
      <c r="L4" s="55"/>
      <c r="M4" s="55"/>
      <c r="N4" s="76" t="s">
        <v>58</v>
      </c>
      <c r="O4" s="76"/>
      <c r="P4" s="84">
        <f>MAX(Y:Y)</f>
        <v>0.16702799507100041</v>
      </c>
      <c r="Q4" s="84"/>
      <c r="R4" s="1"/>
      <c r="S4" s="1"/>
      <c r="T4" s="1"/>
    </row>
    <row r="5" spans="2:25" x14ac:dyDescent="0.2">
      <c r="B5" s="50" t="s">
        <v>15</v>
      </c>
      <c r="C5" s="53">
        <f>COUNTIF($R$9:$R$990,"&gt;0")</f>
        <v>37</v>
      </c>
      <c r="D5" s="51" t="s">
        <v>16</v>
      </c>
      <c r="E5" s="15">
        <f>COUNTIF($R$9:$R$990,"&lt;0")</f>
        <v>13</v>
      </c>
      <c r="F5" s="51" t="s">
        <v>17</v>
      </c>
      <c r="G5" s="53">
        <f>COUNTIF($R$9:$R$990,"=0")</f>
        <v>0</v>
      </c>
      <c r="H5" s="51" t="s">
        <v>18</v>
      </c>
      <c r="I5" s="49">
        <f>C5/SUM(C5,E5,G5)</f>
        <v>0.74</v>
      </c>
      <c r="J5" s="85" t="s">
        <v>19</v>
      </c>
      <c r="K5" s="54"/>
      <c r="L5" s="86">
        <f>MAX(V9:V993)</f>
        <v>9</v>
      </c>
      <c r="M5" s="87"/>
      <c r="N5" s="17" t="s">
        <v>20</v>
      </c>
      <c r="O5" s="9"/>
      <c r="P5" s="86">
        <f>MAX(W9:W993)</f>
        <v>6</v>
      </c>
      <c r="Q5" s="8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52"/>
      <c r="R6" s="1"/>
      <c r="S6" s="1"/>
      <c r="T6" s="1"/>
    </row>
    <row r="7" spans="2:25" x14ac:dyDescent="0.2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7" t="s">
        <v>26</v>
      </c>
      <c r="O7" s="78"/>
      <c r="P7" s="78"/>
      <c r="Q7" s="79"/>
      <c r="R7" s="80" t="s">
        <v>27</v>
      </c>
      <c r="S7" s="80"/>
      <c r="T7" s="80"/>
      <c r="U7" s="80"/>
    </row>
    <row r="8" spans="2:25" x14ac:dyDescent="0.2">
      <c r="B8" s="62"/>
      <c r="C8" s="65"/>
      <c r="D8" s="66"/>
      <c r="E8" s="18" t="s">
        <v>28</v>
      </c>
      <c r="F8" s="18" t="s">
        <v>29</v>
      </c>
      <c r="G8" s="18" t="s">
        <v>30</v>
      </c>
      <c r="H8" s="81" t="s">
        <v>31</v>
      </c>
      <c r="I8" s="69"/>
      <c r="J8" s="4" t="s">
        <v>32</v>
      </c>
      <c r="K8" s="82" t="s">
        <v>33</v>
      </c>
      <c r="L8" s="72"/>
      <c r="M8" s="73"/>
      <c r="N8" s="5" t="s">
        <v>28</v>
      </c>
      <c r="O8" s="5" t="s">
        <v>29</v>
      </c>
      <c r="P8" s="83" t="s">
        <v>31</v>
      </c>
      <c r="Q8" s="79"/>
      <c r="R8" s="80" t="s">
        <v>34</v>
      </c>
      <c r="S8" s="80"/>
      <c r="T8" s="80" t="s">
        <v>32</v>
      </c>
      <c r="U8" s="80"/>
      <c r="Y8" t="s">
        <v>57</v>
      </c>
    </row>
    <row r="9" spans="2:25" x14ac:dyDescent="0.2">
      <c r="B9" s="48">
        <v>1</v>
      </c>
      <c r="C9" s="88">
        <f>L2</f>
        <v>500000</v>
      </c>
      <c r="D9" s="88"/>
      <c r="E9" s="48">
        <v>2016</v>
      </c>
      <c r="F9" s="8">
        <v>43957</v>
      </c>
      <c r="G9" s="48" t="s">
        <v>3</v>
      </c>
      <c r="H9" s="89">
        <v>0.74590000000000001</v>
      </c>
      <c r="I9" s="89"/>
      <c r="J9" s="48">
        <v>20</v>
      </c>
      <c r="K9" s="88">
        <f>IF(J9="","",C9*0.03)</f>
        <v>15000</v>
      </c>
      <c r="L9" s="88"/>
      <c r="M9" s="6">
        <f>IF(J9="","",(K9/J9)/LOOKUP(RIGHT($D$2,3),定数!$A$6:$A$13,定数!$B$6:$B$13))</f>
        <v>6.25</v>
      </c>
      <c r="N9" s="48">
        <v>2016</v>
      </c>
      <c r="O9" s="8">
        <v>43957</v>
      </c>
      <c r="P9" s="89">
        <v>0.74329999999999996</v>
      </c>
      <c r="Q9" s="89"/>
      <c r="R9" s="92">
        <f>IF(P9="","",T9*M9*LOOKUP(RIGHT($D$2,3),定数!$A$6:$A$13,定数!$B$6:$B$13))</f>
        <v>19500.000000000353</v>
      </c>
      <c r="S9" s="92"/>
      <c r="T9" s="93">
        <f>IF(P9="","",IF(G9="買",(P9-H9),(H9-P9))*IF(RIGHT($D$2,3)="JPY",100,10000))</f>
        <v>26.000000000000469</v>
      </c>
      <c r="U9" s="93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8">
        <v>2</v>
      </c>
      <c r="C10" s="88">
        <f t="shared" ref="C10:C73" si="0">IF(R9="","",C9+R9)</f>
        <v>519500.00000000035</v>
      </c>
      <c r="D10" s="88"/>
      <c r="E10" s="48">
        <v>2016</v>
      </c>
      <c r="F10" s="8">
        <v>43996</v>
      </c>
      <c r="G10" s="48" t="s">
        <v>3</v>
      </c>
      <c r="H10" s="89">
        <v>0.73509999999999998</v>
      </c>
      <c r="I10" s="89"/>
      <c r="J10" s="48">
        <v>32</v>
      </c>
      <c r="K10" s="90">
        <f>IF(J10="","",C10*0.03)</f>
        <v>15585.000000000009</v>
      </c>
      <c r="L10" s="91"/>
      <c r="M10" s="6">
        <f>IF(J10="","",(K10/J10)/LOOKUP(RIGHT($D$2,3),定数!$A$6:$A$13,定数!$B$6:$B$13))</f>
        <v>4.0585937500000027</v>
      </c>
      <c r="N10" s="48">
        <v>2016</v>
      </c>
      <c r="O10" s="8">
        <v>43997</v>
      </c>
      <c r="P10" s="89">
        <v>0.73829999999999996</v>
      </c>
      <c r="Q10" s="89"/>
      <c r="R10" s="92">
        <f>IF(P10="","",T10*M10*LOOKUP(RIGHT($D$2,3),定数!$A$6:$A$13,定数!$B$6:$B$13))</f>
        <v>-15584.999999999918</v>
      </c>
      <c r="S10" s="92"/>
      <c r="T10" s="93">
        <f>IF(P10="","",IF(G10="買",(P10-H10),(H10-P10))*IF(RIGHT($D$2,3)="JPY",100,10000))</f>
        <v>-31.999999999999808</v>
      </c>
      <c r="U10" s="93"/>
      <c r="V10" s="22">
        <f t="shared" ref="V10:V22" si="1">IF(T10&lt;&gt;"",IF(T10&gt;0,1+V9,0),"")</f>
        <v>0</v>
      </c>
      <c r="W10">
        <f t="shared" ref="W10:W73" si="2">IF(T10&lt;&gt;"",IF(T10&lt;0,1+W9,0),"")</f>
        <v>1</v>
      </c>
      <c r="X10" s="35">
        <f>IF(C10&lt;&gt;"",MAX(C10,C9),"")</f>
        <v>519500.00000000035</v>
      </c>
    </row>
    <row r="11" spans="2:25" x14ac:dyDescent="0.2">
      <c r="B11" s="48">
        <v>3</v>
      </c>
      <c r="C11" s="88">
        <f t="shared" si="0"/>
        <v>503915.00000000041</v>
      </c>
      <c r="D11" s="88"/>
      <c r="E11" s="48">
        <v>2016</v>
      </c>
      <c r="F11" s="8">
        <v>44012</v>
      </c>
      <c r="G11" s="48" t="s">
        <v>4</v>
      </c>
      <c r="H11" s="89">
        <v>0.74429999999999996</v>
      </c>
      <c r="I11" s="89"/>
      <c r="J11" s="48">
        <v>73</v>
      </c>
      <c r="K11" s="90">
        <f t="shared" ref="K11:K74" si="3">IF(J11="","",C11*0.03)</f>
        <v>15117.450000000012</v>
      </c>
      <c r="L11" s="91"/>
      <c r="M11" s="6">
        <f>IF(J11="","",(K11/J11)/LOOKUP(RIGHT($D$2,3),定数!$A$6:$A$13,定数!$B$6:$B$13))</f>
        <v>1.7257363013698643</v>
      </c>
      <c r="N11" s="48">
        <v>2016</v>
      </c>
      <c r="O11" s="8">
        <v>44020</v>
      </c>
      <c r="P11" s="89">
        <v>0.755</v>
      </c>
      <c r="Q11" s="89"/>
      <c r="R11" s="92">
        <f>IF(P11="","",T11*M11*LOOKUP(RIGHT($D$2,3),定数!$A$6:$A$13,定数!$B$6:$B$13))</f>
        <v>22158.454109589144</v>
      </c>
      <c r="S11" s="92"/>
      <c r="T11" s="93">
        <f>IF(P11="","",IF(G11="買",(P11-H11),(H11-P11))*IF(RIGHT($D$2,3)="JPY",100,10000))</f>
        <v>107.00000000000043</v>
      </c>
      <c r="U11" s="93"/>
      <c r="V11" s="22">
        <f t="shared" si="1"/>
        <v>1</v>
      </c>
      <c r="W11">
        <f t="shared" si="2"/>
        <v>0</v>
      </c>
      <c r="X11" s="35">
        <f>IF(C11&lt;&gt;"",MAX(X10,C11),"")</f>
        <v>519500.00000000035</v>
      </c>
      <c r="Y11" s="36">
        <f>IF(X11&lt;&gt;"",1-(C11/X11),"")</f>
        <v>2.9999999999999916E-2</v>
      </c>
    </row>
    <row r="12" spans="2:25" x14ac:dyDescent="0.2">
      <c r="B12" s="48">
        <v>4</v>
      </c>
      <c r="C12" s="88">
        <f t="shared" si="0"/>
        <v>526073.45410958957</v>
      </c>
      <c r="D12" s="88"/>
      <c r="E12" s="48">
        <v>2016</v>
      </c>
      <c r="F12" s="8">
        <v>44025</v>
      </c>
      <c r="G12" s="48" t="s">
        <v>4</v>
      </c>
      <c r="H12" s="89">
        <v>0.76100000000000001</v>
      </c>
      <c r="I12" s="89"/>
      <c r="J12" s="48">
        <v>34</v>
      </c>
      <c r="K12" s="90">
        <f t="shared" si="3"/>
        <v>15782.203623287687</v>
      </c>
      <c r="L12" s="91"/>
      <c r="M12" s="6">
        <f>IF(J12="","",(K12/J12)/LOOKUP(RIGHT($D$2,3),定数!$A$6:$A$13,定数!$B$6:$B$13))</f>
        <v>3.8681871625705115</v>
      </c>
      <c r="N12" s="48">
        <v>2016</v>
      </c>
      <c r="O12" s="8">
        <v>44026</v>
      </c>
      <c r="P12" s="89">
        <v>0.76490000000000002</v>
      </c>
      <c r="Q12" s="89"/>
      <c r="R12" s="92">
        <f>IF(P12="","",T12*M12*LOOKUP(RIGHT($D$2,3),定数!$A$6:$A$13,定数!$B$6:$B$13))</f>
        <v>18103.11592083006</v>
      </c>
      <c r="S12" s="92"/>
      <c r="T12" s="93">
        <f t="shared" ref="T12:T75" si="4">IF(P12="","",IF(G12="買",(P12-H12),(H12-P12))*IF(RIGHT($D$2,3)="JPY",100,10000))</f>
        <v>39.000000000000142</v>
      </c>
      <c r="U12" s="93"/>
      <c r="V12" s="22">
        <f t="shared" si="1"/>
        <v>2</v>
      </c>
      <c r="W12">
        <f t="shared" si="2"/>
        <v>0</v>
      </c>
      <c r="X12" s="35">
        <f t="shared" ref="X12:X75" si="5">IF(C12&lt;&gt;"",MAX(X11,C12),"")</f>
        <v>526073.45410958957</v>
      </c>
      <c r="Y12" s="36">
        <f t="shared" ref="Y12:Y75" si="6">IF(X12&lt;&gt;"",1-(C12/X12),"")</f>
        <v>0</v>
      </c>
    </row>
    <row r="13" spans="2:25" x14ac:dyDescent="0.2">
      <c r="B13" s="48">
        <v>5</v>
      </c>
      <c r="C13" s="88">
        <f t="shared" si="0"/>
        <v>544176.57003041962</v>
      </c>
      <c r="D13" s="88"/>
      <c r="E13" s="48">
        <v>2016</v>
      </c>
      <c r="F13" s="8">
        <v>44031</v>
      </c>
      <c r="G13" s="48" t="s">
        <v>3</v>
      </c>
      <c r="H13" s="89">
        <v>0.75880000000000003</v>
      </c>
      <c r="I13" s="89"/>
      <c r="J13" s="48">
        <v>19</v>
      </c>
      <c r="K13" s="90">
        <f t="shared" si="3"/>
        <v>16325.297100912589</v>
      </c>
      <c r="L13" s="91"/>
      <c r="M13" s="6">
        <f>IF(J13="","",(K13/J13)/LOOKUP(RIGHT($D$2,3),定数!$A$6:$A$13,定数!$B$6:$B$13))</f>
        <v>7.1602180267160476</v>
      </c>
      <c r="N13" s="48">
        <v>2016</v>
      </c>
      <c r="O13" s="8">
        <v>44031</v>
      </c>
      <c r="P13" s="89">
        <v>0.75629999999999997</v>
      </c>
      <c r="Q13" s="89"/>
      <c r="R13" s="92">
        <f>IF(P13="","",T13*M13*LOOKUP(RIGHT($D$2,3),定数!$A$6:$A$13,定数!$B$6:$B$13))</f>
        <v>21480.654080148637</v>
      </c>
      <c r="S13" s="92"/>
      <c r="T13" s="93">
        <f t="shared" si="4"/>
        <v>25.000000000000576</v>
      </c>
      <c r="U13" s="93"/>
      <c r="V13" s="22">
        <f t="shared" si="1"/>
        <v>3</v>
      </c>
      <c r="W13">
        <f t="shared" si="2"/>
        <v>0</v>
      </c>
      <c r="X13" s="35">
        <f t="shared" si="5"/>
        <v>544176.57003041962</v>
      </c>
      <c r="Y13" s="36">
        <f t="shared" si="6"/>
        <v>0</v>
      </c>
    </row>
    <row r="14" spans="2:25" x14ac:dyDescent="0.2">
      <c r="B14" s="48">
        <v>6</v>
      </c>
      <c r="C14" s="88">
        <f t="shared" si="0"/>
        <v>565657.22411056829</v>
      </c>
      <c r="D14" s="88"/>
      <c r="E14" s="48">
        <v>2016</v>
      </c>
      <c r="F14" s="8">
        <v>44047</v>
      </c>
      <c r="G14" s="48" t="s">
        <v>4</v>
      </c>
      <c r="H14" s="89">
        <v>0.76219999999999999</v>
      </c>
      <c r="I14" s="89"/>
      <c r="J14" s="48">
        <v>33</v>
      </c>
      <c r="K14" s="90">
        <f t="shared" si="3"/>
        <v>16969.716723317048</v>
      </c>
      <c r="L14" s="91"/>
      <c r="M14" s="6">
        <f>IF(J14="","",(K14/J14)/LOOKUP(RIGHT($D$2,3),定数!$A$6:$A$13,定数!$B$6:$B$13))</f>
        <v>4.285282000837638</v>
      </c>
      <c r="N14" s="48">
        <v>2016</v>
      </c>
      <c r="O14" s="8">
        <v>44051</v>
      </c>
      <c r="P14" s="89">
        <v>0.76680000000000004</v>
      </c>
      <c r="Q14" s="89"/>
      <c r="R14" s="92">
        <f>IF(P14="","",T14*M14*LOOKUP(RIGHT($D$2,3),定数!$A$6:$A$13,定数!$B$6:$B$13))</f>
        <v>23654.756644624009</v>
      </c>
      <c r="S14" s="92"/>
      <c r="T14" s="93">
        <f t="shared" si="4"/>
        <v>46.000000000000483</v>
      </c>
      <c r="U14" s="93"/>
      <c r="V14" s="22">
        <f t="shared" si="1"/>
        <v>4</v>
      </c>
      <c r="W14">
        <f t="shared" si="2"/>
        <v>0</v>
      </c>
      <c r="X14" s="35">
        <f t="shared" si="5"/>
        <v>565657.22411056829</v>
      </c>
      <c r="Y14" s="36">
        <f t="shared" si="6"/>
        <v>0</v>
      </c>
    </row>
    <row r="15" spans="2:25" x14ac:dyDescent="0.2">
      <c r="B15" s="48">
        <v>7</v>
      </c>
      <c r="C15" s="88">
        <f t="shared" si="0"/>
        <v>589311.98075519234</v>
      </c>
      <c r="D15" s="88"/>
      <c r="E15" s="48">
        <v>2016</v>
      </c>
      <c r="F15" s="8">
        <v>44073</v>
      </c>
      <c r="G15" s="48" t="s">
        <v>3</v>
      </c>
      <c r="H15" s="89">
        <v>0.75639999999999996</v>
      </c>
      <c r="I15" s="89"/>
      <c r="J15" s="48">
        <v>18</v>
      </c>
      <c r="K15" s="90">
        <f t="shared" si="3"/>
        <v>17679.359422655769</v>
      </c>
      <c r="L15" s="91"/>
      <c r="M15" s="6">
        <f>IF(J15="","",(K15/J15)/LOOKUP(RIGHT($D$2,3),定数!$A$6:$A$13,定数!$B$6:$B$13))</f>
        <v>8.1848886215998924</v>
      </c>
      <c r="N15" s="48">
        <v>2016</v>
      </c>
      <c r="O15" s="8">
        <v>44073</v>
      </c>
      <c r="P15" s="89">
        <v>0.75409999999999999</v>
      </c>
      <c r="Q15" s="89"/>
      <c r="R15" s="92">
        <f>IF(P15="","",T15*M15*LOOKUP(RIGHT($D$2,3),定数!$A$6:$A$13,定数!$B$6:$B$13))</f>
        <v>22590.292595615396</v>
      </c>
      <c r="S15" s="92"/>
      <c r="T15" s="93">
        <f t="shared" si="4"/>
        <v>22.999999999999687</v>
      </c>
      <c r="U15" s="93"/>
      <c r="V15" s="22">
        <f t="shared" si="1"/>
        <v>5</v>
      </c>
      <c r="W15">
        <f t="shared" si="2"/>
        <v>0</v>
      </c>
      <c r="X15" s="35">
        <f t="shared" si="5"/>
        <v>589311.98075519234</v>
      </c>
      <c r="Y15" s="36">
        <f t="shared" si="6"/>
        <v>0</v>
      </c>
    </row>
    <row r="16" spans="2:25" x14ac:dyDescent="0.2">
      <c r="B16" s="48">
        <v>8</v>
      </c>
      <c r="C16" s="88">
        <f t="shared" si="0"/>
        <v>611902.27335080772</v>
      </c>
      <c r="D16" s="88"/>
      <c r="E16" s="48">
        <v>2016</v>
      </c>
      <c r="F16" s="8">
        <v>44082</v>
      </c>
      <c r="G16" s="48" t="s">
        <v>4</v>
      </c>
      <c r="H16" s="89">
        <v>0.76870000000000005</v>
      </c>
      <c r="I16" s="89"/>
      <c r="J16" s="48">
        <v>22</v>
      </c>
      <c r="K16" s="90">
        <f t="shared" si="3"/>
        <v>18357.068200524231</v>
      </c>
      <c r="L16" s="91"/>
      <c r="M16" s="6">
        <f>IF(J16="","",(K16/J16)/LOOKUP(RIGHT($D$2,3),定数!$A$6:$A$13,定数!$B$6:$B$13))</f>
        <v>6.9534349244409963</v>
      </c>
      <c r="N16" s="48">
        <v>2016</v>
      </c>
      <c r="O16" s="8">
        <v>44082</v>
      </c>
      <c r="P16" s="89">
        <v>0.77159999999999995</v>
      </c>
      <c r="Q16" s="89"/>
      <c r="R16" s="92">
        <f>IF(P16="","",T16*M16*LOOKUP(RIGHT($D$2,3),定数!$A$6:$A$13,定数!$B$6:$B$13))</f>
        <v>24197.953537053858</v>
      </c>
      <c r="S16" s="92"/>
      <c r="T16" s="93">
        <f t="shared" si="4"/>
        <v>28.999999999999027</v>
      </c>
      <c r="U16" s="93"/>
      <c r="V16" s="22">
        <f t="shared" si="1"/>
        <v>6</v>
      </c>
      <c r="W16">
        <f t="shared" si="2"/>
        <v>0</v>
      </c>
      <c r="X16" s="35">
        <f t="shared" si="5"/>
        <v>611902.27335080772</v>
      </c>
      <c r="Y16" s="36">
        <f t="shared" si="6"/>
        <v>0</v>
      </c>
    </row>
    <row r="17" spans="2:25" x14ac:dyDescent="0.2">
      <c r="B17" s="48">
        <v>9</v>
      </c>
      <c r="C17" s="88">
        <f t="shared" si="0"/>
        <v>636100.22688786162</v>
      </c>
      <c r="D17" s="88"/>
      <c r="E17" s="48">
        <v>2016</v>
      </c>
      <c r="F17" s="8">
        <v>44110</v>
      </c>
      <c r="G17" s="48" t="s">
        <v>3</v>
      </c>
      <c r="H17" s="89">
        <v>0.7611</v>
      </c>
      <c r="I17" s="89"/>
      <c r="J17" s="48">
        <v>21</v>
      </c>
      <c r="K17" s="90">
        <f t="shared" si="3"/>
        <v>19083.006806635847</v>
      </c>
      <c r="L17" s="91"/>
      <c r="M17" s="6">
        <f>IF(J17="","",(K17/J17)/LOOKUP(RIGHT($D$2,3),定数!$A$6:$A$13,定数!$B$6:$B$13))</f>
        <v>7.5726217486650187</v>
      </c>
      <c r="N17" s="48">
        <v>2016</v>
      </c>
      <c r="O17" s="8">
        <v>44110</v>
      </c>
      <c r="P17" s="89">
        <v>0.75829999999999997</v>
      </c>
      <c r="Q17" s="89"/>
      <c r="R17" s="92">
        <f>IF(P17="","",T17*M17*LOOKUP(RIGHT($D$2,3),定数!$A$6:$A$13,定数!$B$6:$B$13))</f>
        <v>25444.009075514688</v>
      </c>
      <c r="S17" s="92"/>
      <c r="T17" s="93">
        <f t="shared" si="4"/>
        <v>28.000000000000249</v>
      </c>
      <c r="U17" s="93"/>
      <c r="V17" s="22">
        <f t="shared" si="1"/>
        <v>7</v>
      </c>
      <c r="W17">
        <f t="shared" si="2"/>
        <v>0</v>
      </c>
      <c r="X17" s="35">
        <f t="shared" si="5"/>
        <v>636100.22688786162</v>
      </c>
      <c r="Y17" s="36">
        <f t="shared" si="6"/>
        <v>0</v>
      </c>
    </row>
    <row r="18" spans="2:25" x14ac:dyDescent="0.2">
      <c r="B18" s="48">
        <v>10</v>
      </c>
      <c r="C18" s="88">
        <f t="shared" si="0"/>
        <v>661544.23596337636</v>
      </c>
      <c r="D18" s="88"/>
      <c r="E18" s="48">
        <v>2016</v>
      </c>
      <c r="F18" s="8">
        <v>44138</v>
      </c>
      <c r="G18" s="48" t="s">
        <v>4</v>
      </c>
      <c r="H18" s="89">
        <v>0.76839999999999997</v>
      </c>
      <c r="I18" s="89"/>
      <c r="J18" s="48">
        <v>51</v>
      </c>
      <c r="K18" s="90">
        <f>IF(J18="","",C18*0.03)</f>
        <v>19846.327078901289</v>
      </c>
      <c r="L18" s="91"/>
      <c r="M18" s="6">
        <f>IF(J18="","",(K18/J18)/LOOKUP(RIGHT($D$2,3),定数!$A$6:$A$13,定数!$B$6:$B$13))</f>
        <v>3.2428639017812566</v>
      </c>
      <c r="N18" s="48">
        <v>2016</v>
      </c>
      <c r="O18" s="8">
        <v>44143</v>
      </c>
      <c r="P18" s="89">
        <v>0.77549999999999997</v>
      </c>
      <c r="Q18" s="89"/>
      <c r="R18" s="92">
        <f>IF(P18="","",T18*M18*LOOKUP(RIGHT($D$2,3),定数!$A$6:$A$13,定数!$B$6:$B$13))</f>
        <v>27629.200443176291</v>
      </c>
      <c r="S18" s="92"/>
      <c r="T18" s="93">
        <f t="shared" si="4"/>
        <v>70.999999999999957</v>
      </c>
      <c r="U18" s="93"/>
      <c r="V18" s="22">
        <f t="shared" si="1"/>
        <v>8</v>
      </c>
      <c r="W18">
        <f t="shared" si="2"/>
        <v>0</v>
      </c>
      <c r="X18" s="35">
        <f t="shared" si="5"/>
        <v>661544.23596337636</v>
      </c>
      <c r="Y18" s="36">
        <f t="shared" si="6"/>
        <v>0</v>
      </c>
    </row>
    <row r="19" spans="2:25" x14ac:dyDescent="0.2">
      <c r="B19" s="48">
        <v>11</v>
      </c>
      <c r="C19" s="88">
        <f t="shared" si="0"/>
        <v>689173.43640655268</v>
      </c>
      <c r="D19" s="88"/>
      <c r="E19" s="48">
        <v>2017</v>
      </c>
      <c r="F19" s="8">
        <v>43840</v>
      </c>
      <c r="G19" s="48" t="s">
        <v>4</v>
      </c>
      <c r="H19" s="89">
        <v>0.73640000000000005</v>
      </c>
      <c r="I19" s="89"/>
      <c r="J19" s="48">
        <v>35</v>
      </c>
      <c r="K19" s="90">
        <f t="shared" si="3"/>
        <v>20675.203092196578</v>
      </c>
      <c r="L19" s="91"/>
      <c r="M19" s="6">
        <f>IF(J19="","",(K19/J19)/LOOKUP(RIGHT($D$2,3),定数!$A$6:$A$13,定数!$B$6:$B$13))</f>
        <v>4.9226674029039463</v>
      </c>
      <c r="N19" s="48">
        <v>2017</v>
      </c>
      <c r="O19" s="8">
        <v>43841</v>
      </c>
      <c r="P19" s="89">
        <v>0.74129999999999996</v>
      </c>
      <c r="Q19" s="89"/>
      <c r="R19" s="92">
        <f>IF(P19="","",T19*M19*LOOKUP(RIGHT($D$2,3),定数!$A$6:$A$13,定数!$B$6:$B$13))</f>
        <v>28945.284329074642</v>
      </c>
      <c r="S19" s="92"/>
      <c r="T19" s="93">
        <f t="shared" si="4"/>
        <v>48.999999999999048</v>
      </c>
      <c r="U19" s="93"/>
      <c r="V19" s="22">
        <f t="shared" si="1"/>
        <v>9</v>
      </c>
      <c r="W19">
        <f t="shared" si="2"/>
        <v>0</v>
      </c>
      <c r="X19" s="35">
        <f t="shared" si="5"/>
        <v>689173.43640655268</v>
      </c>
      <c r="Y19" s="36">
        <f t="shared" si="6"/>
        <v>0</v>
      </c>
    </row>
    <row r="20" spans="2:25" x14ac:dyDescent="0.2">
      <c r="B20" s="48">
        <v>12</v>
      </c>
      <c r="C20" s="88">
        <f t="shared" si="0"/>
        <v>718118.72073562734</v>
      </c>
      <c r="D20" s="88"/>
      <c r="E20" s="48">
        <v>2017</v>
      </c>
      <c r="F20" s="8">
        <v>43857</v>
      </c>
      <c r="G20" s="48" t="s">
        <v>3</v>
      </c>
      <c r="H20" s="89">
        <v>0.75229999999999997</v>
      </c>
      <c r="I20" s="89"/>
      <c r="J20" s="48">
        <v>32</v>
      </c>
      <c r="K20" s="90">
        <f t="shared" si="3"/>
        <v>21543.561622068821</v>
      </c>
      <c r="L20" s="91"/>
      <c r="M20" s="6">
        <f>IF(J20="","",(K20/J20)/LOOKUP(RIGHT($D$2,3),定数!$A$6:$A$13,定数!$B$6:$B$13))</f>
        <v>5.6103025057470886</v>
      </c>
      <c r="N20" s="48">
        <v>2017</v>
      </c>
      <c r="O20" s="8">
        <v>43857</v>
      </c>
      <c r="P20" s="89">
        <v>0.75549999999999995</v>
      </c>
      <c r="Q20" s="89"/>
      <c r="R20" s="92">
        <f>IF(P20="","",T20*M20*LOOKUP(RIGHT($D$2,3),定数!$A$6:$A$13,定数!$B$6:$B$13))</f>
        <v>-21543.56162206869</v>
      </c>
      <c r="S20" s="92"/>
      <c r="T20" s="93">
        <f t="shared" si="4"/>
        <v>-31.999999999999808</v>
      </c>
      <c r="U20" s="93"/>
      <c r="V20" s="22">
        <f t="shared" si="1"/>
        <v>0</v>
      </c>
      <c r="W20">
        <f t="shared" si="2"/>
        <v>1</v>
      </c>
      <c r="X20" s="35">
        <f t="shared" si="5"/>
        <v>718118.72073562734</v>
      </c>
      <c r="Y20" s="36">
        <f t="shared" si="6"/>
        <v>0</v>
      </c>
    </row>
    <row r="21" spans="2:25" x14ac:dyDescent="0.2">
      <c r="B21" s="48">
        <v>13</v>
      </c>
      <c r="C21" s="88">
        <f t="shared" si="0"/>
        <v>696575.15911355871</v>
      </c>
      <c r="D21" s="88"/>
      <c r="E21" s="48">
        <v>2017</v>
      </c>
      <c r="F21" s="8">
        <v>43925</v>
      </c>
      <c r="G21" s="48" t="s">
        <v>3</v>
      </c>
      <c r="H21" s="89">
        <v>0.75760000000000005</v>
      </c>
      <c r="I21" s="89"/>
      <c r="J21" s="48">
        <v>40</v>
      </c>
      <c r="K21" s="90">
        <f>IF(J21="","",C21*0.03)</f>
        <v>20897.254773406759</v>
      </c>
      <c r="L21" s="91"/>
      <c r="M21" s="6">
        <f>IF(J21="","",(K21/J21)/LOOKUP(RIGHT($D$2,3),定数!$A$6:$A$13,定数!$B$6:$B$13))</f>
        <v>4.3535947444597412</v>
      </c>
      <c r="N21" s="48">
        <v>2017</v>
      </c>
      <c r="O21" s="8">
        <v>43928</v>
      </c>
      <c r="P21" s="89">
        <v>0.75019999999999998</v>
      </c>
      <c r="Q21" s="89"/>
      <c r="R21" s="92">
        <f>IF(P21="","",T21*M21*LOOKUP(RIGHT($D$2,3),定数!$A$6:$A$13,定数!$B$6:$B$13))</f>
        <v>38659.921330802892</v>
      </c>
      <c r="S21" s="92"/>
      <c r="T21" s="93">
        <f t="shared" si="4"/>
        <v>74.000000000000739</v>
      </c>
      <c r="U21" s="93"/>
      <c r="V21" s="22">
        <f t="shared" si="1"/>
        <v>1</v>
      </c>
      <c r="W21">
        <f t="shared" si="2"/>
        <v>0</v>
      </c>
      <c r="X21" s="35">
        <f t="shared" si="5"/>
        <v>718118.72073562734</v>
      </c>
      <c r="Y21" s="36">
        <f t="shared" si="6"/>
        <v>2.9999999999999694E-2</v>
      </c>
    </row>
    <row r="22" spans="2:25" x14ac:dyDescent="0.2">
      <c r="B22" s="48">
        <v>14</v>
      </c>
      <c r="C22" s="88">
        <f t="shared" si="0"/>
        <v>735235.08044436155</v>
      </c>
      <c r="D22" s="88"/>
      <c r="E22" s="48">
        <v>2017</v>
      </c>
      <c r="F22" s="8">
        <v>43935</v>
      </c>
      <c r="G22" s="48" t="s">
        <v>4</v>
      </c>
      <c r="H22" s="89">
        <v>0.75729999999999997</v>
      </c>
      <c r="I22" s="89"/>
      <c r="J22" s="48">
        <v>17</v>
      </c>
      <c r="K22" s="90">
        <f t="shared" si="3"/>
        <v>22057.052413330846</v>
      </c>
      <c r="L22" s="91"/>
      <c r="M22" s="6">
        <f>IF(J22="","",(K22/J22)/LOOKUP(RIGHT($D$2,3),定数!$A$6:$A$13,定数!$B$6:$B$13))</f>
        <v>10.812280594770023</v>
      </c>
      <c r="N22" s="48">
        <v>2017</v>
      </c>
      <c r="O22" s="8">
        <v>43938</v>
      </c>
      <c r="P22" s="89">
        <v>0.75949999999999995</v>
      </c>
      <c r="Q22" s="89"/>
      <c r="R22" s="92">
        <f>IF(P22="","",T22*M22*LOOKUP(RIGHT($D$2,3),定数!$A$6:$A$13,定数!$B$6:$B$13))</f>
        <v>28544.420770192595</v>
      </c>
      <c r="S22" s="92"/>
      <c r="T22" s="93">
        <f t="shared" si="4"/>
        <v>21.999999999999797</v>
      </c>
      <c r="U22" s="93"/>
      <c r="V22" s="22">
        <f t="shared" si="1"/>
        <v>2</v>
      </c>
      <c r="W22">
        <f t="shared" si="2"/>
        <v>0</v>
      </c>
      <c r="X22" s="35">
        <f t="shared" si="5"/>
        <v>735235.08044436155</v>
      </c>
      <c r="Y22" s="36">
        <f t="shared" si="6"/>
        <v>0</v>
      </c>
    </row>
    <row r="23" spans="2:25" x14ac:dyDescent="0.2">
      <c r="B23" s="48">
        <v>15</v>
      </c>
      <c r="C23" s="88">
        <f t="shared" si="0"/>
        <v>763779.50121455418</v>
      </c>
      <c r="D23" s="88"/>
      <c r="E23" s="48">
        <v>2017</v>
      </c>
      <c r="F23" s="8">
        <v>43942</v>
      </c>
      <c r="G23" s="48" t="s">
        <v>4</v>
      </c>
      <c r="H23" s="89">
        <v>0.75460000000000005</v>
      </c>
      <c r="I23" s="89"/>
      <c r="J23" s="48">
        <v>27</v>
      </c>
      <c r="K23" s="90">
        <f t="shared" si="3"/>
        <v>22913.385036436626</v>
      </c>
      <c r="L23" s="91"/>
      <c r="M23" s="6">
        <f>IF(J23="","",(K23/J23)/LOOKUP(RIGHT($D$2,3),定数!$A$6:$A$13,定数!$B$6:$B$13))</f>
        <v>7.0720324186532793</v>
      </c>
      <c r="N23" s="48">
        <v>2017</v>
      </c>
      <c r="O23" s="8">
        <v>43945</v>
      </c>
      <c r="P23" s="89">
        <v>0.75829999999999997</v>
      </c>
      <c r="Q23" s="89"/>
      <c r="R23" s="92">
        <f>IF(P23="","",T23*M23*LOOKUP(RIGHT($D$2,3),定数!$A$6:$A$13,定数!$B$6:$B$13))</f>
        <v>31399.823938819929</v>
      </c>
      <c r="S23" s="92"/>
      <c r="T23" s="93">
        <f t="shared" si="4"/>
        <v>36.999999999999254</v>
      </c>
      <c r="U23" s="93"/>
      <c r="V23" t="str">
        <f t="shared" ref="V23:W74" si="7">IF(S23&lt;&gt;"",IF(S23&lt;0,1+V22,0),"")</f>
        <v/>
      </c>
      <c r="W23">
        <f t="shared" si="2"/>
        <v>0</v>
      </c>
      <c r="X23" s="35">
        <f t="shared" si="5"/>
        <v>763779.50121455418</v>
      </c>
      <c r="Y23" s="36">
        <f t="shared" si="6"/>
        <v>0</v>
      </c>
    </row>
    <row r="24" spans="2:25" x14ac:dyDescent="0.2">
      <c r="B24" s="48">
        <v>16</v>
      </c>
      <c r="C24" s="88">
        <f t="shared" si="0"/>
        <v>795179.32515337411</v>
      </c>
      <c r="D24" s="88"/>
      <c r="E24" s="48">
        <v>2017</v>
      </c>
      <c r="F24" s="8">
        <v>43962</v>
      </c>
      <c r="G24" s="48" t="s">
        <v>4</v>
      </c>
      <c r="H24" s="89">
        <v>0.7379</v>
      </c>
      <c r="I24" s="89"/>
      <c r="J24" s="48">
        <v>25</v>
      </c>
      <c r="K24" s="90">
        <f t="shared" si="3"/>
        <v>23855.379754601221</v>
      </c>
      <c r="L24" s="91"/>
      <c r="M24" s="6">
        <f>IF(J24="","",(K24/J24)/LOOKUP(RIGHT($D$2,3),定数!$A$6:$A$13,定数!$B$6:$B$13))</f>
        <v>7.9517932515337408</v>
      </c>
      <c r="N24" s="48">
        <v>2017</v>
      </c>
      <c r="O24" s="8">
        <v>43963</v>
      </c>
      <c r="P24" s="89">
        <v>0.74129999999999996</v>
      </c>
      <c r="Q24" s="89"/>
      <c r="R24" s="92">
        <f>IF(P24="","",T24*M24*LOOKUP(RIGHT($D$2,3),定数!$A$6:$A$13,定数!$B$6:$B$13))</f>
        <v>32443.316466257267</v>
      </c>
      <c r="S24" s="92"/>
      <c r="T24" s="93">
        <f t="shared" si="4"/>
        <v>33.999999999999588</v>
      </c>
      <c r="U24" s="93"/>
      <c r="V24" t="str">
        <f t="shared" si="7"/>
        <v/>
      </c>
      <c r="W24">
        <f t="shared" si="2"/>
        <v>0</v>
      </c>
      <c r="X24" s="35">
        <f t="shared" si="5"/>
        <v>795179.32515337411</v>
      </c>
      <c r="Y24" s="36">
        <f t="shared" si="6"/>
        <v>0</v>
      </c>
    </row>
    <row r="25" spans="2:25" x14ac:dyDescent="0.2">
      <c r="B25" s="48">
        <v>17</v>
      </c>
      <c r="C25" s="88">
        <f t="shared" si="0"/>
        <v>827622.64161963132</v>
      </c>
      <c r="D25" s="88"/>
      <c r="E25" s="48">
        <v>2017</v>
      </c>
      <c r="F25" s="8">
        <v>43970</v>
      </c>
      <c r="G25" s="48" t="s">
        <v>4</v>
      </c>
      <c r="H25" s="89">
        <v>0.74550000000000005</v>
      </c>
      <c r="I25" s="89"/>
      <c r="J25" s="48">
        <v>26</v>
      </c>
      <c r="K25" s="90">
        <f t="shared" si="3"/>
        <v>24828.679248588938</v>
      </c>
      <c r="L25" s="91"/>
      <c r="M25" s="6">
        <f>IF(J25="","",(K25/J25)/LOOKUP(RIGHT($D$2,3),定数!$A$6:$A$13,定数!$B$6:$B$13))</f>
        <v>7.9579100155733773</v>
      </c>
      <c r="N25" s="48">
        <v>2017</v>
      </c>
      <c r="O25" s="8">
        <v>43974</v>
      </c>
      <c r="P25" s="89">
        <v>0.74880000000000002</v>
      </c>
      <c r="Q25" s="89"/>
      <c r="R25" s="92">
        <f>IF(P25="","",T25*M25*LOOKUP(RIGHT($D$2,3),定数!$A$6:$A$13,定数!$B$6:$B$13))</f>
        <v>31513.323661670285</v>
      </c>
      <c r="S25" s="92"/>
      <c r="T25" s="93">
        <f t="shared" si="4"/>
        <v>32.999999999999694</v>
      </c>
      <c r="U25" s="93"/>
      <c r="V25" t="str">
        <f t="shared" si="7"/>
        <v/>
      </c>
      <c r="W25">
        <f t="shared" si="2"/>
        <v>0</v>
      </c>
      <c r="X25" s="35">
        <f t="shared" si="5"/>
        <v>827622.64161963132</v>
      </c>
      <c r="Y25" s="36">
        <f t="shared" si="6"/>
        <v>0</v>
      </c>
    </row>
    <row r="26" spans="2:25" x14ac:dyDescent="0.2">
      <c r="B26" s="48">
        <v>18</v>
      </c>
      <c r="C26" s="88">
        <f t="shared" si="0"/>
        <v>859135.96528130164</v>
      </c>
      <c r="D26" s="88"/>
      <c r="E26" s="48">
        <v>2017</v>
      </c>
      <c r="F26" s="8">
        <v>43976</v>
      </c>
      <c r="G26" s="48" t="s">
        <v>3</v>
      </c>
      <c r="H26" s="89">
        <v>0.746</v>
      </c>
      <c r="I26" s="89"/>
      <c r="J26" s="48">
        <v>21</v>
      </c>
      <c r="K26" s="90">
        <f t="shared" si="3"/>
        <v>25774.078958439048</v>
      </c>
      <c r="L26" s="91"/>
      <c r="M26" s="6">
        <f>IF(J26="","",(K26/J26)/LOOKUP(RIGHT($D$2,3),定数!$A$6:$A$13,定数!$B$6:$B$13))</f>
        <v>10.227809110491686</v>
      </c>
      <c r="N26" s="48">
        <v>2017</v>
      </c>
      <c r="O26" s="8">
        <v>43977</v>
      </c>
      <c r="P26" s="89">
        <v>0.74329999999999996</v>
      </c>
      <c r="Q26" s="89"/>
      <c r="R26" s="92">
        <f>IF(P26="","",T26*M26*LOOKUP(RIGHT($D$2,3),定数!$A$6:$A$13,定数!$B$6:$B$13))</f>
        <v>33138.101517993498</v>
      </c>
      <c r="S26" s="92"/>
      <c r="T26" s="93">
        <f t="shared" si="4"/>
        <v>27.000000000000355</v>
      </c>
      <c r="U26" s="93"/>
      <c r="V26" t="str">
        <f t="shared" si="7"/>
        <v/>
      </c>
      <c r="W26">
        <f t="shared" si="2"/>
        <v>0</v>
      </c>
      <c r="X26" s="35">
        <f t="shared" si="5"/>
        <v>859135.96528130164</v>
      </c>
      <c r="Y26" s="36">
        <f t="shared" si="6"/>
        <v>0</v>
      </c>
    </row>
    <row r="27" spans="2:25" x14ac:dyDescent="0.2">
      <c r="B27" s="48">
        <v>19</v>
      </c>
      <c r="C27" s="88">
        <f t="shared" si="0"/>
        <v>892274.06679929513</v>
      </c>
      <c r="D27" s="88"/>
      <c r="E27" s="48">
        <v>2017</v>
      </c>
      <c r="F27" s="8">
        <v>43988</v>
      </c>
      <c r="G27" s="48" t="s">
        <v>4</v>
      </c>
      <c r="H27" s="89">
        <v>0.74970000000000003</v>
      </c>
      <c r="I27" s="89"/>
      <c r="J27" s="48">
        <v>41</v>
      </c>
      <c r="K27" s="90">
        <f t="shared" si="3"/>
        <v>26768.222003978852</v>
      </c>
      <c r="L27" s="91"/>
      <c r="M27" s="6">
        <f>IF(J27="","",(K27/J27)/LOOKUP(RIGHT($D$2,3),定数!$A$6:$A$13,定数!$B$6:$B$13))</f>
        <v>5.4406955292639942</v>
      </c>
      <c r="N27" s="48">
        <v>2017</v>
      </c>
      <c r="O27" s="8">
        <v>43989</v>
      </c>
      <c r="P27" s="89">
        <v>0.75549999999999995</v>
      </c>
      <c r="Q27" s="89"/>
      <c r="R27" s="92">
        <f>IF(P27="","",T27*M27*LOOKUP(RIGHT($D$2,3),定数!$A$6:$A$13,定数!$B$6:$B$13))</f>
        <v>37867.240883676852</v>
      </c>
      <c r="S27" s="92"/>
      <c r="T27" s="93">
        <f t="shared" si="4"/>
        <v>57.999999999999162</v>
      </c>
      <c r="U27" s="93"/>
      <c r="V27" t="str">
        <f t="shared" si="7"/>
        <v/>
      </c>
      <c r="W27">
        <f t="shared" si="2"/>
        <v>0</v>
      </c>
      <c r="X27" s="35">
        <f t="shared" si="5"/>
        <v>892274.06679929513</v>
      </c>
      <c r="Y27" s="36">
        <f t="shared" si="6"/>
        <v>0</v>
      </c>
    </row>
    <row r="28" spans="2:25" x14ac:dyDescent="0.2">
      <c r="B28" s="48">
        <v>20</v>
      </c>
      <c r="C28" s="88">
        <f t="shared" si="0"/>
        <v>930141.30768297194</v>
      </c>
      <c r="D28" s="88"/>
      <c r="E28" s="48">
        <v>2017</v>
      </c>
      <c r="F28" s="8">
        <v>44010</v>
      </c>
      <c r="G28" s="48" t="s">
        <v>4</v>
      </c>
      <c r="H28" s="89">
        <v>0.76080000000000003</v>
      </c>
      <c r="I28" s="89"/>
      <c r="J28" s="48">
        <v>32</v>
      </c>
      <c r="K28" s="90">
        <f t="shared" si="3"/>
        <v>27904.239230489158</v>
      </c>
      <c r="L28" s="91"/>
      <c r="M28" s="6">
        <f>IF(J28="","",(K28/J28)/LOOKUP(RIGHT($D$2,3),定数!$A$6:$A$13,定数!$B$6:$B$13))</f>
        <v>7.2667289662732184</v>
      </c>
      <c r="N28" s="48">
        <v>2017</v>
      </c>
      <c r="O28" s="8">
        <v>44011</v>
      </c>
      <c r="P28" s="89">
        <v>0.76529999999999998</v>
      </c>
      <c r="Q28" s="89"/>
      <c r="R28" s="92">
        <f>IF(P28="","",T28*M28*LOOKUP(RIGHT($D$2,3),定数!$A$6:$A$13,定数!$B$6:$B$13))</f>
        <v>39240.336417874933</v>
      </c>
      <c r="S28" s="92"/>
      <c r="T28" s="93">
        <f t="shared" si="4"/>
        <v>44.999999999999488</v>
      </c>
      <c r="U28" s="93"/>
      <c r="V28" t="str">
        <f t="shared" si="7"/>
        <v/>
      </c>
      <c r="W28">
        <f t="shared" si="2"/>
        <v>0</v>
      </c>
      <c r="X28" s="35">
        <f t="shared" si="5"/>
        <v>930141.30768297194</v>
      </c>
      <c r="Y28" s="36">
        <f t="shared" si="6"/>
        <v>0</v>
      </c>
    </row>
    <row r="29" spans="2:25" x14ac:dyDescent="0.2">
      <c r="B29" s="48">
        <v>21</v>
      </c>
      <c r="C29" s="88">
        <f t="shared" si="0"/>
        <v>969381.64410084684</v>
      </c>
      <c r="D29" s="88"/>
      <c r="E29" s="48">
        <v>2017</v>
      </c>
      <c r="F29" s="8">
        <v>44017</v>
      </c>
      <c r="G29" s="48" t="s">
        <v>3</v>
      </c>
      <c r="H29" s="89">
        <v>0.76070000000000004</v>
      </c>
      <c r="I29" s="89"/>
      <c r="J29" s="48">
        <v>26</v>
      </c>
      <c r="K29" s="90">
        <f t="shared" si="3"/>
        <v>29081.449323025405</v>
      </c>
      <c r="L29" s="91"/>
      <c r="M29" s="6">
        <f>IF(J29="","",(K29/J29)/LOOKUP(RIGHT($D$2,3),定数!$A$6:$A$13,定数!$B$6:$B$13))</f>
        <v>9.3209773471235273</v>
      </c>
      <c r="N29" s="48">
        <v>2017</v>
      </c>
      <c r="O29" s="8">
        <v>44017</v>
      </c>
      <c r="P29" s="89">
        <v>0.75249999999999995</v>
      </c>
      <c r="Q29" s="89"/>
      <c r="R29" s="92">
        <f>IF(P29="","",T29*M29*LOOKUP(RIGHT($D$2,3),定数!$A$6:$A$13,定数!$B$6:$B$13))</f>
        <v>91718.417095696597</v>
      </c>
      <c r="S29" s="92"/>
      <c r="T29" s="93">
        <f t="shared" si="4"/>
        <v>82.000000000000966</v>
      </c>
      <c r="U29" s="93"/>
      <c r="V29" t="str">
        <f t="shared" si="7"/>
        <v/>
      </c>
      <c r="W29">
        <f t="shared" si="2"/>
        <v>0</v>
      </c>
      <c r="X29" s="35">
        <f t="shared" si="5"/>
        <v>969381.64410084684</v>
      </c>
      <c r="Y29" s="36">
        <f t="shared" si="6"/>
        <v>0</v>
      </c>
    </row>
    <row r="30" spans="2:25" x14ac:dyDescent="0.2">
      <c r="B30" s="48">
        <v>22</v>
      </c>
      <c r="C30" s="88">
        <f t="shared" si="0"/>
        <v>1061100.0611965435</v>
      </c>
      <c r="D30" s="88"/>
      <c r="E30" s="48">
        <v>2017</v>
      </c>
      <c r="F30" s="8">
        <v>44050</v>
      </c>
      <c r="G30" s="48" t="s">
        <v>3</v>
      </c>
      <c r="H30" s="89">
        <v>0.79339999999999999</v>
      </c>
      <c r="I30" s="89"/>
      <c r="J30" s="48">
        <v>15</v>
      </c>
      <c r="K30" s="90">
        <f t="shared" si="3"/>
        <v>31833.001835896303</v>
      </c>
      <c r="L30" s="91"/>
      <c r="M30" s="6">
        <f>IF(J30="","",(K30/J30)/LOOKUP(RIGHT($D$2,3),定数!$A$6:$A$13,定数!$B$6:$B$13))</f>
        <v>17.685001019942391</v>
      </c>
      <c r="N30" s="48">
        <v>2017</v>
      </c>
      <c r="O30" s="8">
        <v>44050</v>
      </c>
      <c r="P30" s="89">
        <v>0.79149999999999998</v>
      </c>
      <c r="Q30" s="89"/>
      <c r="R30" s="92">
        <f>IF(P30="","",T30*M30*LOOKUP(RIGHT($D$2,3),定数!$A$6:$A$13,定数!$B$6:$B$13))</f>
        <v>40321.802325468925</v>
      </c>
      <c r="S30" s="92"/>
      <c r="T30" s="93">
        <f t="shared" si="4"/>
        <v>19.000000000000128</v>
      </c>
      <c r="U30" s="93"/>
      <c r="V30" t="str">
        <f t="shared" si="7"/>
        <v/>
      </c>
      <c r="W30">
        <f t="shared" si="2"/>
        <v>0</v>
      </c>
      <c r="X30" s="35">
        <f t="shared" si="5"/>
        <v>1061100.0611965435</v>
      </c>
      <c r="Y30" s="36">
        <f t="shared" si="6"/>
        <v>0</v>
      </c>
    </row>
    <row r="31" spans="2:25" x14ac:dyDescent="0.2">
      <c r="B31" s="48">
        <v>23</v>
      </c>
      <c r="C31" s="88">
        <f t="shared" si="0"/>
        <v>1101421.8635220125</v>
      </c>
      <c r="D31" s="88"/>
      <c r="E31" s="48">
        <v>2017</v>
      </c>
      <c r="F31" s="8">
        <v>44058</v>
      </c>
      <c r="G31" s="48" t="s">
        <v>3</v>
      </c>
      <c r="H31" s="89">
        <v>0.7853</v>
      </c>
      <c r="I31" s="89"/>
      <c r="J31" s="48">
        <v>24</v>
      </c>
      <c r="K31" s="90">
        <f t="shared" si="3"/>
        <v>33042.655905660373</v>
      </c>
      <c r="L31" s="91"/>
      <c r="M31" s="6">
        <f>IF(J31="","",(K31/J31)/LOOKUP(RIGHT($D$2,3),定数!$A$6:$A$13,定数!$B$6:$B$13))</f>
        <v>11.473144411687629</v>
      </c>
      <c r="N31" s="48">
        <v>2017</v>
      </c>
      <c r="O31" s="8">
        <v>44058</v>
      </c>
      <c r="P31" s="89">
        <v>0.78220000000000001</v>
      </c>
      <c r="Q31" s="89"/>
      <c r="R31" s="92">
        <f>IF(P31="","",T31*M31*LOOKUP(RIGHT($D$2,3),定数!$A$6:$A$13,定数!$B$6:$B$13))</f>
        <v>42680.097211477863</v>
      </c>
      <c r="S31" s="92"/>
      <c r="T31" s="93">
        <f t="shared" si="4"/>
        <v>30.999999999999915</v>
      </c>
      <c r="U31" s="93"/>
      <c r="V31" t="str">
        <f t="shared" si="7"/>
        <v/>
      </c>
      <c r="W31">
        <f t="shared" si="2"/>
        <v>0</v>
      </c>
      <c r="X31" s="35">
        <f t="shared" si="5"/>
        <v>1101421.8635220125</v>
      </c>
      <c r="Y31" s="36">
        <f t="shared" si="6"/>
        <v>0</v>
      </c>
    </row>
    <row r="32" spans="2:25" x14ac:dyDescent="0.2">
      <c r="B32" s="48">
        <v>24</v>
      </c>
      <c r="C32" s="88">
        <f t="shared" si="0"/>
        <v>1144101.9607334903</v>
      </c>
      <c r="D32" s="88"/>
      <c r="E32" s="48">
        <v>2017</v>
      </c>
      <c r="F32" s="8">
        <v>44107</v>
      </c>
      <c r="G32" s="48" t="s">
        <v>3</v>
      </c>
      <c r="H32" s="89">
        <v>0.78220000000000001</v>
      </c>
      <c r="I32" s="89"/>
      <c r="J32" s="48">
        <v>15</v>
      </c>
      <c r="K32" s="90">
        <f t="shared" si="3"/>
        <v>34323.058822004707</v>
      </c>
      <c r="L32" s="91"/>
      <c r="M32" s="6">
        <f>IF(J32="","",(K32/J32)/LOOKUP(RIGHT($D$2,3),定数!$A$6:$A$13,定数!$B$6:$B$13))</f>
        <v>19.068366012224836</v>
      </c>
      <c r="N32" s="48">
        <v>2017</v>
      </c>
      <c r="O32" s="8">
        <v>44107</v>
      </c>
      <c r="P32" s="89">
        <v>0.78029999999999999</v>
      </c>
      <c r="Q32" s="89"/>
      <c r="R32" s="92">
        <f>IF(P32="","",T32*M32*LOOKUP(RIGHT($D$2,3),定数!$A$6:$A$13,定数!$B$6:$B$13))</f>
        <v>43475.874507872919</v>
      </c>
      <c r="S32" s="92"/>
      <c r="T32" s="93">
        <f t="shared" si="4"/>
        <v>19.000000000000128</v>
      </c>
      <c r="U32" s="93"/>
      <c r="V32" t="str">
        <f t="shared" si="7"/>
        <v/>
      </c>
      <c r="W32">
        <f t="shared" si="2"/>
        <v>0</v>
      </c>
      <c r="X32" s="35">
        <f t="shared" si="5"/>
        <v>1144101.9607334903</v>
      </c>
      <c r="Y32" s="36">
        <f t="shared" si="6"/>
        <v>0</v>
      </c>
    </row>
    <row r="33" spans="2:25" x14ac:dyDescent="0.2">
      <c r="B33" s="48">
        <v>25</v>
      </c>
      <c r="C33" s="88">
        <f t="shared" si="0"/>
        <v>1187577.8352413632</v>
      </c>
      <c r="D33" s="88"/>
      <c r="E33" s="48">
        <v>2017</v>
      </c>
      <c r="F33" s="8">
        <v>44145</v>
      </c>
      <c r="G33" s="48" t="s">
        <v>4</v>
      </c>
      <c r="H33" s="89">
        <v>0.76910000000000001</v>
      </c>
      <c r="I33" s="89"/>
      <c r="J33" s="48">
        <v>28</v>
      </c>
      <c r="K33" s="90">
        <f t="shared" si="3"/>
        <v>35627.335057240896</v>
      </c>
      <c r="L33" s="91"/>
      <c r="M33" s="6">
        <f>IF(J33="","",(K33/J33)/LOOKUP(RIGHT($D$2,3),定数!$A$6:$A$13,定数!$B$6:$B$13))</f>
        <v>10.603373528940743</v>
      </c>
      <c r="N33" s="48">
        <v>2017</v>
      </c>
      <c r="O33" s="8">
        <v>44145</v>
      </c>
      <c r="P33" s="89">
        <v>0.76629999999999998</v>
      </c>
      <c r="Q33" s="89"/>
      <c r="R33" s="92">
        <f>IF(P33="","",T33*M33*LOOKUP(RIGHT($D$2,3),定数!$A$6:$A$13,定数!$B$6:$B$13))</f>
        <v>-35627.335057241216</v>
      </c>
      <c r="S33" s="92"/>
      <c r="T33" s="93">
        <f t="shared" si="4"/>
        <v>-28.000000000000249</v>
      </c>
      <c r="U33" s="93"/>
      <c r="V33" t="str">
        <f t="shared" si="7"/>
        <v/>
      </c>
      <c r="W33">
        <f t="shared" si="2"/>
        <v>1</v>
      </c>
      <c r="X33" s="35">
        <f t="shared" si="5"/>
        <v>1187577.8352413632</v>
      </c>
      <c r="Y33" s="36">
        <f t="shared" si="6"/>
        <v>0</v>
      </c>
    </row>
    <row r="34" spans="2:25" x14ac:dyDescent="0.2">
      <c r="B34" s="48">
        <v>26</v>
      </c>
      <c r="C34" s="88">
        <f t="shared" si="0"/>
        <v>1151950.500184122</v>
      </c>
      <c r="D34" s="88"/>
      <c r="E34" s="48">
        <v>2017</v>
      </c>
      <c r="F34" s="8">
        <v>44151</v>
      </c>
      <c r="G34" s="48" t="s">
        <v>3</v>
      </c>
      <c r="H34" s="89">
        <v>0.75900000000000001</v>
      </c>
      <c r="I34" s="89"/>
      <c r="J34" s="48">
        <v>18</v>
      </c>
      <c r="K34" s="90">
        <f t="shared" si="3"/>
        <v>34558.515005523659</v>
      </c>
      <c r="L34" s="91"/>
      <c r="M34" s="6">
        <f>IF(J34="","",(K34/J34)/LOOKUP(RIGHT($D$2,3),定数!$A$6:$A$13,定数!$B$6:$B$13))</f>
        <v>15.999312502557249</v>
      </c>
      <c r="N34" s="48">
        <v>2017</v>
      </c>
      <c r="O34" s="8">
        <v>44152</v>
      </c>
      <c r="P34" s="89">
        <v>0.75680000000000003</v>
      </c>
      <c r="Q34" s="89"/>
      <c r="R34" s="92">
        <f>IF(P34="","",T34*M34*LOOKUP(RIGHT($D$2,3),定数!$A$6:$A$13,定数!$B$6:$B$13))</f>
        <v>42238.185006750748</v>
      </c>
      <c r="S34" s="92"/>
      <c r="T34" s="93">
        <f t="shared" si="4"/>
        <v>21.999999999999797</v>
      </c>
      <c r="U34" s="93"/>
      <c r="V34" t="str">
        <f t="shared" si="7"/>
        <v/>
      </c>
      <c r="W34">
        <f t="shared" si="2"/>
        <v>0</v>
      </c>
      <c r="X34" s="35">
        <f t="shared" si="5"/>
        <v>1187577.8352413632</v>
      </c>
      <c r="Y34" s="36">
        <f t="shared" si="6"/>
        <v>3.0000000000000249E-2</v>
      </c>
    </row>
    <row r="35" spans="2:25" x14ac:dyDescent="0.2">
      <c r="B35" s="48">
        <v>27</v>
      </c>
      <c r="C35" s="88">
        <f t="shared" si="0"/>
        <v>1194188.6851908728</v>
      </c>
      <c r="D35" s="88"/>
      <c r="E35" s="48">
        <v>2017</v>
      </c>
      <c r="F35" s="8">
        <v>44164</v>
      </c>
      <c r="G35" s="48" t="s">
        <v>3</v>
      </c>
      <c r="H35" s="89">
        <v>0.75900000000000001</v>
      </c>
      <c r="I35" s="89"/>
      <c r="J35" s="48">
        <v>18</v>
      </c>
      <c r="K35" s="90">
        <f t="shared" si="3"/>
        <v>35825.660555726179</v>
      </c>
      <c r="L35" s="91"/>
      <c r="M35" s="6">
        <f>IF(J35="","",(K35/J35)/LOOKUP(RIGHT($D$2,3),定数!$A$6:$A$13,定数!$B$6:$B$13))</f>
        <v>16.585953960984344</v>
      </c>
      <c r="N35" s="48">
        <v>2017</v>
      </c>
      <c r="O35" s="8">
        <v>44164</v>
      </c>
      <c r="P35" s="89">
        <v>0.75670000000000004</v>
      </c>
      <c r="Q35" s="89"/>
      <c r="R35" s="92">
        <f>IF(P35="","",T35*M35*LOOKUP(RIGHT($D$2,3),定数!$A$6:$A$13,定数!$B$6:$B$13))</f>
        <v>45777.232932316168</v>
      </c>
      <c r="S35" s="92"/>
      <c r="T35" s="93">
        <f t="shared" si="4"/>
        <v>22.999999999999687</v>
      </c>
      <c r="U35" s="93"/>
      <c r="V35" t="str">
        <f t="shared" si="7"/>
        <v/>
      </c>
      <c r="W35">
        <f t="shared" si="2"/>
        <v>0</v>
      </c>
      <c r="X35" s="35">
        <f t="shared" si="5"/>
        <v>1194188.6851908728</v>
      </c>
      <c r="Y35" s="36">
        <f t="shared" si="6"/>
        <v>0</v>
      </c>
    </row>
    <row r="36" spans="2:25" x14ac:dyDescent="0.2">
      <c r="B36" s="48">
        <v>28</v>
      </c>
      <c r="C36" s="88">
        <f t="shared" si="0"/>
        <v>1239965.9181231889</v>
      </c>
      <c r="D36" s="88"/>
      <c r="E36" s="48">
        <v>2018</v>
      </c>
      <c r="F36" s="8">
        <v>43876</v>
      </c>
      <c r="G36" s="48" t="s">
        <v>4</v>
      </c>
      <c r="H36" s="89">
        <v>0.79390000000000005</v>
      </c>
      <c r="I36" s="89"/>
      <c r="J36" s="48">
        <v>48</v>
      </c>
      <c r="K36" s="90">
        <f t="shared" si="3"/>
        <v>37198.977543695662</v>
      </c>
      <c r="L36" s="91"/>
      <c r="M36" s="6">
        <f>IF(J36="","",(K36/J36)/LOOKUP(RIGHT($D$2,3),定数!$A$6:$A$13,定数!$B$6:$B$13))</f>
        <v>6.4581558235582746</v>
      </c>
      <c r="N36" s="48">
        <v>2018</v>
      </c>
      <c r="O36" s="8">
        <v>43877</v>
      </c>
      <c r="P36" s="89">
        <v>0.78910000000000002</v>
      </c>
      <c r="Q36" s="89"/>
      <c r="R36" s="92">
        <f>IF(P36="","",T36*M36*LOOKUP(RIGHT($D$2,3),定数!$A$6:$A$13,定数!$B$6:$B$13))</f>
        <v>-37198.977543695866</v>
      </c>
      <c r="S36" s="92"/>
      <c r="T36" s="93">
        <f t="shared" si="4"/>
        <v>-48.000000000000263</v>
      </c>
      <c r="U36" s="93"/>
      <c r="V36" t="str">
        <f t="shared" si="7"/>
        <v/>
      </c>
      <c r="W36">
        <f t="shared" si="2"/>
        <v>1</v>
      </c>
      <c r="X36" s="35">
        <f t="shared" si="5"/>
        <v>1239965.9181231889</v>
      </c>
      <c r="Y36" s="36">
        <f t="shared" si="6"/>
        <v>0</v>
      </c>
    </row>
    <row r="37" spans="2:25" x14ac:dyDescent="0.2">
      <c r="B37" s="48">
        <v>29</v>
      </c>
      <c r="C37" s="88">
        <f t="shared" si="0"/>
        <v>1202766.9405794931</v>
      </c>
      <c r="D37" s="88"/>
      <c r="E37" s="48">
        <v>2018</v>
      </c>
      <c r="F37" s="8">
        <v>43882</v>
      </c>
      <c r="G37" s="48" t="s">
        <v>3</v>
      </c>
      <c r="H37" s="89">
        <v>0.78669999999999995</v>
      </c>
      <c r="I37" s="89"/>
      <c r="J37" s="48">
        <v>35</v>
      </c>
      <c r="K37" s="90">
        <f>IF(J37="","",C37*0.03)</f>
        <v>36083.008217384791</v>
      </c>
      <c r="L37" s="91"/>
      <c r="M37" s="6">
        <f>IF(J37="","",(K37/J37)/LOOKUP(RIGHT($D$2,3),定数!$A$6:$A$13,定数!$B$6:$B$13))</f>
        <v>8.591192432710665</v>
      </c>
      <c r="N37" s="48">
        <v>2018</v>
      </c>
      <c r="O37" s="8">
        <v>43882</v>
      </c>
      <c r="P37" s="89">
        <v>0.78190000000000004</v>
      </c>
      <c r="Q37" s="89"/>
      <c r="R37" s="92">
        <f>IF(P37="","",T37*M37*LOOKUP(RIGHT($D$2,3),定数!$A$6:$A$13,定数!$B$6:$B$13))</f>
        <v>49485.268412412559</v>
      </c>
      <c r="S37" s="92"/>
      <c r="T37" s="93">
        <f t="shared" si="4"/>
        <v>47.999999999999154</v>
      </c>
      <c r="U37" s="93"/>
      <c r="V37" t="str">
        <f t="shared" si="7"/>
        <v/>
      </c>
      <c r="W37">
        <f t="shared" si="2"/>
        <v>0</v>
      </c>
      <c r="X37" s="35">
        <f t="shared" si="5"/>
        <v>1239965.9181231889</v>
      </c>
      <c r="Y37" s="36">
        <f t="shared" si="6"/>
        <v>3.0000000000000138E-2</v>
      </c>
    </row>
    <row r="38" spans="2:25" x14ac:dyDescent="0.2">
      <c r="B38" s="48">
        <v>30</v>
      </c>
      <c r="C38" s="88">
        <f t="shared" si="0"/>
        <v>1252252.2089919057</v>
      </c>
      <c r="D38" s="88"/>
      <c r="E38" s="48">
        <v>2018</v>
      </c>
      <c r="F38" s="8">
        <v>43903</v>
      </c>
      <c r="G38" s="48" t="s">
        <v>4</v>
      </c>
      <c r="H38" s="89">
        <v>0.78800000000000003</v>
      </c>
      <c r="I38" s="89"/>
      <c r="J38" s="48">
        <v>23</v>
      </c>
      <c r="K38" s="90">
        <f>IF(J38="","",C38*0.03)</f>
        <v>37567.566269757168</v>
      </c>
      <c r="L38" s="91"/>
      <c r="M38" s="6">
        <f>IF(J38="","",(K38/J38)/LOOKUP(RIGHT($D$2,3),定数!$A$6:$A$13,定数!$B$6:$B$13))</f>
        <v>13.611437054259843</v>
      </c>
      <c r="N38" s="48">
        <v>2018</v>
      </c>
      <c r="O38" s="8">
        <v>43903</v>
      </c>
      <c r="P38" s="89">
        <v>0.78569999999999995</v>
      </c>
      <c r="Q38" s="89"/>
      <c r="R38" s="92">
        <f>IF(P38="","",T38*M38*LOOKUP(RIGHT($D$2,3),定数!$A$6:$A$13,定数!$B$6:$B$13))</f>
        <v>-37567.56626975847</v>
      </c>
      <c r="S38" s="92"/>
      <c r="T38" s="94">
        <f t="shared" si="4"/>
        <v>-23.000000000000796</v>
      </c>
      <c r="U38" s="95"/>
      <c r="V38" t="str">
        <f t="shared" si="7"/>
        <v/>
      </c>
      <c r="W38">
        <f t="shared" si="2"/>
        <v>1</v>
      </c>
      <c r="X38" s="35">
        <f t="shared" si="5"/>
        <v>1252252.2089919057</v>
      </c>
      <c r="Y38" s="36">
        <f t="shared" si="6"/>
        <v>0</v>
      </c>
    </row>
    <row r="39" spans="2:25" x14ac:dyDescent="0.2">
      <c r="B39" s="48">
        <v>31</v>
      </c>
      <c r="C39" s="88">
        <f t="shared" si="0"/>
        <v>1214684.6427221473</v>
      </c>
      <c r="D39" s="88"/>
      <c r="E39" s="48">
        <v>2018</v>
      </c>
      <c r="F39" s="8">
        <v>43972</v>
      </c>
      <c r="G39" s="48" t="s">
        <v>4</v>
      </c>
      <c r="H39" s="89">
        <v>0.753</v>
      </c>
      <c r="I39" s="89"/>
      <c r="J39" s="48">
        <v>29</v>
      </c>
      <c r="K39" s="90">
        <f t="shared" si="3"/>
        <v>36440.539281664416</v>
      </c>
      <c r="L39" s="91"/>
      <c r="M39" s="6">
        <f>IF(J39="","",(K39/J39)/LOOKUP(RIGHT($D$2,3),定数!$A$6:$A$13,定数!$B$6:$B$13))</f>
        <v>10.471419333811614</v>
      </c>
      <c r="N39" s="48">
        <v>2018</v>
      </c>
      <c r="O39" s="8">
        <v>43972</v>
      </c>
      <c r="P39" s="89">
        <v>0.75680000000000003</v>
      </c>
      <c r="Q39" s="89"/>
      <c r="R39" s="92">
        <f>IF(P39="","",T39*M39*LOOKUP(RIGHT($D$2,3),定数!$A$6:$A$13,定数!$B$6:$B$13))</f>
        <v>47749.672162181276</v>
      </c>
      <c r="S39" s="92"/>
      <c r="T39" s="94">
        <f t="shared" si="4"/>
        <v>38.000000000000256</v>
      </c>
      <c r="U39" s="95"/>
      <c r="V39" t="str">
        <f t="shared" si="7"/>
        <v/>
      </c>
      <c r="W39">
        <f t="shared" si="2"/>
        <v>0</v>
      </c>
      <c r="X39" s="35">
        <f t="shared" si="5"/>
        <v>1252252.2089919057</v>
      </c>
      <c r="Y39" s="36">
        <f t="shared" si="6"/>
        <v>3.0000000000001026E-2</v>
      </c>
    </row>
    <row r="40" spans="2:25" x14ac:dyDescent="0.2">
      <c r="B40" s="48">
        <v>32</v>
      </c>
      <c r="C40" s="88">
        <f t="shared" si="0"/>
        <v>1262434.3148843285</v>
      </c>
      <c r="D40" s="88"/>
      <c r="E40" s="48">
        <v>2018</v>
      </c>
      <c r="F40" s="8">
        <v>43996</v>
      </c>
      <c r="G40" s="48" t="s">
        <v>3</v>
      </c>
      <c r="H40" s="89">
        <v>0.75519999999999998</v>
      </c>
      <c r="I40" s="89"/>
      <c r="J40" s="48">
        <v>26</v>
      </c>
      <c r="K40" s="90">
        <f t="shared" si="3"/>
        <v>37873.029446529858</v>
      </c>
      <c r="L40" s="91"/>
      <c r="M40" s="6">
        <f>IF(J40="","",(K40/J40)/LOOKUP(RIGHT($D$2,3),定数!$A$6:$A$13,定数!$B$6:$B$13))</f>
        <v>12.138791489272391</v>
      </c>
      <c r="N40" s="48">
        <v>2018</v>
      </c>
      <c r="O40" s="8">
        <v>43996</v>
      </c>
      <c r="P40" s="89">
        <v>0.75160000000000005</v>
      </c>
      <c r="Q40" s="89"/>
      <c r="R40" s="92">
        <f>IF(P40="","",T40*M40*LOOKUP(RIGHT($D$2,3),定数!$A$6:$A$13,定数!$B$6:$B$13))</f>
        <v>52439.579233655808</v>
      </c>
      <c r="S40" s="92"/>
      <c r="T40" s="94">
        <f t="shared" si="4"/>
        <v>35.999999999999368</v>
      </c>
      <c r="U40" s="95"/>
      <c r="V40" t="str">
        <f t="shared" si="7"/>
        <v/>
      </c>
      <c r="W40">
        <f t="shared" si="2"/>
        <v>0</v>
      </c>
      <c r="X40" s="35">
        <f t="shared" si="5"/>
        <v>1262434.3148843285</v>
      </c>
      <c r="Y40" s="36">
        <f t="shared" si="6"/>
        <v>0</v>
      </c>
    </row>
    <row r="41" spans="2:25" x14ac:dyDescent="0.2">
      <c r="B41" s="48">
        <v>33</v>
      </c>
      <c r="C41" s="88">
        <f t="shared" si="0"/>
        <v>1314873.8941179842</v>
      </c>
      <c r="D41" s="88"/>
      <c r="E41" s="48">
        <v>2018</v>
      </c>
      <c r="F41" s="8">
        <v>43999</v>
      </c>
      <c r="G41" s="48" t="s">
        <v>3</v>
      </c>
      <c r="H41" s="89">
        <v>0.73609999999999998</v>
      </c>
      <c r="I41" s="89"/>
      <c r="J41" s="48">
        <v>47</v>
      </c>
      <c r="K41" s="90">
        <f t="shared" si="3"/>
        <v>39446.216823539522</v>
      </c>
      <c r="L41" s="91"/>
      <c r="M41" s="6">
        <f>IF(J41="","",(K41/J41)/LOOKUP(RIGHT($D$2,3),定数!$A$6:$A$13,定数!$B$6:$B$13))</f>
        <v>6.9940100750956598</v>
      </c>
      <c r="N41" s="48">
        <v>2018</v>
      </c>
      <c r="O41" s="8">
        <v>44011</v>
      </c>
      <c r="P41" s="89">
        <v>0.74080000000000001</v>
      </c>
      <c r="Q41" s="89"/>
      <c r="R41" s="92">
        <f>IF(P41="","",T41*M41*LOOKUP(RIGHT($D$2,3),定数!$A$6:$A$13,定数!$B$6:$B$13))</f>
        <v>-39446.216823539835</v>
      </c>
      <c r="S41" s="92"/>
      <c r="T41" s="94">
        <f t="shared" si="4"/>
        <v>-47.000000000000377</v>
      </c>
      <c r="U41" s="95"/>
      <c r="V41" t="str">
        <f t="shared" si="7"/>
        <v/>
      </c>
      <c r="W41">
        <f t="shared" si="2"/>
        <v>1</v>
      </c>
      <c r="X41" s="35">
        <f t="shared" si="5"/>
        <v>1314873.8941179842</v>
      </c>
      <c r="Y41" s="36">
        <f t="shared" si="6"/>
        <v>0</v>
      </c>
    </row>
    <row r="42" spans="2:25" x14ac:dyDescent="0.2">
      <c r="B42" s="48">
        <v>34</v>
      </c>
      <c r="C42" s="88">
        <f t="shared" si="0"/>
        <v>1275427.6772944443</v>
      </c>
      <c r="D42" s="88"/>
      <c r="E42" s="48">
        <v>2018</v>
      </c>
      <c r="F42" s="8">
        <v>44018</v>
      </c>
      <c r="G42" s="48" t="s">
        <v>4</v>
      </c>
      <c r="H42" s="89">
        <v>0.73899999999999999</v>
      </c>
      <c r="I42" s="89"/>
      <c r="J42" s="48">
        <v>17</v>
      </c>
      <c r="K42" s="90">
        <f t="shared" si="3"/>
        <v>38262.83031883333</v>
      </c>
      <c r="L42" s="91"/>
      <c r="M42" s="6">
        <f>IF(J42="","",(K42/J42)/LOOKUP(RIGHT($D$2,3),定数!$A$6:$A$13,定数!$B$6:$B$13))</f>
        <v>18.756289371977122</v>
      </c>
      <c r="N42" s="48">
        <v>2018</v>
      </c>
      <c r="O42" s="8">
        <v>44018</v>
      </c>
      <c r="P42" s="89">
        <v>0.74109999999999998</v>
      </c>
      <c r="Q42" s="89"/>
      <c r="R42" s="92">
        <f>IF(P42="","",T42*M42*LOOKUP(RIGHT($D$2,3),定数!$A$6:$A$13,定数!$B$6:$B$13))</f>
        <v>47265.849217382143</v>
      </c>
      <c r="S42" s="92"/>
      <c r="T42" s="94">
        <f t="shared" si="4"/>
        <v>20.999999999999908</v>
      </c>
      <c r="U42" s="95"/>
      <c r="V42" t="str">
        <f t="shared" si="7"/>
        <v/>
      </c>
      <c r="W42">
        <f t="shared" si="2"/>
        <v>0</v>
      </c>
      <c r="X42" s="35">
        <f t="shared" si="5"/>
        <v>1314873.8941179842</v>
      </c>
      <c r="Y42" s="36">
        <f t="shared" si="6"/>
        <v>3.000000000000036E-2</v>
      </c>
    </row>
    <row r="43" spans="2:25" x14ac:dyDescent="0.2">
      <c r="B43" s="48">
        <v>35</v>
      </c>
      <c r="C43" s="88">
        <f t="shared" si="0"/>
        <v>1322693.5265118266</v>
      </c>
      <c r="D43" s="88"/>
      <c r="E43" s="48">
        <v>2018</v>
      </c>
      <c r="F43" s="8">
        <v>44057</v>
      </c>
      <c r="G43" s="48" t="s">
        <v>3</v>
      </c>
      <c r="H43" s="89">
        <v>0.72660000000000002</v>
      </c>
      <c r="I43" s="89"/>
      <c r="J43" s="48">
        <v>18</v>
      </c>
      <c r="K43" s="90">
        <f t="shared" si="3"/>
        <v>39680.805795354798</v>
      </c>
      <c r="L43" s="91"/>
      <c r="M43" s="6">
        <f>IF(J43="","",(K43/J43)/LOOKUP(RIGHT($D$2,3),定数!$A$6:$A$13,定数!$B$6:$B$13))</f>
        <v>18.37074342377537</v>
      </c>
      <c r="N43" s="48">
        <v>2018</v>
      </c>
      <c r="O43" s="8">
        <v>44057</v>
      </c>
      <c r="P43" s="89">
        <v>0.72440000000000004</v>
      </c>
      <c r="Q43" s="89"/>
      <c r="R43" s="92">
        <f>IF(P43="","",T43*M43*LOOKUP(RIGHT($D$2,3),定数!$A$6:$A$13,定数!$B$6:$B$13))</f>
        <v>48498.76263876653</v>
      </c>
      <c r="S43" s="92"/>
      <c r="T43" s="94">
        <f t="shared" si="4"/>
        <v>21.999999999999797</v>
      </c>
      <c r="U43" s="95"/>
      <c r="V43" t="str">
        <f t="shared" si="7"/>
        <v/>
      </c>
      <c r="W43">
        <f t="shared" si="2"/>
        <v>0</v>
      </c>
      <c r="X43" s="35">
        <f t="shared" si="5"/>
        <v>1322693.5265118266</v>
      </c>
      <c r="Y43" s="36">
        <f t="shared" si="6"/>
        <v>0</v>
      </c>
    </row>
    <row r="44" spans="2:25" x14ac:dyDescent="0.2">
      <c r="B44" s="48">
        <v>36</v>
      </c>
      <c r="C44" s="88">
        <f t="shared" si="0"/>
        <v>1371192.2891505931</v>
      </c>
      <c r="D44" s="88"/>
      <c r="E44" s="48">
        <v>2018</v>
      </c>
      <c r="F44" s="8">
        <v>44060</v>
      </c>
      <c r="G44" s="48" t="s">
        <v>4</v>
      </c>
      <c r="H44" s="89">
        <v>0.72840000000000005</v>
      </c>
      <c r="I44" s="89"/>
      <c r="J44" s="48">
        <v>31</v>
      </c>
      <c r="K44" s="90">
        <f t="shared" si="3"/>
        <v>41135.768674517793</v>
      </c>
      <c r="L44" s="91"/>
      <c r="M44" s="6">
        <f>IF(J44="","",(K44/J44)/LOOKUP(RIGHT($D$2,3),定数!$A$6:$A$13,定数!$B$6:$B$13))</f>
        <v>11.058002331859623</v>
      </c>
      <c r="N44" s="48">
        <v>2018</v>
      </c>
      <c r="O44" s="8">
        <v>44063</v>
      </c>
      <c r="P44" s="89">
        <v>0.73250000000000004</v>
      </c>
      <c r="Q44" s="89"/>
      <c r="R44" s="92">
        <f>IF(P44="","",T44*M44*LOOKUP(RIGHT($D$2,3),定数!$A$6:$A$13,定数!$B$6:$B$13))</f>
        <v>54405.371472749248</v>
      </c>
      <c r="S44" s="92"/>
      <c r="T44" s="94">
        <f t="shared" si="4"/>
        <v>40.999999999999929</v>
      </c>
      <c r="U44" s="95"/>
      <c r="V44" t="str">
        <f t="shared" si="7"/>
        <v/>
      </c>
      <c r="W44">
        <f t="shared" si="2"/>
        <v>0</v>
      </c>
      <c r="X44" s="35">
        <f t="shared" si="5"/>
        <v>1371192.2891505931</v>
      </c>
      <c r="Y44" s="36">
        <f t="shared" si="6"/>
        <v>0</v>
      </c>
    </row>
    <row r="45" spans="2:25" x14ac:dyDescent="0.2">
      <c r="B45" s="48">
        <v>37</v>
      </c>
      <c r="C45" s="88">
        <f t="shared" si="0"/>
        <v>1425597.6606233423</v>
      </c>
      <c r="D45" s="88"/>
      <c r="E45" s="48">
        <v>2018</v>
      </c>
      <c r="F45" s="8">
        <v>44079</v>
      </c>
      <c r="G45" s="48" t="s">
        <v>3</v>
      </c>
      <c r="H45" s="89">
        <v>0.71709999999999996</v>
      </c>
      <c r="I45" s="89"/>
      <c r="J45" s="48">
        <v>47</v>
      </c>
      <c r="K45" s="90">
        <f t="shared" si="3"/>
        <v>42767.929818700264</v>
      </c>
      <c r="L45" s="91"/>
      <c r="M45" s="6">
        <f>IF(J45="","",(K45/J45)/LOOKUP(RIGHT($D$2,3),定数!$A$6:$A$13,定数!$B$6:$B$13))</f>
        <v>7.5829662799113944</v>
      </c>
      <c r="N45" s="48">
        <v>2018</v>
      </c>
      <c r="O45" s="8">
        <v>44081</v>
      </c>
      <c r="P45" s="89">
        <v>0.71030000000000004</v>
      </c>
      <c r="Q45" s="89"/>
      <c r="R45" s="92">
        <f>IF(P45="","",T45*M45*LOOKUP(RIGHT($D$2,3),定数!$A$6:$A$13,定数!$B$6:$B$13))</f>
        <v>61877.004844076233</v>
      </c>
      <c r="S45" s="92"/>
      <c r="T45" s="94">
        <f t="shared" si="4"/>
        <v>67.999999999999176</v>
      </c>
      <c r="U45" s="95"/>
      <c r="V45" t="str">
        <f t="shared" si="7"/>
        <v/>
      </c>
      <c r="W45">
        <f t="shared" si="2"/>
        <v>0</v>
      </c>
      <c r="X45" s="35">
        <f t="shared" si="5"/>
        <v>1425597.6606233423</v>
      </c>
      <c r="Y45" s="36">
        <f t="shared" si="6"/>
        <v>0</v>
      </c>
    </row>
    <row r="46" spans="2:25" x14ac:dyDescent="0.2">
      <c r="B46" s="48">
        <v>38</v>
      </c>
      <c r="C46" s="88">
        <f t="shared" si="0"/>
        <v>1487474.6654674185</v>
      </c>
      <c r="D46" s="88"/>
      <c r="E46" s="48">
        <v>2018</v>
      </c>
      <c r="F46" s="8">
        <v>44126</v>
      </c>
      <c r="G46" s="48" t="s">
        <v>3</v>
      </c>
      <c r="H46" s="89">
        <v>0.71030000000000004</v>
      </c>
      <c r="I46" s="89"/>
      <c r="J46" s="48">
        <v>23</v>
      </c>
      <c r="K46" s="90">
        <f t="shared" si="3"/>
        <v>44624.239964022556</v>
      </c>
      <c r="L46" s="91"/>
      <c r="M46" s="6">
        <f>IF(J46="","",(K46/J46)/LOOKUP(RIGHT($D$2,3),定数!$A$6:$A$13,定数!$B$6:$B$13))</f>
        <v>16.16820288551542</v>
      </c>
      <c r="N46" s="48">
        <v>2018</v>
      </c>
      <c r="O46" s="8">
        <v>44127</v>
      </c>
      <c r="P46" s="89">
        <v>0.70720000000000005</v>
      </c>
      <c r="Q46" s="89"/>
      <c r="R46" s="92">
        <f>IF(P46="","",T46*M46*LOOKUP(RIGHT($D$2,3),定数!$A$6:$A$13,定数!$B$6:$B$13))</f>
        <v>60145.714734117195</v>
      </c>
      <c r="S46" s="92"/>
      <c r="T46" s="94">
        <f t="shared" si="4"/>
        <v>30.999999999999915</v>
      </c>
      <c r="U46" s="95"/>
      <c r="V46" t="str">
        <f t="shared" si="7"/>
        <v/>
      </c>
      <c r="W46">
        <f t="shared" si="2"/>
        <v>0</v>
      </c>
      <c r="X46" s="35">
        <f t="shared" si="5"/>
        <v>1487474.6654674185</v>
      </c>
      <c r="Y46" s="36">
        <f t="shared" si="6"/>
        <v>0</v>
      </c>
    </row>
    <row r="47" spans="2:25" x14ac:dyDescent="0.2">
      <c r="B47" s="48">
        <v>39</v>
      </c>
      <c r="C47" s="88">
        <f t="shared" si="0"/>
        <v>1547620.3802015358</v>
      </c>
      <c r="D47" s="88"/>
      <c r="E47" s="48">
        <v>2018</v>
      </c>
      <c r="F47" s="8">
        <v>44162</v>
      </c>
      <c r="G47" s="48" t="s">
        <v>3</v>
      </c>
      <c r="H47" s="89">
        <v>0.72260000000000002</v>
      </c>
      <c r="I47" s="89"/>
      <c r="J47" s="48">
        <v>44</v>
      </c>
      <c r="K47" s="90">
        <f t="shared" si="3"/>
        <v>46428.611406046068</v>
      </c>
      <c r="L47" s="91"/>
      <c r="M47" s="6">
        <f>IF(J47="","",(K47/J47)/LOOKUP(RIGHT($D$2,3),定数!$A$6:$A$13,定数!$B$6:$B$13))</f>
        <v>8.7932976147814532</v>
      </c>
      <c r="N47" s="48">
        <v>2018</v>
      </c>
      <c r="O47" s="8">
        <v>44163</v>
      </c>
      <c r="P47" s="89">
        <v>0.72699999999999998</v>
      </c>
      <c r="Q47" s="89"/>
      <c r="R47" s="92">
        <f>IF(P47="","",T47*M47*LOOKUP(RIGHT($D$2,3),定数!$A$6:$A$13,定数!$B$6:$B$13))</f>
        <v>-46428.611406045646</v>
      </c>
      <c r="S47" s="92"/>
      <c r="T47" s="94">
        <f t="shared" si="4"/>
        <v>-43.999999999999595</v>
      </c>
      <c r="U47" s="95"/>
      <c r="V47" t="str">
        <f t="shared" si="7"/>
        <v/>
      </c>
      <c r="W47">
        <f t="shared" si="2"/>
        <v>1</v>
      </c>
      <c r="X47" s="35">
        <f t="shared" si="5"/>
        <v>1547620.3802015358</v>
      </c>
      <c r="Y47" s="36">
        <f t="shared" si="6"/>
        <v>0</v>
      </c>
    </row>
    <row r="48" spans="2:25" x14ac:dyDescent="0.2">
      <c r="B48" s="48">
        <v>40</v>
      </c>
      <c r="C48" s="88">
        <f t="shared" si="0"/>
        <v>1501191.76879549</v>
      </c>
      <c r="D48" s="88"/>
      <c r="E48" s="48">
        <v>2018</v>
      </c>
      <c r="F48" s="8">
        <v>44172</v>
      </c>
      <c r="G48" s="48" t="s">
        <v>3</v>
      </c>
      <c r="H48" s="89">
        <v>0.7218</v>
      </c>
      <c r="I48" s="89"/>
      <c r="J48" s="48">
        <v>24</v>
      </c>
      <c r="K48" s="90">
        <f t="shared" si="3"/>
        <v>45035.7530638647</v>
      </c>
      <c r="L48" s="91"/>
      <c r="M48" s="6">
        <f>IF(J48="","",(K48/J48)/LOOKUP(RIGHT($D$2,3),定数!$A$6:$A$13,定数!$B$6:$B$13))</f>
        <v>15.637414258286354</v>
      </c>
      <c r="N48" s="48">
        <v>2018</v>
      </c>
      <c r="O48" s="8">
        <v>44172</v>
      </c>
      <c r="P48" s="89">
        <v>0.72419999999999995</v>
      </c>
      <c r="Q48" s="89"/>
      <c r="R48" s="92">
        <f>IF(P48="","",T48*M48*LOOKUP(RIGHT($D$2,3),定数!$A$6:$A$13,定数!$B$6:$B$13))</f>
        <v>-45035.753063863907</v>
      </c>
      <c r="S48" s="92"/>
      <c r="T48" s="94">
        <f t="shared" si="4"/>
        <v>-23.999999999999577</v>
      </c>
      <c r="U48" s="95"/>
      <c r="V48" t="str">
        <f t="shared" si="7"/>
        <v/>
      </c>
      <c r="W48">
        <f t="shared" si="2"/>
        <v>2</v>
      </c>
      <c r="X48" s="35">
        <f t="shared" si="5"/>
        <v>1547620.3802015358</v>
      </c>
      <c r="Y48" s="36">
        <f t="shared" si="6"/>
        <v>2.9999999999999805E-2</v>
      </c>
    </row>
    <row r="49" spans="2:25" x14ac:dyDescent="0.2">
      <c r="B49" s="48">
        <v>41</v>
      </c>
      <c r="C49" s="88">
        <f t="shared" si="0"/>
        <v>1456156.0157316262</v>
      </c>
      <c r="D49" s="88"/>
      <c r="E49" s="48">
        <v>2018</v>
      </c>
      <c r="F49" s="8">
        <v>44177</v>
      </c>
      <c r="G49" s="48" t="s">
        <v>4</v>
      </c>
      <c r="H49" s="89">
        <v>0.72240000000000004</v>
      </c>
      <c r="I49" s="89"/>
      <c r="J49" s="48">
        <v>24</v>
      </c>
      <c r="K49" s="90">
        <f t="shared" si="3"/>
        <v>43684.680471948785</v>
      </c>
      <c r="L49" s="91"/>
      <c r="M49" s="6">
        <f>IF(J49="","",(K49/J49)/LOOKUP(RIGHT($D$2,3),定数!$A$6:$A$13,定数!$B$6:$B$13))</f>
        <v>15.168291830537774</v>
      </c>
      <c r="N49" s="48">
        <v>2018</v>
      </c>
      <c r="O49" s="8">
        <v>44179</v>
      </c>
      <c r="P49" s="89">
        <v>0.72</v>
      </c>
      <c r="Q49" s="89"/>
      <c r="R49" s="92">
        <f>IF(P49="","",T49*M49*LOOKUP(RIGHT($D$2,3),定数!$A$6:$A$13,定数!$B$6:$B$13))</f>
        <v>-43684.680471950043</v>
      </c>
      <c r="S49" s="92"/>
      <c r="T49" s="94">
        <f t="shared" si="4"/>
        <v>-24.000000000000689</v>
      </c>
      <c r="U49" s="95"/>
      <c r="V49" t="str">
        <f t="shared" si="7"/>
        <v/>
      </c>
      <c r="W49">
        <f t="shared" si="2"/>
        <v>3</v>
      </c>
      <c r="X49" s="35">
        <f t="shared" si="5"/>
        <v>1547620.3802015358</v>
      </c>
      <c r="Y49" s="36">
        <f t="shared" si="6"/>
        <v>5.9099999999999264E-2</v>
      </c>
    </row>
    <row r="50" spans="2:25" x14ac:dyDescent="0.2">
      <c r="B50" s="48">
        <v>42</v>
      </c>
      <c r="C50" s="88">
        <f t="shared" si="0"/>
        <v>1412471.3352596762</v>
      </c>
      <c r="D50" s="88"/>
      <c r="E50" s="48">
        <v>2019</v>
      </c>
      <c r="F50" s="8">
        <v>43844</v>
      </c>
      <c r="G50" s="48" t="s">
        <v>4</v>
      </c>
      <c r="H50" s="89">
        <v>0.72170000000000001</v>
      </c>
      <c r="I50" s="89"/>
      <c r="J50" s="48">
        <v>35</v>
      </c>
      <c r="K50" s="90">
        <f t="shared" si="3"/>
        <v>42374.140057790282</v>
      </c>
      <c r="L50" s="91"/>
      <c r="M50" s="6">
        <f>IF(J50="","",(K50/J50)/LOOKUP(RIGHT($D$2,3),定数!$A$6:$A$13,定数!$B$6:$B$13))</f>
        <v>10.089080966140545</v>
      </c>
      <c r="N50" s="48">
        <v>2019</v>
      </c>
      <c r="O50" s="8">
        <v>43844</v>
      </c>
      <c r="P50" s="89">
        <v>0.71819999999999995</v>
      </c>
      <c r="Q50" s="89"/>
      <c r="R50" s="92">
        <f>IF(P50="","",T50*M50*LOOKUP(RIGHT($D$2,3),定数!$A$6:$A$13,定数!$B$6:$B$13))</f>
        <v>-42374.140057790995</v>
      </c>
      <c r="S50" s="92"/>
      <c r="T50" s="94">
        <f t="shared" si="4"/>
        <v>-35.000000000000583</v>
      </c>
      <c r="U50" s="95"/>
      <c r="V50" t="str">
        <f t="shared" si="7"/>
        <v/>
      </c>
      <c r="W50">
        <f t="shared" si="2"/>
        <v>4</v>
      </c>
      <c r="X50" s="35">
        <f t="shared" si="5"/>
        <v>1547620.3802015358</v>
      </c>
      <c r="Y50" s="36">
        <f t="shared" si="6"/>
        <v>8.7327000000000043E-2</v>
      </c>
    </row>
    <row r="51" spans="2:25" x14ac:dyDescent="0.2">
      <c r="B51" s="48">
        <v>43</v>
      </c>
      <c r="C51" s="88">
        <f t="shared" si="0"/>
        <v>1370097.1952018852</v>
      </c>
      <c r="D51" s="88"/>
      <c r="E51" s="48">
        <v>2019</v>
      </c>
      <c r="F51" s="8">
        <v>43950</v>
      </c>
      <c r="G51" s="48" t="s">
        <v>4</v>
      </c>
      <c r="H51" s="89">
        <v>0.70609999999999995</v>
      </c>
      <c r="I51" s="89"/>
      <c r="J51" s="48">
        <v>22</v>
      </c>
      <c r="K51" s="90">
        <f t="shared" si="3"/>
        <v>41102.915856056556</v>
      </c>
      <c r="L51" s="91"/>
      <c r="M51" s="6">
        <f>IF(J51="","",(K51/J51)/LOOKUP(RIGHT($D$2,3),定数!$A$6:$A$13,定数!$B$6:$B$13))</f>
        <v>15.569286309112332</v>
      </c>
      <c r="N51" s="48">
        <v>2019</v>
      </c>
      <c r="O51" s="8">
        <v>43950</v>
      </c>
      <c r="P51" s="89">
        <v>0.70389999999999997</v>
      </c>
      <c r="Q51" s="89"/>
      <c r="R51" s="92">
        <f>IF(P51="","",T51*M51*LOOKUP(RIGHT($D$2,3),定数!$A$6:$A$13,定数!$B$6:$B$13))</f>
        <v>-41102.915856056177</v>
      </c>
      <c r="S51" s="92"/>
      <c r="T51" s="94">
        <f t="shared" si="4"/>
        <v>-21.999999999999797</v>
      </c>
      <c r="U51" s="95"/>
      <c r="V51" t="str">
        <f t="shared" si="7"/>
        <v/>
      </c>
      <c r="W51">
        <f t="shared" si="2"/>
        <v>5</v>
      </c>
      <c r="X51" s="35">
        <f t="shared" si="5"/>
        <v>1547620.3802015358</v>
      </c>
      <c r="Y51" s="36">
        <f t="shared" si="6"/>
        <v>0.11470719000000051</v>
      </c>
    </row>
    <row r="52" spans="2:25" x14ac:dyDescent="0.2">
      <c r="B52" s="48">
        <v>44</v>
      </c>
      <c r="C52" s="88">
        <f t="shared" si="0"/>
        <v>1328994.279345829</v>
      </c>
      <c r="D52" s="88"/>
      <c r="E52" s="48">
        <v>2019</v>
      </c>
      <c r="F52" s="8">
        <v>43986</v>
      </c>
      <c r="G52" s="48" t="s">
        <v>4</v>
      </c>
      <c r="H52" s="89">
        <v>0.69920000000000004</v>
      </c>
      <c r="I52" s="89"/>
      <c r="J52" s="48">
        <v>37</v>
      </c>
      <c r="K52" s="90">
        <f t="shared" si="3"/>
        <v>39869.828380374871</v>
      </c>
      <c r="L52" s="91"/>
      <c r="M52" s="6">
        <f>IF(J52="","",(K52/J52)/LOOKUP(RIGHT($D$2,3),定数!$A$6:$A$13,定数!$B$6:$B$13))</f>
        <v>8.9796910766610072</v>
      </c>
      <c r="N52" s="48">
        <v>2019</v>
      </c>
      <c r="O52" s="8">
        <v>43993</v>
      </c>
      <c r="P52" s="89">
        <v>0.69550000000000001</v>
      </c>
      <c r="Q52" s="89"/>
      <c r="R52" s="92">
        <f>IF(P52="","",T52*M52*LOOKUP(RIGHT($D$2,3),定数!$A$6:$A$13,定数!$B$6:$B$13))</f>
        <v>-39869.828380375271</v>
      </c>
      <c r="S52" s="92"/>
      <c r="T52" s="94">
        <f t="shared" si="4"/>
        <v>-37.000000000000369</v>
      </c>
      <c r="U52" s="95"/>
      <c r="V52" t="str">
        <f t="shared" si="7"/>
        <v/>
      </c>
      <c r="W52">
        <f t="shared" si="2"/>
        <v>6</v>
      </c>
      <c r="X52" s="35">
        <f t="shared" si="5"/>
        <v>1547620.3802015358</v>
      </c>
      <c r="Y52" s="36">
        <f t="shared" si="6"/>
        <v>0.14126597430000021</v>
      </c>
    </row>
    <row r="53" spans="2:25" x14ac:dyDescent="0.2">
      <c r="B53" s="48">
        <v>45</v>
      </c>
      <c r="C53" s="88">
        <f t="shared" si="0"/>
        <v>1289124.4509654539</v>
      </c>
      <c r="D53" s="88"/>
      <c r="E53" s="48">
        <v>2019</v>
      </c>
      <c r="F53" s="8">
        <v>43994</v>
      </c>
      <c r="G53" s="48" t="s">
        <v>3</v>
      </c>
      <c r="H53" s="89">
        <v>0.6956</v>
      </c>
      <c r="I53" s="89"/>
      <c r="J53" s="48">
        <v>30</v>
      </c>
      <c r="K53" s="90">
        <f t="shared" si="3"/>
        <v>38673.733528963618</v>
      </c>
      <c r="L53" s="91"/>
      <c r="M53" s="6">
        <f>IF(J53="","",(K53/J53)/LOOKUP(RIGHT($D$2,3),定数!$A$6:$A$13,定数!$B$6:$B$13))</f>
        <v>10.742703758045449</v>
      </c>
      <c r="N53" s="48">
        <v>2019</v>
      </c>
      <c r="O53" s="8">
        <v>43994</v>
      </c>
      <c r="P53" s="89">
        <v>0.69440000000000002</v>
      </c>
      <c r="Q53" s="89"/>
      <c r="R53" s="92">
        <f>IF(P53="","",T53*M53*LOOKUP(RIGHT($D$2,3),定数!$A$6:$A$13,定数!$B$6:$B$13))</f>
        <v>15469.493411585174</v>
      </c>
      <c r="S53" s="92"/>
      <c r="T53" s="94">
        <f t="shared" si="4"/>
        <v>11.999999999999789</v>
      </c>
      <c r="U53" s="95"/>
      <c r="V53" t="str">
        <f t="shared" si="7"/>
        <v/>
      </c>
      <c r="W53">
        <f t="shared" si="2"/>
        <v>0</v>
      </c>
      <c r="X53" s="35">
        <f t="shared" si="5"/>
        <v>1547620.3802015358</v>
      </c>
      <c r="Y53" s="36">
        <f t="shared" si="6"/>
        <v>0.16702799507100041</v>
      </c>
    </row>
    <row r="54" spans="2:25" x14ac:dyDescent="0.2">
      <c r="B54" s="48">
        <v>46</v>
      </c>
      <c r="C54" s="88">
        <f t="shared" si="0"/>
        <v>1304593.9443770391</v>
      </c>
      <c r="D54" s="88"/>
      <c r="E54" s="48">
        <v>2019</v>
      </c>
      <c r="F54" s="8">
        <v>44042</v>
      </c>
      <c r="G54" s="48" t="s">
        <v>3</v>
      </c>
      <c r="H54" s="89">
        <v>0.68940000000000001</v>
      </c>
      <c r="I54" s="89"/>
      <c r="J54" s="48">
        <v>15</v>
      </c>
      <c r="K54" s="90">
        <f t="shared" si="3"/>
        <v>39137.818331311173</v>
      </c>
      <c r="L54" s="91"/>
      <c r="M54" s="6">
        <f>IF(J54="","",(K54/J54)/LOOKUP(RIGHT($D$2,3),定数!$A$6:$A$13,定数!$B$6:$B$13))</f>
        <v>21.743232406283987</v>
      </c>
      <c r="N54" s="48">
        <v>2019</v>
      </c>
      <c r="O54" s="8">
        <v>44042</v>
      </c>
      <c r="P54" s="89">
        <v>0.6875</v>
      </c>
      <c r="Q54" s="89"/>
      <c r="R54" s="92">
        <f>IF(P54="","",T54*M54*LOOKUP(RIGHT($D$2,3),定数!$A$6:$A$13,定数!$B$6:$B$13))</f>
        <v>49574.569886327823</v>
      </c>
      <c r="S54" s="92"/>
      <c r="T54" s="94">
        <f t="shared" si="4"/>
        <v>19.000000000000128</v>
      </c>
      <c r="U54" s="95"/>
      <c r="V54" t="str">
        <f t="shared" si="7"/>
        <v/>
      </c>
      <c r="W54">
        <f t="shared" si="2"/>
        <v>0</v>
      </c>
      <c r="X54" s="35">
        <f t="shared" si="5"/>
        <v>1547620.3802015358</v>
      </c>
      <c r="Y54" s="36">
        <f t="shared" si="6"/>
        <v>0.15703233101185254</v>
      </c>
    </row>
    <row r="55" spans="2:25" x14ac:dyDescent="0.2">
      <c r="B55" s="48">
        <v>47</v>
      </c>
      <c r="C55" s="88">
        <f t="shared" si="0"/>
        <v>1354168.5142633668</v>
      </c>
      <c r="D55" s="88"/>
      <c r="E55" s="48">
        <v>2019</v>
      </c>
      <c r="F55" s="8">
        <v>44069</v>
      </c>
      <c r="G55" s="48" t="s">
        <v>3</v>
      </c>
      <c r="H55" s="89">
        <v>0.67390000000000005</v>
      </c>
      <c r="I55" s="89"/>
      <c r="J55" s="48">
        <v>39</v>
      </c>
      <c r="K55" s="90">
        <f t="shared" si="3"/>
        <v>40625.055427901003</v>
      </c>
      <c r="L55" s="91"/>
      <c r="M55" s="6">
        <f>IF(J55="","",(K55/J55)/LOOKUP(RIGHT($D$2,3),定数!$A$6:$A$13,定数!$B$6:$B$13))</f>
        <v>8.680567399124147</v>
      </c>
      <c r="N55" s="48">
        <v>2019</v>
      </c>
      <c r="O55" s="8">
        <v>44069</v>
      </c>
      <c r="P55" s="89">
        <v>0.67779999999999996</v>
      </c>
      <c r="Q55" s="89"/>
      <c r="R55" s="92">
        <f>IF(P55="","",T55*M55*LOOKUP(RIGHT($D$2,3),定数!$A$6:$A$13,定数!$B$6:$B$13))</f>
        <v>-40625.055427900006</v>
      </c>
      <c r="S55" s="92"/>
      <c r="T55" s="94">
        <f t="shared" si="4"/>
        <v>-38.999999999999034</v>
      </c>
      <c r="U55" s="95"/>
      <c r="V55" t="str">
        <f t="shared" si="7"/>
        <v/>
      </c>
      <c r="W55">
        <f t="shared" si="2"/>
        <v>1</v>
      </c>
      <c r="X55" s="35">
        <f t="shared" si="5"/>
        <v>1547620.3802015358</v>
      </c>
      <c r="Y55" s="36">
        <f t="shared" si="6"/>
        <v>0.12499955959030284</v>
      </c>
    </row>
    <row r="56" spans="2:25" x14ac:dyDescent="0.2">
      <c r="B56" s="48">
        <v>48</v>
      </c>
      <c r="C56" s="88">
        <f t="shared" si="0"/>
        <v>1313543.4588354668</v>
      </c>
      <c r="D56" s="88"/>
      <c r="E56" s="48">
        <v>2019</v>
      </c>
      <c r="F56" s="8">
        <v>44094</v>
      </c>
      <c r="G56" s="48" t="s">
        <v>3</v>
      </c>
      <c r="H56" s="89">
        <v>0.67900000000000005</v>
      </c>
      <c r="I56" s="89"/>
      <c r="J56" s="48">
        <v>19</v>
      </c>
      <c r="K56" s="90">
        <f t="shared" si="3"/>
        <v>39406.303765064004</v>
      </c>
      <c r="L56" s="91"/>
      <c r="M56" s="6">
        <f>IF(J56="","",(K56/J56)/LOOKUP(RIGHT($D$2,3),定数!$A$6:$A$13,定数!$B$6:$B$13))</f>
        <v>17.283466563624565</v>
      </c>
      <c r="N56" s="48">
        <v>2019</v>
      </c>
      <c r="O56" s="8">
        <v>44094</v>
      </c>
      <c r="P56" s="89">
        <v>0.67649999999999999</v>
      </c>
      <c r="Q56" s="89"/>
      <c r="R56" s="92">
        <f>IF(P56="","",T56*M56*LOOKUP(RIGHT($D$2,3),定数!$A$6:$A$13,定数!$B$6:$B$13))</f>
        <v>51850.399690874889</v>
      </c>
      <c r="S56" s="92"/>
      <c r="T56" s="94">
        <f t="shared" si="4"/>
        <v>25.000000000000576</v>
      </c>
      <c r="U56" s="95"/>
      <c r="V56" t="str">
        <f t="shared" si="7"/>
        <v/>
      </c>
      <c r="W56">
        <f t="shared" si="2"/>
        <v>0</v>
      </c>
      <c r="X56" s="35">
        <f t="shared" si="5"/>
        <v>1547620.3802015358</v>
      </c>
      <c r="Y56" s="36">
        <f t="shared" si="6"/>
        <v>0.1512495728025931</v>
      </c>
    </row>
    <row r="57" spans="2:25" x14ac:dyDescent="0.2">
      <c r="B57" s="48">
        <v>49</v>
      </c>
      <c r="C57" s="88">
        <f t="shared" si="0"/>
        <v>1365393.8585263416</v>
      </c>
      <c r="D57" s="88"/>
      <c r="E57" s="48">
        <v>2019</v>
      </c>
      <c r="F57" s="8">
        <v>44128</v>
      </c>
      <c r="G57" s="48" t="s">
        <v>3</v>
      </c>
      <c r="H57" s="89">
        <v>0.68420000000000003</v>
      </c>
      <c r="I57" s="89"/>
      <c r="J57" s="48">
        <v>16</v>
      </c>
      <c r="K57" s="90">
        <f t="shared" si="3"/>
        <v>40961.815755790245</v>
      </c>
      <c r="L57" s="91"/>
      <c r="M57" s="6">
        <f>IF(J57="","",(K57/J57)/LOOKUP(RIGHT($D$2,3),定数!$A$6:$A$13,定数!$B$6:$B$13))</f>
        <v>21.334279039474087</v>
      </c>
      <c r="N57" s="48">
        <v>2019</v>
      </c>
      <c r="O57" s="8">
        <v>44128</v>
      </c>
      <c r="P57" s="89">
        <v>0.68210000000000004</v>
      </c>
      <c r="Q57" s="89"/>
      <c r="R57" s="92">
        <f>IF(P57="","",T57*M57*LOOKUP(RIGHT($D$2,3),定数!$A$6:$A$13,定数!$B$6:$B$13))</f>
        <v>53762.383179474462</v>
      </c>
      <c r="S57" s="92"/>
      <c r="T57" s="94">
        <f t="shared" si="4"/>
        <v>20.999999999999908</v>
      </c>
      <c r="U57" s="95"/>
      <c r="V57" t="str">
        <f t="shared" si="7"/>
        <v/>
      </c>
      <c r="W57">
        <f t="shared" si="2"/>
        <v>0</v>
      </c>
      <c r="X57" s="35">
        <f t="shared" si="5"/>
        <v>1547620.3802015358</v>
      </c>
      <c r="Y57" s="36">
        <f t="shared" si="6"/>
        <v>0.11774626646585262</v>
      </c>
    </row>
    <row r="58" spans="2:25" x14ac:dyDescent="0.2">
      <c r="B58" s="48">
        <v>50</v>
      </c>
      <c r="C58" s="88">
        <f t="shared" si="0"/>
        <v>1419156.241705816</v>
      </c>
      <c r="D58" s="88"/>
      <c r="E58" s="48">
        <v>2019</v>
      </c>
      <c r="F58" s="8">
        <v>44134</v>
      </c>
      <c r="G58" s="48" t="s">
        <v>4</v>
      </c>
      <c r="H58" s="89">
        <v>0.68700000000000006</v>
      </c>
      <c r="I58" s="89"/>
      <c r="J58" s="48">
        <v>23</v>
      </c>
      <c r="K58" s="90">
        <f t="shared" si="3"/>
        <v>42574.68725117448</v>
      </c>
      <c r="L58" s="91"/>
      <c r="M58" s="6">
        <f>IF(J58="","",(K58/J58)/LOOKUP(RIGHT($D$2,3),定数!$A$6:$A$13,定数!$B$6:$B$13))</f>
        <v>15.425611322889305</v>
      </c>
      <c r="N58" s="48">
        <v>2019</v>
      </c>
      <c r="O58" s="8">
        <v>44134</v>
      </c>
      <c r="P58" s="89">
        <v>0.69</v>
      </c>
      <c r="Q58" s="89"/>
      <c r="R58" s="92">
        <f>IF(P58="","",T58*M58*LOOKUP(RIGHT($D$2,3),定数!$A$6:$A$13,定数!$B$6:$B$13))</f>
        <v>55532.200762399494</v>
      </c>
      <c r="S58" s="92"/>
      <c r="T58" s="94">
        <f t="shared" si="4"/>
        <v>29.999999999998916</v>
      </c>
      <c r="U58" s="95"/>
      <c r="V58" t="str">
        <f t="shared" si="7"/>
        <v/>
      </c>
      <c r="W58">
        <f t="shared" si="2"/>
        <v>0</v>
      </c>
      <c r="X58" s="35">
        <f t="shared" si="5"/>
        <v>1547620.3802015358</v>
      </c>
      <c r="Y58" s="36">
        <f t="shared" si="6"/>
        <v>8.3007525707945784E-2</v>
      </c>
    </row>
    <row r="59" spans="2:25" x14ac:dyDescent="0.2">
      <c r="B59" s="48">
        <v>51</v>
      </c>
      <c r="C59" s="88">
        <f t="shared" si="0"/>
        <v>1474688.4424682155</v>
      </c>
      <c r="D59" s="88"/>
      <c r="E59" s="48"/>
      <c r="F59" s="8"/>
      <c r="G59" s="48"/>
      <c r="H59" s="89"/>
      <c r="I59" s="89"/>
      <c r="J59" s="48"/>
      <c r="K59" s="90" t="str">
        <f t="shared" si="3"/>
        <v/>
      </c>
      <c r="L59" s="91"/>
      <c r="M59" s="6" t="str">
        <f>IF(J59="","",(K59/J59)/LOOKUP(RIGHT($D$2,3),定数!$A$6:$A$13,定数!$B$6:$B$13))</f>
        <v/>
      </c>
      <c r="N59" s="48"/>
      <c r="O59" s="8"/>
      <c r="P59" s="89"/>
      <c r="Q59" s="89"/>
      <c r="R59" s="92" t="str">
        <f>IF(P59="","",T59*M59*LOOKUP(RIGHT($D$2,3),定数!$A$6:$A$13,定数!$B$6:$B$13))</f>
        <v/>
      </c>
      <c r="S59" s="92"/>
      <c r="T59" s="94" t="str">
        <f t="shared" si="4"/>
        <v/>
      </c>
      <c r="U59" s="95"/>
      <c r="V59" t="str">
        <f t="shared" si="7"/>
        <v/>
      </c>
      <c r="W59" t="str">
        <f t="shared" si="2"/>
        <v/>
      </c>
      <c r="X59" s="35">
        <f t="shared" si="5"/>
        <v>1547620.3802015358</v>
      </c>
      <c r="Y59" s="36">
        <f t="shared" si="6"/>
        <v>4.7125211496518826E-2</v>
      </c>
    </row>
    <row r="60" spans="2:25" x14ac:dyDescent="0.2">
      <c r="B60" s="48">
        <v>52</v>
      </c>
      <c r="C60" s="88" t="str">
        <f t="shared" si="0"/>
        <v/>
      </c>
      <c r="D60" s="88"/>
      <c r="E60" s="48"/>
      <c r="F60" s="8"/>
      <c r="G60" s="48"/>
      <c r="H60" s="89"/>
      <c r="I60" s="89"/>
      <c r="J60" s="48"/>
      <c r="K60" s="90" t="str">
        <f t="shared" si="3"/>
        <v/>
      </c>
      <c r="L60" s="91"/>
      <c r="M60" s="6" t="str">
        <f>IF(J60="","",(K60/J60)/LOOKUP(RIGHT($D$2,3),定数!$A$6:$A$13,定数!$B$6:$B$13))</f>
        <v/>
      </c>
      <c r="N60" s="48"/>
      <c r="O60" s="8"/>
      <c r="P60" s="89"/>
      <c r="Q60" s="89"/>
      <c r="R60" s="92" t="str">
        <f>IF(P60="","",T60*M60*LOOKUP(RIGHT($D$2,3),定数!$A$6:$A$13,定数!$B$6:$B$13))</f>
        <v/>
      </c>
      <c r="S60" s="92"/>
      <c r="T60" s="94" t="str">
        <f t="shared" si="4"/>
        <v/>
      </c>
      <c r="U60" s="95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8">
        <v>53</v>
      </c>
      <c r="C61" s="88" t="str">
        <f t="shared" si="0"/>
        <v/>
      </c>
      <c r="D61" s="88"/>
      <c r="E61" s="48"/>
      <c r="F61" s="8"/>
      <c r="G61" s="48"/>
      <c r="H61" s="89"/>
      <c r="I61" s="89"/>
      <c r="J61" s="48"/>
      <c r="K61" s="90" t="str">
        <f t="shared" si="3"/>
        <v/>
      </c>
      <c r="L61" s="91"/>
      <c r="M61" s="6" t="str">
        <f>IF(J61="","",(K61/J61)/LOOKUP(RIGHT($D$2,3),定数!$A$6:$A$13,定数!$B$6:$B$13))</f>
        <v/>
      </c>
      <c r="N61" s="48"/>
      <c r="O61" s="8"/>
      <c r="P61" s="89"/>
      <c r="Q61" s="89"/>
      <c r="R61" s="92" t="str">
        <f>IF(P61="","",T61*M61*LOOKUP(RIGHT($D$2,3),定数!$A$6:$A$13,定数!$B$6:$B$13))</f>
        <v/>
      </c>
      <c r="S61" s="92"/>
      <c r="T61" s="93" t="str">
        <f t="shared" si="4"/>
        <v/>
      </c>
      <c r="U61" s="93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8">
        <v>54</v>
      </c>
      <c r="C62" s="88" t="str">
        <f t="shared" si="0"/>
        <v/>
      </c>
      <c r="D62" s="88"/>
      <c r="E62" s="48"/>
      <c r="F62" s="8"/>
      <c r="G62" s="48"/>
      <c r="H62" s="89"/>
      <c r="I62" s="89"/>
      <c r="J62" s="48"/>
      <c r="K62" s="90" t="str">
        <f t="shared" si="3"/>
        <v/>
      </c>
      <c r="L62" s="91"/>
      <c r="M62" s="6" t="str">
        <f>IF(J62="","",(K62/J62)/LOOKUP(RIGHT($D$2,3),定数!$A$6:$A$13,定数!$B$6:$B$13))</f>
        <v/>
      </c>
      <c r="N62" s="48"/>
      <c r="O62" s="8"/>
      <c r="P62" s="89"/>
      <c r="Q62" s="89"/>
      <c r="R62" s="92" t="str">
        <f>IF(P62="","",T62*M62*LOOKUP(RIGHT($D$2,3),定数!$A$6:$A$13,定数!$B$6:$B$13))</f>
        <v/>
      </c>
      <c r="S62" s="92"/>
      <c r="T62" s="93" t="str">
        <f t="shared" si="4"/>
        <v/>
      </c>
      <c r="U62" s="93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8">
        <v>55</v>
      </c>
      <c r="C63" s="88" t="str">
        <f t="shared" si="0"/>
        <v/>
      </c>
      <c r="D63" s="88"/>
      <c r="E63" s="48"/>
      <c r="F63" s="8"/>
      <c r="G63" s="48"/>
      <c r="H63" s="89"/>
      <c r="I63" s="89"/>
      <c r="J63" s="48"/>
      <c r="K63" s="90" t="str">
        <f t="shared" si="3"/>
        <v/>
      </c>
      <c r="L63" s="91"/>
      <c r="M63" s="6" t="str">
        <f>IF(J63="","",(K63/J63)/LOOKUP(RIGHT($D$2,3),定数!$A$6:$A$13,定数!$B$6:$B$13))</f>
        <v/>
      </c>
      <c r="N63" s="48"/>
      <c r="O63" s="8"/>
      <c r="P63" s="89"/>
      <c r="Q63" s="89"/>
      <c r="R63" s="92" t="str">
        <f>IF(P63="","",T63*M63*LOOKUP(RIGHT($D$2,3),定数!$A$6:$A$13,定数!$B$6:$B$13))</f>
        <v/>
      </c>
      <c r="S63" s="92"/>
      <c r="T63" s="93" t="str">
        <f t="shared" si="4"/>
        <v/>
      </c>
      <c r="U63" s="93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8">
        <v>56</v>
      </c>
      <c r="C64" s="88" t="str">
        <f t="shared" si="0"/>
        <v/>
      </c>
      <c r="D64" s="88"/>
      <c r="E64" s="48"/>
      <c r="F64" s="8"/>
      <c r="G64" s="48"/>
      <c r="H64" s="89"/>
      <c r="I64" s="89"/>
      <c r="J64" s="48"/>
      <c r="K64" s="90" t="str">
        <f t="shared" si="3"/>
        <v/>
      </c>
      <c r="L64" s="91"/>
      <c r="M64" s="6" t="str">
        <f>IF(J64="","",(K64/J64)/LOOKUP(RIGHT($D$2,3),定数!$A$6:$A$13,定数!$B$6:$B$13))</f>
        <v/>
      </c>
      <c r="N64" s="48"/>
      <c r="O64" s="8"/>
      <c r="P64" s="89"/>
      <c r="Q64" s="89"/>
      <c r="R64" s="92" t="str">
        <f>IF(P64="","",T64*M64*LOOKUP(RIGHT($D$2,3),定数!$A$6:$A$13,定数!$B$6:$B$13))</f>
        <v/>
      </c>
      <c r="S64" s="92"/>
      <c r="T64" s="93" t="str">
        <f t="shared" si="4"/>
        <v/>
      </c>
      <c r="U64" s="93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8">
        <v>57</v>
      </c>
      <c r="C65" s="88" t="str">
        <f t="shared" si="0"/>
        <v/>
      </c>
      <c r="D65" s="88"/>
      <c r="E65" s="48"/>
      <c r="F65" s="8"/>
      <c r="G65" s="48"/>
      <c r="H65" s="89"/>
      <c r="I65" s="89"/>
      <c r="J65" s="48"/>
      <c r="K65" s="90" t="str">
        <f t="shared" si="3"/>
        <v/>
      </c>
      <c r="L65" s="91"/>
      <c r="M65" s="6" t="str">
        <f>IF(J65="","",(K65/J65)/LOOKUP(RIGHT($D$2,3),定数!$A$6:$A$13,定数!$B$6:$B$13))</f>
        <v/>
      </c>
      <c r="N65" s="48"/>
      <c r="O65" s="8"/>
      <c r="P65" s="89"/>
      <c r="Q65" s="89"/>
      <c r="R65" s="92" t="str">
        <f>IF(P65="","",T65*M65*LOOKUP(RIGHT($D$2,3),定数!$A$6:$A$13,定数!$B$6:$B$13))</f>
        <v/>
      </c>
      <c r="S65" s="92"/>
      <c r="T65" s="93" t="str">
        <f t="shared" si="4"/>
        <v/>
      </c>
      <c r="U65" s="93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8">
        <v>58</v>
      </c>
      <c r="C66" s="88" t="str">
        <f t="shared" si="0"/>
        <v/>
      </c>
      <c r="D66" s="88"/>
      <c r="E66" s="48"/>
      <c r="F66" s="8"/>
      <c r="G66" s="48"/>
      <c r="H66" s="89"/>
      <c r="I66" s="89"/>
      <c r="J66" s="48"/>
      <c r="K66" s="90" t="str">
        <f t="shared" si="3"/>
        <v/>
      </c>
      <c r="L66" s="91"/>
      <c r="M66" s="6" t="str">
        <f>IF(J66="","",(K66/J66)/LOOKUP(RIGHT($D$2,3),定数!$A$6:$A$13,定数!$B$6:$B$13))</f>
        <v/>
      </c>
      <c r="N66" s="48"/>
      <c r="O66" s="8"/>
      <c r="P66" s="89"/>
      <c r="Q66" s="89"/>
      <c r="R66" s="92" t="str">
        <f>IF(P66="","",T66*M66*LOOKUP(RIGHT($D$2,3),定数!$A$6:$A$13,定数!$B$6:$B$13))</f>
        <v/>
      </c>
      <c r="S66" s="92"/>
      <c r="T66" s="93" t="str">
        <f t="shared" si="4"/>
        <v/>
      </c>
      <c r="U66" s="93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8">
        <v>59</v>
      </c>
      <c r="C67" s="88" t="str">
        <f t="shared" si="0"/>
        <v/>
      </c>
      <c r="D67" s="88"/>
      <c r="E67" s="48"/>
      <c r="F67" s="8"/>
      <c r="G67" s="48"/>
      <c r="H67" s="89"/>
      <c r="I67" s="89"/>
      <c r="J67" s="48"/>
      <c r="K67" s="90" t="str">
        <f t="shared" si="3"/>
        <v/>
      </c>
      <c r="L67" s="91"/>
      <c r="M67" s="6" t="str">
        <f>IF(J67="","",(K67/J67)/LOOKUP(RIGHT($D$2,3),定数!$A$6:$A$13,定数!$B$6:$B$13))</f>
        <v/>
      </c>
      <c r="N67" s="48"/>
      <c r="O67" s="8"/>
      <c r="P67" s="89"/>
      <c r="Q67" s="89"/>
      <c r="R67" s="92" t="str">
        <f>IF(P67="","",T67*M67*LOOKUP(RIGHT($D$2,3),定数!$A$6:$A$13,定数!$B$6:$B$13))</f>
        <v/>
      </c>
      <c r="S67" s="92"/>
      <c r="T67" s="93" t="str">
        <f t="shared" si="4"/>
        <v/>
      </c>
      <c r="U67" s="93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8">
        <v>60</v>
      </c>
      <c r="C68" s="88" t="str">
        <f t="shared" si="0"/>
        <v/>
      </c>
      <c r="D68" s="88"/>
      <c r="E68" s="48"/>
      <c r="F68" s="8"/>
      <c r="G68" s="48"/>
      <c r="H68" s="89"/>
      <c r="I68" s="89"/>
      <c r="J68" s="48"/>
      <c r="K68" s="90" t="str">
        <f t="shared" si="3"/>
        <v/>
      </c>
      <c r="L68" s="91"/>
      <c r="M68" s="6" t="str">
        <f>IF(J68="","",(K68/J68)/LOOKUP(RIGHT($D$2,3),定数!$A$6:$A$13,定数!$B$6:$B$13))</f>
        <v/>
      </c>
      <c r="N68" s="48"/>
      <c r="O68" s="8"/>
      <c r="P68" s="89"/>
      <c r="Q68" s="89"/>
      <c r="R68" s="92" t="str">
        <f>IF(P68="","",T68*M68*LOOKUP(RIGHT($D$2,3),定数!$A$6:$A$13,定数!$B$6:$B$13))</f>
        <v/>
      </c>
      <c r="S68" s="92"/>
      <c r="T68" s="93" t="str">
        <f t="shared" si="4"/>
        <v/>
      </c>
      <c r="U68" s="93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8">
        <v>61</v>
      </c>
      <c r="C69" s="88" t="str">
        <f t="shared" si="0"/>
        <v/>
      </c>
      <c r="D69" s="88"/>
      <c r="E69" s="48"/>
      <c r="F69" s="8"/>
      <c r="G69" s="48"/>
      <c r="H69" s="89"/>
      <c r="I69" s="89"/>
      <c r="J69" s="48"/>
      <c r="K69" s="90" t="str">
        <f t="shared" si="3"/>
        <v/>
      </c>
      <c r="L69" s="91"/>
      <c r="M69" s="6" t="str">
        <f>IF(J69="","",(K69/J69)/LOOKUP(RIGHT($D$2,3),定数!$A$6:$A$13,定数!$B$6:$B$13))</f>
        <v/>
      </c>
      <c r="N69" s="48"/>
      <c r="O69" s="8"/>
      <c r="P69" s="89"/>
      <c r="Q69" s="89"/>
      <c r="R69" s="92" t="str">
        <f>IF(P69="","",T69*M69*LOOKUP(RIGHT($D$2,3),定数!$A$6:$A$13,定数!$B$6:$B$13))</f>
        <v/>
      </c>
      <c r="S69" s="92"/>
      <c r="T69" s="93" t="str">
        <f t="shared" si="4"/>
        <v/>
      </c>
      <c r="U69" s="93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8">
        <v>62</v>
      </c>
      <c r="C70" s="88" t="str">
        <f t="shared" si="0"/>
        <v/>
      </c>
      <c r="D70" s="88"/>
      <c r="E70" s="48"/>
      <c r="F70" s="8"/>
      <c r="G70" s="48"/>
      <c r="H70" s="89"/>
      <c r="I70" s="89"/>
      <c r="J70" s="48"/>
      <c r="K70" s="90" t="str">
        <f t="shared" si="3"/>
        <v/>
      </c>
      <c r="L70" s="91"/>
      <c r="M70" s="6" t="str">
        <f>IF(J70="","",(K70/J70)/LOOKUP(RIGHT($D$2,3),定数!$A$6:$A$13,定数!$B$6:$B$13))</f>
        <v/>
      </c>
      <c r="N70" s="48"/>
      <c r="O70" s="8"/>
      <c r="P70" s="89"/>
      <c r="Q70" s="89"/>
      <c r="R70" s="92" t="str">
        <f>IF(P70="","",T70*M70*LOOKUP(RIGHT($D$2,3),定数!$A$6:$A$13,定数!$B$6:$B$13))</f>
        <v/>
      </c>
      <c r="S70" s="92"/>
      <c r="T70" s="93" t="str">
        <f t="shared" si="4"/>
        <v/>
      </c>
      <c r="U70" s="93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8">
        <v>63</v>
      </c>
      <c r="C71" s="88" t="str">
        <f t="shared" si="0"/>
        <v/>
      </c>
      <c r="D71" s="88"/>
      <c r="E71" s="48"/>
      <c r="F71" s="8"/>
      <c r="G71" s="48"/>
      <c r="H71" s="89"/>
      <c r="I71" s="89"/>
      <c r="J71" s="48"/>
      <c r="K71" s="90" t="str">
        <f t="shared" si="3"/>
        <v/>
      </c>
      <c r="L71" s="91"/>
      <c r="M71" s="6" t="str">
        <f>IF(J71="","",(K71/J71)/LOOKUP(RIGHT($D$2,3),定数!$A$6:$A$13,定数!$B$6:$B$13))</f>
        <v/>
      </c>
      <c r="N71" s="48"/>
      <c r="O71" s="8"/>
      <c r="P71" s="89"/>
      <c r="Q71" s="89"/>
      <c r="R71" s="92" t="str">
        <f>IF(P71="","",T71*M71*LOOKUP(RIGHT($D$2,3),定数!$A$6:$A$13,定数!$B$6:$B$13))</f>
        <v/>
      </c>
      <c r="S71" s="92"/>
      <c r="T71" s="93" t="str">
        <f t="shared" si="4"/>
        <v/>
      </c>
      <c r="U71" s="93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8">
        <v>64</v>
      </c>
      <c r="C72" s="88" t="str">
        <f t="shared" si="0"/>
        <v/>
      </c>
      <c r="D72" s="88"/>
      <c r="E72" s="48"/>
      <c r="F72" s="8"/>
      <c r="G72" s="48"/>
      <c r="H72" s="89"/>
      <c r="I72" s="89"/>
      <c r="J72" s="48"/>
      <c r="K72" s="90" t="str">
        <f t="shared" si="3"/>
        <v/>
      </c>
      <c r="L72" s="91"/>
      <c r="M72" s="6" t="str">
        <f>IF(J72="","",(K72/J72)/LOOKUP(RIGHT($D$2,3),定数!$A$6:$A$13,定数!$B$6:$B$13))</f>
        <v/>
      </c>
      <c r="N72" s="48"/>
      <c r="O72" s="8"/>
      <c r="P72" s="89"/>
      <c r="Q72" s="89"/>
      <c r="R72" s="92" t="str">
        <f>IF(P72="","",T72*M72*LOOKUP(RIGHT($D$2,3),定数!$A$6:$A$13,定数!$B$6:$B$13))</f>
        <v/>
      </c>
      <c r="S72" s="92"/>
      <c r="T72" s="93" t="str">
        <f t="shared" si="4"/>
        <v/>
      </c>
      <c r="U72" s="93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8">
        <v>65</v>
      </c>
      <c r="C73" s="88" t="str">
        <f t="shared" si="0"/>
        <v/>
      </c>
      <c r="D73" s="88"/>
      <c r="E73" s="48"/>
      <c r="F73" s="8"/>
      <c r="G73" s="48"/>
      <c r="H73" s="89"/>
      <c r="I73" s="89"/>
      <c r="J73" s="48"/>
      <c r="K73" s="90" t="str">
        <f t="shared" si="3"/>
        <v/>
      </c>
      <c r="L73" s="91"/>
      <c r="M73" s="6" t="str">
        <f>IF(J73="","",(K73/J73)/LOOKUP(RIGHT($D$2,3),定数!$A$6:$A$13,定数!$B$6:$B$13))</f>
        <v/>
      </c>
      <c r="N73" s="48"/>
      <c r="O73" s="8"/>
      <c r="P73" s="89"/>
      <c r="Q73" s="89"/>
      <c r="R73" s="92" t="str">
        <f>IF(P73="","",T73*M73*LOOKUP(RIGHT($D$2,3),定数!$A$6:$A$13,定数!$B$6:$B$13))</f>
        <v/>
      </c>
      <c r="S73" s="92"/>
      <c r="T73" s="93" t="str">
        <f t="shared" si="4"/>
        <v/>
      </c>
      <c r="U73" s="93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8">
        <v>66</v>
      </c>
      <c r="C74" s="88" t="str">
        <f t="shared" ref="C74:C108" si="8">IF(R73="","",C73+R73)</f>
        <v/>
      </c>
      <c r="D74" s="88"/>
      <c r="E74" s="48"/>
      <c r="F74" s="8"/>
      <c r="G74" s="48"/>
      <c r="H74" s="89"/>
      <c r="I74" s="89"/>
      <c r="J74" s="48"/>
      <c r="K74" s="90" t="str">
        <f t="shared" si="3"/>
        <v/>
      </c>
      <c r="L74" s="91"/>
      <c r="M74" s="6" t="str">
        <f>IF(J74="","",(K74/J74)/LOOKUP(RIGHT($D$2,3),定数!$A$6:$A$13,定数!$B$6:$B$13))</f>
        <v/>
      </c>
      <c r="N74" s="48"/>
      <c r="O74" s="8"/>
      <c r="P74" s="89"/>
      <c r="Q74" s="89"/>
      <c r="R74" s="92" t="str">
        <f>IF(P74="","",T74*M74*LOOKUP(RIGHT($D$2,3),定数!$A$6:$A$13,定数!$B$6:$B$13))</f>
        <v/>
      </c>
      <c r="S74" s="92"/>
      <c r="T74" s="93" t="str">
        <f t="shared" si="4"/>
        <v/>
      </c>
      <c r="U74" s="93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8">
        <v>67</v>
      </c>
      <c r="C75" s="88" t="str">
        <f t="shared" si="8"/>
        <v/>
      </c>
      <c r="D75" s="88"/>
      <c r="E75" s="48"/>
      <c r="F75" s="8"/>
      <c r="G75" s="48"/>
      <c r="H75" s="89"/>
      <c r="I75" s="89"/>
      <c r="J75" s="48"/>
      <c r="K75" s="90" t="str">
        <f t="shared" ref="K75:K108" si="9">IF(J75="","",C75*0.03)</f>
        <v/>
      </c>
      <c r="L75" s="91"/>
      <c r="M75" s="6" t="str">
        <f>IF(J75="","",(K75/J75)/LOOKUP(RIGHT($D$2,3),定数!$A$6:$A$13,定数!$B$6:$B$13))</f>
        <v/>
      </c>
      <c r="N75" s="48"/>
      <c r="O75" s="8"/>
      <c r="P75" s="89"/>
      <c r="Q75" s="89"/>
      <c r="R75" s="92" t="str">
        <f>IF(P75="","",T75*M75*LOOKUP(RIGHT($D$2,3),定数!$A$6:$A$13,定数!$B$6:$B$13))</f>
        <v/>
      </c>
      <c r="S75" s="92"/>
      <c r="T75" s="93" t="str">
        <f t="shared" si="4"/>
        <v/>
      </c>
      <c r="U75" s="93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8">
        <v>68</v>
      </c>
      <c r="C76" s="88" t="str">
        <f t="shared" si="8"/>
        <v/>
      </c>
      <c r="D76" s="88"/>
      <c r="E76" s="48"/>
      <c r="F76" s="8"/>
      <c r="G76" s="48"/>
      <c r="H76" s="89"/>
      <c r="I76" s="89"/>
      <c r="J76" s="48"/>
      <c r="K76" s="90" t="str">
        <f t="shared" si="9"/>
        <v/>
      </c>
      <c r="L76" s="91"/>
      <c r="M76" s="6" t="str">
        <f>IF(J76="","",(K76/J76)/LOOKUP(RIGHT($D$2,3),定数!$A$6:$A$13,定数!$B$6:$B$13))</f>
        <v/>
      </c>
      <c r="N76" s="48"/>
      <c r="O76" s="8"/>
      <c r="P76" s="89"/>
      <c r="Q76" s="89"/>
      <c r="R76" s="92" t="str">
        <f>IF(P76="","",T76*M76*LOOKUP(RIGHT($D$2,3),定数!$A$6:$A$13,定数!$B$6:$B$13))</f>
        <v/>
      </c>
      <c r="S76" s="92"/>
      <c r="T76" s="93" t="str">
        <f t="shared" ref="T76:T108" si="11">IF(P76="","",IF(G76="買",(P76-H76),(H76-P76))*IF(RIGHT($D$2,3)="JPY",100,10000))</f>
        <v/>
      </c>
      <c r="U76" s="93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8">
        <v>69</v>
      </c>
      <c r="C77" s="88" t="str">
        <f t="shared" si="8"/>
        <v/>
      </c>
      <c r="D77" s="88"/>
      <c r="E77" s="48"/>
      <c r="F77" s="8"/>
      <c r="G77" s="48"/>
      <c r="H77" s="89"/>
      <c r="I77" s="89"/>
      <c r="J77" s="48"/>
      <c r="K77" s="90" t="str">
        <f t="shared" si="9"/>
        <v/>
      </c>
      <c r="L77" s="91"/>
      <c r="M77" s="6" t="str">
        <f>IF(J77="","",(K77/J77)/LOOKUP(RIGHT($D$2,3),定数!$A$6:$A$13,定数!$B$6:$B$13))</f>
        <v/>
      </c>
      <c r="N77" s="48"/>
      <c r="O77" s="8"/>
      <c r="P77" s="89"/>
      <c r="Q77" s="89"/>
      <c r="R77" s="92" t="str">
        <f>IF(P77="","",T77*M77*LOOKUP(RIGHT($D$2,3),定数!$A$6:$A$13,定数!$B$6:$B$13))</f>
        <v/>
      </c>
      <c r="S77" s="92"/>
      <c r="T77" s="93" t="str">
        <f t="shared" si="11"/>
        <v/>
      </c>
      <c r="U77" s="93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8">
        <v>70</v>
      </c>
      <c r="C78" s="88" t="str">
        <f t="shared" si="8"/>
        <v/>
      </c>
      <c r="D78" s="88"/>
      <c r="E78" s="48"/>
      <c r="F78" s="8"/>
      <c r="G78" s="48"/>
      <c r="H78" s="89"/>
      <c r="I78" s="89"/>
      <c r="J78" s="48"/>
      <c r="K78" s="90" t="str">
        <f t="shared" si="9"/>
        <v/>
      </c>
      <c r="L78" s="91"/>
      <c r="M78" s="6" t="str">
        <f>IF(J78="","",(K78/J78)/LOOKUP(RIGHT($D$2,3),定数!$A$6:$A$13,定数!$B$6:$B$13))</f>
        <v/>
      </c>
      <c r="N78" s="48"/>
      <c r="O78" s="8"/>
      <c r="P78" s="89"/>
      <c r="Q78" s="89"/>
      <c r="R78" s="92" t="str">
        <f>IF(P78="","",T78*M78*LOOKUP(RIGHT($D$2,3),定数!$A$6:$A$13,定数!$B$6:$B$13))</f>
        <v/>
      </c>
      <c r="S78" s="92"/>
      <c r="T78" s="93" t="str">
        <f t="shared" si="11"/>
        <v/>
      </c>
      <c r="U78" s="93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8">
        <v>71</v>
      </c>
      <c r="C79" s="88" t="str">
        <f t="shared" si="8"/>
        <v/>
      </c>
      <c r="D79" s="88"/>
      <c r="E79" s="48"/>
      <c r="F79" s="8"/>
      <c r="G79" s="48"/>
      <c r="H79" s="89"/>
      <c r="I79" s="89"/>
      <c r="J79" s="48"/>
      <c r="K79" s="90" t="str">
        <f t="shared" si="9"/>
        <v/>
      </c>
      <c r="L79" s="91"/>
      <c r="M79" s="6" t="str">
        <f>IF(J79="","",(K79/J79)/LOOKUP(RIGHT($D$2,3),定数!$A$6:$A$13,定数!$B$6:$B$13))</f>
        <v/>
      </c>
      <c r="N79" s="48"/>
      <c r="O79" s="8"/>
      <c r="P79" s="89"/>
      <c r="Q79" s="89"/>
      <c r="R79" s="92" t="str">
        <f>IF(P79="","",T79*M79*LOOKUP(RIGHT($D$2,3),定数!$A$6:$A$13,定数!$B$6:$B$13))</f>
        <v/>
      </c>
      <c r="S79" s="92"/>
      <c r="T79" s="93" t="str">
        <f t="shared" si="11"/>
        <v/>
      </c>
      <c r="U79" s="93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8">
        <v>72</v>
      </c>
      <c r="C80" s="88" t="str">
        <f t="shared" si="8"/>
        <v/>
      </c>
      <c r="D80" s="88"/>
      <c r="E80" s="48"/>
      <c r="F80" s="8"/>
      <c r="G80" s="48"/>
      <c r="H80" s="89"/>
      <c r="I80" s="89"/>
      <c r="J80" s="48"/>
      <c r="K80" s="90" t="str">
        <f t="shared" si="9"/>
        <v/>
      </c>
      <c r="L80" s="91"/>
      <c r="M80" s="6" t="str">
        <f>IF(J80="","",(K80/J80)/LOOKUP(RIGHT($D$2,3),定数!$A$6:$A$13,定数!$B$6:$B$13))</f>
        <v/>
      </c>
      <c r="N80" s="48"/>
      <c r="O80" s="8"/>
      <c r="P80" s="89"/>
      <c r="Q80" s="89"/>
      <c r="R80" s="92" t="str">
        <f>IF(P80="","",T80*M80*LOOKUP(RIGHT($D$2,3),定数!$A$6:$A$13,定数!$B$6:$B$13))</f>
        <v/>
      </c>
      <c r="S80" s="92"/>
      <c r="T80" s="93" t="str">
        <f t="shared" si="11"/>
        <v/>
      </c>
      <c r="U80" s="93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8">
        <v>73</v>
      </c>
      <c r="C81" s="88" t="str">
        <f t="shared" si="8"/>
        <v/>
      </c>
      <c r="D81" s="88"/>
      <c r="E81" s="48"/>
      <c r="F81" s="8"/>
      <c r="G81" s="48"/>
      <c r="H81" s="89"/>
      <c r="I81" s="89"/>
      <c r="J81" s="48"/>
      <c r="K81" s="90" t="str">
        <f t="shared" si="9"/>
        <v/>
      </c>
      <c r="L81" s="91"/>
      <c r="M81" s="6" t="str">
        <f>IF(J81="","",(K81/J81)/LOOKUP(RIGHT($D$2,3),定数!$A$6:$A$13,定数!$B$6:$B$13))</f>
        <v/>
      </c>
      <c r="N81" s="48"/>
      <c r="O81" s="8"/>
      <c r="P81" s="89"/>
      <c r="Q81" s="89"/>
      <c r="R81" s="92" t="str">
        <f>IF(P81="","",T81*M81*LOOKUP(RIGHT($D$2,3),定数!$A$6:$A$13,定数!$B$6:$B$13))</f>
        <v/>
      </c>
      <c r="S81" s="92"/>
      <c r="T81" s="93" t="str">
        <f t="shared" si="11"/>
        <v/>
      </c>
      <c r="U81" s="93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8">
        <v>74</v>
      </c>
      <c r="C82" s="88" t="str">
        <f t="shared" si="8"/>
        <v/>
      </c>
      <c r="D82" s="88"/>
      <c r="E82" s="48"/>
      <c r="F82" s="8"/>
      <c r="G82" s="48"/>
      <c r="H82" s="89"/>
      <c r="I82" s="89"/>
      <c r="J82" s="48"/>
      <c r="K82" s="90" t="str">
        <f t="shared" si="9"/>
        <v/>
      </c>
      <c r="L82" s="91"/>
      <c r="M82" s="6" t="str">
        <f>IF(J82="","",(K82/J82)/LOOKUP(RIGHT($D$2,3),定数!$A$6:$A$13,定数!$B$6:$B$13))</f>
        <v/>
      </c>
      <c r="N82" s="48"/>
      <c r="O82" s="8"/>
      <c r="P82" s="89"/>
      <c r="Q82" s="89"/>
      <c r="R82" s="92" t="str">
        <f>IF(P82="","",T82*M82*LOOKUP(RIGHT($D$2,3),定数!$A$6:$A$13,定数!$B$6:$B$13))</f>
        <v/>
      </c>
      <c r="S82" s="92"/>
      <c r="T82" s="93" t="str">
        <f t="shared" si="11"/>
        <v/>
      </c>
      <c r="U82" s="93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8">
        <v>75</v>
      </c>
      <c r="C83" s="88" t="str">
        <f t="shared" si="8"/>
        <v/>
      </c>
      <c r="D83" s="88"/>
      <c r="E83" s="48"/>
      <c r="F83" s="8"/>
      <c r="G83" s="48"/>
      <c r="H83" s="89"/>
      <c r="I83" s="89"/>
      <c r="J83" s="48"/>
      <c r="K83" s="90" t="str">
        <f t="shared" si="9"/>
        <v/>
      </c>
      <c r="L83" s="91"/>
      <c r="M83" s="6" t="str">
        <f>IF(J83="","",(K83/J83)/LOOKUP(RIGHT($D$2,3),定数!$A$6:$A$13,定数!$B$6:$B$13))</f>
        <v/>
      </c>
      <c r="N83" s="48"/>
      <c r="O83" s="8"/>
      <c r="P83" s="89"/>
      <c r="Q83" s="89"/>
      <c r="R83" s="92" t="str">
        <f>IF(P83="","",T83*M83*LOOKUP(RIGHT($D$2,3),定数!$A$6:$A$13,定数!$B$6:$B$13))</f>
        <v/>
      </c>
      <c r="S83" s="92"/>
      <c r="T83" s="93" t="str">
        <f t="shared" si="11"/>
        <v/>
      </c>
      <c r="U83" s="93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8">
        <v>76</v>
      </c>
      <c r="C84" s="88" t="str">
        <f t="shared" si="8"/>
        <v/>
      </c>
      <c r="D84" s="88"/>
      <c r="E84" s="48"/>
      <c r="F84" s="8"/>
      <c r="G84" s="48"/>
      <c r="H84" s="89"/>
      <c r="I84" s="89"/>
      <c r="J84" s="48"/>
      <c r="K84" s="90" t="str">
        <f t="shared" si="9"/>
        <v/>
      </c>
      <c r="L84" s="91"/>
      <c r="M84" s="6" t="str">
        <f>IF(J84="","",(K84/J84)/LOOKUP(RIGHT($D$2,3),定数!$A$6:$A$13,定数!$B$6:$B$13))</f>
        <v/>
      </c>
      <c r="N84" s="48"/>
      <c r="O84" s="8"/>
      <c r="P84" s="89"/>
      <c r="Q84" s="89"/>
      <c r="R84" s="92" t="str">
        <f>IF(P84="","",T84*M84*LOOKUP(RIGHT($D$2,3),定数!$A$6:$A$13,定数!$B$6:$B$13))</f>
        <v/>
      </c>
      <c r="S84" s="92"/>
      <c r="T84" s="93" t="str">
        <f t="shared" si="11"/>
        <v/>
      </c>
      <c r="U84" s="93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8">
        <v>77</v>
      </c>
      <c r="C85" s="88" t="str">
        <f t="shared" si="8"/>
        <v/>
      </c>
      <c r="D85" s="88"/>
      <c r="E85" s="48"/>
      <c r="F85" s="8"/>
      <c r="G85" s="48"/>
      <c r="H85" s="89"/>
      <c r="I85" s="89"/>
      <c r="J85" s="48"/>
      <c r="K85" s="90" t="str">
        <f t="shared" si="9"/>
        <v/>
      </c>
      <c r="L85" s="91"/>
      <c r="M85" s="6" t="str">
        <f>IF(J85="","",(K85/J85)/LOOKUP(RIGHT($D$2,3),定数!$A$6:$A$13,定数!$B$6:$B$13))</f>
        <v/>
      </c>
      <c r="N85" s="48"/>
      <c r="O85" s="8"/>
      <c r="P85" s="89"/>
      <c r="Q85" s="89"/>
      <c r="R85" s="92" t="str">
        <f>IF(P85="","",T85*M85*LOOKUP(RIGHT($D$2,3),定数!$A$6:$A$13,定数!$B$6:$B$13))</f>
        <v/>
      </c>
      <c r="S85" s="92"/>
      <c r="T85" s="93" t="str">
        <f t="shared" si="11"/>
        <v/>
      </c>
      <c r="U85" s="93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8">
        <v>78</v>
      </c>
      <c r="C86" s="88" t="str">
        <f t="shared" si="8"/>
        <v/>
      </c>
      <c r="D86" s="88"/>
      <c r="E86" s="48"/>
      <c r="F86" s="8"/>
      <c r="G86" s="48"/>
      <c r="H86" s="89"/>
      <c r="I86" s="89"/>
      <c r="J86" s="48"/>
      <c r="K86" s="90" t="str">
        <f t="shared" si="9"/>
        <v/>
      </c>
      <c r="L86" s="91"/>
      <c r="M86" s="6" t="str">
        <f>IF(J86="","",(K86/J86)/LOOKUP(RIGHT($D$2,3),定数!$A$6:$A$13,定数!$B$6:$B$13))</f>
        <v/>
      </c>
      <c r="N86" s="48"/>
      <c r="O86" s="8"/>
      <c r="P86" s="89"/>
      <c r="Q86" s="89"/>
      <c r="R86" s="92" t="str">
        <f>IF(P86="","",T86*M86*LOOKUP(RIGHT($D$2,3),定数!$A$6:$A$13,定数!$B$6:$B$13))</f>
        <v/>
      </c>
      <c r="S86" s="92"/>
      <c r="T86" s="93" t="str">
        <f t="shared" si="11"/>
        <v/>
      </c>
      <c r="U86" s="93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8">
        <v>79</v>
      </c>
      <c r="C87" s="88" t="str">
        <f t="shared" si="8"/>
        <v/>
      </c>
      <c r="D87" s="88"/>
      <c r="E87" s="48"/>
      <c r="F87" s="8"/>
      <c r="G87" s="48"/>
      <c r="H87" s="89"/>
      <c r="I87" s="89"/>
      <c r="J87" s="48"/>
      <c r="K87" s="90" t="str">
        <f t="shared" si="9"/>
        <v/>
      </c>
      <c r="L87" s="91"/>
      <c r="M87" s="6" t="str">
        <f>IF(J87="","",(K87/J87)/LOOKUP(RIGHT($D$2,3),定数!$A$6:$A$13,定数!$B$6:$B$13))</f>
        <v/>
      </c>
      <c r="N87" s="48"/>
      <c r="O87" s="8"/>
      <c r="P87" s="89"/>
      <c r="Q87" s="89"/>
      <c r="R87" s="92" t="str">
        <f>IF(P87="","",T87*M87*LOOKUP(RIGHT($D$2,3),定数!$A$6:$A$13,定数!$B$6:$B$13))</f>
        <v/>
      </c>
      <c r="S87" s="92"/>
      <c r="T87" s="93" t="str">
        <f t="shared" si="11"/>
        <v/>
      </c>
      <c r="U87" s="93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8">
        <v>80</v>
      </c>
      <c r="C88" s="88" t="str">
        <f t="shared" si="8"/>
        <v/>
      </c>
      <c r="D88" s="88"/>
      <c r="E88" s="48"/>
      <c r="F88" s="8"/>
      <c r="G88" s="48"/>
      <c r="H88" s="89"/>
      <c r="I88" s="89"/>
      <c r="J88" s="48"/>
      <c r="K88" s="90" t="str">
        <f t="shared" si="9"/>
        <v/>
      </c>
      <c r="L88" s="91"/>
      <c r="M88" s="6" t="str">
        <f>IF(J88="","",(K88/J88)/LOOKUP(RIGHT($D$2,3),定数!$A$6:$A$13,定数!$B$6:$B$13))</f>
        <v/>
      </c>
      <c r="N88" s="48"/>
      <c r="O88" s="8"/>
      <c r="P88" s="89"/>
      <c r="Q88" s="89"/>
      <c r="R88" s="92" t="str">
        <f>IF(P88="","",T88*M88*LOOKUP(RIGHT($D$2,3),定数!$A$6:$A$13,定数!$B$6:$B$13))</f>
        <v/>
      </c>
      <c r="S88" s="92"/>
      <c r="T88" s="93" t="str">
        <f t="shared" si="11"/>
        <v/>
      </c>
      <c r="U88" s="93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8">
        <v>81</v>
      </c>
      <c r="C89" s="88" t="str">
        <f t="shared" si="8"/>
        <v/>
      </c>
      <c r="D89" s="88"/>
      <c r="E89" s="48"/>
      <c r="F89" s="8"/>
      <c r="G89" s="48"/>
      <c r="H89" s="89"/>
      <c r="I89" s="89"/>
      <c r="J89" s="48"/>
      <c r="K89" s="90" t="str">
        <f t="shared" si="9"/>
        <v/>
      </c>
      <c r="L89" s="91"/>
      <c r="M89" s="6" t="str">
        <f>IF(J89="","",(K89/J89)/LOOKUP(RIGHT($D$2,3),定数!$A$6:$A$13,定数!$B$6:$B$13))</f>
        <v/>
      </c>
      <c r="N89" s="48"/>
      <c r="O89" s="8"/>
      <c r="P89" s="89"/>
      <c r="Q89" s="89"/>
      <c r="R89" s="92" t="str">
        <f>IF(P89="","",T89*M89*LOOKUP(RIGHT($D$2,3),定数!$A$6:$A$13,定数!$B$6:$B$13))</f>
        <v/>
      </c>
      <c r="S89" s="92"/>
      <c r="T89" s="93" t="str">
        <f t="shared" si="11"/>
        <v/>
      </c>
      <c r="U89" s="93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8">
        <v>82</v>
      </c>
      <c r="C90" s="88" t="str">
        <f t="shared" si="8"/>
        <v/>
      </c>
      <c r="D90" s="88"/>
      <c r="E90" s="48"/>
      <c r="F90" s="8"/>
      <c r="G90" s="48"/>
      <c r="H90" s="89"/>
      <c r="I90" s="89"/>
      <c r="J90" s="48"/>
      <c r="K90" s="90" t="str">
        <f t="shared" si="9"/>
        <v/>
      </c>
      <c r="L90" s="91"/>
      <c r="M90" s="6" t="str">
        <f>IF(J90="","",(K90/J90)/LOOKUP(RIGHT($D$2,3),定数!$A$6:$A$13,定数!$B$6:$B$13))</f>
        <v/>
      </c>
      <c r="N90" s="48"/>
      <c r="O90" s="8"/>
      <c r="P90" s="89"/>
      <c r="Q90" s="89"/>
      <c r="R90" s="92" t="str">
        <f>IF(P90="","",T90*M90*LOOKUP(RIGHT($D$2,3),定数!$A$6:$A$13,定数!$B$6:$B$13))</f>
        <v/>
      </c>
      <c r="S90" s="92"/>
      <c r="T90" s="93" t="str">
        <f t="shared" si="11"/>
        <v/>
      </c>
      <c r="U90" s="93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8">
        <v>83</v>
      </c>
      <c r="C91" s="88" t="str">
        <f t="shared" si="8"/>
        <v/>
      </c>
      <c r="D91" s="88"/>
      <c r="E91" s="48"/>
      <c r="F91" s="8"/>
      <c r="G91" s="48"/>
      <c r="H91" s="89"/>
      <c r="I91" s="89"/>
      <c r="J91" s="48"/>
      <c r="K91" s="90" t="str">
        <f t="shared" si="9"/>
        <v/>
      </c>
      <c r="L91" s="91"/>
      <c r="M91" s="6" t="str">
        <f>IF(J91="","",(K91/J91)/LOOKUP(RIGHT($D$2,3),定数!$A$6:$A$13,定数!$B$6:$B$13))</f>
        <v/>
      </c>
      <c r="N91" s="48"/>
      <c r="O91" s="8"/>
      <c r="P91" s="89"/>
      <c r="Q91" s="89"/>
      <c r="R91" s="92" t="str">
        <f>IF(P91="","",T91*M91*LOOKUP(RIGHT($D$2,3),定数!$A$6:$A$13,定数!$B$6:$B$13))</f>
        <v/>
      </c>
      <c r="S91" s="92"/>
      <c r="T91" s="93" t="str">
        <f t="shared" si="11"/>
        <v/>
      </c>
      <c r="U91" s="93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8">
        <v>84</v>
      </c>
      <c r="C92" s="88" t="str">
        <f t="shared" si="8"/>
        <v/>
      </c>
      <c r="D92" s="88"/>
      <c r="E92" s="48"/>
      <c r="F92" s="8"/>
      <c r="G92" s="48"/>
      <c r="H92" s="89"/>
      <c r="I92" s="89"/>
      <c r="J92" s="48"/>
      <c r="K92" s="90" t="str">
        <f t="shared" si="9"/>
        <v/>
      </c>
      <c r="L92" s="91"/>
      <c r="M92" s="6" t="str">
        <f>IF(J92="","",(K92/J92)/LOOKUP(RIGHT($D$2,3),定数!$A$6:$A$13,定数!$B$6:$B$13))</f>
        <v/>
      </c>
      <c r="N92" s="48"/>
      <c r="O92" s="8"/>
      <c r="P92" s="89"/>
      <c r="Q92" s="89"/>
      <c r="R92" s="92" t="str">
        <f>IF(P92="","",T92*M92*LOOKUP(RIGHT($D$2,3),定数!$A$6:$A$13,定数!$B$6:$B$13))</f>
        <v/>
      </c>
      <c r="S92" s="92"/>
      <c r="T92" s="93" t="str">
        <f t="shared" si="11"/>
        <v/>
      </c>
      <c r="U92" s="93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8">
        <v>85</v>
      </c>
      <c r="C93" s="88" t="str">
        <f t="shared" si="8"/>
        <v/>
      </c>
      <c r="D93" s="88"/>
      <c r="E93" s="48"/>
      <c r="F93" s="8"/>
      <c r="G93" s="48"/>
      <c r="H93" s="89"/>
      <c r="I93" s="89"/>
      <c r="J93" s="48"/>
      <c r="K93" s="90" t="str">
        <f t="shared" si="9"/>
        <v/>
      </c>
      <c r="L93" s="91"/>
      <c r="M93" s="6" t="str">
        <f>IF(J93="","",(K93/J93)/LOOKUP(RIGHT($D$2,3),定数!$A$6:$A$13,定数!$B$6:$B$13))</f>
        <v/>
      </c>
      <c r="N93" s="48"/>
      <c r="O93" s="8"/>
      <c r="P93" s="89"/>
      <c r="Q93" s="89"/>
      <c r="R93" s="92" t="str">
        <f>IF(P93="","",T93*M93*LOOKUP(RIGHT($D$2,3),定数!$A$6:$A$13,定数!$B$6:$B$13))</f>
        <v/>
      </c>
      <c r="S93" s="92"/>
      <c r="T93" s="93" t="str">
        <f t="shared" si="11"/>
        <v/>
      </c>
      <c r="U93" s="93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8">
        <v>86</v>
      </c>
      <c r="C94" s="88" t="str">
        <f t="shared" si="8"/>
        <v/>
      </c>
      <c r="D94" s="88"/>
      <c r="E94" s="48"/>
      <c r="F94" s="8"/>
      <c r="G94" s="48"/>
      <c r="H94" s="89"/>
      <c r="I94" s="89"/>
      <c r="J94" s="48"/>
      <c r="K94" s="90" t="str">
        <f t="shared" si="9"/>
        <v/>
      </c>
      <c r="L94" s="91"/>
      <c r="M94" s="6" t="str">
        <f>IF(J94="","",(K94/J94)/LOOKUP(RIGHT($D$2,3),定数!$A$6:$A$13,定数!$B$6:$B$13))</f>
        <v/>
      </c>
      <c r="N94" s="48"/>
      <c r="O94" s="8"/>
      <c r="P94" s="89"/>
      <c r="Q94" s="89"/>
      <c r="R94" s="92" t="str">
        <f>IF(P94="","",T94*M94*LOOKUP(RIGHT($D$2,3),定数!$A$6:$A$13,定数!$B$6:$B$13))</f>
        <v/>
      </c>
      <c r="S94" s="92"/>
      <c r="T94" s="93" t="str">
        <f t="shared" si="11"/>
        <v/>
      </c>
      <c r="U94" s="93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8">
        <v>87</v>
      </c>
      <c r="C95" s="88" t="str">
        <f t="shared" si="8"/>
        <v/>
      </c>
      <c r="D95" s="88"/>
      <c r="E95" s="48"/>
      <c r="F95" s="8"/>
      <c r="G95" s="48"/>
      <c r="H95" s="89"/>
      <c r="I95" s="89"/>
      <c r="J95" s="48"/>
      <c r="K95" s="90" t="str">
        <f t="shared" si="9"/>
        <v/>
      </c>
      <c r="L95" s="91"/>
      <c r="M95" s="6" t="str">
        <f>IF(J95="","",(K95/J95)/LOOKUP(RIGHT($D$2,3),定数!$A$6:$A$13,定数!$B$6:$B$13))</f>
        <v/>
      </c>
      <c r="N95" s="48"/>
      <c r="O95" s="8"/>
      <c r="P95" s="89"/>
      <c r="Q95" s="89"/>
      <c r="R95" s="92" t="str">
        <f>IF(P95="","",T95*M95*LOOKUP(RIGHT($D$2,3),定数!$A$6:$A$13,定数!$B$6:$B$13))</f>
        <v/>
      </c>
      <c r="S95" s="92"/>
      <c r="T95" s="93" t="str">
        <f t="shared" si="11"/>
        <v/>
      </c>
      <c r="U95" s="93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8">
        <v>88</v>
      </c>
      <c r="C96" s="88" t="str">
        <f t="shared" si="8"/>
        <v/>
      </c>
      <c r="D96" s="88"/>
      <c r="E96" s="48"/>
      <c r="F96" s="8"/>
      <c r="G96" s="48"/>
      <c r="H96" s="89"/>
      <c r="I96" s="89"/>
      <c r="J96" s="48"/>
      <c r="K96" s="90" t="str">
        <f t="shared" si="9"/>
        <v/>
      </c>
      <c r="L96" s="91"/>
      <c r="M96" s="6" t="str">
        <f>IF(J96="","",(K96/J96)/LOOKUP(RIGHT($D$2,3),定数!$A$6:$A$13,定数!$B$6:$B$13))</f>
        <v/>
      </c>
      <c r="N96" s="48"/>
      <c r="O96" s="8"/>
      <c r="P96" s="89"/>
      <c r="Q96" s="89"/>
      <c r="R96" s="92" t="str">
        <f>IF(P96="","",T96*M96*LOOKUP(RIGHT($D$2,3),定数!$A$6:$A$13,定数!$B$6:$B$13))</f>
        <v/>
      </c>
      <c r="S96" s="92"/>
      <c r="T96" s="93" t="str">
        <f t="shared" si="11"/>
        <v/>
      </c>
      <c r="U96" s="93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8">
        <v>89</v>
      </c>
      <c r="C97" s="88" t="str">
        <f t="shared" si="8"/>
        <v/>
      </c>
      <c r="D97" s="88"/>
      <c r="E97" s="48"/>
      <c r="F97" s="8"/>
      <c r="G97" s="48"/>
      <c r="H97" s="89"/>
      <c r="I97" s="89"/>
      <c r="J97" s="48"/>
      <c r="K97" s="90" t="str">
        <f t="shared" si="9"/>
        <v/>
      </c>
      <c r="L97" s="91"/>
      <c r="M97" s="6" t="str">
        <f>IF(J97="","",(K97/J97)/LOOKUP(RIGHT($D$2,3),定数!$A$6:$A$13,定数!$B$6:$B$13))</f>
        <v/>
      </c>
      <c r="N97" s="48"/>
      <c r="O97" s="8"/>
      <c r="P97" s="89"/>
      <c r="Q97" s="89"/>
      <c r="R97" s="92" t="str">
        <f>IF(P97="","",T97*M97*LOOKUP(RIGHT($D$2,3),定数!$A$6:$A$13,定数!$B$6:$B$13))</f>
        <v/>
      </c>
      <c r="S97" s="92"/>
      <c r="T97" s="93" t="str">
        <f t="shared" si="11"/>
        <v/>
      </c>
      <c r="U97" s="93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8">
        <v>90</v>
      </c>
      <c r="C98" s="88" t="str">
        <f t="shared" si="8"/>
        <v/>
      </c>
      <c r="D98" s="88"/>
      <c r="E98" s="48"/>
      <c r="F98" s="8"/>
      <c r="G98" s="48"/>
      <c r="H98" s="89"/>
      <c r="I98" s="89"/>
      <c r="J98" s="48"/>
      <c r="K98" s="90" t="str">
        <f t="shared" si="9"/>
        <v/>
      </c>
      <c r="L98" s="91"/>
      <c r="M98" s="6" t="str">
        <f>IF(J98="","",(K98/J98)/LOOKUP(RIGHT($D$2,3),定数!$A$6:$A$13,定数!$B$6:$B$13))</f>
        <v/>
      </c>
      <c r="N98" s="48"/>
      <c r="O98" s="8"/>
      <c r="P98" s="89"/>
      <c r="Q98" s="89"/>
      <c r="R98" s="92" t="str">
        <f>IF(P98="","",T98*M98*LOOKUP(RIGHT($D$2,3),定数!$A$6:$A$13,定数!$B$6:$B$13))</f>
        <v/>
      </c>
      <c r="S98" s="92"/>
      <c r="T98" s="93" t="str">
        <f t="shared" si="11"/>
        <v/>
      </c>
      <c r="U98" s="93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8">
        <v>91</v>
      </c>
      <c r="C99" s="88" t="str">
        <f t="shared" si="8"/>
        <v/>
      </c>
      <c r="D99" s="88"/>
      <c r="E99" s="48"/>
      <c r="F99" s="8"/>
      <c r="G99" s="48"/>
      <c r="H99" s="89"/>
      <c r="I99" s="89"/>
      <c r="J99" s="48"/>
      <c r="K99" s="90" t="str">
        <f t="shared" si="9"/>
        <v/>
      </c>
      <c r="L99" s="91"/>
      <c r="M99" s="6" t="str">
        <f>IF(J99="","",(K99/J99)/LOOKUP(RIGHT($D$2,3),定数!$A$6:$A$13,定数!$B$6:$B$13))</f>
        <v/>
      </c>
      <c r="N99" s="48"/>
      <c r="O99" s="8"/>
      <c r="P99" s="89"/>
      <c r="Q99" s="89"/>
      <c r="R99" s="92" t="str">
        <f>IF(P99="","",T99*M99*LOOKUP(RIGHT($D$2,3),定数!$A$6:$A$13,定数!$B$6:$B$13))</f>
        <v/>
      </c>
      <c r="S99" s="92"/>
      <c r="T99" s="93" t="str">
        <f t="shared" si="11"/>
        <v/>
      </c>
      <c r="U99" s="93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8">
        <v>92</v>
      </c>
      <c r="C100" s="88" t="str">
        <f t="shared" si="8"/>
        <v/>
      </c>
      <c r="D100" s="88"/>
      <c r="E100" s="48"/>
      <c r="F100" s="8"/>
      <c r="G100" s="48"/>
      <c r="H100" s="89"/>
      <c r="I100" s="89"/>
      <c r="J100" s="48"/>
      <c r="K100" s="90" t="str">
        <f t="shared" si="9"/>
        <v/>
      </c>
      <c r="L100" s="91"/>
      <c r="M100" s="6" t="str">
        <f>IF(J100="","",(K100/J100)/LOOKUP(RIGHT($D$2,3),定数!$A$6:$A$13,定数!$B$6:$B$13))</f>
        <v/>
      </c>
      <c r="N100" s="48"/>
      <c r="O100" s="8"/>
      <c r="P100" s="89"/>
      <c r="Q100" s="89"/>
      <c r="R100" s="92" t="str">
        <f>IF(P100="","",T100*M100*LOOKUP(RIGHT($D$2,3),定数!$A$6:$A$13,定数!$B$6:$B$13))</f>
        <v/>
      </c>
      <c r="S100" s="92"/>
      <c r="T100" s="93" t="str">
        <f t="shared" si="11"/>
        <v/>
      </c>
      <c r="U100" s="93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8">
        <v>93</v>
      </c>
      <c r="C101" s="88" t="str">
        <f t="shared" si="8"/>
        <v/>
      </c>
      <c r="D101" s="88"/>
      <c r="E101" s="48"/>
      <c r="F101" s="8"/>
      <c r="G101" s="48"/>
      <c r="H101" s="89"/>
      <c r="I101" s="89"/>
      <c r="J101" s="48"/>
      <c r="K101" s="90" t="str">
        <f t="shared" si="9"/>
        <v/>
      </c>
      <c r="L101" s="91"/>
      <c r="M101" s="6" t="str">
        <f>IF(J101="","",(K101/J101)/LOOKUP(RIGHT($D$2,3),定数!$A$6:$A$13,定数!$B$6:$B$13))</f>
        <v/>
      </c>
      <c r="N101" s="48"/>
      <c r="O101" s="8"/>
      <c r="P101" s="89"/>
      <c r="Q101" s="89"/>
      <c r="R101" s="92" t="str">
        <f>IF(P101="","",T101*M101*LOOKUP(RIGHT($D$2,3),定数!$A$6:$A$13,定数!$B$6:$B$13))</f>
        <v/>
      </c>
      <c r="S101" s="92"/>
      <c r="T101" s="93" t="str">
        <f t="shared" si="11"/>
        <v/>
      </c>
      <c r="U101" s="93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8">
        <v>94</v>
      </c>
      <c r="C102" s="88" t="str">
        <f t="shared" si="8"/>
        <v/>
      </c>
      <c r="D102" s="88"/>
      <c r="E102" s="48"/>
      <c r="F102" s="8"/>
      <c r="G102" s="48"/>
      <c r="H102" s="89"/>
      <c r="I102" s="89"/>
      <c r="J102" s="48"/>
      <c r="K102" s="90" t="str">
        <f t="shared" si="9"/>
        <v/>
      </c>
      <c r="L102" s="91"/>
      <c r="M102" s="6" t="str">
        <f>IF(J102="","",(K102/J102)/LOOKUP(RIGHT($D$2,3),定数!$A$6:$A$13,定数!$B$6:$B$13))</f>
        <v/>
      </c>
      <c r="N102" s="48"/>
      <c r="O102" s="8"/>
      <c r="P102" s="89"/>
      <c r="Q102" s="89"/>
      <c r="R102" s="92" t="str">
        <f>IF(P102="","",T102*M102*LOOKUP(RIGHT($D$2,3),定数!$A$6:$A$13,定数!$B$6:$B$13))</f>
        <v/>
      </c>
      <c r="S102" s="92"/>
      <c r="T102" s="93" t="str">
        <f t="shared" si="11"/>
        <v/>
      </c>
      <c r="U102" s="93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8">
        <v>95</v>
      </c>
      <c r="C103" s="88" t="str">
        <f t="shared" si="8"/>
        <v/>
      </c>
      <c r="D103" s="88"/>
      <c r="E103" s="48"/>
      <c r="F103" s="8"/>
      <c r="G103" s="48"/>
      <c r="H103" s="89"/>
      <c r="I103" s="89"/>
      <c r="J103" s="48"/>
      <c r="K103" s="90" t="str">
        <f t="shared" si="9"/>
        <v/>
      </c>
      <c r="L103" s="91"/>
      <c r="M103" s="6" t="str">
        <f>IF(J103="","",(K103/J103)/LOOKUP(RIGHT($D$2,3),定数!$A$6:$A$13,定数!$B$6:$B$13))</f>
        <v/>
      </c>
      <c r="N103" s="48"/>
      <c r="O103" s="8"/>
      <c r="P103" s="89"/>
      <c r="Q103" s="89"/>
      <c r="R103" s="92" t="str">
        <f>IF(P103="","",T103*M103*LOOKUP(RIGHT($D$2,3),定数!$A$6:$A$13,定数!$B$6:$B$13))</f>
        <v/>
      </c>
      <c r="S103" s="92"/>
      <c r="T103" s="93" t="str">
        <f t="shared" si="11"/>
        <v/>
      </c>
      <c r="U103" s="93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8">
        <v>96</v>
      </c>
      <c r="C104" s="88" t="str">
        <f t="shared" si="8"/>
        <v/>
      </c>
      <c r="D104" s="88"/>
      <c r="E104" s="48"/>
      <c r="F104" s="8"/>
      <c r="G104" s="48"/>
      <c r="H104" s="89"/>
      <c r="I104" s="89"/>
      <c r="J104" s="48"/>
      <c r="K104" s="90" t="str">
        <f t="shared" si="9"/>
        <v/>
      </c>
      <c r="L104" s="91"/>
      <c r="M104" s="6" t="str">
        <f>IF(J104="","",(K104/J104)/LOOKUP(RIGHT($D$2,3),定数!$A$6:$A$13,定数!$B$6:$B$13))</f>
        <v/>
      </c>
      <c r="N104" s="48"/>
      <c r="O104" s="8"/>
      <c r="P104" s="89"/>
      <c r="Q104" s="89"/>
      <c r="R104" s="92" t="str">
        <f>IF(P104="","",T104*M104*LOOKUP(RIGHT($D$2,3),定数!$A$6:$A$13,定数!$B$6:$B$13))</f>
        <v/>
      </c>
      <c r="S104" s="92"/>
      <c r="T104" s="93" t="str">
        <f t="shared" si="11"/>
        <v/>
      </c>
      <c r="U104" s="93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8">
        <v>97</v>
      </c>
      <c r="C105" s="88" t="str">
        <f t="shared" si="8"/>
        <v/>
      </c>
      <c r="D105" s="88"/>
      <c r="E105" s="48"/>
      <c r="F105" s="8"/>
      <c r="G105" s="48"/>
      <c r="H105" s="89"/>
      <c r="I105" s="89"/>
      <c r="J105" s="48"/>
      <c r="K105" s="90" t="str">
        <f t="shared" si="9"/>
        <v/>
      </c>
      <c r="L105" s="91"/>
      <c r="M105" s="6" t="str">
        <f>IF(J105="","",(K105/J105)/LOOKUP(RIGHT($D$2,3),定数!$A$6:$A$13,定数!$B$6:$B$13))</f>
        <v/>
      </c>
      <c r="N105" s="48"/>
      <c r="O105" s="8"/>
      <c r="P105" s="89"/>
      <c r="Q105" s="89"/>
      <c r="R105" s="92" t="str">
        <f>IF(P105="","",T105*M105*LOOKUP(RIGHT($D$2,3),定数!$A$6:$A$13,定数!$B$6:$B$13))</f>
        <v/>
      </c>
      <c r="S105" s="92"/>
      <c r="T105" s="93" t="str">
        <f t="shared" si="11"/>
        <v/>
      </c>
      <c r="U105" s="93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8">
        <v>98</v>
      </c>
      <c r="C106" s="88" t="str">
        <f t="shared" si="8"/>
        <v/>
      </c>
      <c r="D106" s="88"/>
      <c r="E106" s="48"/>
      <c r="F106" s="8"/>
      <c r="G106" s="48"/>
      <c r="H106" s="89"/>
      <c r="I106" s="89"/>
      <c r="J106" s="48"/>
      <c r="K106" s="90" t="str">
        <f t="shared" si="9"/>
        <v/>
      </c>
      <c r="L106" s="91"/>
      <c r="M106" s="6" t="str">
        <f>IF(J106="","",(K106/J106)/LOOKUP(RIGHT($D$2,3),定数!$A$6:$A$13,定数!$B$6:$B$13))</f>
        <v/>
      </c>
      <c r="N106" s="48"/>
      <c r="O106" s="8"/>
      <c r="P106" s="89"/>
      <c r="Q106" s="89"/>
      <c r="R106" s="92" t="str">
        <f>IF(P106="","",T106*M106*LOOKUP(RIGHT($D$2,3),定数!$A$6:$A$13,定数!$B$6:$B$13))</f>
        <v/>
      </c>
      <c r="S106" s="92"/>
      <c r="T106" s="93" t="str">
        <f t="shared" si="11"/>
        <v/>
      </c>
      <c r="U106" s="93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8">
        <v>99</v>
      </c>
      <c r="C107" s="88" t="str">
        <f t="shared" si="8"/>
        <v/>
      </c>
      <c r="D107" s="88"/>
      <c r="E107" s="48"/>
      <c r="F107" s="8"/>
      <c r="G107" s="48"/>
      <c r="H107" s="89"/>
      <c r="I107" s="89"/>
      <c r="J107" s="48"/>
      <c r="K107" s="90" t="str">
        <f t="shared" si="9"/>
        <v/>
      </c>
      <c r="L107" s="91"/>
      <c r="M107" s="6" t="str">
        <f>IF(J107="","",(K107/J107)/LOOKUP(RIGHT($D$2,3),定数!$A$6:$A$13,定数!$B$6:$B$13))</f>
        <v/>
      </c>
      <c r="N107" s="48"/>
      <c r="O107" s="8"/>
      <c r="P107" s="89"/>
      <c r="Q107" s="89"/>
      <c r="R107" s="92" t="str">
        <f>IF(P107="","",T107*M107*LOOKUP(RIGHT($D$2,3),定数!$A$6:$A$13,定数!$B$6:$B$13))</f>
        <v/>
      </c>
      <c r="S107" s="92"/>
      <c r="T107" s="93" t="str">
        <f t="shared" si="11"/>
        <v/>
      </c>
      <c r="U107" s="93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8">
        <v>100</v>
      </c>
      <c r="C108" s="88" t="str">
        <f t="shared" si="8"/>
        <v/>
      </c>
      <c r="D108" s="88"/>
      <c r="E108" s="48"/>
      <c r="F108" s="8"/>
      <c r="G108" s="48"/>
      <c r="H108" s="89"/>
      <c r="I108" s="89"/>
      <c r="J108" s="48"/>
      <c r="K108" s="90" t="str">
        <f t="shared" si="9"/>
        <v/>
      </c>
      <c r="L108" s="91"/>
      <c r="M108" s="6" t="str">
        <f>IF(J108="","",(K108/J108)/LOOKUP(RIGHT($D$2,3),定数!$A$6:$A$13,定数!$B$6:$B$13))</f>
        <v/>
      </c>
      <c r="N108" s="48"/>
      <c r="O108" s="8"/>
      <c r="P108" s="89"/>
      <c r="Q108" s="89"/>
      <c r="R108" s="92" t="str">
        <f>IF(P108="","",T108*M108*LOOKUP(RIGHT($D$2,3),定数!$A$6:$A$13,定数!$B$6:$B$13))</f>
        <v/>
      </c>
      <c r="S108" s="92"/>
      <c r="T108" s="93" t="str">
        <f t="shared" si="11"/>
        <v/>
      </c>
      <c r="U108" s="93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F2A958B-8CEA-4267-909E-2943A0D2C29A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C7E3-BBB5-4B8E-9C81-05FC25E0313F}">
  <dimension ref="B2:Y109"/>
  <sheetViews>
    <sheetView topLeftCell="J1" zoomScaleNormal="100" workbookViewId="0">
      <pane ySplit="8" topLeftCell="A44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54" t="s">
        <v>5</v>
      </c>
      <c r="C2" s="54"/>
      <c r="D2" s="59" t="s">
        <v>65</v>
      </c>
      <c r="E2" s="59"/>
      <c r="F2" s="54" t="s">
        <v>61</v>
      </c>
      <c r="G2" s="54"/>
      <c r="H2" s="56" t="s">
        <v>69</v>
      </c>
      <c r="I2" s="56"/>
      <c r="J2" s="54" t="s">
        <v>7</v>
      </c>
      <c r="K2" s="54"/>
      <c r="L2" s="60">
        <v>500000</v>
      </c>
      <c r="M2" s="59"/>
      <c r="N2" s="54" t="s">
        <v>8</v>
      </c>
      <c r="O2" s="54"/>
      <c r="P2" s="55">
        <f>SUM(L2,D4)</f>
        <v>1589364.7723309749</v>
      </c>
      <c r="Q2" s="56"/>
      <c r="R2" s="1"/>
      <c r="S2" s="1"/>
      <c r="T2" s="1"/>
    </row>
    <row r="3" spans="2:25" ht="57" customHeight="1" x14ac:dyDescent="0.2">
      <c r="B3" s="54" t="s">
        <v>9</v>
      </c>
      <c r="C3" s="54"/>
      <c r="D3" s="57" t="s">
        <v>38</v>
      </c>
      <c r="E3" s="57"/>
      <c r="F3" s="57"/>
      <c r="G3" s="57"/>
      <c r="H3" s="57"/>
      <c r="I3" s="57"/>
      <c r="J3" s="54" t="s">
        <v>10</v>
      </c>
      <c r="K3" s="54"/>
      <c r="L3" s="57" t="s">
        <v>70</v>
      </c>
      <c r="M3" s="58"/>
      <c r="N3" s="58"/>
      <c r="O3" s="58"/>
      <c r="P3" s="58"/>
      <c r="Q3" s="58"/>
      <c r="R3" s="1"/>
      <c r="S3" s="1"/>
    </row>
    <row r="4" spans="2:25" x14ac:dyDescent="0.2">
      <c r="B4" s="54" t="s">
        <v>11</v>
      </c>
      <c r="C4" s="54"/>
      <c r="D4" s="74">
        <f>SUM($R$9:$S$993)</f>
        <v>1089364.7723309749</v>
      </c>
      <c r="E4" s="74"/>
      <c r="F4" s="54" t="s">
        <v>12</v>
      </c>
      <c r="G4" s="54"/>
      <c r="H4" s="75">
        <f>SUM($T$9:$U$108)</f>
        <v>903.99999999999932</v>
      </c>
      <c r="I4" s="56"/>
      <c r="J4" s="76"/>
      <c r="K4" s="76"/>
      <c r="L4" s="55"/>
      <c r="M4" s="55"/>
      <c r="N4" s="76" t="s">
        <v>58</v>
      </c>
      <c r="O4" s="76"/>
      <c r="P4" s="84">
        <f>MAX(Y:Y)</f>
        <v>0.16702799507100052</v>
      </c>
      <c r="Q4" s="84"/>
      <c r="R4" s="1"/>
      <c r="S4" s="1"/>
      <c r="T4" s="1"/>
    </row>
    <row r="5" spans="2:25" x14ac:dyDescent="0.2">
      <c r="B5" s="50" t="s">
        <v>15</v>
      </c>
      <c r="C5" s="53">
        <f>COUNTIF($R$9:$R$990,"&gt;0")</f>
        <v>33</v>
      </c>
      <c r="D5" s="51" t="s">
        <v>16</v>
      </c>
      <c r="E5" s="15">
        <f>COUNTIF($R$9:$R$990,"&lt;0")</f>
        <v>17</v>
      </c>
      <c r="F5" s="51" t="s">
        <v>17</v>
      </c>
      <c r="G5" s="53">
        <f>COUNTIF($R$9:$R$990,"=0")</f>
        <v>0</v>
      </c>
      <c r="H5" s="51" t="s">
        <v>18</v>
      </c>
      <c r="I5" s="49">
        <f>C5/SUM(C5,E5,G5)</f>
        <v>0.66</v>
      </c>
      <c r="J5" s="85" t="s">
        <v>19</v>
      </c>
      <c r="K5" s="54"/>
      <c r="L5" s="86">
        <f>MAX(V9:V993)</f>
        <v>7</v>
      </c>
      <c r="M5" s="87"/>
      <c r="N5" s="17" t="s">
        <v>20</v>
      </c>
      <c r="O5" s="9"/>
      <c r="P5" s="86">
        <f>MAX(W9:W993)</f>
        <v>6</v>
      </c>
      <c r="Q5" s="8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52"/>
      <c r="R6" s="1"/>
      <c r="S6" s="1"/>
      <c r="T6" s="1"/>
    </row>
    <row r="7" spans="2:25" x14ac:dyDescent="0.2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7" t="s">
        <v>26</v>
      </c>
      <c r="O7" s="78"/>
      <c r="P7" s="78"/>
      <c r="Q7" s="79"/>
      <c r="R7" s="80" t="s">
        <v>27</v>
      </c>
      <c r="S7" s="80"/>
      <c r="T7" s="80"/>
      <c r="U7" s="80"/>
    </row>
    <row r="8" spans="2:25" x14ac:dyDescent="0.2">
      <c r="B8" s="62"/>
      <c r="C8" s="65"/>
      <c r="D8" s="66"/>
      <c r="E8" s="18" t="s">
        <v>28</v>
      </c>
      <c r="F8" s="18" t="s">
        <v>29</v>
      </c>
      <c r="G8" s="18" t="s">
        <v>30</v>
      </c>
      <c r="H8" s="81" t="s">
        <v>31</v>
      </c>
      <c r="I8" s="69"/>
      <c r="J8" s="4" t="s">
        <v>32</v>
      </c>
      <c r="K8" s="82" t="s">
        <v>33</v>
      </c>
      <c r="L8" s="72"/>
      <c r="M8" s="73"/>
      <c r="N8" s="5" t="s">
        <v>28</v>
      </c>
      <c r="O8" s="5" t="s">
        <v>29</v>
      </c>
      <c r="P8" s="83" t="s">
        <v>31</v>
      </c>
      <c r="Q8" s="79"/>
      <c r="R8" s="80" t="s">
        <v>34</v>
      </c>
      <c r="S8" s="80"/>
      <c r="T8" s="80" t="s">
        <v>32</v>
      </c>
      <c r="U8" s="80"/>
      <c r="Y8" t="s">
        <v>57</v>
      </c>
    </row>
    <row r="9" spans="2:25" x14ac:dyDescent="0.2">
      <c r="B9" s="48">
        <v>1</v>
      </c>
      <c r="C9" s="88">
        <f>L2</f>
        <v>500000</v>
      </c>
      <c r="D9" s="88"/>
      <c r="E9" s="48">
        <v>2016</v>
      </c>
      <c r="F9" s="8">
        <v>43957</v>
      </c>
      <c r="G9" s="48" t="s">
        <v>3</v>
      </c>
      <c r="H9" s="89">
        <v>0.74590000000000001</v>
      </c>
      <c r="I9" s="89"/>
      <c r="J9" s="48">
        <v>20</v>
      </c>
      <c r="K9" s="88">
        <f>IF(J9="","",C9*0.03)</f>
        <v>15000</v>
      </c>
      <c r="L9" s="88"/>
      <c r="M9" s="6">
        <f>IF(J9="","",(K9/J9)/LOOKUP(RIGHT($D$2,3),定数!$A$6:$A$13,定数!$B$6:$B$13))</f>
        <v>6.25</v>
      </c>
      <c r="N9" s="48">
        <v>2016</v>
      </c>
      <c r="O9" s="8">
        <v>43957</v>
      </c>
      <c r="P9" s="89">
        <v>0.74239999999999995</v>
      </c>
      <c r="Q9" s="89"/>
      <c r="R9" s="92">
        <f>IF(P9="","",T9*M9*LOOKUP(RIGHT($D$2,3),定数!$A$6:$A$13,定数!$B$6:$B$13))</f>
        <v>26250.000000000437</v>
      </c>
      <c r="S9" s="92"/>
      <c r="T9" s="93">
        <f>IF(P9="","",IF(G9="買",(P9-H9),(H9-P9))*IF(RIGHT($D$2,3)="JPY",100,10000))</f>
        <v>35.000000000000583</v>
      </c>
      <c r="U9" s="93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8">
        <v>2</v>
      </c>
      <c r="C10" s="88">
        <f t="shared" ref="C10:C73" si="0">IF(R9="","",C9+R9)</f>
        <v>526250.00000000047</v>
      </c>
      <c r="D10" s="88"/>
      <c r="E10" s="48">
        <v>2016</v>
      </c>
      <c r="F10" s="8">
        <v>43996</v>
      </c>
      <c r="G10" s="48" t="s">
        <v>3</v>
      </c>
      <c r="H10" s="89">
        <v>0.73509999999999998</v>
      </c>
      <c r="I10" s="89"/>
      <c r="J10" s="48">
        <v>32</v>
      </c>
      <c r="K10" s="90">
        <f>IF(J10="","",C10*0.03)</f>
        <v>15787.500000000013</v>
      </c>
      <c r="L10" s="91"/>
      <c r="M10" s="6">
        <f>IF(J10="","",(K10/J10)/LOOKUP(RIGHT($D$2,3),定数!$A$6:$A$13,定数!$B$6:$B$13))</f>
        <v>4.1113281250000036</v>
      </c>
      <c r="N10" s="48">
        <v>2016</v>
      </c>
      <c r="O10" s="8">
        <v>43997</v>
      </c>
      <c r="P10" s="89">
        <v>0.73829999999999996</v>
      </c>
      <c r="Q10" s="89"/>
      <c r="R10" s="92">
        <f>IF(P10="","",T10*M10*LOOKUP(RIGHT($D$2,3),定数!$A$6:$A$13,定数!$B$6:$B$13))</f>
        <v>-15787.499999999918</v>
      </c>
      <c r="S10" s="92"/>
      <c r="T10" s="93">
        <f>IF(P10="","",IF(G10="買",(P10-H10),(H10-P10))*IF(RIGHT($D$2,3)="JPY",100,10000))</f>
        <v>-31.999999999999808</v>
      </c>
      <c r="U10" s="93"/>
      <c r="V10" s="22">
        <f t="shared" ref="V10:V22" si="1">IF(T10&lt;&gt;"",IF(T10&gt;0,1+V9,0),"")</f>
        <v>0</v>
      </c>
      <c r="W10">
        <f t="shared" ref="W10:W73" si="2">IF(T10&lt;&gt;"",IF(T10&lt;0,1+W9,0),"")</f>
        <v>1</v>
      </c>
      <c r="X10" s="35">
        <f>IF(C10&lt;&gt;"",MAX(C10,C9),"")</f>
        <v>526250.00000000047</v>
      </c>
    </row>
    <row r="11" spans="2:25" x14ac:dyDescent="0.2">
      <c r="B11" s="48">
        <v>3</v>
      </c>
      <c r="C11" s="88">
        <f t="shared" si="0"/>
        <v>510462.50000000052</v>
      </c>
      <c r="D11" s="88"/>
      <c r="E11" s="48">
        <v>2016</v>
      </c>
      <c r="F11" s="8">
        <v>44012</v>
      </c>
      <c r="G11" s="48" t="s">
        <v>4</v>
      </c>
      <c r="H11" s="89">
        <v>0.74429999999999996</v>
      </c>
      <c r="I11" s="89"/>
      <c r="J11" s="48">
        <v>73</v>
      </c>
      <c r="K11" s="90">
        <f t="shared" ref="K11:K74" si="3">IF(J11="","",C11*0.03)</f>
        <v>15313.875000000015</v>
      </c>
      <c r="L11" s="91"/>
      <c r="M11" s="6">
        <f>IF(J11="","",(K11/J11)/LOOKUP(RIGHT($D$2,3),定数!$A$6:$A$13,定数!$B$6:$B$13))</f>
        <v>1.7481592465753442</v>
      </c>
      <c r="N11" s="48">
        <v>2016</v>
      </c>
      <c r="O11" s="8">
        <v>44024</v>
      </c>
      <c r="P11" s="89">
        <v>0.75860000000000005</v>
      </c>
      <c r="Q11" s="89"/>
      <c r="R11" s="92">
        <f>IF(P11="","",T11*M11*LOOKUP(RIGHT($D$2,3),定数!$A$6:$A$13,定数!$B$6:$B$13))</f>
        <v>29998.412671233098</v>
      </c>
      <c r="S11" s="92"/>
      <c r="T11" s="93">
        <f>IF(P11="","",IF(G11="買",(P11-H11),(H11-P11))*IF(RIGHT($D$2,3)="JPY",100,10000))</f>
        <v>143.00000000000091</v>
      </c>
      <c r="U11" s="93"/>
      <c r="V11" s="22">
        <f t="shared" si="1"/>
        <v>1</v>
      </c>
      <c r="W11">
        <f t="shared" si="2"/>
        <v>0</v>
      </c>
      <c r="X11" s="35">
        <f>IF(C11&lt;&gt;"",MAX(X10,C11),"")</f>
        <v>526250.00000000047</v>
      </c>
      <c r="Y11" s="36">
        <f>IF(X11&lt;&gt;"",1-(C11/X11),"")</f>
        <v>2.9999999999999916E-2</v>
      </c>
    </row>
    <row r="12" spans="2:25" x14ac:dyDescent="0.2">
      <c r="B12" s="48">
        <v>4</v>
      </c>
      <c r="C12" s="88">
        <f t="shared" si="0"/>
        <v>540460.91267123364</v>
      </c>
      <c r="D12" s="88"/>
      <c r="E12" s="48">
        <v>2016</v>
      </c>
      <c r="F12" s="8">
        <v>44025</v>
      </c>
      <c r="G12" s="48" t="s">
        <v>4</v>
      </c>
      <c r="H12" s="89">
        <v>0.76100000000000001</v>
      </c>
      <c r="I12" s="89"/>
      <c r="J12" s="48">
        <v>34</v>
      </c>
      <c r="K12" s="90">
        <f t="shared" si="3"/>
        <v>16213.827380137009</v>
      </c>
      <c r="L12" s="91"/>
      <c r="M12" s="6">
        <f>IF(J12="","",(K12/J12)/LOOKUP(RIGHT($D$2,3),定数!$A$6:$A$13,定数!$B$6:$B$13))</f>
        <v>3.9739772990531885</v>
      </c>
      <c r="N12" s="48">
        <v>2016</v>
      </c>
      <c r="O12" s="8">
        <v>44027</v>
      </c>
      <c r="P12" s="89">
        <v>0.76719999999999999</v>
      </c>
      <c r="Q12" s="89"/>
      <c r="R12" s="92">
        <f>IF(P12="","",T12*M12*LOOKUP(RIGHT($D$2,3),定数!$A$6:$A$13,定数!$B$6:$B$13))</f>
        <v>29566.391104955641</v>
      </c>
      <c r="S12" s="92"/>
      <c r="T12" s="93">
        <f t="shared" ref="T12:T75" si="4">IF(P12="","",IF(G12="買",(P12-H12),(H12-P12))*IF(RIGHT($D$2,3)="JPY",100,10000))</f>
        <v>61.999999999999829</v>
      </c>
      <c r="U12" s="93"/>
      <c r="V12" s="22">
        <f t="shared" si="1"/>
        <v>2</v>
      </c>
      <c r="W12">
        <f t="shared" si="2"/>
        <v>0</v>
      </c>
      <c r="X12" s="35">
        <f t="shared" ref="X12:X75" si="5">IF(C12&lt;&gt;"",MAX(X11,C12),"")</f>
        <v>540460.91267123364</v>
      </c>
      <c r="Y12" s="36">
        <f t="shared" ref="Y12:Y75" si="6">IF(X12&lt;&gt;"",1-(C12/X12),"")</f>
        <v>0</v>
      </c>
    </row>
    <row r="13" spans="2:25" x14ac:dyDescent="0.2">
      <c r="B13" s="48">
        <v>5</v>
      </c>
      <c r="C13" s="88">
        <f t="shared" si="0"/>
        <v>570027.30377618934</v>
      </c>
      <c r="D13" s="88"/>
      <c r="E13" s="48">
        <v>2016</v>
      </c>
      <c r="F13" s="8">
        <v>44031</v>
      </c>
      <c r="G13" s="48" t="s">
        <v>3</v>
      </c>
      <c r="H13" s="89">
        <v>0.75880000000000003</v>
      </c>
      <c r="I13" s="89"/>
      <c r="J13" s="48">
        <v>19</v>
      </c>
      <c r="K13" s="90">
        <f t="shared" si="3"/>
        <v>17100.819113285681</v>
      </c>
      <c r="L13" s="91"/>
      <c r="M13" s="6">
        <f>IF(J13="","",(K13/J13)/LOOKUP(RIGHT($D$2,3),定数!$A$6:$A$13,定数!$B$6:$B$13))</f>
        <v>7.5003592602130178</v>
      </c>
      <c r="N13" s="48">
        <v>2016</v>
      </c>
      <c r="O13" s="8">
        <v>44031</v>
      </c>
      <c r="P13" s="89">
        <v>0.75549999999999995</v>
      </c>
      <c r="Q13" s="89"/>
      <c r="R13" s="92">
        <f>IF(P13="","",T13*M13*LOOKUP(RIGHT($D$2,3),定数!$A$6:$A$13,定数!$B$6:$B$13))</f>
        <v>29701.422670444277</v>
      </c>
      <c r="S13" s="92"/>
      <c r="T13" s="93">
        <f t="shared" si="4"/>
        <v>33.00000000000081</v>
      </c>
      <c r="U13" s="93"/>
      <c r="V13" s="22">
        <f t="shared" si="1"/>
        <v>3</v>
      </c>
      <c r="W13">
        <f t="shared" si="2"/>
        <v>0</v>
      </c>
      <c r="X13" s="35">
        <f t="shared" si="5"/>
        <v>570027.30377618934</v>
      </c>
      <c r="Y13" s="36">
        <f t="shared" si="6"/>
        <v>0</v>
      </c>
    </row>
    <row r="14" spans="2:25" x14ac:dyDescent="0.2">
      <c r="B14" s="48">
        <v>6</v>
      </c>
      <c r="C14" s="88">
        <f t="shared" si="0"/>
        <v>599728.72644663358</v>
      </c>
      <c r="D14" s="88"/>
      <c r="E14" s="48">
        <v>2016</v>
      </c>
      <c r="F14" s="8">
        <v>44047</v>
      </c>
      <c r="G14" s="48" t="s">
        <v>4</v>
      </c>
      <c r="H14" s="89">
        <v>0.76219999999999999</v>
      </c>
      <c r="I14" s="89"/>
      <c r="J14" s="48">
        <v>33</v>
      </c>
      <c r="K14" s="90">
        <f t="shared" si="3"/>
        <v>17991.861793399006</v>
      </c>
      <c r="L14" s="91"/>
      <c r="M14" s="6">
        <f>IF(J14="","",(K14/J14)/LOOKUP(RIGHT($D$2,3),定数!$A$6:$A$13,定数!$B$6:$B$13))</f>
        <v>4.5433994427775266</v>
      </c>
      <c r="N14" s="48">
        <v>2016</v>
      </c>
      <c r="O14" s="8">
        <v>44052</v>
      </c>
      <c r="P14" s="89">
        <v>0.76829999999999998</v>
      </c>
      <c r="Q14" s="89"/>
      <c r="R14" s="92">
        <f>IF(P14="","",T14*M14*LOOKUP(RIGHT($D$2,3),定数!$A$6:$A$13,定数!$B$6:$B$13))</f>
        <v>33257.683921131465</v>
      </c>
      <c r="S14" s="92"/>
      <c r="T14" s="93">
        <f t="shared" si="4"/>
        <v>60.999999999999943</v>
      </c>
      <c r="U14" s="93"/>
      <c r="V14" s="22">
        <f t="shared" si="1"/>
        <v>4</v>
      </c>
      <c r="W14">
        <f t="shared" si="2"/>
        <v>0</v>
      </c>
      <c r="X14" s="35">
        <f t="shared" si="5"/>
        <v>599728.72644663358</v>
      </c>
      <c r="Y14" s="36">
        <f t="shared" si="6"/>
        <v>0</v>
      </c>
    </row>
    <row r="15" spans="2:25" x14ac:dyDescent="0.2">
      <c r="B15" s="48">
        <v>7</v>
      </c>
      <c r="C15" s="88">
        <f t="shared" si="0"/>
        <v>632986.410367765</v>
      </c>
      <c r="D15" s="88"/>
      <c r="E15" s="48">
        <v>2016</v>
      </c>
      <c r="F15" s="8">
        <v>44073</v>
      </c>
      <c r="G15" s="48" t="s">
        <v>3</v>
      </c>
      <c r="H15" s="89">
        <v>0.75639999999999996</v>
      </c>
      <c r="I15" s="89"/>
      <c r="J15" s="48">
        <v>18</v>
      </c>
      <c r="K15" s="90">
        <f t="shared" si="3"/>
        <v>18989.59231103295</v>
      </c>
      <c r="L15" s="91"/>
      <c r="M15" s="6">
        <f>IF(J15="","",(K15/J15)/LOOKUP(RIGHT($D$2,3),定数!$A$6:$A$13,定数!$B$6:$B$13))</f>
        <v>8.7914779217745131</v>
      </c>
      <c r="N15" s="48">
        <v>2016</v>
      </c>
      <c r="O15" s="8">
        <v>44073</v>
      </c>
      <c r="P15" s="89">
        <v>0.75329999999999997</v>
      </c>
      <c r="Q15" s="89"/>
      <c r="R15" s="92">
        <f>IF(P15="","",T15*M15*LOOKUP(RIGHT($D$2,3),定数!$A$6:$A$13,定数!$B$6:$B$13))</f>
        <v>32704.2978690011</v>
      </c>
      <c r="S15" s="92"/>
      <c r="T15" s="93">
        <f t="shared" si="4"/>
        <v>30.999999999999915</v>
      </c>
      <c r="U15" s="93"/>
      <c r="V15" s="22">
        <f t="shared" si="1"/>
        <v>5</v>
      </c>
      <c r="W15">
        <f t="shared" si="2"/>
        <v>0</v>
      </c>
      <c r="X15" s="35">
        <f t="shared" si="5"/>
        <v>632986.410367765</v>
      </c>
      <c r="Y15" s="36">
        <f t="shared" si="6"/>
        <v>0</v>
      </c>
    </row>
    <row r="16" spans="2:25" x14ac:dyDescent="0.2">
      <c r="B16" s="48">
        <v>8</v>
      </c>
      <c r="C16" s="88">
        <f t="shared" si="0"/>
        <v>665690.70823676605</v>
      </c>
      <c r="D16" s="88"/>
      <c r="E16" s="48">
        <v>2016</v>
      </c>
      <c r="F16" s="8">
        <v>44082</v>
      </c>
      <c r="G16" s="48" t="s">
        <v>4</v>
      </c>
      <c r="H16" s="89">
        <v>0.76870000000000005</v>
      </c>
      <c r="I16" s="89"/>
      <c r="J16" s="48">
        <v>22</v>
      </c>
      <c r="K16" s="90">
        <f t="shared" si="3"/>
        <v>19970.721247102982</v>
      </c>
      <c r="L16" s="91"/>
      <c r="M16" s="6">
        <f>IF(J16="","",(K16/J16)/LOOKUP(RIGHT($D$2,3),定数!$A$6:$A$13,定数!$B$6:$B$13))</f>
        <v>7.5646671390541602</v>
      </c>
      <c r="N16" s="48">
        <v>2016</v>
      </c>
      <c r="O16" s="8">
        <v>44082</v>
      </c>
      <c r="P16" s="89">
        <v>0.77259999999999995</v>
      </c>
      <c r="Q16" s="89"/>
      <c r="R16" s="92">
        <f>IF(P16="","",T16*M16*LOOKUP(RIGHT($D$2,3),定数!$A$6:$A$13,定数!$B$6:$B$13))</f>
        <v>35402.642210772596</v>
      </c>
      <c r="S16" s="92"/>
      <c r="T16" s="93">
        <f t="shared" si="4"/>
        <v>38.999999999999034</v>
      </c>
      <c r="U16" s="93"/>
      <c r="V16" s="22">
        <f t="shared" si="1"/>
        <v>6</v>
      </c>
      <c r="W16">
        <f t="shared" si="2"/>
        <v>0</v>
      </c>
      <c r="X16" s="35">
        <f t="shared" si="5"/>
        <v>665690.70823676605</v>
      </c>
      <c r="Y16" s="36">
        <f t="shared" si="6"/>
        <v>0</v>
      </c>
    </row>
    <row r="17" spans="2:25" x14ac:dyDescent="0.2">
      <c r="B17" s="48">
        <v>9</v>
      </c>
      <c r="C17" s="88">
        <f t="shared" si="0"/>
        <v>701093.35044753866</v>
      </c>
      <c r="D17" s="88"/>
      <c r="E17" s="48">
        <v>2016</v>
      </c>
      <c r="F17" s="8">
        <v>44110</v>
      </c>
      <c r="G17" s="48" t="s">
        <v>3</v>
      </c>
      <c r="H17" s="89">
        <v>0.7611</v>
      </c>
      <c r="I17" s="89"/>
      <c r="J17" s="48">
        <v>21</v>
      </c>
      <c r="K17" s="90">
        <f t="shared" si="3"/>
        <v>21032.800513426158</v>
      </c>
      <c r="L17" s="91"/>
      <c r="M17" s="6">
        <f>IF(J17="","",(K17/J17)/LOOKUP(RIGHT($D$2,3),定数!$A$6:$A$13,定数!$B$6:$B$13))</f>
        <v>8.3463494100897453</v>
      </c>
      <c r="N17" s="48">
        <v>2016</v>
      </c>
      <c r="O17" s="8">
        <v>44110</v>
      </c>
      <c r="P17" s="89">
        <v>0.75729999999999997</v>
      </c>
      <c r="Q17" s="89"/>
      <c r="R17" s="92">
        <f>IF(P17="","",T17*M17*LOOKUP(RIGHT($D$2,3),定数!$A$6:$A$13,定数!$B$6:$B$13))</f>
        <v>38059.353310009494</v>
      </c>
      <c r="S17" s="92"/>
      <c r="T17" s="93">
        <f t="shared" si="4"/>
        <v>38.000000000000256</v>
      </c>
      <c r="U17" s="93"/>
      <c r="V17" s="22">
        <f t="shared" si="1"/>
        <v>7</v>
      </c>
      <c r="W17">
        <f t="shared" si="2"/>
        <v>0</v>
      </c>
      <c r="X17" s="35">
        <f t="shared" si="5"/>
        <v>701093.35044753866</v>
      </c>
      <c r="Y17" s="36">
        <f t="shared" si="6"/>
        <v>0</v>
      </c>
    </row>
    <row r="18" spans="2:25" x14ac:dyDescent="0.2">
      <c r="B18" s="48">
        <v>10</v>
      </c>
      <c r="C18" s="88">
        <f t="shared" si="0"/>
        <v>739152.70375754812</v>
      </c>
      <c r="D18" s="88"/>
      <c r="E18" s="48">
        <v>2016</v>
      </c>
      <c r="F18" s="8">
        <v>44138</v>
      </c>
      <c r="G18" s="48" t="s">
        <v>4</v>
      </c>
      <c r="H18" s="89">
        <v>0.76839999999999997</v>
      </c>
      <c r="I18" s="89"/>
      <c r="J18" s="48">
        <v>51</v>
      </c>
      <c r="K18" s="90">
        <f>IF(J18="","",C18*0.03)</f>
        <v>22174.581112726442</v>
      </c>
      <c r="L18" s="91"/>
      <c r="M18" s="6">
        <f>IF(J18="","",(K18/J18)/LOOKUP(RIGHT($D$2,3),定数!$A$6:$A$13,定数!$B$6:$B$13))</f>
        <v>3.6232975674389611</v>
      </c>
      <c r="N18" s="48">
        <v>2016</v>
      </c>
      <c r="O18" s="8">
        <v>44144</v>
      </c>
      <c r="P18" s="89">
        <v>0.76329999999999998</v>
      </c>
      <c r="Q18" s="89"/>
      <c r="R18" s="92">
        <f>IF(P18="","",T18*M18*LOOKUP(RIGHT($D$2,3),定数!$A$6:$A$13,定数!$B$6:$B$13))</f>
        <v>-22174.581112726413</v>
      </c>
      <c r="S18" s="92"/>
      <c r="T18" s="93">
        <f t="shared" si="4"/>
        <v>-50.999999999999936</v>
      </c>
      <c r="U18" s="93"/>
      <c r="V18" s="22">
        <f t="shared" si="1"/>
        <v>0</v>
      </c>
      <c r="W18">
        <f t="shared" si="2"/>
        <v>1</v>
      </c>
      <c r="X18" s="35">
        <f t="shared" si="5"/>
        <v>739152.70375754812</v>
      </c>
      <c r="Y18" s="36">
        <f t="shared" si="6"/>
        <v>0</v>
      </c>
    </row>
    <row r="19" spans="2:25" x14ac:dyDescent="0.2">
      <c r="B19" s="48">
        <v>11</v>
      </c>
      <c r="C19" s="88">
        <f t="shared" si="0"/>
        <v>716978.12264482176</v>
      </c>
      <c r="D19" s="88"/>
      <c r="E19" s="48">
        <v>2017</v>
      </c>
      <c r="F19" s="8">
        <v>43840</v>
      </c>
      <c r="G19" s="48" t="s">
        <v>4</v>
      </c>
      <c r="H19" s="89">
        <v>0.73640000000000005</v>
      </c>
      <c r="I19" s="89"/>
      <c r="J19" s="48">
        <v>35</v>
      </c>
      <c r="K19" s="90">
        <f t="shared" si="3"/>
        <v>21509.343679344653</v>
      </c>
      <c r="L19" s="91"/>
      <c r="M19" s="6">
        <f>IF(J19="","",(K19/J19)/LOOKUP(RIGHT($D$2,3),定数!$A$6:$A$13,定数!$B$6:$B$13))</f>
        <v>5.1212723046058697</v>
      </c>
      <c r="N19" s="48">
        <v>2017</v>
      </c>
      <c r="O19" s="8">
        <v>43841</v>
      </c>
      <c r="P19" s="89">
        <v>0.7429</v>
      </c>
      <c r="Q19" s="89"/>
      <c r="R19" s="92">
        <f>IF(P19="","",T19*M19*LOOKUP(RIGHT($D$2,3),定数!$A$6:$A$13,定数!$B$6:$B$13))</f>
        <v>39945.923975925478</v>
      </c>
      <c r="S19" s="92"/>
      <c r="T19" s="93">
        <f t="shared" si="4"/>
        <v>64.999999999999503</v>
      </c>
      <c r="U19" s="93"/>
      <c r="V19" s="22">
        <f t="shared" si="1"/>
        <v>1</v>
      </c>
      <c r="W19">
        <f t="shared" si="2"/>
        <v>0</v>
      </c>
      <c r="X19" s="35">
        <f t="shared" si="5"/>
        <v>739152.70375754812</v>
      </c>
      <c r="Y19" s="36">
        <f t="shared" si="6"/>
        <v>2.9999999999999916E-2</v>
      </c>
    </row>
    <row r="20" spans="2:25" x14ac:dyDescent="0.2">
      <c r="B20" s="48">
        <v>12</v>
      </c>
      <c r="C20" s="88">
        <f t="shared" si="0"/>
        <v>756924.04662074719</v>
      </c>
      <c r="D20" s="88"/>
      <c r="E20" s="48">
        <v>2017</v>
      </c>
      <c r="F20" s="8">
        <v>43857</v>
      </c>
      <c r="G20" s="48" t="s">
        <v>3</v>
      </c>
      <c r="H20" s="89">
        <v>0.75229999999999997</v>
      </c>
      <c r="I20" s="89"/>
      <c r="J20" s="48">
        <v>32</v>
      </c>
      <c r="K20" s="90">
        <f t="shared" si="3"/>
        <v>22707.721398622416</v>
      </c>
      <c r="L20" s="91"/>
      <c r="M20" s="6">
        <f>IF(J20="","",(K20/J20)/LOOKUP(RIGHT($D$2,3),定数!$A$6:$A$13,定数!$B$6:$B$13))</f>
        <v>5.9134691142245872</v>
      </c>
      <c r="N20" s="48">
        <v>2017</v>
      </c>
      <c r="O20" s="8">
        <v>43857</v>
      </c>
      <c r="P20" s="89">
        <v>0.75549999999999995</v>
      </c>
      <c r="Q20" s="89"/>
      <c r="R20" s="92">
        <f>IF(P20="","",T20*M20*LOOKUP(RIGHT($D$2,3),定数!$A$6:$A$13,定数!$B$6:$B$13))</f>
        <v>-22707.721398622278</v>
      </c>
      <c r="S20" s="92"/>
      <c r="T20" s="93">
        <f t="shared" si="4"/>
        <v>-31.999999999999808</v>
      </c>
      <c r="U20" s="93"/>
      <c r="V20" s="22">
        <f t="shared" si="1"/>
        <v>0</v>
      </c>
      <c r="W20">
        <f t="shared" si="2"/>
        <v>1</v>
      </c>
      <c r="X20" s="35">
        <f t="shared" si="5"/>
        <v>756924.04662074719</v>
      </c>
      <c r="Y20" s="36">
        <f t="shared" si="6"/>
        <v>0</v>
      </c>
    </row>
    <row r="21" spans="2:25" x14ac:dyDescent="0.2">
      <c r="B21" s="48">
        <v>13</v>
      </c>
      <c r="C21" s="88">
        <f t="shared" si="0"/>
        <v>734216.32522212493</v>
      </c>
      <c r="D21" s="88"/>
      <c r="E21" s="48">
        <v>2017</v>
      </c>
      <c r="F21" s="8">
        <v>43925</v>
      </c>
      <c r="G21" s="48" t="s">
        <v>3</v>
      </c>
      <c r="H21" s="89">
        <v>0.75760000000000005</v>
      </c>
      <c r="I21" s="89"/>
      <c r="J21" s="48">
        <v>40</v>
      </c>
      <c r="K21" s="90">
        <f>IF(J21="","",C21*0.03)</f>
        <v>22026.489756663748</v>
      </c>
      <c r="L21" s="91"/>
      <c r="M21" s="6">
        <f>IF(J21="","",(K21/J21)/LOOKUP(RIGHT($D$2,3),定数!$A$6:$A$13,定数!$B$6:$B$13))</f>
        <v>4.5888520326382816</v>
      </c>
      <c r="N21" s="48">
        <v>2017</v>
      </c>
      <c r="O21" s="8">
        <v>43928</v>
      </c>
      <c r="P21" s="89">
        <v>0.75009999999999999</v>
      </c>
      <c r="Q21" s="89"/>
      <c r="R21" s="92">
        <f>IF(P21="","",T21*M21*LOOKUP(RIGHT($D$2,3),定数!$A$6:$A$13,定数!$B$6:$B$13))</f>
        <v>41299.668293744879</v>
      </c>
      <c r="S21" s="92"/>
      <c r="T21" s="93">
        <f t="shared" si="4"/>
        <v>75.000000000000625</v>
      </c>
      <c r="U21" s="93"/>
      <c r="V21" s="22">
        <f t="shared" si="1"/>
        <v>1</v>
      </c>
      <c r="W21">
        <f t="shared" si="2"/>
        <v>0</v>
      </c>
      <c r="X21" s="35">
        <f t="shared" si="5"/>
        <v>756924.04662074719</v>
      </c>
      <c r="Y21" s="36">
        <f t="shared" si="6"/>
        <v>2.9999999999999805E-2</v>
      </c>
    </row>
    <row r="22" spans="2:25" x14ac:dyDescent="0.2">
      <c r="B22" s="48">
        <v>14</v>
      </c>
      <c r="C22" s="88">
        <f t="shared" si="0"/>
        <v>775515.99351586984</v>
      </c>
      <c r="D22" s="88"/>
      <c r="E22" s="48">
        <v>2017</v>
      </c>
      <c r="F22" s="8">
        <v>43935</v>
      </c>
      <c r="G22" s="48" t="s">
        <v>4</v>
      </c>
      <c r="H22" s="89">
        <v>0.75729999999999997</v>
      </c>
      <c r="I22" s="89"/>
      <c r="J22" s="48">
        <v>17</v>
      </c>
      <c r="K22" s="90">
        <f t="shared" si="3"/>
        <v>23265.479805476094</v>
      </c>
      <c r="L22" s="91"/>
      <c r="M22" s="6">
        <f>IF(J22="","",(K22/J22)/LOOKUP(RIGHT($D$2,3),定数!$A$6:$A$13,定数!$B$6:$B$13))</f>
        <v>11.404646963468673</v>
      </c>
      <c r="N22" s="48">
        <v>2017</v>
      </c>
      <c r="O22" s="8">
        <v>43938</v>
      </c>
      <c r="P22" s="89">
        <v>0.76029999999999998</v>
      </c>
      <c r="Q22" s="89"/>
      <c r="R22" s="92">
        <f>IF(P22="","",T22*M22*LOOKUP(RIGHT($D$2,3),定数!$A$6:$A$13,定数!$B$6:$B$13))</f>
        <v>41056.729068487264</v>
      </c>
      <c r="S22" s="92"/>
      <c r="T22" s="93">
        <f t="shared" si="4"/>
        <v>30.000000000000028</v>
      </c>
      <c r="U22" s="93"/>
      <c r="V22" s="22">
        <f t="shared" si="1"/>
        <v>2</v>
      </c>
      <c r="W22">
        <f t="shared" si="2"/>
        <v>0</v>
      </c>
      <c r="X22" s="35">
        <f t="shared" si="5"/>
        <v>775515.99351586984</v>
      </c>
      <c r="Y22" s="36">
        <f t="shared" si="6"/>
        <v>0</v>
      </c>
    </row>
    <row r="23" spans="2:25" x14ac:dyDescent="0.2">
      <c r="B23" s="48">
        <v>15</v>
      </c>
      <c r="C23" s="88">
        <f t="shared" si="0"/>
        <v>816572.72258435714</v>
      </c>
      <c r="D23" s="88"/>
      <c r="E23" s="48">
        <v>2017</v>
      </c>
      <c r="F23" s="8">
        <v>43942</v>
      </c>
      <c r="G23" s="48" t="s">
        <v>4</v>
      </c>
      <c r="H23" s="89">
        <v>0.75460000000000005</v>
      </c>
      <c r="I23" s="89"/>
      <c r="J23" s="48">
        <v>27</v>
      </c>
      <c r="K23" s="90">
        <f t="shared" si="3"/>
        <v>24497.181677530712</v>
      </c>
      <c r="L23" s="91"/>
      <c r="M23" s="6">
        <f>IF(J23="","",(K23/J23)/LOOKUP(RIGHT($D$2,3),定数!$A$6:$A$13,定数!$B$6:$B$13))</f>
        <v>7.5608585424477504</v>
      </c>
      <c r="N23" s="48">
        <v>2017</v>
      </c>
      <c r="O23" s="8">
        <v>43947</v>
      </c>
      <c r="P23" s="89">
        <v>0.75190000000000001</v>
      </c>
      <c r="Q23" s="89"/>
      <c r="R23" s="92">
        <f>IF(P23="","",T23*M23*LOOKUP(RIGHT($D$2,3),定数!$A$6:$A$13,定数!$B$6:$B$13))</f>
        <v>-24497.181677531033</v>
      </c>
      <c r="S23" s="92"/>
      <c r="T23" s="93">
        <f t="shared" si="4"/>
        <v>-27.000000000000355</v>
      </c>
      <c r="U23" s="93"/>
      <c r="V23" t="str">
        <f t="shared" ref="V23:W74" si="7">IF(S23&lt;&gt;"",IF(S23&lt;0,1+V22,0),"")</f>
        <v/>
      </c>
      <c r="W23">
        <f t="shared" si="2"/>
        <v>1</v>
      </c>
      <c r="X23" s="35">
        <f t="shared" si="5"/>
        <v>816572.72258435714</v>
      </c>
      <c r="Y23" s="36">
        <f t="shared" si="6"/>
        <v>0</v>
      </c>
    </row>
    <row r="24" spans="2:25" x14ac:dyDescent="0.2">
      <c r="B24" s="48">
        <v>16</v>
      </c>
      <c r="C24" s="88">
        <f t="shared" si="0"/>
        <v>792075.54090682615</v>
      </c>
      <c r="D24" s="88"/>
      <c r="E24" s="48">
        <v>2017</v>
      </c>
      <c r="F24" s="8">
        <v>43962</v>
      </c>
      <c r="G24" s="48" t="s">
        <v>4</v>
      </c>
      <c r="H24" s="89">
        <v>0.7379</v>
      </c>
      <c r="I24" s="89"/>
      <c r="J24" s="48">
        <v>25</v>
      </c>
      <c r="K24" s="90">
        <f t="shared" si="3"/>
        <v>23762.266227204782</v>
      </c>
      <c r="L24" s="91"/>
      <c r="M24" s="6">
        <f>IF(J24="","",(K24/J24)/LOOKUP(RIGHT($D$2,3),定数!$A$6:$A$13,定数!$B$6:$B$13))</f>
        <v>7.9207554090682608</v>
      </c>
      <c r="N24" s="48">
        <v>2017</v>
      </c>
      <c r="O24" s="8">
        <v>43966</v>
      </c>
      <c r="P24" s="89">
        <v>0.74239999999999995</v>
      </c>
      <c r="Q24" s="89"/>
      <c r="R24" s="92">
        <f>IF(P24="","",T24*M24*LOOKUP(RIGHT($D$2,3),定数!$A$6:$A$13,定数!$B$6:$B$13))</f>
        <v>42772.07920896812</v>
      </c>
      <c r="S24" s="92"/>
      <c r="T24" s="93">
        <f t="shared" si="4"/>
        <v>44.999999999999488</v>
      </c>
      <c r="U24" s="93"/>
      <c r="V24" t="str">
        <f t="shared" si="7"/>
        <v/>
      </c>
      <c r="W24">
        <f t="shared" si="2"/>
        <v>0</v>
      </c>
      <c r="X24" s="35">
        <f t="shared" si="5"/>
        <v>816572.72258435714</v>
      </c>
      <c r="Y24" s="36">
        <f t="shared" si="6"/>
        <v>3.000000000000036E-2</v>
      </c>
    </row>
    <row r="25" spans="2:25" x14ac:dyDescent="0.2">
      <c r="B25" s="48">
        <v>17</v>
      </c>
      <c r="C25" s="88">
        <f t="shared" si="0"/>
        <v>834847.62011579424</v>
      </c>
      <c r="D25" s="88"/>
      <c r="E25" s="48">
        <v>2017</v>
      </c>
      <c r="F25" s="8">
        <v>43970</v>
      </c>
      <c r="G25" s="48" t="s">
        <v>4</v>
      </c>
      <c r="H25" s="89">
        <v>0.74550000000000005</v>
      </c>
      <c r="I25" s="89"/>
      <c r="J25" s="48">
        <v>26</v>
      </c>
      <c r="K25" s="90">
        <f t="shared" si="3"/>
        <v>25045.428603473825</v>
      </c>
      <c r="L25" s="91"/>
      <c r="M25" s="6">
        <f>IF(J25="","",(K25/J25)/LOOKUP(RIGHT($D$2,3),定数!$A$6:$A$13,定数!$B$6:$B$13))</f>
        <v>8.0273809626518666</v>
      </c>
      <c r="N25" s="48">
        <v>2017</v>
      </c>
      <c r="O25" s="8">
        <v>43974</v>
      </c>
      <c r="P25" s="89">
        <v>0.75</v>
      </c>
      <c r="Q25" s="89"/>
      <c r="R25" s="92">
        <f>IF(P25="","",T25*M25*LOOKUP(RIGHT($D$2,3),定数!$A$6:$A$13,定数!$B$6:$B$13))</f>
        <v>43347.857198319587</v>
      </c>
      <c r="S25" s="92"/>
      <c r="T25" s="93">
        <f t="shared" si="4"/>
        <v>44.999999999999488</v>
      </c>
      <c r="U25" s="93"/>
      <c r="V25" t="str">
        <f t="shared" si="7"/>
        <v/>
      </c>
      <c r="W25">
        <f t="shared" si="2"/>
        <v>0</v>
      </c>
      <c r="X25" s="35">
        <f t="shared" si="5"/>
        <v>834847.62011579424</v>
      </c>
      <c r="Y25" s="36">
        <f t="shared" si="6"/>
        <v>0</v>
      </c>
    </row>
    <row r="26" spans="2:25" x14ac:dyDescent="0.2">
      <c r="B26" s="48">
        <v>18</v>
      </c>
      <c r="C26" s="88">
        <f t="shared" si="0"/>
        <v>878195.47731411387</v>
      </c>
      <c r="D26" s="88"/>
      <c r="E26" s="48">
        <v>2017</v>
      </c>
      <c r="F26" s="8">
        <v>43976</v>
      </c>
      <c r="G26" s="48" t="s">
        <v>3</v>
      </c>
      <c r="H26" s="89">
        <v>0.746</v>
      </c>
      <c r="I26" s="89"/>
      <c r="J26" s="48">
        <v>21</v>
      </c>
      <c r="K26" s="90">
        <f t="shared" si="3"/>
        <v>26345.864319423414</v>
      </c>
      <c r="L26" s="91"/>
      <c r="M26" s="6">
        <f>IF(J26="","",(K26/J26)/LOOKUP(RIGHT($D$2,3),定数!$A$6:$A$13,定数!$B$6:$B$13))</f>
        <v>10.45470806326326</v>
      </c>
      <c r="N26" s="48">
        <v>2017</v>
      </c>
      <c r="O26" s="8">
        <v>43977</v>
      </c>
      <c r="P26" s="89">
        <v>0.74239999999999995</v>
      </c>
      <c r="Q26" s="89"/>
      <c r="R26" s="92">
        <f>IF(P26="","",T26*M26*LOOKUP(RIGHT($D$2,3),定数!$A$6:$A$13,定数!$B$6:$B$13))</f>
        <v>45164.338833297879</v>
      </c>
      <c r="S26" s="92"/>
      <c r="T26" s="93">
        <f t="shared" si="4"/>
        <v>36.000000000000476</v>
      </c>
      <c r="U26" s="93"/>
      <c r="V26" t="str">
        <f t="shared" si="7"/>
        <v/>
      </c>
      <c r="W26">
        <f t="shared" si="2"/>
        <v>0</v>
      </c>
      <c r="X26" s="35">
        <f t="shared" si="5"/>
        <v>878195.47731411387</v>
      </c>
      <c r="Y26" s="36">
        <f t="shared" si="6"/>
        <v>0</v>
      </c>
    </row>
    <row r="27" spans="2:25" x14ac:dyDescent="0.2">
      <c r="B27" s="48">
        <v>19</v>
      </c>
      <c r="C27" s="88">
        <f t="shared" si="0"/>
        <v>923359.81614741171</v>
      </c>
      <c r="D27" s="88"/>
      <c r="E27" s="48">
        <v>2017</v>
      </c>
      <c r="F27" s="8">
        <v>43988</v>
      </c>
      <c r="G27" s="48" t="s">
        <v>4</v>
      </c>
      <c r="H27" s="89">
        <v>0.74970000000000003</v>
      </c>
      <c r="I27" s="89"/>
      <c r="J27" s="48">
        <v>41</v>
      </c>
      <c r="K27" s="90">
        <f t="shared" si="3"/>
        <v>27700.794484422349</v>
      </c>
      <c r="L27" s="91"/>
      <c r="M27" s="6">
        <f>IF(J27="","",(K27/J27)/LOOKUP(RIGHT($D$2,3),定数!$A$6:$A$13,定数!$B$6:$B$13))</f>
        <v>5.6302427813866567</v>
      </c>
      <c r="N27" s="48">
        <v>2017</v>
      </c>
      <c r="O27" s="8">
        <v>43996</v>
      </c>
      <c r="P27" s="89">
        <v>0.75739999999999996</v>
      </c>
      <c r="Q27" s="89"/>
      <c r="R27" s="92">
        <f>IF(P27="","",T27*M27*LOOKUP(RIGHT($D$2,3),定数!$A$6:$A$13,定数!$B$6:$B$13))</f>
        <v>52023.44330001223</v>
      </c>
      <c r="S27" s="92"/>
      <c r="T27" s="93">
        <f t="shared" si="4"/>
        <v>76.999999999999289</v>
      </c>
      <c r="U27" s="93"/>
      <c r="V27" t="str">
        <f t="shared" si="7"/>
        <v/>
      </c>
      <c r="W27">
        <f t="shared" si="2"/>
        <v>0</v>
      </c>
      <c r="X27" s="35">
        <f t="shared" si="5"/>
        <v>923359.81614741171</v>
      </c>
      <c r="Y27" s="36">
        <f t="shared" si="6"/>
        <v>0</v>
      </c>
    </row>
    <row r="28" spans="2:25" x14ac:dyDescent="0.2">
      <c r="B28" s="48">
        <v>20</v>
      </c>
      <c r="C28" s="88">
        <f t="shared" si="0"/>
        <v>975383.25944742397</v>
      </c>
      <c r="D28" s="88"/>
      <c r="E28" s="48">
        <v>2017</v>
      </c>
      <c r="F28" s="8">
        <v>44010</v>
      </c>
      <c r="G28" s="48" t="s">
        <v>4</v>
      </c>
      <c r="H28" s="89">
        <v>0.76080000000000003</v>
      </c>
      <c r="I28" s="89"/>
      <c r="J28" s="48">
        <v>32</v>
      </c>
      <c r="K28" s="90">
        <f t="shared" si="3"/>
        <v>29261.497783422717</v>
      </c>
      <c r="L28" s="91"/>
      <c r="M28" s="6">
        <f>IF(J28="","",(K28/J28)/LOOKUP(RIGHT($D$2,3),定数!$A$6:$A$13,定数!$B$6:$B$13))</f>
        <v>7.6201817144329995</v>
      </c>
      <c r="N28" s="48">
        <v>2017</v>
      </c>
      <c r="O28" s="8">
        <v>44011</v>
      </c>
      <c r="P28" s="89">
        <v>0.76680000000000004</v>
      </c>
      <c r="Q28" s="89"/>
      <c r="R28" s="92">
        <f>IF(P28="","",T28*M28*LOOKUP(RIGHT($D$2,3),定数!$A$6:$A$13,定数!$B$6:$B$13))</f>
        <v>54865.308343917648</v>
      </c>
      <c r="S28" s="92"/>
      <c r="T28" s="93">
        <f t="shared" si="4"/>
        <v>60.000000000000057</v>
      </c>
      <c r="U28" s="93"/>
      <c r="V28" t="str">
        <f t="shared" si="7"/>
        <v/>
      </c>
      <c r="W28">
        <f t="shared" si="2"/>
        <v>0</v>
      </c>
      <c r="X28" s="35">
        <f t="shared" si="5"/>
        <v>975383.25944742397</v>
      </c>
      <c r="Y28" s="36">
        <f t="shared" si="6"/>
        <v>0</v>
      </c>
    </row>
    <row r="29" spans="2:25" x14ac:dyDescent="0.2">
      <c r="B29" s="48">
        <v>21</v>
      </c>
      <c r="C29" s="88">
        <f t="shared" si="0"/>
        <v>1030248.5677913416</v>
      </c>
      <c r="D29" s="88"/>
      <c r="E29" s="48">
        <v>2017</v>
      </c>
      <c r="F29" s="8">
        <v>44017</v>
      </c>
      <c r="G29" s="48" t="s">
        <v>3</v>
      </c>
      <c r="H29" s="89">
        <v>0.76070000000000004</v>
      </c>
      <c r="I29" s="89"/>
      <c r="J29" s="48">
        <v>26</v>
      </c>
      <c r="K29" s="90">
        <f t="shared" si="3"/>
        <v>30907.457033740247</v>
      </c>
      <c r="L29" s="91"/>
      <c r="M29" s="6">
        <f>IF(J29="","",(K29/J29)/LOOKUP(RIGHT($D$2,3),定数!$A$6:$A$13,定数!$B$6:$B$13))</f>
        <v>9.9062362287629</v>
      </c>
      <c r="N29" s="48">
        <v>2017</v>
      </c>
      <c r="O29" s="8">
        <v>44023</v>
      </c>
      <c r="P29" s="89">
        <v>0.76329999999999998</v>
      </c>
      <c r="Q29" s="89"/>
      <c r="R29" s="92">
        <f>IF(P29="","",T29*M29*LOOKUP(RIGHT($D$2,3),定数!$A$6:$A$13,定数!$B$6:$B$13))</f>
        <v>-30907.457033739487</v>
      </c>
      <c r="S29" s="92"/>
      <c r="T29" s="93">
        <f t="shared" si="4"/>
        <v>-25.999999999999357</v>
      </c>
      <c r="U29" s="93"/>
      <c r="V29" t="str">
        <f t="shared" si="7"/>
        <v/>
      </c>
      <c r="W29">
        <f t="shared" si="2"/>
        <v>1</v>
      </c>
      <c r="X29" s="35">
        <f t="shared" si="5"/>
        <v>1030248.5677913416</v>
      </c>
      <c r="Y29" s="36">
        <f t="shared" si="6"/>
        <v>0</v>
      </c>
    </row>
    <row r="30" spans="2:25" x14ac:dyDescent="0.2">
      <c r="B30" s="48">
        <v>22</v>
      </c>
      <c r="C30" s="88">
        <f t="shared" si="0"/>
        <v>999341.11075760203</v>
      </c>
      <c r="D30" s="88"/>
      <c r="E30" s="48">
        <v>2017</v>
      </c>
      <c r="F30" s="8">
        <v>44050</v>
      </c>
      <c r="G30" s="48" t="s">
        <v>3</v>
      </c>
      <c r="H30" s="89">
        <v>0.79339999999999999</v>
      </c>
      <c r="I30" s="89"/>
      <c r="J30" s="48">
        <v>15</v>
      </c>
      <c r="K30" s="90">
        <f t="shared" si="3"/>
        <v>29980.233322728061</v>
      </c>
      <c r="L30" s="91"/>
      <c r="M30" s="6">
        <f>IF(J30="","",(K30/J30)/LOOKUP(RIGHT($D$2,3),定数!$A$6:$A$13,定数!$B$6:$B$13))</f>
        <v>16.655685179293368</v>
      </c>
      <c r="N30" s="48">
        <v>2017</v>
      </c>
      <c r="O30" s="8">
        <v>44050</v>
      </c>
      <c r="P30" s="89">
        <v>0.79090000000000005</v>
      </c>
      <c r="Q30" s="89"/>
      <c r="R30" s="92">
        <f>IF(P30="","",T30*M30*LOOKUP(RIGHT($D$2,3),定数!$A$6:$A$13,定数!$B$6:$B$13))</f>
        <v>49967.055537879045</v>
      </c>
      <c r="S30" s="92"/>
      <c r="T30" s="93">
        <f t="shared" si="4"/>
        <v>24.999999999999467</v>
      </c>
      <c r="U30" s="93"/>
      <c r="V30" t="str">
        <f t="shared" si="7"/>
        <v/>
      </c>
      <c r="W30">
        <f t="shared" si="2"/>
        <v>0</v>
      </c>
      <c r="X30" s="35">
        <f t="shared" si="5"/>
        <v>1030248.5677913416</v>
      </c>
      <c r="Y30" s="36">
        <f t="shared" si="6"/>
        <v>2.9999999999999361E-2</v>
      </c>
    </row>
    <row r="31" spans="2:25" x14ac:dyDescent="0.2">
      <c r="B31" s="48">
        <v>23</v>
      </c>
      <c r="C31" s="88">
        <f t="shared" si="0"/>
        <v>1049308.1662954811</v>
      </c>
      <c r="D31" s="88"/>
      <c r="E31" s="48">
        <v>2017</v>
      </c>
      <c r="F31" s="8">
        <v>44058</v>
      </c>
      <c r="G31" s="48" t="s">
        <v>3</v>
      </c>
      <c r="H31" s="89">
        <v>0.7853</v>
      </c>
      <c r="I31" s="89"/>
      <c r="J31" s="48">
        <v>24</v>
      </c>
      <c r="K31" s="90">
        <f t="shared" si="3"/>
        <v>31479.244988864433</v>
      </c>
      <c r="L31" s="91"/>
      <c r="M31" s="6">
        <f>IF(J31="","",(K31/J31)/LOOKUP(RIGHT($D$2,3),定数!$A$6:$A$13,定数!$B$6:$B$13))</f>
        <v>10.930293398911262</v>
      </c>
      <c r="N31" s="48">
        <v>2017</v>
      </c>
      <c r="O31" s="8">
        <v>44058</v>
      </c>
      <c r="P31" s="89">
        <v>0.78110000000000002</v>
      </c>
      <c r="Q31" s="89"/>
      <c r="R31" s="92">
        <f>IF(P31="","",T31*M31*LOOKUP(RIGHT($D$2,3),定数!$A$6:$A$13,定数!$B$6:$B$13))</f>
        <v>55088.678730512518</v>
      </c>
      <c r="S31" s="92"/>
      <c r="T31" s="93">
        <f t="shared" si="4"/>
        <v>41.999999999999815</v>
      </c>
      <c r="U31" s="93"/>
      <c r="V31" t="str">
        <f t="shared" si="7"/>
        <v/>
      </c>
      <c r="W31">
        <f t="shared" si="2"/>
        <v>0</v>
      </c>
      <c r="X31" s="35">
        <f t="shared" si="5"/>
        <v>1049308.1662954811</v>
      </c>
      <c r="Y31" s="36">
        <f t="shared" si="6"/>
        <v>0</v>
      </c>
    </row>
    <row r="32" spans="2:25" x14ac:dyDescent="0.2">
      <c r="B32" s="48">
        <v>24</v>
      </c>
      <c r="C32" s="88">
        <f t="shared" si="0"/>
        <v>1104396.8450259937</v>
      </c>
      <c r="D32" s="88"/>
      <c r="E32" s="48">
        <v>2017</v>
      </c>
      <c r="F32" s="8">
        <v>44107</v>
      </c>
      <c r="G32" s="48" t="s">
        <v>3</v>
      </c>
      <c r="H32" s="89">
        <v>0.78220000000000001</v>
      </c>
      <c r="I32" s="89"/>
      <c r="J32" s="48">
        <v>15</v>
      </c>
      <c r="K32" s="90">
        <f t="shared" si="3"/>
        <v>33131.905350779809</v>
      </c>
      <c r="L32" s="91"/>
      <c r="M32" s="6">
        <f>IF(J32="","",(K32/J32)/LOOKUP(RIGHT($D$2,3),定数!$A$6:$A$13,定数!$B$6:$B$13))</f>
        <v>18.406614083766559</v>
      </c>
      <c r="N32" s="48">
        <v>2017</v>
      </c>
      <c r="O32" s="8">
        <v>44107</v>
      </c>
      <c r="P32" s="89">
        <v>0.77969999999999995</v>
      </c>
      <c r="Q32" s="89"/>
      <c r="R32" s="92">
        <f>IF(P32="","",T32*M32*LOOKUP(RIGHT($D$2,3),定数!$A$6:$A$13,定数!$B$6:$B$13))</f>
        <v>55219.84225130095</v>
      </c>
      <c r="S32" s="92"/>
      <c r="T32" s="93">
        <f t="shared" si="4"/>
        <v>25.000000000000576</v>
      </c>
      <c r="U32" s="93"/>
      <c r="V32" t="str">
        <f t="shared" si="7"/>
        <v/>
      </c>
      <c r="W32">
        <f t="shared" si="2"/>
        <v>0</v>
      </c>
      <c r="X32" s="35">
        <f t="shared" si="5"/>
        <v>1104396.8450259937</v>
      </c>
      <c r="Y32" s="36">
        <f t="shared" si="6"/>
        <v>0</v>
      </c>
    </row>
    <row r="33" spans="2:25" x14ac:dyDescent="0.2">
      <c r="B33" s="48">
        <v>25</v>
      </c>
      <c r="C33" s="88">
        <f t="shared" si="0"/>
        <v>1159616.6872772947</v>
      </c>
      <c r="D33" s="88"/>
      <c r="E33" s="48">
        <v>2017</v>
      </c>
      <c r="F33" s="8">
        <v>44145</v>
      </c>
      <c r="G33" s="48" t="s">
        <v>4</v>
      </c>
      <c r="H33" s="89">
        <v>0.76910000000000001</v>
      </c>
      <c r="I33" s="89"/>
      <c r="J33" s="48">
        <v>28</v>
      </c>
      <c r="K33" s="90">
        <f t="shared" si="3"/>
        <v>34788.500618318838</v>
      </c>
      <c r="L33" s="91"/>
      <c r="M33" s="6">
        <f>IF(J33="","",(K33/J33)/LOOKUP(RIGHT($D$2,3),定数!$A$6:$A$13,定数!$B$6:$B$13))</f>
        <v>10.353720422118702</v>
      </c>
      <c r="N33" s="48">
        <v>2017</v>
      </c>
      <c r="O33" s="8">
        <v>44145</v>
      </c>
      <c r="P33" s="89">
        <v>0.76629999999999998</v>
      </c>
      <c r="Q33" s="89"/>
      <c r="R33" s="92">
        <f>IF(P33="","",T33*M33*LOOKUP(RIGHT($D$2,3),定数!$A$6:$A$13,定数!$B$6:$B$13))</f>
        <v>-34788.500618319144</v>
      </c>
      <c r="S33" s="92"/>
      <c r="T33" s="93">
        <f t="shared" si="4"/>
        <v>-28.000000000000249</v>
      </c>
      <c r="U33" s="93"/>
      <c r="V33" t="str">
        <f t="shared" si="7"/>
        <v/>
      </c>
      <c r="W33">
        <f t="shared" si="2"/>
        <v>1</v>
      </c>
      <c r="X33" s="35">
        <f t="shared" si="5"/>
        <v>1159616.6872772947</v>
      </c>
      <c r="Y33" s="36">
        <f t="shared" si="6"/>
        <v>0</v>
      </c>
    </row>
    <row r="34" spans="2:25" x14ac:dyDescent="0.2">
      <c r="B34" s="48">
        <v>26</v>
      </c>
      <c r="C34" s="88">
        <f t="shared" si="0"/>
        <v>1124828.1866589757</v>
      </c>
      <c r="D34" s="88"/>
      <c r="E34" s="48">
        <v>2017</v>
      </c>
      <c r="F34" s="8">
        <v>44151</v>
      </c>
      <c r="G34" s="48" t="s">
        <v>3</v>
      </c>
      <c r="H34" s="89">
        <v>0.75900000000000001</v>
      </c>
      <c r="I34" s="89"/>
      <c r="J34" s="48">
        <v>18</v>
      </c>
      <c r="K34" s="90">
        <f t="shared" si="3"/>
        <v>33744.845599769265</v>
      </c>
      <c r="L34" s="91"/>
      <c r="M34" s="6">
        <f>IF(J34="","",(K34/J34)/LOOKUP(RIGHT($D$2,3),定数!$A$6:$A$13,定数!$B$6:$B$13))</f>
        <v>15.622613703596882</v>
      </c>
      <c r="N34" s="48">
        <v>2017</v>
      </c>
      <c r="O34" s="8">
        <v>44152</v>
      </c>
      <c r="P34" s="89">
        <v>0.75609999999999999</v>
      </c>
      <c r="Q34" s="89"/>
      <c r="R34" s="92">
        <f>IF(P34="","",T34*M34*LOOKUP(RIGHT($D$2,3),定数!$A$6:$A$13,定数!$B$6:$B$13))</f>
        <v>54366.6956885174</v>
      </c>
      <c r="S34" s="92"/>
      <c r="T34" s="93">
        <f t="shared" si="4"/>
        <v>29.000000000000135</v>
      </c>
      <c r="U34" s="93"/>
      <c r="V34" t="str">
        <f t="shared" si="7"/>
        <v/>
      </c>
      <c r="W34">
        <f t="shared" si="2"/>
        <v>0</v>
      </c>
      <c r="X34" s="35">
        <f t="shared" si="5"/>
        <v>1159616.6872772947</v>
      </c>
      <c r="Y34" s="36">
        <f t="shared" si="6"/>
        <v>3.0000000000000138E-2</v>
      </c>
    </row>
    <row r="35" spans="2:25" x14ac:dyDescent="0.2">
      <c r="B35" s="48">
        <v>27</v>
      </c>
      <c r="C35" s="88">
        <f t="shared" si="0"/>
        <v>1179194.882347493</v>
      </c>
      <c r="D35" s="88"/>
      <c r="E35" s="48">
        <v>2017</v>
      </c>
      <c r="F35" s="8">
        <v>44164</v>
      </c>
      <c r="G35" s="48" t="s">
        <v>3</v>
      </c>
      <c r="H35" s="89">
        <v>0.75900000000000001</v>
      </c>
      <c r="I35" s="89"/>
      <c r="J35" s="48">
        <v>18</v>
      </c>
      <c r="K35" s="90">
        <f t="shared" si="3"/>
        <v>35375.846470424789</v>
      </c>
      <c r="L35" s="91"/>
      <c r="M35" s="6">
        <f>IF(J35="","",(K35/J35)/LOOKUP(RIGHT($D$2,3),定数!$A$6:$A$13,定数!$B$6:$B$13))</f>
        <v>16.377706699270735</v>
      </c>
      <c r="N35" s="48">
        <v>2017</v>
      </c>
      <c r="O35" s="8">
        <v>44164</v>
      </c>
      <c r="P35" s="89">
        <v>0.75590000000000002</v>
      </c>
      <c r="Q35" s="89"/>
      <c r="R35" s="92">
        <f>IF(P35="","",T35*M35*LOOKUP(RIGHT($D$2,3),定数!$A$6:$A$13,定数!$B$6:$B$13))</f>
        <v>60925.068921286962</v>
      </c>
      <c r="S35" s="92"/>
      <c r="T35" s="93">
        <f t="shared" si="4"/>
        <v>30.999999999999915</v>
      </c>
      <c r="U35" s="93"/>
      <c r="V35" t="str">
        <f t="shared" si="7"/>
        <v/>
      </c>
      <c r="W35">
        <f t="shared" si="2"/>
        <v>0</v>
      </c>
      <c r="X35" s="35">
        <f t="shared" si="5"/>
        <v>1179194.882347493</v>
      </c>
      <c r="Y35" s="36">
        <f t="shared" si="6"/>
        <v>0</v>
      </c>
    </row>
    <row r="36" spans="2:25" x14ac:dyDescent="0.2">
      <c r="B36" s="48">
        <v>28</v>
      </c>
      <c r="C36" s="88">
        <f t="shared" si="0"/>
        <v>1240119.95126878</v>
      </c>
      <c r="D36" s="88"/>
      <c r="E36" s="48">
        <v>2018</v>
      </c>
      <c r="F36" s="8">
        <v>43876</v>
      </c>
      <c r="G36" s="48" t="s">
        <v>4</v>
      </c>
      <c r="H36" s="89">
        <v>0.79390000000000005</v>
      </c>
      <c r="I36" s="89"/>
      <c r="J36" s="48">
        <v>48</v>
      </c>
      <c r="K36" s="90">
        <f t="shared" si="3"/>
        <v>37203.598538063401</v>
      </c>
      <c r="L36" s="91"/>
      <c r="M36" s="6">
        <f>IF(J36="","",(K36/J36)/LOOKUP(RIGHT($D$2,3),定数!$A$6:$A$13,定数!$B$6:$B$13))</f>
        <v>6.458958079524896</v>
      </c>
      <c r="N36" s="48">
        <v>2018</v>
      </c>
      <c r="O36" s="8">
        <v>43877</v>
      </c>
      <c r="P36" s="89">
        <v>0.78910000000000002</v>
      </c>
      <c r="Q36" s="89"/>
      <c r="R36" s="92">
        <f>IF(P36="","",T36*M36*LOOKUP(RIGHT($D$2,3),定数!$A$6:$A$13,定数!$B$6:$B$13))</f>
        <v>-37203.598538063605</v>
      </c>
      <c r="S36" s="92"/>
      <c r="T36" s="93">
        <f t="shared" si="4"/>
        <v>-48.000000000000263</v>
      </c>
      <c r="U36" s="93"/>
      <c r="V36" t="str">
        <f t="shared" si="7"/>
        <v/>
      </c>
      <c r="W36">
        <f t="shared" si="2"/>
        <v>1</v>
      </c>
      <c r="X36" s="35">
        <f t="shared" si="5"/>
        <v>1240119.95126878</v>
      </c>
      <c r="Y36" s="36">
        <f t="shared" si="6"/>
        <v>0</v>
      </c>
    </row>
    <row r="37" spans="2:25" x14ac:dyDescent="0.2">
      <c r="B37" s="48">
        <v>29</v>
      </c>
      <c r="C37" s="88">
        <f t="shared" si="0"/>
        <v>1202916.3527307163</v>
      </c>
      <c r="D37" s="88"/>
      <c r="E37" s="48">
        <v>2018</v>
      </c>
      <c r="F37" s="8">
        <v>43882</v>
      </c>
      <c r="G37" s="48" t="s">
        <v>3</v>
      </c>
      <c r="H37" s="89">
        <v>0.78669999999999995</v>
      </c>
      <c r="I37" s="89"/>
      <c r="J37" s="48">
        <v>35</v>
      </c>
      <c r="K37" s="90">
        <f>IF(J37="","",C37*0.03)</f>
        <v>36087.490581921491</v>
      </c>
      <c r="L37" s="91"/>
      <c r="M37" s="6">
        <f>IF(J37="","",(K37/J37)/LOOKUP(RIGHT($D$2,3),定数!$A$6:$A$13,定数!$B$6:$B$13))</f>
        <v>8.5922596623622596</v>
      </c>
      <c r="N37" s="48">
        <v>2018</v>
      </c>
      <c r="O37" s="8">
        <v>43883</v>
      </c>
      <c r="P37" s="89">
        <v>0.7802</v>
      </c>
      <c r="Q37" s="89"/>
      <c r="R37" s="92">
        <f>IF(P37="","",T37*M37*LOOKUP(RIGHT($D$2,3),定数!$A$6:$A$13,定数!$B$6:$B$13))</f>
        <v>67019.625366425113</v>
      </c>
      <c r="S37" s="92"/>
      <c r="T37" s="93">
        <f t="shared" si="4"/>
        <v>64.999999999999503</v>
      </c>
      <c r="U37" s="93"/>
      <c r="V37" t="str">
        <f t="shared" si="7"/>
        <v/>
      </c>
      <c r="W37">
        <f t="shared" si="2"/>
        <v>0</v>
      </c>
      <c r="X37" s="35">
        <f t="shared" si="5"/>
        <v>1240119.95126878</v>
      </c>
      <c r="Y37" s="36">
        <f t="shared" si="6"/>
        <v>3.0000000000000249E-2</v>
      </c>
    </row>
    <row r="38" spans="2:25" x14ac:dyDescent="0.2">
      <c r="B38" s="48">
        <v>30</v>
      </c>
      <c r="C38" s="88">
        <f t="shared" si="0"/>
        <v>1269935.9780971415</v>
      </c>
      <c r="D38" s="88"/>
      <c r="E38" s="48">
        <v>2018</v>
      </c>
      <c r="F38" s="8">
        <v>43903</v>
      </c>
      <c r="G38" s="48" t="s">
        <v>4</v>
      </c>
      <c r="H38" s="89">
        <v>0.78800000000000003</v>
      </c>
      <c r="I38" s="89"/>
      <c r="J38" s="48">
        <v>23</v>
      </c>
      <c r="K38" s="90">
        <f>IF(J38="","",C38*0.03)</f>
        <v>38098.079342914243</v>
      </c>
      <c r="L38" s="91"/>
      <c r="M38" s="6">
        <f>IF(J38="","",(K38/J38)/LOOKUP(RIGHT($D$2,3),定数!$A$6:$A$13,定数!$B$6:$B$13))</f>
        <v>13.803651935838495</v>
      </c>
      <c r="N38" s="48">
        <v>2018</v>
      </c>
      <c r="O38" s="8">
        <v>43903</v>
      </c>
      <c r="P38" s="89">
        <v>0.78569999999999995</v>
      </c>
      <c r="Q38" s="89"/>
      <c r="R38" s="92">
        <f>IF(P38="","",T38*M38*LOOKUP(RIGHT($D$2,3),定数!$A$6:$A$13,定数!$B$6:$B$13))</f>
        <v>-38098.07934291556</v>
      </c>
      <c r="S38" s="92"/>
      <c r="T38" s="94">
        <f t="shared" si="4"/>
        <v>-23.000000000000796</v>
      </c>
      <c r="U38" s="95"/>
      <c r="V38" t="str">
        <f t="shared" si="7"/>
        <v/>
      </c>
      <c r="W38">
        <f t="shared" si="2"/>
        <v>1</v>
      </c>
      <c r="X38" s="35">
        <f t="shared" si="5"/>
        <v>1269935.9780971415</v>
      </c>
      <c r="Y38" s="36">
        <f t="shared" si="6"/>
        <v>0</v>
      </c>
    </row>
    <row r="39" spans="2:25" x14ac:dyDescent="0.2">
      <c r="B39" s="48">
        <v>31</v>
      </c>
      <c r="C39" s="88">
        <f t="shared" si="0"/>
        <v>1231837.898754226</v>
      </c>
      <c r="D39" s="88"/>
      <c r="E39" s="48">
        <v>2018</v>
      </c>
      <c r="F39" s="8">
        <v>43972</v>
      </c>
      <c r="G39" s="48" t="s">
        <v>4</v>
      </c>
      <c r="H39" s="89">
        <v>0.753</v>
      </c>
      <c r="I39" s="89"/>
      <c r="J39" s="48">
        <v>29</v>
      </c>
      <c r="K39" s="90">
        <f t="shared" si="3"/>
        <v>36955.136962626777</v>
      </c>
      <c r="L39" s="91"/>
      <c r="M39" s="6">
        <f>IF(J39="","",(K39/J39)/LOOKUP(RIGHT($D$2,3),定数!$A$6:$A$13,定数!$B$6:$B$13))</f>
        <v>10.619292230639878</v>
      </c>
      <c r="N39" s="48">
        <v>2018</v>
      </c>
      <c r="O39" s="8">
        <v>43972</v>
      </c>
      <c r="P39" s="89">
        <v>0.7581</v>
      </c>
      <c r="Q39" s="89"/>
      <c r="R39" s="92">
        <f>IF(P39="","",T39*M39*LOOKUP(RIGHT($D$2,3),定数!$A$6:$A$13,定数!$B$6:$B$13))</f>
        <v>64990.068451515974</v>
      </c>
      <c r="S39" s="92"/>
      <c r="T39" s="94">
        <f t="shared" si="4"/>
        <v>50.999999999999936</v>
      </c>
      <c r="U39" s="95"/>
      <c r="V39" t="str">
        <f t="shared" si="7"/>
        <v/>
      </c>
      <c r="W39">
        <f t="shared" si="2"/>
        <v>0</v>
      </c>
      <c r="X39" s="35">
        <f t="shared" si="5"/>
        <v>1269935.9780971415</v>
      </c>
      <c r="Y39" s="36">
        <f t="shared" si="6"/>
        <v>3.0000000000000915E-2</v>
      </c>
    </row>
    <row r="40" spans="2:25" x14ac:dyDescent="0.2">
      <c r="B40" s="48">
        <v>32</v>
      </c>
      <c r="C40" s="88">
        <f t="shared" si="0"/>
        <v>1296827.9672057419</v>
      </c>
      <c r="D40" s="88"/>
      <c r="E40" s="48">
        <v>2018</v>
      </c>
      <c r="F40" s="8">
        <v>43996</v>
      </c>
      <c r="G40" s="48" t="s">
        <v>3</v>
      </c>
      <c r="H40" s="89">
        <v>0.75519999999999998</v>
      </c>
      <c r="I40" s="89"/>
      <c r="J40" s="48">
        <v>26</v>
      </c>
      <c r="K40" s="90">
        <f t="shared" si="3"/>
        <v>38904.839016172256</v>
      </c>
      <c r="L40" s="91"/>
      <c r="M40" s="6">
        <f>IF(J40="","",(K40/J40)/LOOKUP(RIGHT($D$2,3),定数!$A$6:$A$13,定数!$B$6:$B$13))</f>
        <v>12.469499684670597</v>
      </c>
      <c r="N40" s="48">
        <v>2018</v>
      </c>
      <c r="O40" s="8">
        <v>43996</v>
      </c>
      <c r="P40" s="89">
        <v>0.75039999999999996</v>
      </c>
      <c r="Q40" s="89"/>
      <c r="R40" s="92">
        <f>IF(P40="","",T40*M40*LOOKUP(RIGHT($D$2,3),定数!$A$6:$A$13,定数!$B$6:$B$13))</f>
        <v>71824.318183703028</v>
      </c>
      <c r="S40" s="92"/>
      <c r="T40" s="94">
        <f t="shared" si="4"/>
        <v>48.000000000000263</v>
      </c>
      <c r="U40" s="95"/>
      <c r="V40" t="str">
        <f t="shared" si="7"/>
        <v/>
      </c>
      <c r="W40">
        <f t="shared" si="2"/>
        <v>0</v>
      </c>
      <c r="X40" s="35">
        <f t="shared" si="5"/>
        <v>1296827.9672057419</v>
      </c>
      <c r="Y40" s="36">
        <f t="shared" si="6"/>
        <v>0</v>
      </c>
    </row>
    <row r="41" spans="2:25" x14ac:dyDescent="0.2">
      <c r="B41" s="48">
        <v>33</v>
      </c>
      <c r="C41" s="88">
        <f t="shared" si="0"/>
        <v>1368652.285389445</v>
      </c>
      <c r="D41" s="88"/>
      <c r="E41" s="48">
        <v>2018</v>
      </c>
      <c r="F41" s="8">
        <v>43999</v>
      </c>
      <c r="G41" s="48" t="s">
        <v>3</v>
      </c>
      <c r="H41" s="89">
        <v>0.73609999999999998</v>
      </c>
      <c r="I41" s="89"/>
      <c r="J41" s="48">
        <v>47</v>
      </c>
      <c r="K41" s="90">
        <f t="shared" si="3"/>
        <v>41059.568561683351</v>
      </c>
      <c r="L41" s="91"/>
      <c r="M41" s="6">
        <f>IF(J41="","",(K41/J41)/LOOKUP(RIGHT($D$2,3),定数!$A$6:$A$13,定数!$B$6:$B$13))</f>
        <v>7.2800653478161967</v>
      </c>
      <c r="N41" s="48">
        <v>2018</v>
      </c>
      <c r="O41" s="8">
        <v>44011</v>
      </c>
      <c r="P41" s="89">
        <v>0.74080000000000001</v>
      </c>
      <c r="Q41" s="89"/>
      <c r="R41" s="92">
        <f>IF(P41="","",T41*M41*LOOKUP(RIGHT($D$2,3),定数!$A$6:$A$13,定数!$B$6:$B$13))</f>
        <v>-41059.568561683678</v>
      </c>
      <c r="S41" s="92"/>
      <c r="T41" s="94">
        <f t="shared" si="4"/>
        <v>-47.000000000000377</v>
      </c>
      <c r="U41" s="95"/>
      <c r="V41" t="str">
        <f t="shared" si="7"/>
        <v/>
      </c>
      <c r="W41">
        <f t="shared" si="2"/>
        <v>1</v>
      </c>
      <c r="X41" s="35">
        <f t="shared" si="5"/>
        <v>1368652.285389445</v>
      </c>
      <c r="Y41" s="36">
        <f t="shared" si="6"/>
        <v>0</v>
      </c>
    </row>
    <row r="42" spans="2:25" x14ac:dyDescent="0.2">
      <c r="B42" s="48">
        <v>34</v>
      </c>
      <c r="C42" s="88">
        <f t="shared" si="0"/>
        <v>1327592.7168277614</v>
      </c>
      <c r="D42" s="88"/>
      <c r="E42" s="48">
        <v>2018</v>
      </c>
      <c r="F42" s="8">
        <v>44018</v>
      </c>
      <c r="G42" s="48" t="s">
        <v>4</v>
      </c>
      <c r="H42" s="89">
        <v>0.73899999999999999</v>
      </c>
      <c r="I42" s="89"/>
      <c r="J42" s="48">
        <v>17</v>
      </c>
      <c r="K42" s="90">
        <f t="shared" si="3"/>
        <v>39827.781504832841</v>
      </c>
      <c r="L42" s="91"/>
      <c r="M42" s="6">
        <f>IF(J42="","",(K42/J42)/LOOKUP(RIGHT($D$2,3),定数!$A$6:$A$13,定数!$B$6:$B$13))</f>
        <v>19.523422306290609</v>
      </c>
      <c r="N42" s="48">
        <v>2018</v>
      </c>
      <c r="O42" s="8">
        <v>44018</v>
      </c>
      <c r="P42" s="89">
        <v>0.74180000000000001</v>
      </c>
      <c r="Q42" s="89"/>
      <c r="R42" s="92">
        <f>IF(P42="","",T42*M42*LOOKUP(RIGHT($D$2,3),定数!$A$6:$A$13,定数!$B$6:$B$13))</f>
        <v>65598.698949137019</v>
      </c>
      <c r="S42" s="92"/>
      <c r="T42" s="94">
        <f t="shared" si="4"/>
        <v>28.000000000000249</v>
      </c>
      <c r="U42" s="95"/>
      <c r="V42" t="str">
        <f t="shared" si="7"/>
        <v/>
      </c>
      <c r="W42">
        <f t="shared" si="2"/>
        <v>0</v>
      </c>
      <c r="X42" s="35">
        <f t="shared" si="5"/>
        <v>1368652.285389445</v>
      </c>
      <c r="Y42" s="36">
        <f t="shared" si="6"/>
        <v>3.0000000000000249E-2</v>
      </c>
    </row>
    <row r="43" spans="2:25" x14ac:dyDescent="0.2">
      <c r="B43" s="48">
        <v>35</v>
      </c>
      <c r="C43" s="88">
        <f t="shared" si="0"/>
        <v>1393191.4157768984</v>
      </c>
      <c r="D43" s="88"/>
      <c r="E43" s="48">
        <v>2018</v>
      </c>
      <c r="F43" s="8">
        <v>44057</v>
      </c>
      <c r="G43" s="48" t="s">
        <v>3</v>
      </c>
      <c r="H43" s="89">
        <v>0.72660000000000002</v>
      </c>
      <c r="I43" s="89"/>
      <c r="J43" s="48">
        <v>18</v>
      </c>
      <c r="K43" s="90">
        <f t="shared" si="3"/>
        <v>41795.742473306949</v>
      </c>
      <c r="L43" s="91"/>
      <c r="M43" s="6">
        <f>IF(J43="","",(K43/J43)/LOOKUP(RIGHT($D$2,3),定数!$A$6:$A$13,定数!$B$6:$B$13))</f>
        <v>19.349880774679143</v>
      </c>
      <c r="N43" s="48">
        <v>2018</v>
      </c>
      <c r="O43" s="8">
        <v>44057</v>
      </c>
      <c r="P43" s="89">
        <v>0.72360000000000002</v>
      </c>
      <c r="Q43" s="89"/>
      <c r="R43" s="92">
        <f>IF(P43="","",T43*M43*LOOKUP(RIGHT($D$2,3),定数!$A$6:$A$13,定数!$B$6:$B$13))</f>
        <v>69659.570788844983</v>
      </c>
      <c r="S43" s="92"/>
      <c r="T43" s="94">
        <f t="shared" si="4"/>
        <v>30.000000000000028</v>
      </c>
      <c r="U43" s="95"/>
      <c r="V43" t="str">
        <f t="shared" si="7"/>
        <v/>
      </c>
      <c r="W43">
        <f t="shared" si="2"/>
        <v>0</v>
      </c>
      <c r="X43" s="35">
        <f t="shared" si="5"/>
        <v>1393191.4157768984</v>
      </c>
      <c r="Y43" s="36">
        <f t="shared" si="6"/>
        <v>0</v>
      </c>
    </row>
    <row r="44" spans="2:25" x14ac:dyDescent="0.2">
      <c r="B44" s="48">
        <v>36</v>
      </c>
      <c r="C44" s="88">
        <f t="shared" si="0"/>
        <v>1462850.9865657433</v>
      </c>
      <c r="D44" s="88"/>
      <c r="E44" s="48">
        <v>2018</v>
      </c>
      <c r="F44" s="8">
        <v>44060</v>
      </c>
      <c r="G44" s="48" t="s">
        <v>4</v>
      </c>
      <c r="H44" s="89">
        <v>0.72840000000000005</v>
      </c>
      <c r="I44" s="89"/>
      <c r="J44" s="48">
        <v>31</v>
      </c>
      <c r="K44" s="90">
        <f t="shared" si="3"/>
        <v>43885.529596972301</v>
      </c>
      <c r="L44" s="91"/>
      <c r="M44" s="6">
        <f>IF(J44="","",(K44/J44)/LOOKUP(RIGHT($D$2,3),定数!$A$6:$A$13,定数!$B$6:$B$13))</f>
        <v>11.797185375530187</v>
      </c>
      <c r="N44" s="48">
        <v>2018</v>
      </c>
      <c r="O44" s="8">
        <v>44063</v>
      </c>
      <c r="P44" s="89">
        <v>0.7339</v>
      </c>
      <c r="Q44" s="89"/>
      <c r="R44" s="92">
        <f>IF(P44="","",T44*M44*LOOKUP(RIGHT($D$2,3),定数!$A$6:$A$13,定数!$B$6:$B$13))</f>
        <v>77861.423478498531</v>
      </c>
      <c r="S44" s="92"/>
      <c r="T44" s="94">
        <f t="shared" si="4"/>
        <v>54.999999999999496</v>
      </c>
      <c r="U44" s="95"/>
      <c r="V44" t="str">
        <f t="shared" si="7"/>
        <v/>
      </c>
      <c r="W44">
        <f t="shared" si="2"/>
        <v>0</v>
      </c>
      <c r="X44" s="35">
        <f t="shared" si="5"/>
        <v>1462850.9865657433</v>
      </c>
      <c r="Y44" s="36">
        <f t="shared" si="6"/>
        <v>0</v>
      </c>
    </row>
    <row r="45" spans="2:25" x14ac:dyDescent="0.2">
      <c r="B45" s="48">
        <v>37</v>
      </c>
      <c r="C45" s="88">
        <f t="shared" si="0"/>
        <v>1540712.4100442419</v>
      </c>
      <c r="D45" s="88"/>
      <c r="E45" s="48">
        <v>2018</v>
      </c>
      <c r="F45" s="8">
        <v>44079</v>
      </c>
      <c r="G45" s="48" t="s">
        <v>3</v>
      </c>
      <c r="H45" s="89">
        <v>0.71709999999999996</v>
      </c>
      <c r="I45" s="89"/>
      <c r="J45" s="48">
        <v>47</v>
      </c>
      <c r="K45" s="90">
        <f t="shared" si="3"/>
        <v>46221.372301327254</v>
      </c>
      <c r="L45" s="91"/>
      <c r="M45" s="6">
        <f>IF(J45="","",(K45/J45)/LOOKUP(RIGHT($D$2,3),定数!$A$6:$A$13,定数!$B$6:$B$13))</f>
        <v>8.1952787768310724</v>
      </c>
      <c r="N45" s="48">
        <v>2018</v>
      </c>
      <c r="O45" s="8">
        <v>44087</v>
      </c>
      <c r="P45" s="89">
        <v>0.7218</v>
      </c>
      <c r="Q45" s="89"/>
      <c r="R45" s="92">
        <f>IF(P45="","",T45*M45*LOOKUP(RIGHT($D$2,3),定数!$A$6:$A$13,定数!$B$6:$B$13))</f>
        <v>-46221.372301327625</v>
      </c>
      <c r="S45" s="92"/>
      <c r="T45" s="94">
        <f t="shared" si="4"/>
        <v>-47.000000000000377</v>
      </c>
      <c r="U45" s="95"/>
      <c r="V45" t="str">
        <f t="shared" si="7"/>
        <v/>
      </c>
      <c r="W45">
        <f t="shared" si="2"/>
        <v>1</v>
      </c>
      <c r="X45" s="35">
        <f t="shared" si="5"/>
        <v>1540712.4100442419</v>
      </c>
      <c r="Y45" s="36">
        <f t="shared" si="6"/>
        <v>0</v>
      </c>
    </row>
    <row r="46" spans="2:25" x14ac:dyDescent="0.2">
      <c r="B46" s="48">
        <v>38</v>
      </c>
      <c r="C46" s="88">
        <f t="shared" si="0"/>
        <v>1494491.0377429144</v>
      </c>
      <c r="D46" s="88"/>
      <c r="E46" s="48">
        <v>2018</v>
      </c>
      <c r="F46" s="8">
        <v>44126</v>
      </c>
      <c r="G46" s="48" t="s">
        <v>3</v>
      </c>
      <c r="H46" s="89">
        <v>0.71030000000000004</v>
      </c>
      <c r="I46" s="89"/>
      <c r="J46" s="48">
        <v>23</v>
      </c>
      <c r="K46" s="90">
        <f t="shared" si="3"/>
        <v>44834.73113228743</v>
      </c>
      <c r="L46" s="91"/>
      <c r="M46" s="6">
        <f>IF(J46="","",(K46/J46)/LOOKUP(RIGHT($D$2,3),定数!$A$6:$A$13,定数!$B$6:$B$13))</f>
        <v>16.244467801553416</v>
      </c>
      <c r="N46" s="48">
        <v>2018</v>
      </c>
      <c r="O46" s="8">
        <v>44126</v>
      </c>
      <c r="P46" s="89">
        <v>0.70620000000000005</v>
      </c>
      <c r="Q46" s="89"/>
      <c r="R46" s="92">
        <f>IF(P46="","",T46*M46*LOOKUP(RIGHT($D$2,3),定数!$A$6:$A$13,定数!$B$6:$B$13))</f>
        <v>79922.781583642674</v>
      </c>
      <c r="S46" s="92"/>
      <c r="T46" s="94">
        <f t="shared" si="4"/>
        <v>40.999999999999929</v>
      </c>
      <c r="U46" s="95"/>
      <c r="V46" t="str">
        <f t="shared" si="7"/>
        <v/>
      </c>
      <c r="W46">
        <f t="shared" si="2"/>
        <v>0</v>
      </c>
      <c r="X46" s="35">
        <f t="shared" si="5"/>
        <v>1540712.4100442419</v>
      </c>
      <c r="Y46" s="36">
        <f t="shared" si="6"/>
        <v>3.0000000000000138E-2</v>
      </c>
    </row>
    <row r="47" spans="2:25" x14ac:dyDescent="0.2">
      <c r="B47" s="48">
        <v>39</v>
      </c>
      <c r="C47" s="88">
        <f t="shared" si="0"/>
        <v>1574413.819326557</v>
      </c>
      <c r="D47" s="88"/>
      <c r="E47" s="48">
        <v>2018</v>
      </c>
      <c r="F47" s="8">
        <v>44162</v>
      </c>
      <c r="G47" s="48" t="s">
        <v>3</v>
      </c>
      <c r="H47" s="89">
        <v>0.72260000000000002</v>
      </c>
      <c r="I47" s="89"/>
      <c r="J47" s="48">
        <v>44</v>
      </c>
      <c r="K47" s="90">
        <f t="shared" si="3"/>
        <v>47232.414579796707</v>
      </c>
      <c r="L47" s="91"/>
      <c r="M47" s="6">
        <f>IF(J47="","",(K47/J47)/LOOKUP(RIGHT($D$2,3),定数!$A$6:$A$13,定数!$B$6:$B$13))</f>
        <v>8.9455330643554358</v>
      </c>
      <c r="N47" s="48">
        <v>2018</v>
      </c>
      <c r="O47" s="8">
        <v>44163</v>
      </c>
      <c r="P47" s="89">
        <v>0.72699999999999998</v>
      </c>
      <c r="Q47" s="89"/>
      <c r="R47" s="92">
        <f>IF(P47="","",T47*M47*LOOKUP(RIGHT($D$2,3),定数!$A$6:$A$13,定数!$B$6:$B$13))</f>
        <v>-47232.414579796263</v>
      </c>
      <c r="S47" s="92"/>
      <c r="T47" s="94">
        <f t="shared" si="4"/>
        <v>-43.999999999999595</v>
      </c>
      <c r="U47" s="95"/>
      <c r="V47" t="str">
        <f t="shared" si="7"/>
        <v/>
      </c>
      <c r="W47">
        <f t="shared" si="2"/>
        <v>1</v>
      </c>
      <c r="X47" s="35">
        <f t="shared" si="5"/>
        <v>1574413.819326557</v>
      </c>
      <c r="Y47" s="36">
        <f t="shared" si="6"/>
        <v>0</v>
      </c>
    </row>
    <row r="48" spans="2:25" x14ac:dyDescent="0.2">
      <c r="B48" s="48">
        <v>40</v>
      </c>
      <c r="C48" s="88">
        <f t="shared" si="0"/>
        <v>1527181.4047467606</v>
      </c>
      <c r="D48" s="88"/>
      <c r="E48" s="48">
        <v>2018</v>
      </c>
      <c r="F48" s="8">
        <v>44172</v>
      </c>
      <c r="G48" s="48" t="s">
        <v>3</v>
      </c>
      <c r="H48" s="89">
        <v>0.7218</v>
      </c>
      <c r="I48" s="89"/>
      <c r="J48" s="48">
        <v>24</v>
      </c>
      <c r="K48" s="90">
        <f t="shared" si="3"/>
        <v>45815.442142402819</v>
      </c>
      <c r="L48" s="91"/>
      <c r="M48" s="6">
        <f>IF(J48="","",(K48/J48)/LOOKUP(RIGHT($D$2,3),定数!$A$6:$A$13,定数!$B$6:$B$13))</f>
        <v>15.908139632778756</v>
      </c>
      <c r="N48" s="48">
        <v>2018</v>
      </c>
      <c r="O48" s="8">
        <v>44172</v>
      </c>
      <c r="P48" s="89">
        <v>0.72419999999999995</v>
      </c>
      <c r="Q48" s="89"/>
      <c r="R48" s="92">
        <f>IF(P48="","",T48*M48*LOOKUP(RIGHT($D$2,3),定数!$A$6:$A$13,定数!$B$6:$B$13))</f>
        <v>-45815.442142402011</v>
      </c>
      <c r="S48" s="92"/>
      <c r="T48" s="94">
        <f t="shared" si="4"/>
        <v>-23.999999999999577</v>
      </c>
      <c r="U48" s="95"/>
      <c r="V48" t="str">
        <f t="shared" si="7"/>
        <v/>
      </c>
      <c r="W48">
        <f t="shared" si="2"/>
        <v>2</v>
      </c>
      <c r="X48" s="35">
        <f t="shared" si="5"/>
        <v>1574413.819326557</v>
      </c>
      <c r="Y48" s="36">
        <f t="shared" si="6"/>
        <v>2.9999999999999805E-2</v>
      </c>
    </row>
    <row r="49" spans="2:25" x14ac:dyDescent="0.2">
      <c r="B49" s="48">
        <v>41</v>
      </c>
      <c r="C49" s="88">
        <f t="shared" si="0"/>
        <v>1481365.9626043586</v>
      </c>
      <c r="D49" s="88"/>
      <c r="E49" s="48">
        <v>2018</v>
      </c>
      <c r="F49" s="8">
        <v>44177</v>
      </c>
      <c r="G49" s="48" t="s">
        <v>4</v>
      </c>
      <c r="H49" s="89">
        <v>0.72240000000000004</v>
      </c>
      <c r="I49" s="89"/>
      <c r="J49" s="48">
        <v>24</v>
      </c>
      <c r="K49" s="90">
        <f t="shared" si="3"/>
        <v>44440.978878130758</v>
      </c>
      <c r="L49" s="91"/>
      <c r="M49" s="6">
        <f>IF(J49="","",(K49/J49)/LOOKUP(RIGHT($D$2,3),定数!$A$6:$A$13,定数!$B$6:$B$13))</f>
        <v>15.430895443795402</v>
      </c>
      <c r="N49" s="48">
        <v>2018</v>
      </c>
      <c r="O49" s="8">
        <v>44179</v>
      </c>
      <c r="P49" s="89">
        <v>0.72</v>
      </c>
      <c r="Q49" s="89"/>
      <c r="R49" s="92">
        <f>IF(P49="","",T49*M49*LOOKUP(RIGHT($D$2,3),定数!$A$6:$A$13,定数!$B$6:$B$13))</f>
        <v>-44440.978878132031</v>
      </c>
      <c r="S49" s="92"/>
      <c r="T49" s="94">
        <f t="shared" si="4"/>
        <v>-24.000000000000689</v>
      </c>
      <c r="U49" s="95"/>
      <c r="V49" t="str">
        <f t="shared" si="7"/>
        <v/>
      </c>
      <c r="W49">
        <f t="shared" si="2"/>
        <v>3</v>
      </c>
      <c r="X49" s="35">
        <f t="shared" si="5"/>
        <v>1574413.819326557</v>
      </c>
      <c r="Y49" s="36">
        <f t="shared" si="6"/>
        <v>5.9099999999999264E-2</v>
      </c>
    </row>
    <row r="50" spans="2:25" x14ac:dyDescent="0.2">
      <c r="B50" s="48">
        <v>42</v>
      </c>
      <c r="C50" s="88">
        <f t="shared" si="0"/>
        <v>1436924.9837262265</v>
      </c>
      <c r="D50" s="88"/>
      <c r="E50" s="48">
        <v>2019</v>
      </c>
      <c r="F50" s="8">
        <v>43844</v>
      </c>
      <c r="G50" s="48" t="s">
        <v>4</v>
      </c>
      <c r="H50" s="89">
        <v>0.72170000000000001</v>
      </c>
      <c r="I50" s="89"/>
      <c r="J50" s="48">
        <v>35</v>
      </c>
      <c r="K50" s="90">
        <f t="shared" si="3"/>
        <v>43107.749511786795</v>
      </c>
      <c r="L50" s="91"/>
      <c r="M50" s="6">
        <f>IF(J50="","",(K50/J50)/LOOKUP(RIGHT($D$2,3),定数!$A$6:$A$13,定数!$B$6:$B$13))</f>
        <v>10.263749883758759</v>
      </c>
      <c r="N50" s="48">
        <v>2019</v>
      </c>
      <c r="O50" s="8">
        <v>43844</v>
      </c>
      <c r="P50" s="89">
        <v>0.71819999999999995</v>
      </c>
      <c r="Q50" s="89"/>
      <c r="R50" s="92">
        <f>IF(P50="","",T50*M50*LOOKUP(RIGHT($D$2,3),定数!$A$6:$A$13,定数!$B$6:$B$13))</f>
        <v>-43107.749511787508</v>
      </c>
      <c r="S50" s="92"/>
      <c r="T50" s="94">
        <f t="shared" si="4"/>
        <v>-35.000000000000583</v>
      </c>
      <c r="U50" s="95"/>
      <c r="V50" t="str">
        <f t="shared" si="7"/>
        <v/>
      </c>
      <c r="W50">
        <f t="shared" si="2"/>
        <v>4</v>
      </c>
      <c r="X50" s="35">
        <f t="shared" si="5"/>
        <v>1574413.819326557</v>
      </c>
      <c r="Y50" s="36">
        <f t="shared" si="6"/>
        <v>8.7327000000000155E-2</v>
      </c>
    </row>
    <row r="51" spans="2:25" x14ac:dyDescent="0.2">
      <c r="B51" s="48">
        <v>43</v>
      </c>
      <c r="C51" s="88">
        <f t="shared" si="0"/>
        <v>1393817.2342144391</v>
      </c>
      <c r="D51" s="88"/>
      <c r="E51" s="48">
        <v>2019</v>
      </c>
      <c r="F51" s="8">
        <v>43950</v>
      </c>
      <c r="G51" s="48" t="s">
        <v>4</v>
      </c>
      <c r="H51" s="89">
        <v>0.70609999999999995</v>
      </c>
      <c r="I51" s="89"/>
      <c r="J51" s="48">
        <v>22</v>
      </c>
      <c r="K51" s="90">
        <f t="shared" si="3"/>
        <v>41814.517026433168</v>
      </c>
      <c r="L51" s="91"/>
      <c r="M51" s="6">
        <f>IF(J51="","",(K51/J51)/LOOKUP(RIGHT($D$2,3),定数!$A$6:$A$13,定数!$B$6:$B$13))</f>
        <v>15.838832206982261</v>
      </c>
      <c r="N51" s="48">
        <v>2019</v>
      </c>
      <c r="O51" s="8">
        <v>43950</v>
      </c>
      <c r="P51" s="89">
        <v>0.70389999999999997</v>
      </c>
      <c r="Q51" s="89"/>
      <c r="R51" s="92">
        <f>IF(P51="","",T51*M51*LOOKUP(RIGHT($D$2,3),定数!$A$6:$A$13,定数!$B$6:$B$13))</f>
        <v>-41814.51702643279</v>
      </c>
      <c r="S51" s="92"/>
      <c r="T51" s="94">
        <f t="shared" si="4"/>
        <v>-21.999999999999797</v>
      </c>
      <c r="U51" s="95"/>
      <c r="V51" t="str">
        <f t="shared" si="7"/>
        <v/>
      </c>
      <c r="W51">
        <f t="shared" si="2"/>
        <v>5</v>
      </c>
      <c r="X51" s="35">
        <f t="shared" si="5"/>
        <v>1574413.819326557</v>
      </c>
      <c r="Y51" s="36">
        <f t="shared" si="6"/>
        <v>0.11470719000000051</v>
      </c>
    </row>
    <row r="52" spans="2:25" x14ac:dyDescent="0.2">
      <c r="B52" s="48">
        <v>44</v>
      </c>
      <c r="C52" s="88">
        <f t="shared" si="0"/>
        <v>1352002.7171880063</v>
      </c>
      <c r="D52" s="88"/>
      <c r="E52" s="48">
        <v>2019</v>
      </c>
      <c r="F52" s="8">
        <v>43986</v>
      </c>
      <c r="G52" s="48" t="s">
        <v>4</v>
      </c>
      <c r="H52" s="89">
        <v>0.69920000000000004</v>
      </c>
      <c r="I52" s="89"/>
      <c r="J52" s="48">
        <v>37</v>
      </c>
      <c r="K52" s="90">
        <f t="shared" si="3"/>
        <v>40560.081515640188</v>
      </c>
      <c r="L52" s="91"/>
      <c r="M52" s="6">
        <f>IF(J52="","",(K52/J52)/LOOKUP(RIGHT($D$2,3),定数!$A$6:$A$13,定数!$B$6:$B$13))</f>
        <v>9.1351534945135562</v>
      </c>
      <c r="N52" s="48">
        <v>2019</v>
      </c>
      <c r="O52" s="8">
        <v>43993</v>
      </c>
      <c r="P52" s="89">
        <v>0.69550000000000001</v>
      </c>
      <c r="Q52" s="89"/>
      <c r="R52" s="92">
        <f>IF(P52="","",T52*M52*LOOKUP(RIGHT($D$2,3),定数!$A$6:$A$13,定数!$B$6:$B$13))</f>
        <v>-40560.081515640595</v>
      </c>
      <c r="S52" s="92"/>
      <c r="T52" s="94">
        <f t="shared" si="4"/>
        <v>-37.000000000000369</v>
      </c>
      <c r="U52" s="95"/>
      <c r="V52" t="str">
        <f t="shared" si="7"/>
        <v/>
      </c>
      <c r="W52">
        <f t="shared" si="2"/>
        <v>6</v>
      </c>
      <c r="X52" s="35">
        <f t="shared" si="5"/>
        <v>1574413.819326557</v>
      </c>
      <c r="Y52" s="36">
        <f t="shared" si="6"/>
        <v>0.14126597430000032</v>
      </c>
    </row>
    <row r="53" spans="2:25" x14ac:dyDescent="0.2">
      <c r="B53" s="48">
        <v>45</v>
      </c>
      <c r="C53" s="88">
        <f t="shared" si="0"/>
        <v>1311442.6356723658</v>
      </c>
      <c r="D53" s="88"/>
      <c r="E53" s="48">
        <v>2019</v>
      </c>
      <c r="F53" s="8">
        <v>43994</v>
      </c>
      <c r="G53" s="48" t="s">
        <v>3</v>
      </c>
      <c r="H53" s="89">
        <v>0.6956</v>
      </c>
      <c r="I53" s="89"/>
      <c r="J53" s="48">
        <v>30</v>
      </c>
      <c r="K53" s="90">
        <f t="shared" si="3"/>
        <v>39343.279070170975</v>
      </c>
      <c r="L53" s="91"/>
      <c r="M53" s="6">
        <f>IF(J53="","",(K53/J53)/LOOKUP(RIGHT($D$2,3),定数!$A$6:$A$13,定数!$B$6:$B$13))</f>
        <v>10.92868863060305</v>
      </c>
      <c r="N53" s="48">
        <v>2019</v>
      </c>
      <c r="O53" s="8">
        <v>43994</v>
      </c>
      <c r="P53" s="89">
        <v>0.69399999999999995</v>
      </c>
      <c r="Q53" s="89"/>
      <c r="R53" s="92">
        <f>IF(P53="","",T53*M53*LOOKUP(RIGHT($D$2,3),定数!$A$6:$A$13,定数!$B$6:$B$13))</f>
        <v>20983.082170758455</v>
      </c>
      <c r="S53" s="92"/>
      <c r="T53" s="94">
        <f t="shared" si="4"/>
        <v>16.000000000000458</v>
      </c>
      <c r="U53" s="95"/>
      <c r="V53" t="str">
        <f t="shared" si="7"/>
        <v/>
      </c>
      <c r="W53">
        <f t="shared" si="2"/>
        <v>0</v>
      </c>
      <c r="X53" s="35">
        <f t="shared" si="5"/>
        <v>1574413.819326557</v>
      </c>
      <c r="Y53" s="36">
        <f t="shared" si="6"/>
        <v>0.16702799507100052</v>
      </c>
    </row>
    <row r="54" spans="2:25" x14ac:dyDescent="0.2">
      <c r="B54" s="48">
        <v>46</v>
      </c>
      <c r="C54" s="88">
        <f t="shared" si="0"/>
        <v>1332425.7178431242</v>
      </c>
      <c r="D54" s="88"/>
      <c r="E54" s="48">
        <v>2019</v>
      </c>
      <c r="F54" s="8">
        <v>44042</v>
      </c>
      <c r="G54" s="48" t="s">
        <v>3</v>
      </c>
      <c r="H54" s="89">
        <v>0.68940000000000001</v>
      </c>
      <c r="I54" s="89"/>
      <c r="J54" s="48">
        <v>15</v>
      </c>
      <c r="K54" s="90">
        <f t="shared" si="3"/>
        <v>39972.771535293723</v>
      </c>
      <c r="L54" s="91"/>
      <c r="M54" s="6">
        <f>IF(J54="","",(K54/J54)/LOOKUP(RIGHT($D$2,3),定数!$A$6:$A$13,定数!$B$6:$B$13))</f>
        <v>22.207095297385404</v>
      </c>
      <c r="N54" s="48">
        <v>2019</v>
      </c>
      <c r="O54" s="8">
        <v>44043</v>
      </c>
      <c r="P54" s="89">
        <v>0.68679999999999997</v>
      </c>
      <c r="Q54" s="89"/>
      <c r="R54" s="92">
        <f>IF(P54="","",T54*M54*LOOKUP(RIGHT($D$2,3),定数!$A$6:$A$13,定数!$B$6:$B$13))</f>
        <v>69286.137327843724</v>
      </c>
      <c r="S54" s="92"/>
      <c r="T54" s="94">
        <f t="shared" si="4"/>
        <v>26.000000000000469</v>
      </c>
      <c r="U54" s="95"/>
      <c r="V54" t="str">
        <f t="shared" si="7"/>
        <v/>
      </c>
      <c r="W54">
        <f t="shared" si="2"/>
        <v>0</v>
      </c>
      <c r="X54" s="35">
        <f t="shared" si="5"/>
        <v>1574413.819326557</v>
      </c>
      <c r="Y54" s="36">
        <f t="shared" si="6"/>
        <v>0.15370044299213614</v>
      </c>
    </row>
    <row r="55" spans="2:25" x14ac:dyDescent="0.2">
      <c r="B55" s="48">
        <v>47</v>
      </c>
      <c r="C55" s="88">
        <f t="shared" si="0"/>
        <v>1401711.855170968</v>
      </c>
      <c r="D55" s="88"/>
      <c r="E55" s="48">
        <v>2019</v>
      </c>
      <c r="F55" s="8">
        <v>44069</v>
      </c>
      <c r="G55" s="48" t="s">
        <v>3</v>
      </c>
      <c r="H55" s="89">
        <v>0.67390000000000005</v>
      </c>
      <c r="I55" s="89"/>
      <c r="J55" s="48">
        <v>39</v>
      </c>
      <c r="K55" s="90">
        <f t="shared" si="3"/>
        <v>42051.355655129038</v>
      </c>
      <c r="L55" s="91"/>
      <c r="M55" s="6">
        <f>IF(J55="","",(K55/J55)/LOOKUP(RIGHT($D$2,3),定数!$A$6:$A$13,定数!$B$6:$B$13))</f>
        <v>8.9853324049421026</v>
      </c>
      <c r="N55" s="48">
        <v>2019</v>
      </c>
      <c r="O55" s="8">
        <v>44069</v>
      </c>
      <c r="P55" s="89">
        <v>0.67779999999999996</v>
      </c>
      <c r="Q55" s="89"/>
      <c r="R55" s="92">
        <f>IF(P55="","",T55*M55*LOOKUP(RIGHT($D$2,3),定数!$A$6:$A$13,定数!$B$6:$B$13))</f>
        <v>-42051.355655127998</v>
      </c>
      <c r="S55" s="92"/>
      <c r="T55" s="94">
        <f t="shared" si="4"/>
        <v>-38.999999999999034</v>
      </c>
      <c r="U55" s="95"/>
      <c r="V55" t="str">
        <f t="shared" si="7"/>
        <v/>
      </c>
      <c r="W55">
        <f t="shared" si="2"/>
        <v>1</v>
      </c>
      <c r="X55" s="35">
        <f t="shared" si="5"/>
        <v>1574413.819326557</v>
      </c>
      <c r="Y55" s="36">
        <f t="shared" si="6"/>
        <v>0.10969286602772632</v>
      </c>
    </row>
    <row r="56" spans="2:25" x14ac:dyDescent="0.2">
      <c r="B56" s="48">
        <v>48</v>
      </c>
      <c r="C56" s="88">
        <f t="shared" si="0"/>
        <v>1359660.4995158401</v>
      </c>
      <c r="D56" s="88"/>
      <c r="E56" s="48">
        <v>2019</v>
      </c>
      <c r="F56" s="8">
        <v>44094</v>
      </c>
      <c r="G56" s="48" t="s">
        <v>3</v>
      </c>
      <c r="H56" s="89">
        <v>0.67900000000000005</v>
      </c>
      <c r="I56" s="89"/>
      <c r="J56" s="48">
        <v>19</v>
      </c>
      <c r="K56" s="90">
        <f t="shared" si="3"/>
        <v>40789.814985475205</v>
      </c>
      <c r="L56" s="91"/>
      <c r="M56" s="6">
        <f>IF(J56="","",(K56/J56)/LOOKUP(RIGHT($D$2,3),定数!$A$6:$A$13,定数!$B$6:$B$13))</f>
        <v>17.89026973047158</v>
      </c>
      <c r="N56" s="48">
        <v>2019</v>
      </c>
      <c r="O56" s="8">
        <v>44099</v>
      </c>
      <c r="P56" s="89">
        <v>0.67559999999999998</v>
      </c>
      <c r="Q56" s="89"/>
      <c r="R56" s="92">
        <f>IF(P56="","",T56*M56*LOOKUP(RIGHT($D$2,3),定数!$A$6:$A$13,定数!$B$6:$B$13))</f>
        <v>72992.300500325538</v>
      </c>
      <c r="S56" s="92"/>
      <c r="T56" s="94">
        <f t="shared" si="4"/>
        <v>34.000000000000696</v>
      </c>
      <c r="U56" s="95"/>
      <c r="V56" t="str">
        <f t="shared" si="7"/>
        <v/>
      </c>
      <c r="W56">
        <f t="shared" si="2"/>
        <v>0</v>
      </c>
      <c r="X56" s="35">
        <f t="shared" si="5"/>
        <v>1574413.819326557</v>
      </c>
      <c r="Y56" s="36">
        <f t="shared" si="6"/>
        <v>0.1364020800468938</v>
      </c>
    </row>
    <row r="57" spans="2:25" x14ac:dyDescent="0.2">
      <c r="B57" s="48">
        <v>49</v>
      </c>
      <c r="C57" s="88">
        <f t="shared" si="0"/>
        <v>1432652.8000161657</v>
      </c>
      <c r="D57" s="88"/>
      <c r="E57" s="48">
        <v>2019</v>
      </c>
      <c r="F57" s="8">
        <v>44128</v>
      </c>
      <c r="G57" s="48" t="s">
        <v>3</v>
      </c>
      <c r="H57" s="89">
        <v>0.68420000000000003</v>
      </c>
      <c r="I57" s="89"/>
      <c r="J57" s="48">
        <v>16</v>
      </c>
      <c r="K57" s="90">
        <f t="shared" si="3"/>
        <v>42979.584000484967</v>
      </c>
      <c r="L57" s="91"/>
      <c r="M57" s="6">
        <f>IF(J57="","",(K57/J57)/LOOKUP(RIGHT($D$2,3),定数!$A$6:$A$13,定数!$B$6:$B$13))</f>
        <v>22.385200000252588</v>
      </c>
      <c r="N57" s="48">
        <v>2019</v>
      </c>
      <c r="O57" s="8">
        <v>44128</v>
      </c>
      <c r="P57" s="89">
        <v>0.68130000000000002</v>
      </c>
      <c r="Q57" s="89"/>
      <c r="R57" s="92">
        <f>IF(P57="","",T57*M57*LOOKUP(RIGHT($D$2,3),定数!$A$6:$A$13,定数!$B$6:$B$13))</f>
        <v>77900.496000879371</v>
      </c>
      <c r="S57" s="92"/>
      <c r="T57" s="94">
        <f t="shared" si="4"/>
        <v>29.000000000000135</v>
      </c>
      <c r="U57" s="95"/>
      <c r="V57" t="str">
        <f t="shared" si="7"/>
        <v/>
      </c>
      <c r="W57">
        <f t="shared" si="2"/>
        <v>0</v>
      </c>
      <c r="X57" s="35">
        <f t="shared" si="5"/>
        <v>1574413.819326557</v>
      </c>
      <c r="Y57" s="36">
        <f t="shared" si="6"/>
        <v>9.0040507502041844E-2</v>
      </c>
    </row>
    <row r="58" spans="2:25" x14ac:dyDescent="0.2">
      <c r="B58" s="48">
        <v>50</v>
      </c>
      <c r="C58" s="88">
        <f t="shared" si="0"/>
        <v>1510553.2960170452</v>
      </c>
      <c r="D58" s="88"/>
      <c r="E58" s="48">
        <v>2019</v>
      </c>
      <c r="F58" s="8">
        <v>44134</v>
      </c>
      <c r="G58" s="48" t="s">
        <v>4</v>
      </c>
      <c r="H58" s="89">
        <v>0.68700000000000006</v>
      </c>
      <c r="I58" s="89"/>
      <c r="J58" s="48">
        <v>23</v>
      </c>
      <c r="K58" s="90">
        <f t="shared" si="3"/>
        <v>45316.598880511352</v>
      </c>
      <c r="L58" s="91"/>
      <c r="M58" s="6">
        <f>IF(J58="","",(K58/J58)/LOOKUP(RIGHT($D$2,3),定数!$A$6:$A$13,定数!$B$6:$B$13))</f>
        <v>16.419057565402664</v>
      </c>
      <c r="N58" s="48">
        <v>2019</v>
      </c>
      <c r="O58" s="8">
        <v>44134</v>
      </c>
      <c r="P58" s="89">
        <v>0.69099999999999995</v>
      </c>
      <c r="Q58" s="89"/>
      <c r="R58" s="92">
        <f>IF(P58="","",T58*M58*LOOKUP(RIGHT($D$2,3),定数!$A$6:$A$13,定数!$B$6:$B$13))</f>
        <v>78811.476313930674</v>
      </c>
      <c r="S58" s="92"/>
      <c r="T58" s="94">
        <f t="shared" si="4"/>
        <v>39.999999999998927</v>
      </c>
      <c r="U58" s="95"/>
      <c r="V58" t="str">
        <f t="shared" si="7"/>
        <v/>
      </c>
      <c r="W58">
        <f t="shared" si="2"/>
        <v>0</v>
      </c>
      <c r="X58" s="35">
        <f t="shared" si="5"/>
        <v>1574413.819326557</v>
      </c>
      <c r="Y58" s="36">
        <f t="shared" si="6"/>
        <v>4.0561460097465085E-2</v>
      </c>
    </row>
    <row r="59" spans="2:25" x14ac:dyDescent="0.2">
      <c r="B59" s="48">
        <v>51</v>
      </c>
      <c r="C59" s="88">
        <f t="shared" si="0"/>
        <v>1589364.7723309759</v>
      </c>
      <c r="D59" s="88"/>
      <c r="E59" s="48"/>
      <c r="F59" s="8"/>
      <c r="G59" s="48"/>
      <c r="H59" s="89"/>
      <c r="I59" s="89"/>
      <c r="J59" s="48"/>
      <c r="K59" s="90" t="str">
        <f t="shared" si="3"/>
        <v/>
      </c>
      <c r="L59" s="91"/>
      <c r="M59" s="6" t="str">
        <f>IF(J59="","",(K59/J59)/LOOKUP(RIGHT($D$2,3),定数!$A$6:$A$13,定数!$B$6:$B$13))</f>
        <v/>
      </c>
      <c r="N59" s="48"/>
      <c r="O59" s="8"/>
      <c r="P59" s="89"/>
      <c r="Q59" s="89"/>
      <c r="R59" s="92" t="str">
        <f>IF(P59="","",T59*M59*LOOKUP(RIGHT($D$2,3),定数!$A$6:$A$13,定数!$B$6:$B$13))</f>
        <v/>
      </c>
      <c r="S59" s="92"/>
      <c r="T59" s="94" t="str">
        <f t="shared" si="4"/>
        <v/>
      </c>
      <c r="U59" s="95"/>
      <c r="V59" t="str">
        <f t="shared" si="7"/>
        <v/>
      </c>
      <c r="W59" t="str">
        <f t="shared" si="2"/>
        <v/>
      </c>
      <c r="X59" s="35">
        <f t="shared" si="5"/>
        <v>1589364.7723309759</v>
      </c>
      <c r="Y59" s="36">
        <f t="shared" si="6"/>
        <v>0</v>
      </c>
    </row>
    <row r="60" spans="2:25" x14ac:dyDescent="0.2">
      <c r="B60" s="48">
        <v>52</v>
      </c>
      <c r="C60" s="88" t="str">
        <f t="shared" si="0"/>
        <v/>
      </c>
      <c r="D60" s="88"/>
      <c r="E60" s="48"/>
      <c r="F60" s="8"/>
      <c r="G60" s="48"/>
      <c r="H60" s="89"/>
      <c r="I60" s="89"/>
      <c r="J60" s="48"/>
      <c r="K60" s="90" t="str">
        <f t="shared" si="3"/>
        <v/>
      </c>
      <c r="L60" s="91"/>
      <c r="M60" s="6" t="str">
        <f>IF(J60="","",(K60/J60)/LOOKUP(RIGHT($D$2,3),定数!$A$6:$A$13,定数!$B$6:$B$13))</f>
        <v/>
      </c>
      <c r="N60" s="48"/>
      <c r="O60" s="8"/>
      <c r="P60" s="89"/>
      <c r="Q60" s="89"/>
      <c r="R60" s="92" t="str">
        <f>IF(P60="","",T60*M60*LOOKUP(RIGHT($D$2,3),定数!$A$6:$A$13,定数!$B$6:$B$13))</f>
        <v/>
      </c>
      <c r="S60" s="92"/>
      <c r="T60" s="94" t="str">
        <f t="shared" si="4"/>
        <v/>
      </c>
      <c r="U60" s="95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8">
        <v>53</v>
      </c>
      <c r="C61" s="88" t="str">
        <f t="shared" si="0"/>
        <v/>
      </c>
      <c r="D61" s="88"/>
      <c r="E61" s="48"/>
      <c r="F61" s="8"/>
      <c r="G61" s="48"/>
      <c r="H61" s="89"/>
      <c r="I61" s="89"/>
      <c r="J61" s="48"/>
      <c r="K61" s="90" t="str">
        <f t="shared" si="3"/>
        <v/>
      </c>
      <c r="L61" s="91"/>
      <c r="M61" s="6" t="str">
        <f>IF(J61="","",(K61/J61)/LOOKUP(RIGHT($D$2,3),定数!$A$6:$A$13,定数!$B$6:$B$13))</f>
        <v/>
      </c>
      <c r="N61" s="48"/>
      <c r="O61" s="8"/>
      <c r="P61" s="89"/>
      <c r="Q61" s="89"/>
      <c r="R61" s="92" t="str">
        <f>IF(P61="","",T61*M61*LOOKUP(RIGHT($D$2,3),定数!$A$6:$A$13,定数!$B$6:$B$13))</f>
        <v/>
      </c>
      <c r="S61" s="92"/>
      <c r="T61" s="93" t="str">
        <f t="shared" si="4"/>
        <v/>
      </c>
      <c r="U61" s="93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8">
        <v>54</v>
      </c>
      <c r="C62" s="88" t="str">
        <f t="shared" si="0"/>
        <v/>
      </c>
      <c r="D62" s="88"/>
      <c r="E62" s="48"/>
      <c r="F62" s="8"/>
      <c r="G62" s="48"/>
      <c r="H62" s="89"/>
      <c r="I62" s="89"/>
      <c r="J62" s="48"/>
      <c r="K62" s="90" t="str">
        <f t="shared" si="3"/>
        <v/>
      </c>
      <c r="L62" s="91"/>
      <c r="M62" s="6" t="str">
        <f>IF(J62="","",(K62/J62)/LOOKUP(RIGHT($D$2,3),定数!$A$6:$A$13,定数!$B$6:$B$13))</f>
        <v/>
      </c>
      <c r="N62" s="48"/>
      <c r="O62" s="8"/>
      <c r="P62" s="89"/>
      <c r="Q62" s="89"/>
      <c r="R62" s="92" t="str">
        <f>IF(P62="","",T62*M62*LOOKUP(RIGHT($D$2,3),定数!$A$6:$A$13,定数!$B$6:$B$13))</f>
        <v/>
      </c>
      <c r="S62" s="92"/>
      <c r="T62" s="93" t="str">
        <f t="shared" si="4"/>
        <v/>
      </c>
      <c r="U62" s="93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8">
        <v>55</v>
      </c>
      <c r="C63" s="88" t="str">
        <f t="shared" si="0"/>
        <v/>
      </c>
      <c r="D63" s="88"/>
      <c r="E63" s="48"/>
      <c r="F63" s="8"/>
      <c r="G63" s="48"/>
      <c r="H63" s="89"/>
      <c r="I63" s="89"/>
      <c r="J63" s="48"/>
      <c r="K63" s="90" t="str">
        <f t="shared" si="3"/>
        <v/>
      </c>
      <c r="L63" s="91"/>
      <c r="M63" s="6" t="str">
        <f>IF(J63="","",(K63/J63)/LOOKUP(RIGHT($D$2,3),定数!$A$6:$A$13,定数!$B$6:$B$13))</f>
        <v/>
      </c>
      <c r="N63" s="48"/>
      <c r="O63" s="8"/>
      <c r="P63" s="89"/>
      <c r="Q63" s="89"/>
      <c r="R63" s="92" t="str">
        <f>IF(P63="","",T63*M63*LOOKUP(RIGHT($D$2,3),定数!$A$6:$A$13,定数!$B$6:$B$13))</f>
        <v/>
      </c>
      <c r="S63" s="92"/>
      <c r="T63" s="93" t="str">
        <f t="shared" si="4"/>
        <v/>
      </c>
      <c r="U63" s="93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8">
        <v>56</v>
      </c>
      <c r="C64" s="88" t="str">
        <f t="shared" si="0"/>
        <v/>
      </c>
      <c r="D64" s="88"/>
      <c r="E64" s="48"/>
      <c r="F64" s="8"/>
      <c r="G64" s="48"/>
      <c r="H64" s="89"/>
      <c r="I64" s="89"/>
      <c r="J64" s="48"/>
      <c r="K64" s="90" t="str">
        <f t="shared" si="3"/>
        <v/>
      </c>
      <c r="L64" s="91"/>
      <c r="M64" s="6" t="str">
        <f>IF(J64="","",(K64/J64)/LOOKUP(RIGHT($D$2,3),定数!$A$6:$A$13,定数!$B$6:$B$13))</f>
        <v/>
      </c>
      <c r="N64" s="48"/>
      <c r="O64" s="8"/>
      <c r="P64" s="89"/>
      <c r="Q64" s="89"/>
      <c r="R64" s="92" t="str">
        <f>IF(P64="","",T64*M64*LOOKUP(RIGHT($D$2,3),定数!$A$6:$A$13,定数!$B$6:$B$13))</f>
        <v/>
      </c>
      <c r="S64" s="92"/>
      <c r="T64" s="93" t="str">
        <f t="shared" si="4"/>
        <v/>
      </c>
      <c r="U64" s="93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8">
        <v>57</v>
      </c>
      <c r="C65" s="88" t="str">
        <f t="shared" si="0"/>
        <v/>
      </c>
      <c r="D65" s="88"/>
      <c r="E65" s="48"/>
      <c r="F65" s="8"/>
      <c r="G65" s="48"/>
      <c r="H65" s="89"/>
      <c r="I65" s="89"/>
      <c r="J65" s="48"/>
      <c r="K65" s="90" t="str">
        <f t="shared" si="3"/>
        <v/>
      </c>
      <c r="L65" s="91"/>
      <c r="M65" s="6" t="str">
        <f>IF(J65="","",(K65/J65)/LOOKUP(RIGHT($D$2,3),定数!$A$6:$A$13,定数!$B$6:$B$13))</f>
        <v/>
      </c>
      <c r="N65" s="48"/>
      <c r="O65" s="8"/>
      <c r="P65" s="89"/>
      <c r="Q65" s="89"/>
      <c r="R65" s="92" t="str">
        <f>IF(P65="","",T65*M65*LOOKUP(RIGHT($D$2,3),定数!$A$6:$A$13,定数!$B$6:$B$13))</f>
        <v/>
      </c>
      <c r="S65" s="92"/>
      <c r="T65" s="93" t="str">
        <f t="shared" si="4"/>
        <v/>
      </c>
      <c r="U65" s="93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8">
        <v>58</v>
      </c>
      <c r="C66" s="88" t="str">
        <f t="shared" si="0"/>
        <v/>
      </c>
      <c r="D66" s="88"/>
      <c r="E66" s="48"/>
      <c r="F66" s="8"/>
      <c r="G66" s="48"/>
      <c r="H66" s="89"/>
      <c r="I66" s="89"/>
      <c r="J66" s="48"/>
      <c r="K66" s="90" t="str">
        <f t="shared" si="3"/>
        <v/>
      </c>
      <c r="L66" s="91"/>
      <c r="M66" s="6" t="str">
        <f>IF(J66="","",(K66/J66)/LOOKUP(RIGHT($D$2,3),定数!$A$6:$A$13,定数!$B$6:$B$13))</f>
        <v/>
      </c>
      <c r="N66" s="48"/>
      <c r="O66" s="8"/>
      <c r="P66" s="89"/>
      <c r="Q66" s="89"/>
      <c r="R66" s="92" t="str">
        <f>IF(P66="","",T66*M66*LOOKUP(RIGHT($D$2,3),定数!$A$6:$A$13,定数!$B$6:$B$13))</f>
        <v/>
      </c>
      <c r="S66" s="92"/>
      <c r="T66" s="93" t="str">
        <f t="shared" si="4"/>
        <v/>
      </c>
      <c r="U66" s="93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8">
        <v>59</v>
      </c>
      <c r="C67" s="88" t="str">
        <f t="shared" si="0"/>
        <v/>
      </c>
      <c r="D67" s="88"/>
      <c r="E67" s="48"/>
      <c r="F67" s="8"/>
      <c r="G67" s="48"/>
      <c r="H67" s="89"/>
      <c r="I67" s="89"/>
      <c r="J67" s="48"/>
      <c r="K67" s="90" t="str">
        <f t="shared" si="3"/>
        <v/>
      </c>
      <c r="L67" s="91"/>
      <c r="M67" s="6" t="str">
        <f>IF(J67="","",(K67/J67)/LOOKUP(RIGHT($D$2,3),定数!$A$6:$A$13,定数!$B$6:$B$13))</f>
        <v/>
      </c>
      <c r="N67" s="48"/>
      <c r="O67" s="8"/>
      <c r="P67" s="89"/>
      <c r="Q67" s="89"/>
      <c r="R67" s="92" t="str">
        <f>IF(P67="","",T67*M67*LOOKUP(RIGHT($D$2,3),定数!$A$6:$A$13,定数!$B$6:$B$13))</f>
        <v/>
      </c>
      <c r="S67" s="92"/>
      <c r="T67" s="93" t="str">
        <f t="shared" si="4"/>
        <v/>
      </c>
      <c r="U67" s="93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8">
        <v>60</v>
      </c>
      <c r="C68" s="88" t="str">
        <f t="shared" si="0"/>
        <v/>
      </c>
      <c r="D68" s="88"/>
      <c r="E68" s="48"/>
      <c r="F68" s="8"/>
      <c r="G68" s="48"/>
      <c r="H68" s="89"/>
      <c r="I68" s="89"/>
      <c r="J68" s="48"/>
      <c r="K68" s="90" t="str">
        <f t="shared" si="3"/>
        <v/>
      </c>
      <c r="L68" s="91"/>
      <c r="M68" s="6" t="str">
        <f>IF(J68="","",(K68/J68)/LOOKUP(RIGHT($D$2,3),定数!$A$6:$A$13,定数!$B$6:$B$13))</f>
        <v/>
      </c>
      <c r="N68" s="48"/>
      <c r="O68" s="8"/>
      <c r="P68" s="89"/>
      <c r="Q68" s="89"/>
      <c r="R68" s="92" t="str">
        <f>IF(P68="","",T68*M68*LOOKUP(RIGHT($D$2,3),定数!$A$6:$A$13,定数!$B$6:$B$13))</f>
        <v/>
      </c>
      <c r="S68" s="92"/>
      <c r="T68" s="93" t="str">
        <f t="shared" si="4"/>
        <v/>
      </c>
      <c r="U68" s="93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8">
        <v>61</v>
      </c>
      <c r="C69" s="88" t="str">
        <f t="shared" si="0"/>
        <v/>
      </c>
      <c r="D69" s="88"/>
      <c r="E69" s="48"/>
      <c r="F69" s="8"/>
      <c r="G69" s="48"/>
      <c r="H69" s="89"/>
      <c r="I69" s="89"/>
      <c r="J69" s="48"/>
      <c r="K69" s="90" t="str">
        <f t="shared" si="3"/>
        <v/>
      </c>
      <c r="L69" s="91"/>
      <c r="M69" s="6" t="str">
        <f>IF(J69="","",(K69/J69)/LOOKUP(RIGHT($D$2,3),定数!$A$6:$A$13,定数!$B$6:$B$13))</f>
        <v/>
      </c>
      <c r="N69" s="48"/>
      <c r="O69" s="8"/>
      <c r="P69" s="89"/>
      <c r="Q69" s="89"/>
      <c r="R69" s="92" t="str">
        <f>IF(P69="","",T69*M69*LOOKUP(RIGHT($D$2,3),定数!$A$6:$A$13,定数!$B$6:$B$13))</f>
        <v/>
      </c>
      <c r="S69" s="92"/>
      <c r="T69" s="93" t="str">
        <f t="shared" si="4"/>
        <v/>
      </c>
      <c r="U69" s="93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8">
        <v>62</v>
      </c>
      <c r="C70" s="88" t="str">
        <f t="shared" si="0"/>
        <v/>
      </c>
      <c r="D70" s="88"/>
      <c r="E70" s="48"/>
      <c r="F70" s="8"/>
      <c r="G70" s="48"/>
      <c r="H70" s="89"/>
      <c r="I70" s="89"/>
      <c r="J70" s="48"/>
      <c r="K70" s="90" t="str">
        <f t="shared" si="3"/>
        <v/>
      </c>
      <c r="L70" s="91"/>
      <c r="M70" s="6" t="str">
        <f>IF(J70="","",(K70/J70)/LOOKUP(RIGHT($D$2,3),定数!$A$6:$A$13,定数!$B$6:$B$13))</f>
        <v/>
      </c>
      <c r="N70" s="48"/>
      <c r="O70" s="8"/>
      <c r="P70" s="89"/>
      <c r="Q70" s="89"/>
      <c r="R70" s="92" t="str">
        <f>IF(P70="","",T70*M70*LOOKUP(RIGHT($D$2,3),定数!$A$6:$A$13,定数!$B$6:$B$13))</f>
        <v/>
      </c>
      <c r="S70" s="92"/>
      <c r="T70" s="93" t="str">
        <f t="shared" si="4"/>
        <v/>
      </c>
      <c r="U70" s="93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8">
        <v>63</v>
      </c>
      <c r="C71" s="88" t="str">
        <f t="shared" si="0"/>
        <v/>
      </c>
      <c r="D71" s="88"/>
      <c r="E71" s="48"/>
      <c r="F71" s="8"/>
      <c r="G71" s="48"/>
      <c r="H71" s="89"/>
      <c r="I71" s="89"/>
      <c r="J71" s="48"/>
      <c r="K71" s="90" t="str">
        <f t="shared" si="3"/>
        <v/>
      </c>
      <c r="L71" s="91"/>
      <c r="M71" s="6" t="str">
        <f>IF(J71="","",(K71/J71)/LOOKUP(RIGHT($D$2,3),定数!$A$6:$A$13,定数!$B$6:$B$13))</f>
        <v/>
      </c>
      <c r="N71" s="48"/>
      <c r="O71" s="8"/>
      <c r="P71" s="89"/>
      <c r="Q71" s="89"/>
      <c r="R71" s="92" t="str">
        <f>IF(P71="","",T71*M71*LOOKUP(RIGHT($D$2,3),定数!$A$6:$A$13,定数!$B$6:$B$13))</f>
        <v/>
      </c>
      <c r="S71" s="92"/>
      <c r="T71" s="93" t="str">
        <f t="shared" si="4"/>
        <v/>
      </c>
      <c r="U71" s="93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8">
        <v>64</v>
      </c>
      <c r="C72" s="88" t="str">
        <f t="shared" si="0"/>
        <v/>
      </c>
      <c r="D72" s="88"/>
      <c r="E72" s="48"/>
      <c r="F72" s="8"/>
      <c r="G72" s="48"/>
      <c r="H72" s="89"/>
      <c r="I72" s="89"/>
      <c r="J72" s="48"/>
      <c r="K72" s="90" t="str">
        <f t="shared" si="3"/>
        <v/>
      </c>
      <c r="L72" s="91"/>
      <c r="M72" s="6" t="str">
        <f>IF(J72="","",(K72/J72)/LOOKUP(RIGHT($D$2,3),定数!$A$6:$A$13,定数!$B$6:$B$13))</f>
        <v/>
      </c>
      <c r="N72" s="48"/>
      <c r="O72" s="8"/>
      <c r="P72" s="89"/>
      <c r="Q72" s="89"/>
      <c r="R72" s="92" t="str">
        <f>IF(P72="","",T72*M72*LOOKUP(RIGHT($D$2,3),定数!$A$6:$A$13,定数!$B$6:$B$13))</f>
        <v/>
      </c>
      <c r="S72" s="92"/>
      <c r="T72" s="93" t="str">
        <f t="shared" si="4"/>
        <v/>
      </c>
      <c r="U72" s="93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8">
        <v>65</v>
      </c>
      <c r="C73" s="88" t="str">
        <f t="shared" si="0"/>
        <v/>
      </c>
      <c r="D73" s="88"/>
      <c r="E73" s="48"/>
      <c r="F73" s="8"/>
      <c r="G73" s="48"/>
      <c r="H73" s="89"/>
      <c r="I73" s="89"/>
      <c r="J73" s="48"/>
      <c r="K73" s="90" t="str">
        <f t="shared" si="3"/>
        <v/>
      </c>
      <c r="L73" s="91"/>
      <c r="M73" s="6" t="str">
        <f>IF(J73="","",(K73/J73)/LOOKUP(RIGHT($D$2,3),定数!$A$6:$A$13,定数!$B$6:$B$13))</f>
        <v/>
      </c>
      <c r="N73" s="48"/>
      <c r="O73" s="8"/>
      <c r="P73" s="89"/>
      <c r="Q73" s="89"/>
      <c r="R73" s="92" t="str">
        <f>IF(P73="","",T73*M73*LOOKUP(RIGHT($D$2,3),定数!$A$6:$A$13,定数!$B$6:$B$13))</f>
        <v/>
      </c>
      <c r="S73" s="92"/>
      <c r="T73" s="93" t="str">
        <f t="shared" si="4"/>
        <v/>
      </c>
      <c r="U73" s="93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8">
        <v>66</v>
      </c>
      <c r="C74" s="88" t="str">
        <f t="shared" ref="C74:C108" si="8">IF(R73="","",C73+R73)</f>
        <v/>
      </c>
      <c r="D74" s="88"/>
      <c r="E74" s="48"/>
      <c r="F74" s="8"/>
      <c r="G74" s="48"/>
      <c r="H74" s="89"/>
      <c r="I74" s="89"/>
      <c r="J74" s="48"/>
      <c r="K74" s="90" t="str">
        <f t="shared" si="3"/>
        <v/>
      </c>
      <c r="L74" s="91"/>
      <c r="M74" s="6" t="str">
        <f>IF(J74="","",(K74/J74)/LOOKUP(RIGHT($D$2,3),定数!$A$6:$A$13,定数!$B$6:$B$13))</f>
        <v/>
      </c>
      <c r="N74" s="48"/>
      <c r="O74" s="8"/>
      <c r="P74" s="89"/>
      <c r="Q74" s="89"/>
      <c r="R74" s="92" t="str">
        <f>IF(P74="","",T74*M74*LOOKUP(RIGHT($D$2,3),定数!$A$6:$A$13,定数!$B$6:$B$13))</f>
        <v/>
      </c>
      <c r="S74" s="92"/>
      <c r="T74" s="93" t="str">
        <f t="shared" si="4"/>
        <v/>
      </c>
      <c r="U74" s="93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8">
        <v>67</v>
      </c>
      <c r="C75" s="88" t="str">
        <f t="shared" si="8"/>
        <v/>
      </c>
      <c r="D75" s="88"/>
      <c r="E75" s="48"/>
      <c r="F75" s="8"/>
      <c r="G75" s="48"/>
      <c r="H75" s="89"/>
      <c r="I75" s="89"/>
      <c r="J75" s="48"/>
      <c r="K75" s="90" t="str">
        <f t="shared" ref="K75:K108" si="9">IF(J75="","",C75*0.03)</f>
        <v/>
      </c>
      <c r="L75" s="91"/>
      <c r="M75" s="6" t="str">
        <f>IF(J75="","",(K75/J75)/LOOKUP(RIGHT($D$2,3),定数!$A$6:$A$13,定数!$B$6:$B$13))</f>
        <v/>
      </c>
      <c r="N75" s="48"/>
      <c r="O75" s="8"/>
      <c r="P75" s="89"/>
      <c r="Q75" s="89"/>
      <c r="R75" s="92" t="str">
        <f>IF(P75="","",T75*M75*LOOKUP(RIGHT($D$2,3),定数!$A$6:$A$13,定数!$B$6:$B$13))</f>
        <v/>
      </c>
      <c r="S75" s="92"/>
      <c r="T75" s="93" t="str">
        <f t="shared" si="4"/>
        <v/>
      </c>
      <c r="U75" s="93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8">
        <v>68</v>
      </c>
      <c r="C76" s="88" t="str">
        <f t="shared" si="8"/>
        <v/>
      </c>
      <c r="D76" s="88"/>
      <c r="E76" s="48"/>
      <c r="F76" s="8"/>
      <c r="G76" s="48"/>
      <c r="H76" s="89"/>
      <c r="I76" s="89"/>
      <c r="J76" s="48"/>
      <c r="K76" s="90" t="str">
        <f t="shared" si="9"/>
        <v/>
      </c>
      <c r="L76" s="91"/>
      <c r="M76" s="6" t="str">
        <f>IF(J76="","",(K76/J76)/LOOKUP(RIGHT($D$2,3),定数!$A$6:$A$13,定数!$B$6:$B$13))</f>
        <v/>
      </c>
      <c r="N76" s="48"/>
      <c r="O76" s="8"/>
      <c r="P76" s="89"/>
      <c r="Q76" s="89"/>
      <c r="R76" s="92" t="str">
        <f>IF(P76="","",T76*M76*LOOKUP(RIGHT($D$2,3),定数!$A$6:$A$13,定数!$B$6:$B$13))</f>
        <v/>
      </c>
      <c r="S76" s="92"/>
      <c r="T76" s="93" t="str">
        <f t="shared" ref="T76:T108" si="11">IF(P76="","",IF(G76="買",(P76-H76),(H76-P76))*IF(RIGHT($D$2,3)="JPY",100,10000))</f>
        <v/>
      </c>
      <c r="U76" s="93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8">
        <v>69</v>
      </c>
      <c r="C77" s="88" t="str">
        <f t="shared" si="8"/>
        <v/>
      </c>
      <c r="D77" s="88"/>
      <c r="E77" s="48"/>
      <c r="F77" s="8"/>
      <c r="G77" s="48"/>
      <c r="H77" s="89"/>
      <c r="I77" s="89"/>
      <c r="J77" s="48"/>
      <c r="K77" s="90" t="str">
        <f t="shared" si="9"/>
        <v/>
      </c>
      <c r="L77" s="91"/>
      <c r="M77" s="6" t="str">
        <f>IF(J77="","",(K77/J77)/LOOKUP(RIGHT($D$2,3),定数!$A$6:$A$13,定数!$B$6:$B$13))</f>
        <v/>
      </c>
      <c r="N77" s="48"/>
      <c r="O77" s="8"/>
      <c r="P77" s="89"/>
      <c r="Q77" s="89"/>
      <c r="R77" s="92" t="str">
        <f>IF(P77="","",T77*M77*LOOKUP(RIGHT($D$2,3),定数!$A$6:$A$13,定数!$B$6:$B$13))</f>
        <v/>
      </c>
      <c r="S77" s="92"/>
      <c r="T77" s="93" t="str">
        <f t="shared" si="11"/>
        <v/>
      </c>
      <c r="U77" s="93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8">
        <v>70</v>
      </c>
      <c r="C78" s="88" t="str">
        <f t="shared" si="8"/>
        <v/>
      </c>
      <c r="D78" s="88"/>
      <c r="E78" s="48"/>
      <c r="F78" s="8"/>
      <c r="G78" s="48"/>
      <c r="H78" s="89"/>
      <c r="I78" s="89"/>
      <c r="J78" s="48"/>
      <c r="K78" s="90" t="str">
        <f t="shared" si="9"/>
        <v/>
      </c>
      <c r="L78" s="91"/>
      <c r="M78" s="6" t="str">
        <f>IF(J78="","",(K78/J78)/LOOKUP(RIGHT($D$2,3),定数!$A$6:$A$13,定数!$B$6:$B$13))</f>
        <v/>
      </c>
      <c r="N78" s="48"/>
      <c r="O78" s="8"/>
      <c r="P78" s="89"/>
      <c r="Q78" s="89"/>
      <c r="R78" s="92" t="str">
        <f>IF(P78="","",T78*M78*LOOKUP(RIGHT($D$2,3),定数!$A$6:$A$13,定数!$B$6:$B$13))</f>
        <v/>
      </c>
      <c r="S78" s="92"/>
      <c r="T78" s="93" t="str">
        <f t="shared" si="11"/>
        <v/>
      </c>
      <c r="U78" s="93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8">
        <v>71</v>
      </c>
      <c r="C79" s="88" t="str">
        <f t="shared" si="8"/>
        <v/>
      </c>
      <c r="D79" s="88"/>
      <c r="E79" s="48"/>
      <c r="F79" s="8"/>
      <c r="G79" s="48"/>
      <c r="H79" s="89"/>
      <c r="I79" s="89"/>
      <c r="J79" s="48"/>
      <c r="K79" s="90" t="str">
        <f t="shared" si="9"/>
        <v/>
      </c>
      <c r="L79" s="91"/>
      <c r="M79" s="6" t="str">
        <f>IF(J79="","",(K79/J79)/LOOKUP(RIGHT($D$2,3),定数!$A$6:$A$13,定数!$B$6:$B$13))</f>
        <v/>
      </c>
      <c r="N79" s="48"/>
      <c r="O79" s="8"/>
      <c r="P79" s="89"/>
      <c r="Q79" s="89"/>
      <c r="R79" s="92" t="str">
        <f>IF(P79="","",T79*M79*LOOKUP(RIGHT($D$2,3),定数!$A$6:$A$13,定数!$B$6:$B$13))</f>
        <v/>
      </c>
      <c r="S79" s="92"/>
      <c r="T79" s="93" t="str">
        <f t="shared" si="11"/>
        <v/>
      </c>
      <c r="U79" s="93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8">
        <v>72</v>
      </c>
      <c r="C80" s="88" t="str">
        <f t="shared" si="8"/>
        <v/>
      </c>
      <c r="D80" s="88"/>
      <c r="E80" s="48"/>
      <c r="F80" s="8"/>
      <c r="G80" s="48"/>
      <c r="H80" s="89"/>
      <c r="I80" s="89"/>
      <c r="J80" s="48"/>
      <c r="K80" s="90" t="str">
        <f t="shared" si="9"/>
        <v/>
      </c>
      <c r="L80" s="91"/>
      <c r="M80" s="6" t="str">
        <f>IF(J80="","",(K80/J80)/LOOKUP(RIGHT($D$2,3),定数!$A$6:$A$13,定数!$B$6:$B$13))</f>
        <v/>
      </c>
      <c r="N80" s="48"/>
      <c r="O80" s="8"/>
      <c r="P80" s="89"/>
      <c r="Q80" s="89"/>
      <c r="R80" s="92" t="str">
        <f>IF(P80="","",T80*M80*LOOKUP(RIGHT($D$2,3),定数!$A$6:$A$13,定数!$B$6:$B$13))</f>
        <v/>
      </c>
      <c r="S80" s="92"/>
      <c r="T80" s="93" t="str">
        <f t="shared" si="11"/>
        <v/>
      </c>
      <c r="U80" s="93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8">
        <v>73</v>
      </c>
      <c r="C81" s="88" t="str">
        <f t="shared" si="8"/>
        <v/>
      </c>
      <c r="D81" s="88"/>
      <c r="E81" s="48"/>
      <c r="F81" s="8"/>
      <c r="G81" s="48"/>
      <c r="H81" s="89"/>
      <c r="I81" s="89"/>
      <c r="J81" s="48"/>
      <c r="K81" s="90" t="str">
        <f t="shared" si="9"/>
        <v/>
      </c>
      <c r="L81" s="91"/>
      <c r="M81" s="6" t="str">
        <f>IF(J81="","",(K81/J81)/LOOKUP(RIGHT($D$2,3),定数!$A$6:$A$13,定数!$B$6:$B$13))</f>
        <v/>
      </c>
      <c r="N81" s="48"/>
      <c r="O81" s="8"/>
      <c r="P81" s="89"/>
      <c r="Q81" s="89"/>
      <c r="R81" s="92" t="str">
        <f>IF(P81="","",T81*M81*LOOKUP(RIGHT($D$2,3),定数!$A$6:$A$13,定数!$B$6:$B$13))</f>
        <v/>
      </c>
      <c r="S81" s="92"/>
      <c r="T81" s="93" t="str">
        <f t="shared" si="11"/>
        <v/>
      </c>
      <c r="U81" s="93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8">
        <v>74</v>
      </c>
      <c r="C82" s="88" t="str">
        <f t="shared" si="8"/>
        <v/>
      </c>
      <c r="D82" s="88"/>
      <c r="E82" s="48"/>
      <c r="F82" s="8"/>
      <c r="G82" s="48"/>
      <c r="H82" s="89"/>
      <c r="I82" s="89"/>
      <c r="J82" s="48"/>
      <c r="K82" s="90" t="str">
        <f t="shared" si="9"/>
        <v/>
      </c>
      <c r="L82" s="91"/>
      <c r="M82" s="6" t="str">
        <f>IF(J82="","",(K82/J82)/LOOKUP(RIGHT($D$2,3),定数!$A$6:$A$13,定数!$B$6:$B$13))</f>
        <v/>
      </c>
      <c r="N82" s="48"/>
      <c r="O82" s="8"/>
      <c r="P82" s="89"/>
      <c r="Q82" s="89"/>
      <c r="R82" s="92" t="str">
        <f>IF(P82="","",T82*M82*LOOKUP(RIGHT($D$2,3),定数!$A$6:$A$13,定数!$B$6:$B$13))</f>
        <v/>
      </c>
      <c r="S82" s="92"/>
      <c r="T82" s="93" t="str">
        <f t="shared" si="11"/>
        <v/>
      </c>
      <c r="U82" s="93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8">
        <v>75</v>
      </c>
      <c r="C83" s="88" t="str">
        <f t="shared" si="8"/>
        <v/>
      </c>
      <c r="D83" s="88"/>
      <c r="E83" s="48"/>
      <c r="F83" s="8"/>
      <c r="G83" s="48"/>
      <c r="H83" s="89"/>
      <c r="I83" s="89"/>
      <c r="J83" s="48"/>
      <c r="K83" s="90" t="str">
        <f t="shared" si="9"/>
        <v/>
      </c>
      <c r="L83" s="91"/>
      <c r="M83" s="6" t="str">
        <f>IF(J83="","",(K83/J83)/LOOKUP(RIGHT($D$2,3),定数!$A$6:$A$13,定数!$B$6:$B$13))</f>
        <v/>
      </c>
      <c r="N83" s="48"/>
      <c r="O83" s="8"/>
      <c r="P83" s="89"/>
      <c r="Q83" s="89"/>
      <c r="R83" s="92" t="str">
        <f>IF(P83="","",T83*M83*LOOKUP(RIGHT($D$2,3),定数!$A$6:$A$13,定数!$B$6:$B$13))</f>
        <v/>
      </c>
      <c r="S83" s="92"/>
      <c r="T83" s="93" t="str">
        <f t="shared" si="11"/>
        <v/>
      </c>
      <c r="U83" s="93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8">
        <v>76</v>
      </c>
      <c r="C84" s="88" t="str">
        <f t="shared" si="8"/>
        <v/>
      </c>
      <c r="D84" s="88"/>
      <c r="E84" s="48"/>
      <c r="F84" s="8"/>
      <c r="G84" s="48"/>
      <c r="H84" s="89"/>
      <c r="I84" s="89"/>
      <c r="J84" s="48"/>
      <c r="K84" s="90" t="str">
        <f t="shared" si="9"/>
        <v/>
      </c>
      <c r="L84" s="91"/>
      <c r="M84" s="6" t="str">
        <f>IF(J84="","",(K84/J84)/LOOKUP(RIGHT($D$2,3),定数!$A$6:$A$13,定数!$B$6:$B$13))</f>
        <v/>
      </c>
      <c r="N84" s="48"/>
      <c r="O84" s="8"/>
      <c r="P84" s="89"/>
      <c r="Q84" s="89"/>
      <c r="R84" s="92" t="str">
        <f>IF(P84="","",T84*M84*LOOKUP(RIGHT($D$2,3),定数!$A$6:$A$13,定数!$B$6:$B$13))</f>
        <v/>
      </c>
      <c r="S84" s="92"/>
      <c r="T84" s="93" t="str">
        <f t="shared" si="11"/>
        <v/>
      </c>
      <c r="U84" s="93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8">
        <v>77</v>
      </c>
      <c r="C85" s="88" t="str">
        <f t="shared" si="8"/>
        <v/>
      </c>
      <c r="D85" s="88"/>
      <c r="E85" s="48"/>
      <c r="F85" s="8"/>
      <c r="G85" s="48"/>
      <c r="H85" s="89"/>
      <c r="I85" s="89"/>
      <c r="J85" s="48"/>
      <c r="K85" s="90" t="str">
        <f t="shared" si="9"/>
        <v/>
      </c>
      <c r="L85" s="91"/>
      <c r="M85" s="6" t="str">
        <f>IF(J85="","",(K85/J85)/LOOKUP(RIGHT($D$2,3),定数!$A$6:$A$13,定数!$B$6:$B$13))</f>
        <v/>
      </c>
      <c r="N85" s="48"/>
      <c r="O85" s="8"/>
      <c r="P85" s="89"/>
      <c r="Q85" s="89"/>
      <c r="R85" s="92" t="str">
        <f>IF(P85="","",T85*M85*LOOKUP(RIGHT($D$2,3),定数!$A$6:$A$13,定数!$B$6:$B$13))</f>
        <v/>
      </c>
      <c r="S85" s="92"/>
      <c r="T85" s="93" t="str">
        <f t="shared" si="11"/>
        <v/>
      </c>
      <c r="U85" s="93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8">
        <v>78</v>
      </c>
      <c r="C86" s="88" t="str">
        <f t="shared" si="8"/>
        <v/>
      </c>
      <c r="D86" s="88"/>
      <c r="E86" s="48"/>
      <c r="F86" s="8"/>
      <c r="G86" s="48"/>
      <c r="H86" s="89"/>
      <c r="I86" s="89"/>
      <c r="J86" s="48"/>
      <c r="K86" s="90" t="str">
        <f t="shared" si="9"/>
        <v/>
      </c>
      <c r="L86" s="91"/>
      <c r="M86" s="6" t="str">
        <f>IF(J86="","",(K86/J86)/LOOKUP(RIGHT($D$2,3),定数!$A$6:$A$13,定数!$B$6:$B$13))</f>
        <v/>
      </c>
      <c r="N86" s="48"/>
      <c r="O86" s="8"/>
      <c r="P86" s="89"/>
      <c r="Q86" s="89"/>
      <c r="R86" s="92" t="str">
        <f>IF(P86="","",T86*M86*LOOKUP(RIGHT($D$2,3),定数!$A$6:$A$13,定数!$B$6:$B$13))</f>
        <v/>
      </c>
      <c r="S86" s="92"/>
      <c r="T86" s="93" t="str">
        <f t="shared" si="11"/>
        <v/>
      </c>
      <c r="U86" s="93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8">
        <v>79</v>
      </c>
      <c r="C87" s="88" t="str">
        <f t="shared" si="8"/>
        <v/>
      </c>
      <c r="D87" s="88"/>
      <c r="E87" s="48"/>
      <c r="F87" s="8"/>
      <c r="G87" s="48"/>
      <c r="H87" s="89"/>
      <c r="I87" s="89"/>
      <c r="J87" s="48"/>
      <c r="K87" s="90" t="str">
        <f t="shared" si="9"/>
        <v/>
      </c>
      <c r="L87" s="91"/>
      <c r="M87" s="6" t="str">
        <f>IF(J87="","",(K87/J87)/LOOKUP(RIGHT($D$2,3),定数!$A$6:$A$13,定数!$B$6:$B$13))</f>
        <v/>
      </c>
      <c r="N87" s="48"/>
      <c r="O87" s="8"/>
      <c r="P87" s="89"/>
      <c r="Q87" s="89"/>
      <c r="R87" s="92" t="str">
        <f>IF(P87="","",T87*M87*LOOKUP(RIGHT($D$2,3),定数!$A$6:$A$13,定数!$B$6:$B$13))</f>
        <v/>
      </c>
      <c r="S87" s="92"/>
      <c r="T87" s="93" t="str">
        <f t="shared" si="11"/>
        <v/>
      </c>
      <c r="U87" s="93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8">
        <v>80</v>
      </c>
      <c r="C88" s="88" t="str">
        <f t="shared" si="8"/>
        <v/>
      </c>
      <c r="D88" s="88"/>
      <c r="E88" s="48"/>
      <c r="F88" s="8"/>
      <c r="G88" s="48"/>
      <c r="H88" s="89"/>
      <c r="I88" s="89"/>
      <c r="J88" s="48"/>
      <c r="K88" s="90" t="str">
        <f t="shared" si="9"/>
        <v/>
      </c>
      <c r="L88" s="91"/>
      <c r="M88" s="6" t="str">
        <f>IF(J88="","",(K88/J88)/LOOKUP(RIGHT($D$2,3),定数!$A$6:$A$13,定数!$B$6:$B$13))</f>
        <v/>
      </c>
      <c r="N88" s="48"/>
      <c r="O88" s="8"/>
      <c r="P88" s="89"/>
      <c r="Q88" s="89"/>
      <c r="R88" s="92" t="str">
        <f>IF(P88="","",T88*M88*LOOKUP(RIGHT($D$2,3),定数!$A$6:$A$13,定数!$B$6:$B$13))</f>
        <v/>
      </c>
      <c r="S88" s="92"/>
      <c r="T88" s="93" t="str">
        <f t="shared" si="11"/>
        <v/>
      </c>
      <c r="U88" s="93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8">
        <v>81</v>
      </c>
      <c r="C89" s="88" t="str">
        <f t="shared" si="8"/>
        <v/>
      </c>
      <c r="D89" s="88"/>
      <c r="E89" s="48"/>
      <c r="F89" s="8"/>
      <c r="G89" s="48"/>
      <c r="H89" s="89"/>
      <c r="I89" s="89"/>
      <c r="J89" s="48"/>
      <c r="K89" s="90" t="str">
        <f t="shared" si="9"/>
        <v/>
      </c>
      <c r="L89" s="91"/>
      <c r="M89" s="6" t="str">
        <f>IF(J89="","",(K89/J89)/LOOKUP(RIGHT($D$2,3),定数!$A$6:$A$13,定数!$B$6:$B$13))</f>
        <v/>
      </c>
      <c r="N89" s="48"/>
      <c r="O89" s="8"/>
      <c r="P89" s="89"/>
      <c r="Q89" s="89"/>
      <c r="R89" s="92" t="str">
        <f>IF(P89="","",T89*M89*LOOKUP(RIGHT($D$2,3),定数!$A$6:$A$13,定数!$B$6:$B$13))</f>
        <v/>
      </c>
      <c r="S89" s="92"/>
      <c r="T89" s="93" t="str">
        <f t="shared" si="11"/>
        <v/>
      </c>
      <c r="U89" s="93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8">
        <v>82</v>
      </c>
      <c r="C90" s="88" t="str">
        <f t="shared" si="8"/>
        <v/>
      </c>
      <c r="D90" s="88"/>
      <c r="E90" s="48"/>
      <c r="F90" s="8"/>
      <c r="G90" s="48"/>
      <c r="H90" s="89"/>
      <c r="I90" s="89"/>
      <c r="J90" s="48"/>
      <c r="K90" s="90" t="str">
        <f t="shared" si="9"/>
        <v/>
      </c>
      <c r="L90" s="91"/>
      <c r="M90" s="6" t="str">
        <f>IF(J90="","",(K90/J90)/LOOKUP(RIGHT($D$2,3),定数!$A$6:$A$13,定数!$B$6:$B$13))</f>
        <v/>
      </c>
      <c r="N90" s="48"/>
      <c r="O90" s="8"/>
      <c r="P90" s="89"/>
      <c r="Q90" s="89"/>
      <c r="R90" s="92" t="str">
        <f>IF(P90="","",T90*M90*LOOKUP(RIGHT($D$2,3),定数!$A$6:$A$13,定数!$B$6:$B$13))</f>
        <v/>
      </c>
      <c r="S90" s="92"/>
      <c r="T90" s="93" t="str">
        <f t="shared" si="11"/>
        <v/>
      </c>
      <c r="U90" s="93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8">
        <v>83</v>
      </c>
      <c r="C91" s="88" t="str">
        <f t="shared" si="8"/>
        <v/>
      </c>
      <c r="D91" s="88"/>
      <c r="E91" s="48"/>
      <c r="F91" s="8"/>
      <c r="G91" s="48"/>
      <c r="H91" s="89"/>
      <c r="I91" s="89"/>
      <c r="J91" s="48"/>
      <c r="K91" s="90" t="str">
        <f t="shared" si="9"/>
        <v/>
      </c>
      <c r="L91" s="91"/>
      <c r="M91" s="6" t="str">
        <f>IF(J91="","",(K91/J91)/LOOKUP(RIGHT($D$2,3),定数!$A$6:$A$13,定数!$B$6:$B$13))</f>
        <v/>
      </c>
      <c r="N91" s="48"/>
      <c r="O91" s="8"/>
      <c r="P91" s="89"/>
      <c r="Q91" s="89"/>
      <c r="R91" s="92" t="str">
        <f>IF(P91="","",T91*M91*LOOKUP(RIGHT($D$2,3),定数!$A$6:$A$13,定数!$B$6:$B$13))</f>
        <v/>
      </c>
      <c r="S91" s="92"/>
      <c r="T91" s="93" t="str">
        <f t="shared" si="11"/>
        <v/>
      </c>
      <c r="U91" s="93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8">
        <v>84</v>
      </c>
      <c r="C92" s="88" t="str">
        <f t="shared" si="8"/>
        <v/>
      </c>
      <c r="D92" s="88"/>
      <c r="E92" s="48"/>
      <c r="F92" s="8"/>
      <c r="G92" s="48"/>
      <c r="H92" s="89"/>
      <c r="I92" s="89"/>
      <c r="J92" s="48"/>
      <c r="K92" s="90" t="str">
        <f t="shared" si="9"/>
        <v/>
      </c>
      <c r="L92" s="91"/>
      <c r="M92" s="6" t="str">
        <f>IF(J92="","",(K92/J92)/LOOKUP(RIGHT($D$2,3),定数!$A$6:$A$13,定数!$B$6:$B$13))</f>
        <v/>
      </c>
      <c r="N92" s="48"/>
      <c r="O92" s="8"/>
      <c r="P92" s="89"/>
      <c r="Q92" s="89"/>
      <c r="R92" s="92" t="str">
        <f>IF(P92="","",T92*M92*LOOKUP(RIGHT($D$2,3),定数!$A$6:$A$13,定数!$B$6:$B$13))</f>
        <v/>
      </c>
      <c r="S92" s="92"/>
      <c r="T92" s="93" t="str">
        <f t="shared" si="11"/>
        <v/>
      </c>
      <c r="U92" s="93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8">
        <v>85</v>
      </c>
      <c r="C93" s="88" t="str">
        <f t="shared" si="8"/>
        <v/>
      </c>
      <c r="D93" s="88"/>
      <c r="E93" s="48"/>
      <c r="F93" s="8"/>
      <c r="G93" s="48"/>
      <c r="H93" s="89"/>
      <c r="I93" s="89"/>
      <c r="J93" s="48"/>
      <c r="K93" s="90" t="str">
        <f t="shared" si="9"/>
        <v/>
      </c>
      <c r="L93" s="91"/>
      <c r="M93" s="6" t="str">
        <f>IF(J93="","",(K93/J93)/LOOKUP(RIGHT($D$2,3),定数!$A$6:$A$13,定数!$B$6:$B$13))</f>
        <v/>
      </c>
      <c r="N93" s="48"/>
      <c r="O93" s="8"/>
      <c r="P93" s="89"/>
      <c r="Q93" s="89"/>
      <c r="R93" s="92" t="str">
        <f>IF(P93="","",T93*M93*LOOKUP(RIGHT($D$2,3),定数!$A$6:$A$13,定数!$B$6:$B$13))</f>
        <v/>
      </c>
      <c r="S93" s="92"/>
      <c r="T93" s="93" t="str">
        <f t="shared" si="11"/>
        <v/>
      </c>
      <c r="U93" s="93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8">
        <v>86</v>
      </c>
      <c r="C94" s="88" t="str">
        <f t="shared" si="8"/>
        <v/>
      </c>
      <c r="D94" s="88"/>
      <c r="E94" s="48"/>
      <c r="F94" s="8"/>
      <c r="G94" s="48"/>
      <c r="H94" s="89"/>
      <c r="I94" s="89"/>
      <c r="J94" s="48"/>
      <c r="K94" s="90" t="str">
        <f t="shared" si="9"/>
        <v/>
      </c>
      <c r="L94" s="91"/>
      <c r="M94" s="6" t="str">
        <f>IF(J94="","",(K94/J94)/LOOKUP(RIGHT($D$2,3),定数!$A$6:$A$13,定数!$B$6:$B$13))</f>
        <v/>
      </c>
      <c r="N94" s="48"/>
      <c r="O94" s="8"/>
      <c r="P94" s="89"/>
      <c r="Q94" s="89"/>
      <c r="R94" s="92" t="str">
        <f>IF(P94="","",T94*M94*LOOKUP(RIGHT($D$2,3),定数!$A$6:$A$13,定数!$B$6:$B$13))</f>
        <v/>
      </c>
      <c r="S94" s="92"/>
      <c r="T94" s="93" t="str">
        <f t="shared" si="11"/>
        <v/>
      </c>
      <c r="U94" s="93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8">
        <v>87</v>
      </c>
      <c r="C95" s="88" t="str">
        <f t="shared" si="8"/>
        <v/>
      </c>
      <c r="D95" s="88"/>
      <c r="E95" s="48"/>
      <c r="F95" s="8"/>
      <c r="G95" s="48"/>
      <c r="H95" s="89"/>
      <c r="I95" s="89"/>
      <c r="J95" s="48"/>
      <c r="K95" s="90" t="str">
        <f t="shared" si="9"/>
        <v/>
      </c>
      <c r="L95" s="91"/>
      <c r="M95" s="6" t="str">
        <f>IF(J95="","",(K95/J95)/LOOKUP(RIGHT($D$2,3),定数!$A$6:$A$13,定数!$B$6:$B$13))</f>
        <v/>
      </c>
      <c r="N95" s="48"/>
      <c r="O95" s="8"/>
      <c r="P95" s="89"/>
      <c r="Q95" s="89"/>
      <c r="R95" s="92" t="str">
        <f>IF(P95="","",T95*M95*LOOKUP(RIGHT($D$2,3),定数!$A$6:$A$13,定数!$B$6:$B$13))</f>
        <v/>
      </c>
      <c r="S95" s="92"/>
      <c r="T95" s="93" t="str">
        <f t="shared" si="11"/>
        <v/>
      </c>
      <c r="U95" s="93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8">
        <v>88</v>
      </c>
      <c r="C96" s="88" t="str">
        <f t="shared" si="8"/>
        <v/>
      </c>
      <c r="D96" s="88"/>
      <c r="E96" s="48"/>
      <c r="F96" s="8"/>
      <c r="G96" s="48"/>
      <c r="H96" s="89"/>
      <c r="I96" s="89"/>
      <c r="J96" s="48"/>
      <c r="K96" s="90" t="str">
        <f t="shared" si="9"/>
        <v/>
      </c>
      <c r="L96" s="91"/>
      <c r="M96" s="6" t="str">
        <f>IF(J96="","",(K96/J96)/LOOKUP(RIGHT($D$2,3),定数!$A$6:$A$13,定数!$B$6:$B$13))</f>
        <v/>
      </c>
      <c r="N96" s="48"/>
      <c r="O96" s="8"/>
      <c r="P96" s="89"/>
      <c r="Q96" s="89"/>
      <c r="R96" s="92" t="str">
        <f>IF(P96="","",T96*M96*LOOKUP(RIGHT($D$2,3),定数!$A$6:$A$13,定数!$B$6:$B$13))</f>
        <v/>
      </c>
      <c r="S96" s="92"/>
      <c r="T96" s="93" t="str">
        <f t="shared" si="11"/>
        <v/>
      </c>
      <c r="U96" s="93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8">
        <v>89</v>
      </c>
      <c r="C97" s="88" t="str">
        <f t="shared" si="8"/>
        <v/>
      </c>
      <c r="D97" s="88"/>
      <c r="E97" s="48"/>
      <c r="F97" s="8"/>
      <c r="G97" s="48"/>
      <c r="H97" s="89"/>
      <c r="I97" s="89"/>
      <c r="J97" s="48"/>
      <c r="K97" s="90" t="str">
        <f t="shared" si="9"/>
        <v/>
      </c>
      <c r="L97" s="91"/>
      <c r="M97" s="6" t="str">
        <f>IF(J97="","",(K97/J97)/LOOKUP(RIGHT($D$2,3),定数!$A$6:$A$13,定数!$B$6:$B$13))</f>
        <v/>
      </c>
      <c r="N97" s="48"/>
      <c r="O97" s="8"/>
      <c r="P97" s="89"/>
      <c r="Q97" s="89"/>
      <c r="R97" s="92" t="str">
        <f>IF(P97="","",T97*M97*LOOKUP(RIGHT($D$2,3),定数!$A$6:$A$13,定数!$B$6:$B$13))</f>
        <v/>
      </c>
      <c r="S97" s="92"/>
      <c r="T97" s="93" t="str">
        <f t="shared" si="11"/>
        <v/>
      </c>
      <c r="U97" s="93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8">
        <v>90</v>
      </c>
      <c r="C98" s="88" t="str">
        <f t="shared" si="8"/>
        <v/>
      </c>
      <c r="D98" s="88"/>
      <c r="E98" s="48"/>
      <c r="F98" s="8"/>
      <c r="G98" s="48"/>
      <c r="H98" s="89"/>
      <c r="I98" s="89"/>
      <c r="J98" s="48"/>
      <c r="K98" s="90" t="str">
        <f t="shared" si="9"/>
        <v/>
      </c>
      <c r="L98" s="91"/>
      <c r="M98" s="6" t="str">
        <f>IF(J98="","",(K98/J98)/LOOKUP(RIGHT($D$2,3),定数!$A$6:$A$13,定数!$B$6:$B$13))</f>
        <v/>
      </c>
      <c r="N98" s="48"/>
      <c r="O98" s="8"/>
      <c r="P98" s="89"/>
      <c r="Q98" s="89"/>
      <c r="R98" s="92" t="str">
        <f>IF(P98="","",T98*M98*LOOKUP(RIGHT($D$2,3),定数!$A$6:$A$13,定数!$B$6:$B$13))</f>
        <v/>
      </c>
      <c r="S98" s="92"/>
      <c r="T98" s="93" t="str">
        <f t="shared" si="11"/>
        <v/>
      </c>
      <c r="U98" s="93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8">
        <v>91</v>
      </c>
      <c r="C99" s="88" t="str">
        <f t="shared" si="8"/>
        <v/>
      </c>
      <c r="D99" s="88"/>
      <c r="E99" s="48"/>
      <c r="F99" s="8"/>
      <c r="G99" s="48"/>
      <c r="H99" s="89"/>
      <c r="I99" s="89"/>
      <c r="J99" s="48"/>
      <c r="K99" s="90" t="str">
        <f t="shared" si="9"/>
        <v/>
      </c>
      <c r="L99" s="91"/>
      <c r="M99" s="6" t="str">
        <f>IF(J99="","",(K99/J99)/LOOKUP(RIGHT($D$2,3),定数!$A$6:$A$13,定数!$B$6:$B$13))</f>
        <v/>
      </c>
      <c r="N99" s="48"/>
      <c r="O99" s="8"/>
      <c r="P99" s="89"/>
      <c r="Q99" s="89"/>
      <c r="R99" s="92" t="str">
        <f>IF(P99="","",T99*M99*LOOKUP(RIGHT($D$2,3),定数!$A$6:$A$13,定数!$B$6:$B$13))</f>
        <v/>
      </c>
      <c r="S99" s="92"/>
      <c r="T99" s="93" t="str">
        <f t="shared" si="11"/>
        <v/>
      </c>
      <c r="U99" s="93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8">
        <v>92</v>
      </c>
      <c r="C100" s="88" t="str">
        <f t="shared" si="8"/>
        <v/>
      </c>
      <c r="D100" s="88"/>
      <c r="E100" s="48"/>
      <c r="F100" s="8"/>
      <c r="G100" s="48"/>
      <c r="H100" s="89"/>
      <c r="I100" s="89"/>
      <c r="J100" s="48"/>
      <c r="K100" s="90" t="str">
        <f t="shared" si="9"/>
        <v/>
      </c>
      <c r="L100" s="91"/>
      <c r="M100" s="6" t="str">
        <f>IF(J100="","",(K100/J100)/LOOKUP(RIGHT($D$2,3),定数!$A$6:$A$13,定数!$B$6:$B$13))</f>
        <v/>
      </c>
      <c r="N100" s="48"/>
      <c r="O100" s="8"/>
      <c r="P100" s="89"/>
      <c r="Q100" s="89"/>
      <c r="R100" s="92" t="str">
        <f>IF(P100="","",T100*M100*LOOKUP(RIGHT($D$2,3),定数!$A$6:$A$13,定数!$B$6:$B$13))</f>
        <v/>
      </c>
      <c r="S100" s="92"/>
      <c r="T100" s="93" t="str">
        <f t="shared" si="11"/>
        <v/>
      </c>
      <c r="U100" s="93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8">
        <v>93</v>
      </c>
      <c r="C101" s="88" t="str">
        <f t="shared" si="8"/>
        <v/>
      </c>
      <c r="D101" s="88"/>
      <c r="E101" s="48"/>
      <c r="F101" s="8"/>
      <c r="G101" s="48"/>
      <c r="H101" s="89"/>
      <c r="I101" s="89"/>
      <c r="J101" s="48"/>
      <c r="K101" s="90" t="str">
        <f t="shared" si="9"/>
        <v/>
      </c>
      <c r="L101" s="91"/>
      <c r="M101" s="6" t="str">
        <f>IF(J101="","",(K101/J101)/LOOKUP(RIGHT($D$2,3),定数!$A$6:$A$13,定数!$B$6:$B$13))</f>
        <v/>
      </c>
      <c r="N101" s="48"/>
      <c r="O101" s="8"/>
      <c r="P101" s="89"/>
      <c r="Q101" s="89"/>
      <c r="R101" s="92" t="str">
        <f>IF(P101="","",T101*M101*LOOKUP(RIGHT($D$2,3),定数!$A$6:$A$13,定数!$B$6:$B$13))</f>
        <v/>
      </c>
      <c r="S101" s="92"/>
      <c r="T101" s="93" t="str">
        <f t="shared" si="11"/>
        <v/>
      </c>
      <c r="U101" s="93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8">
        <v>94</v>
      </c>
      <c r="C102" s="88" t="str">
        <f t="shared" si="8"/>
        <v/>
      </c>
      <c r="D102" s="88"/>
      <c r="E102" s="48"/>
      <c r="F102" s="8"/>
      <c r="G102" s="48"/>
      <c r="H102" s="89"/>
      <c r="I102" s="89"/>
      <c r="J102" s="48"/>
      <c r="K102" s="90" t="str">
        <f t="shared" si="9"/>
        <v/>
      </c>
      <c r="L102" s="91"/>
      <c r="M102" s="6" t="str">
        <f>IF(J102="","",(K102/J102)/LOOKUP(RIGHT($D$2,3),定数!$A$6:$A$13,定数!$B$6:$B$13))</f>
        <v/>
      </c>
      <c r="N102" s="48"/>
      <c r="O102" s="8"/>
      <c r="P102" s="89"/>
      <c r="Q102" s="89"/>
      <c r="R102" s="92" t="str">
        <f>IF(P102="","",T102*M102*LOOKUP(RIGHT($D$2,3),定数!$A$6:$A$13,定数!$B$6:$B$13))</f>
        <v/>
      </c>
      <c r="S102" s="92"/>
      <c r="T102" s="93" t="str">
        <f t="shared" si="11"/>
        <v/>
      </c>
      <c r="U102" s="93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8">
        <v>95</v>
      </c>
      <c r="C103" s="88" t="str">
        <f t="shared" si="8"/>
        <v/>
      </c>
      <c r="D103" s="88"/>
      <c r="E103" s="48"/>
      <c r="F103" s="8"/>
      <c r="G103" s="48"/>
      <c r="H103" s="89"/>
      <c r="I103" s="89"/>
      <c r="J103" s="48"/>
      <c r="K103" s="90" t="str">
        <f t="shared" si="9"/>
        <v/>
      </c>
      <c r="L103" s="91"/>
      <c r="M103" s="6" t="str">
        <f>IF(J103="","",(K103/J103)/LOOKUP(RIGHT($D$2,3),定数!$A$6:$A$13,定数!$B$6:$B$13))</f>
        <v/>
      </c>
      <c r="N103" s="48"/>
      <c r="O103" s="8"/>
      <c r="P103" s="89"/>
      <c r="Q103" s="89"/>
      <c r="R103" s="92" t="str">
        <f>IF(P103="","",T103*M103*LOOKUP(RIGHT($D$2,3),定数!$A$6:$A$13,定数!$B$6:$B$13))</f>
        <v/>
      </c>
      <c r="S103" s="92"/>
      <c r="T103" s="93" t="str">
        <f t="shared" si="11"/>
        <v/>
      </c>
      <c r="U103" s="93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8">
        <v>96</v>
      </c>
      <c r="C104" s="88" t="str">
        <f t="shared" si="8"/>
        <v/>
      </c>
      <c r="D104" s="88"/>
      <c r="E104" s="48"/>
      <c r="F104" s="8"/>
      <c r="G104" s="48"/>
      <c r="H104" s="89"/>
      <c r="I104" s="89"/>
      <c r="J104" s="48"/>
      <c r="K104" s="90" t="str">
        <f t="shared" si="9"/>
        <v/>
      </c>
      <c r="L104" s="91"/>
      <c r="M104" s="6" t="str">
        <f>IF(J104="","",(K104/J104)/LOOKUP(RIGHT($D$2,3),定数!$A$6:$A$13,定数!$B$6:$B$13))</f>
        <v/>
      </c>
      <c r="N104" s="48"/>
      <c r="O104" s="8"/>
      <c r="P104" s="89"/>
      <c r="Q104" s="89"/>
      <c r="R104" s="92" t="str">
        <f>IF(P104="","",T104*M104*LOOKUP(RIGHT($D$2,3),定数!$A$6:$A$13,定数!$B$6:$B$13))</f>
        <v/>
      </c>
      <c r="S104" s="92"/>
      <c r="T104" s="93" t="str">
        <f t="shared" si="11"/>
        <v/>
      </c>
      <c r="U104" s="93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8">
        <v>97</v>
      </c>
      <c r="C105" s="88" t="str">
        <f t="shared" si="8"/>
        <v/>
      </c>
      <c r="D105" s="88"/>
      <c r="E105" s="48"/>
      <c r="F105" s="8"/>
      <c r="G105" s="48"/>
      <c r="H105" s="89"/>
      <c r="I105" s="89"/>
      <c r="J105" s="48"/>
      <c r="K105" s="90" t="str">
        <f t="shared" si="9"/>
        <v/>
      </c>
      <c r="L105" s="91"/>
      <c r="M105" s="6" t="str">
        <f>IF(J105="","",(K105/J105)/LOOKUP(RIGHT($D$2,3),定数!$A$6:$A$13,定数!$B$6:$B$13))</f>
        <v/>
      </c>
      <c r="N105" s="48"/>
      <c r="O105" s="8"/>
      <c r="P105" s="89"/>
      <c r="Q105" s="89"/>
      <c r="R105" s="92" t="str">
        <f>IF(P105="","",T105*M105*LOOKUP(RIGHT($D$2,3),定数!$A$6:$A$13,定数!$B$6:$B$13))</f>
        <v/>
      </c>
      <c r="S105" s="92"/>
      <c r="T105" s="93" t="str">
        <f t="shared" si="11"/>
        <v/>
      </c>
      <c r="U105" s="93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8">
        <v>98</v>
      </c>
      <c r="C106" s="88" t="str">
        <f t="shared" si="8"/>
        <v/>
      </c>
      <c r="D106" s="88"/>
      <c r="E106" s="48"/>
      <c r="F106" s="8"/>
      <c r="G106" s="48"/>
      <c r="H106" s="89"/>
      <c r="I106" s="89"/>
      <c r="J106" s="48"/>
      <c r="K106" s="90" t="str">
        <f t="shared" si="9"/>
        <v/>
      </c>
      <c r="L106" s="91"/>
      <c r="M106" s="6" t="str">
        <f>IF(J106="","",(K106/J106)/LOOKUP(RIGHT($D$2,3),定数!$A$6:$A$13,定数!$B$6:$B$13))</f>
        <v/>
      </c>
      <c r="N106" s="48"/>
      <c r="O106" s="8"/>
      <c r="P106" s="89"/>
      <c r="Q106" s="89"/>
      <c r="R106" s="92" t="str">
        <f>IF(P106="","",T106*M106*LOOKUP(RIGHT($D$2,3),定数!$A$6:$A$13,定数!$B$6:$B$13))</f>
        <v/>
      </c>
      <c r="S106" s="92"/>
      <c r="T106" s="93" t="str">
        <f t="shared" si="11"/>
        <v/>
      </c>
      <c r="U106" s="93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8">
        <v>99</v>
      </c>
      <c r="C107" s="88" t="str">
        <f t="shared" si="8"/>
        <v/>
      </c>
      <c r="D107" s="88"/>
      <c r="E107" s="48"/>
      <c r="F107" s="8"/>
      <c r="G107" s="48"/>
      <c r="H107" s="89"/>
      <c r="I107" s="89"/>
      <c r="J107" s="48"/>
      <c r="K107" s="90" t="str">
        <f t="shared" si="9"/>
        <v/>
      </c>
      <c r="L107" s="91"/>
      <c r="M107" s="6" t="str">
        <f>IF(J107="","",(K107/J107)/LOOKUP(RIGHT($D$2,3),定数!$A$6:$A$13,定数!$B$6:$B$13))</f>
        <v/>
      </c>
      <c r="N107" s="48"/>
      <c r="O107" s="8"/>
      <c r="P107" s="89"/>
      <c r="Q107" s="89"/>
      <c r="R107" s="92" t="str">
        <f>IF(P107="","",T107*M107*LOOKUP(RIGHT($D$2,3),定数!$A$6:$A$13,定数!$B$6:$B$13))</f>
        <v/>
      </c>
      <c r="S107" s="92"/>
      <c r="T107" s="93" t="str">
        <f t="shared" si="11"/>
        <v/>
      </c>
      <c r="U107" s="93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8">
        <v>100</v>
      </c>
      <c r="C108" s="88" t="str">
        <f t="shared" si="8"/>
        <v/>
      </c>
      <c r="D108" s="88"/>
      <c r="E108" s="48"/>
      <c r="F108" s="8"/>
      <c r="G108" s="48"/>
      <c r="H108" s="89"/>
      <c r="I108" s="89"/>
      <c r="J108" s="48"/>
      <c r="K108" s="90" t="str">
        <f t="shared" si="9"/>
        <v/>
      </c>
      <c r="L108" s="91"/>
      <c r="M108" s="6" t="str">
        <f>IF(J108="","",(K108/J108)/LOOKUP(RIGHT($D$2,3),定数!$A$6:$A$13,定数!$B$6:$B$13))</f>
        <v/>
      </c>
      <c r="N108" s="48"/>
      <c r="O108" s="8"/>
      <c r="P108" s="89"/>
      <c r="Q108" s="89"/>
      <c r="R108" s="92" t="str">
        <f>IF(P108="","",T108*M108*LOOKUP(RIGHT($D$2,3),定数!$A$6:$A$13,定数!$B$6:$B$13))</f>
        <v/>
      </c>
      <c r="S108" s="92"/>
      <c r="T108" s="93" t="str">
        <f t="shared" si="11"/>
        <v/>
      </c>
      <c r="U108" s="93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7" priority="5" stopIfTrue="1" operator="equal">
      <formula>"買"</formula>
    </cfRule>
    <cfRule type="cellIs" dxfId="6" priority="6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3" stopIfTrue="1" operator="equal">
      <formula>"買"</formula>
    </cfRule>
    <cfRule type="cellIs" dxfId="2" priority="4" stopIfTrue="1" operator="equal">
      <formula>"売"</formula>
    </cfRule>
  </conditionalFormatting>
  <conditionalFormatting sqref="G13">
    <cfRule type="cellIs" dxfId="1" priority="1" stopIfTrue="1" operator="equal">
      <formula>"買"</formula>
    </cfRule>
    <cfRule type="cellIs" dxfId="0" priority="2" stopIfTrue="1" operator="equal">
      <formula>"売"</formula>
    </cfRule>
  </conditionalFormatting>
  <dataValidations count="1">
    <dataValidation type="list" allowBlank="1" showInputMessage="1" showErrorMessage="1" sqref="G9:G108" xr:uid="{D378F024-978A-4B9E-A176-C0E9ED689604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92" workbookViewId="0">
      <selection activeCell="A221" sqref="A221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96"/>
      <c r="B2" s="97"/>
      <c r="C2" s="97"/>
      <c r="D2" s="97"/>
      <c r="E2" s="97"/>
      <c r="F2" s="97"/>
      <c r="G2" s="97"/>
      <c r="H2" s="97"/>
      <c r="I2" s="97"/>
      <c r="J2" s="97"/>
    </row>
    <row r="3" spans="1:10" x14ac:dyDescent="0.2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0" x14ac:dyDescent="0.2">
      <c r="A5" s="97"/>
      <c r="B5" s="97"/>
      <c r="C5" s="97"/>
      <c r="D5" s="97"/>
      <c r="E5" s="97"/>
      <c r="F5" s="97"/>
      <c r="G5" s="97"/>
      <c r="H5" s="97"/>
      <c r="I5" s="97"/>
      <c r="J5" s="97"/>
    </row>
    <row r="6" spans="1:10" x14ac:dyDescent="0.2">
      <c r="A6" s="97"/>
      <c r="B6" s="97"/>
      <c r="C6" s="97"/>
      <c r="D6" s="97"/>
      <c r="E6" s="97"/>
      <c r="F6" s="97"/>
      <c r="G6" s="97"/>
      <c r="H6" s="97"/>
      <c r="I6" s="97"/>
      <c r="J6" s="97"/>
    </row>
    <row r="7" spans="1:10" x14ac:dyDescent="0.2">
      <c r="A7" s="97"/>
      <c r="B7" s="97"/>
      <c r="C7" s="97"/>
      <c r="D7" s="97"/>
      <c r="E7" s="97"/>
      <c r="F7" s="97"/>
      <c r="G7" s="97"/>
      <c r="H7" s="97"/>
      <c r="I7" s="97"/>
      <c r="J7" s="97"/>
    </row>
    <row r="8" spans="1:10" x14ac:dyDescent="0.2">
      <c r="A8" s="97"/>
      <c r="B8" s="97"/>
      <c r="C8" s="97"/>
      <c r="D8" s="97"/>
      <c r="E8" s="97"/>
      <c r="F8" s="97"/>
      <c r="G8" s="97"/>
      <c r="H8" s="97"/>
      <c r="I8" s="97"/>
      <c r="J8" s="97"/>
    </row>
    <row r="9" spans="1:10" x14ac:dyDescent="0.2">
      <c r="A9" s="97"/>
      <c r="B9" s="97"/>
      <c r="C9" s="97"/>
      <c r="D9" s="97"/>
      <c r="E9" s="97"/>
      <c r="F9" s="97"/>
      <c r="G9" s="97"/>
      <c r="H9" s="97"/>
      <c r="I9" s="97"/>
      <c r="J9" s="97"/>
    </row>
    <row r="11" spans="1:10" x14ac:dyDescent="0.2">
      <c r="A11" t="s">
        <v>1</v>
      </c>
    </row>
    <row r="12" spans="1:10" x14ac:dyDescent="0.2">
      <c r="A12" s="98"/>
      <c r="B12" s="99"/>
      <c r="C12" s="99"/>
      <c r="D12" s="99"/>
      <c r="E12" s="99"/>
      <c r="F12" s="99"/>
      <c r="G12" s="99"/>
      <c r="H12" s="99"/>
      <c r="I12" s="99"/>
      <c r="J12" s="99"/>
    </row>
    <row r="13" spans="1:10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0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0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</row>
    <row r="16" spans="1:10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</row>
    <row r="17" spans="1:10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</row>
    <row r="19" spans="1:10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</row>
    <row r="21" spans="1:10" x14ac:dyDescent="0.2">
      <c r="A21" t="s">
        <v>2</v>
      </c>
    </row>
    <row r="22" spans="1:10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</row>
    <row r="23" spans="1:10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</row>
    <row r="24" spans="1:10" x14ac:dyDescent="0.2">
      <c r="A24" s="98"/>
      <c r="B24" s="98"/>
      <c r="C24" s="98"/>
      <c r="D24" s="98"/>
      <c r="E24" s="98"/>
      <c r="F24" s="98"/>
      <c r="G24" s="98"/>
      <c r="H24" s="98"/>
      <c r="I24" s="98"/>
      <c r="J24" s="98"/>
    </row>
    <row r="25" spans="1:10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</row>
    <row r="26" spans="1:10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</row>
    <row r="27" spans="1:10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10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</row>
    <row r="29" spans="1:10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tabSelected="1" zoomScaleSheetLayoutView="100" workbookViewId="0">
      <selection activeCell="G9" sqref="G9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 t="s">
        <v>62</v>
      </c>
      <c r="D5" s="28"/>
      <c r="E5" s="32">
        <v>43811</v>
      </c>
      <c r="F5" s="28"/>
      <c r="G5" s="32">
        <v>43836</v>
      </c>
      <c r="H5" s="28"/>
      <c r="I5" s="32"/>
    </row>
    <row r="6" spans="2:9" x14ac:dyDescent="0.2">
      <c r="B6" s="27" t="s">
        <v>43</v>
      </c>
      <c r="C6" s="28" t="s">
        <v>63</v>
      </c>
      <c r="D6" s="28"/>
      <c r="E6" s="32">
        <v>43815</v>
      </c>
      <c r="F6" s="28"/>
      <c r="G6" s="32">
        <v>43837</v>
      </c>
      <c r="H6" s="28"/>
      <c r="I6" s="33"/>
    </row>
    <row r="7" spans="2:9" x14ac:dyDescent="0.2">
      <c r="B7" s="27" t="s">
        <v>43</v>
      </c>
      <c r="C7" s="28" t="s">
        <v>64</v>
      </c>
      <c r="D7" s="28"/>
      <c r="E7" s="32">
        <v>43819</v>
      </c>
      <c r="F7" s="28"/>
      <c r="G7" s="32">
        <v>43837</v>
      </c>
      <c r="H7" s="28"/>
      <c r="I7" s="33"/>
    </row>
    <row r="8" spans="2:9" x14ac:dyDescent="0.2">
      <c r="B8" s="27" t="s">
        <v>43</v>
      </c>
      <c r="C8" s="28" t="s">
        <v>65</v>
      </c>
      <c r="D8" s="28"/>
      <c r="E8" s="32">
        <v>43822</v>
      </c>
      <c r="F8" s="28"/>
      <c r="G8" s="32">
        <v>43839</v>
      </c>
      <c r="H8" s="28"/>
      <c r="I8" s="33"/>
    </row>
    <row r="9" spans="2:9" x14ac:dyDescent="0.2">
      <c r="B9" s="27" t="s">
        <v>43</v>
      </c>
      <c r="C9" s="28" t="s">
        <v>66</v>
      </c>
      <c r="D9" s="28"/>
      <c r="E9" s="32">
        <v>43824</v>
      </c>
      <c r="F9" s="28"/>
      <c r="G9" s="32">
        <v>43838</v>
      </c>
      <c r="H9" s="28"/>
      <c r="I9" s="33"/>
    </row>
    <row r="10" spans="2:9" x14ac:dyDescent="0.2">
      <c r="B10" s="27" t="s">
        <v>43</v>
      </c>
      <c r="C10" s="28" t="s">
        <v>67</v>
      </c>
      <c r="D10" s="28"/>
      <c r="E10" s="32">
        <v>43825</v>
      </c>
      <c r="F10" s="28"/>
      <c r="G10" s="32">
        <v>43838</v>
      </c>
      <c r="H10" s="28"/>
      <c r="I10" s="33"/>
    </row>
    <row r="11" spans="2:9" x14ac:dyDescent="0.2">
      <c r="B11" s="27" t="s">
        <v>43</v>
      </c>
      <c r="C11" s="28" t="s">
        <v>68</v>
      </c>
      <c r="D11" s="28"/>
      <c r="E11" s="32">
        <v>43827</v>
      </c>
      <c r="F11" s="28"/>
      <c r="G11" s="32">
        <v>43837</v>
      </c>
      <c r="H11" s="28"/>
      <c r="I11" s="33"/>
    </row>
    <row r="12" spans="2:9" x14ac:dyDescent="0.2">
      <c r="B12" s="27" t="s">
        <v>43</v>
      </c>
      <c r="C12" s="28"/>
      <c r="D12" s="28"/>
      <c r="E12" s="32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54" t="s">
        <v>5</v>
      </c>
      <c r="C2" s="54"/>
      <c r="D2" s="56"/>
      <c r="E2" s="56"/>
      <c r="F2" s="54" t="s">
        <v>6</v>
      </c>
      <c r="G2" s="54"/>
      <c r="H2" s="56" t="s">
        <v>36</v>
      </c>
      <c r="I2" s="56"/>
      <c r="J2" s="54" t="s">
        <v>7</v>
      </c>
      <c r="K2" s="54"/>
      <c r="L2" s="55">
        <f>C9</f>
        <v>1000000</v>
      </c>
      <c r="M2" s="56"/>
      <c r="N2" s="54" t="s">
        <v>8</v>
      </c>
      <c r="O2" s="54"/>
      <c r="P2" s="55" t="e">
        <f>C108+R108</f>
        <v>#VALUE!</v>
      </c>
      <c r="Q2" s="56"/>
      <c r="R2" s="1"/>
      <c r="S2" s="1"/>
      <c r="T2" s="1"/>
    </row>
    <row r="3" spans="2:21" ht="57" customHeight="1" x14ac:dyDescent="0.2">
      <c r="B3" s="54" t="s">
        <v>9</v>
      </c>
      <c r="C3" s="54"/>
      <c r="D3" s="57" t="s">
        <v>38</v>
      </c>
      <c r="E3" s="57"/>
      <c r="F3" s="57"/>
      <c r="G3" s="57"/>
      <c r="H3" s="57"/>
      <c r="I3" s="57"/>
      <c r="J3" s="54" t="s">
        <v>10</v>
      </c>
      <c r="K3" s="54"/>
      <c r="L3" s="57" t="s">
        <v>35</v>
      </c>
      <c r="M3" s="58"/>
      <c r="N3" s="58"/>
      <c r="O3" s="58"/>
      <c r="P3" s="58"/>
      <c r="Q3" s="58"/>
      <c r="R3" s="1"/>
      <c r="S3" s="1"/>
    </row>
    <row r="4" spans="2:21" x14ac:dyDescent="0.2">
      <c r="B4" s="54" t="s">
        <v>11</v>
      </c>
      <c r="C4" s="54"/>
      <c r="D4" s="74">
        <f>SUM($R$9:$S$993)</f>
        <v>153684.21052631587</v>
      </c>
      <c r="E4" s="74"/>
      <c r="F4" s="54" t="s">
        <v>12</v>
      </c>
      <c r="G4" s="54"/>
      <c r="H4" s="75">
        <f>SUM($T$9:$U$108)</f>
        <v>292.00000000000017</v>
      </c>
      <c r="I4" s="56"/>
      <c r="J4" s="76" t="s">
        <v>13</v>
      </c>
      <c r="K4" s="76"/>
      <c r="L4" s="55">
        <f>MAX($C$9:$D$990)-C9</f>
        <v>153684.21052631596</v>
      </c>
      <c r="M4" s="55"/>
      <c r="N4" s="76" t="s">
        <v>14</v>
      </c>
      <c r="O4" s="76"/>
      <c r="P4" s="74">
        <f>MIN($C$9:$D$990)-C9</f>
        <v>0</v>
      </c>
      <c r="Q4" s="74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85" t="s">
        <v>19</v>
      </c>
      <c r="K5" s="54"/>
      <c r="L5" s="86"/>
      <c r="M5" s="87"/>
      <c r="N5" s="17" t="s">
        <v>20</v>
      </c>
      <c r="O5" s="9"/>
      <c r="P5" s="86"/>
      <c r="Q5" s="87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61" t="s">
        <v>21</v>
      </c>
      <c r="C7" s="63" t="s">
        <v>22</v>
      </c>
      <c r="D7" s="64"/>
      <c r="E7" s="67" t="s">
        <v>23</v>
      </c>
      <c r="F7" s="68"/>
      <c r="G7" s="68"/>
      <c r="H7" s="68"/>
      <c r="I7" s="69"/>
      <c r="J7" s="70" t="s">
        <v>24</v>
      </c>
      <c r="K7" s="71"/>
      <c r="L7" s="72"/>
      <c r="M7" s="73" t="s">
        <v>25</v>
      </c>
      <c r="N7" s="77" t="s">
        <v>26</v>
      </c>
      <c r="O7" s="78"/>
      <c r="P7" s="78"/>
      <c r="Q7" s="79"/>
      <c r="R7" s="80" t="s">
        <v>27</v>
      </c>
      <c r="S7" s="80"/>
      <c r="T7" s="80"/>
      <c r="U7" s="80"/>
    </row>
    <row r="8" spans="2:21" x14ac:dyDescent="0.2">
      <c r="B8" s="62"/>
      <c r="C8" s="65"/>
      <c r="D8" s="66"/>
      <c r="E8" s="18" t="s">
        <v>28</v>
      </c>
      <c r="F8" s="18" t="s">
        <v>29</v>
      </c>
      <c r="G8" s="18" t="s">
        <v>30</v>
      </c>
      <c r="H8" s="81" t="s">
        <v>31</v>
      </c>
      <c r="I8" s="69"/>
      <c r="J8" s="4" t="s">
        <v>32</v>
      </c>
      <c r="K8" s="82" t="s">
        <v>33</v>
      </c>
      <c r="L8" s="72"/>
      <c r="M8" s="73"/>
      <c r="N8" s="5" t="s">
        <v>28</v>
      </c>
      <c r="O8" s="5" t="s">
        <v>29</v>
      </c>
      <c r="P8" s="83" t="s">
        <v>31</v>
      </c>
      <c r="Q8" s="79"/>
      <c r="R8" s="80" t="s">
        <v>34</v>
      </c>
      <c r="S8" s="80"/>
      <c r="T8" s="80" t="s">
        <v>32</v>
      </c>
      <c r="U8" s="80"/>
    </row>
    <row r="9" spans="2:21" x14ac:dyDescent="0.2">
      <c r="B9" s="19">
        <v>1</v>
      </c>
      <c r="C9" s="88">
        <v>1000000</v>
      </c>
      <c r="D9" s="88"/>
      <c r="E9" s="19">
        <v>2001</v>
      </c>
      <c r="F9" s="8">
        <v>42111</v>
      </c>
      <c r="G9" s="19" t="s">
        <v>4</v>
      </c>
      <c r="H9" s="89">
        <v>105.33</v>
      </c>
      <c r="I9" s="89"/>
      <c r="J9" s="19">
        <v>57</v>
      </c>
      <c r="K9" s="88">
        <f t="shared" ref="K9:K72" si="0">IF(F9="","",C9*0.03)</f>
        <v>30000</v>
      </c>
      <c r="L9" s="88"/>
      <c r="M9" s="6">
        <f>IF(J9="","",(K9/J9)/1000)</f>
        <v>0.52631578947368418</v>
      </c>
      <c r="N9" s="19">
        <v>2001</v>
      </c>
      <c r="O9" s="8">
        <v>42111</v>
      </c>
      <c r="P9" s="89">
        <v>108.25</v>
      </c>
      <c r="Q9" s="89"/>
      <c r="R9" s="92">
        <f>IF(O9="","",(IF(G9="売",H9-P9,P9-H9))*M9*100000)</f>
        <v>153684.21052631587</v>
      </c>
      <c r="S9" s="92"/>
      <c r="T9" s="93">
        <f>IF(O9="","",IF(R9&lt;0,J9*(-1),IF(G9="買",(P9-H9)*100,(H9-P9)*100)))</f>
        <v>292.00000000000017</v>
      </c>
      <c r="U9" s="93"/>
    </row>
    <row r="10" spans="2:21" x14ac:dyDescent="0.2">
      <c r="B10" s="19">
        <v>2</v>
      </c>
      <c r="C10" s="88">
        <f t="shared" ref="C10:C73" si="1">IF(R9="","",C9+R9)</f>
        <v>1153684.210526316</v>
      </c>
      <c r="D10" s="88"/>
      <c r="E10" s="19"/>
      <c r="F10" s="8"/>
      <c r="G10" s="19" t="s">
        <v>4</v>
      </c>
      <c r="H10" s="89"/>
      <c r="I10" s="89"/>
      <c r="J10" s="19"/>
      <c r="K10" s="88" t="str">
        <f t="shared" si="0"/>
        <v/>
      </c>
      <c r="L10" s="88"/>
      <c r="M10" s="6" t="str">
        <f t="shared" ref="M10:M73" si="2">IF(J10="","",(K10/J10)/1000)</f>
        <v/>
      </c>
      <c r="N10" s="19"/>
      <c r="O10" s="8"/>
      <c r="P10" s="89"/>
      <c r="Q10" s="89"/>
      <c r="R10" s="92" t="str">
        <f t="shared" ref="R10:R73" si="3">IF(O10="","",(IF(G10="売",H10-P10,P10-H10))*M10*100000)</f>
        <v/>
      </c>
      <c r="S10" s="92"/>
      <c r="T10" s="93" t="str">
        <f t="shared" ref="T10:T73" si="4">IF(O10="","",IF(R10&lt;0,J10*(-1),IF(G10="買",(P10-H10)*100,(H10-P10)*100)))</f>
        <v/>
      </c>
      <c r="U10" s="93"/>
    </row>
    <row r="11" spans="2:21" x14ac:dyDescent="0.2">
      <c r="B11" s="19">
        <v>3</v>
      </c>
      <c r="C11" s="88" t="str">
        <f t="shared" si="1"/>
        <v/>
      </c>
      <c r="D11" s="88"/>
      <c r="E11" s="19"/>
      <c r="F11" s="8"/>
      <c r="G11" s="19" t="s">
        <v>4</v>
      </c>
      <c r="H11" s="89"/>
      <c r="I11" s="89"/>
      <c r="J11" s="19"/>
      <c r="K11" s="88" t="str">
        <f t="shared" si="0"/>
        <v/>
      </c>
      <c r="L11" s="88"/>
      <c r="M11" s="6" t="str">
        <f t="shared" si="2"/>
        <v/>
      </c>
      <c r="N11" s="19"/>
      <c r="O11" s="8"/>
      <c r="P11" s="89"/>
      <c r="Q11" s="89"/>
      <c r="R11" s="92" t="str">
        <f t="shared" si="3"/>
        <v/>
      </c>
      <c r="S11" s="92"/>
      <c r="T11" s="93" t="str">
        <f t="shared" si="4"/>
        <v/>
      </c>
      <c r="U11" s="93"/>
    </row>
    <row r="12" spans="2:21" x14ac:dyDescent="0.2">
      <c r="B12" s="19">
        <v>4</v>
      </c>
      <c r="C12" s="88" t="str">
        <f t="shared" si="1"/>
        <v/>
      </c>
      <c r="D12" s="88"/>
      <c r="E12" s="19"/>
      <c r="F12" s="8"/>
      <c r="G12" s="19" t="s">
        <v>3</v>
      </c>
      <c r="H12" s="89"/>
      <c r="I12" s="89"/>
      <c r="J12" s="19"/>
      <c r="K12" s="88" t="str">
        <f t="shared" si="0"/>
        <v/>
      </c>
      <c r="L12" s="88"/>
      <c r="M12" s="6" t="str">
        <f t="shared" si="2"/>
        <v/>
      </c>
      <c r="N12" s="19"/>
      <c r="O12" s="8"/>
      <c r="P12" s="89"/>
      <c r="Q12" s="89"/>
      <c r="R12" s="92" t="str">
        <f t="shared" si="3"/>
        <v/>
      </c>
      <c r="S12" s="92"/>
      <c r="T12" s="93" t="str">
        <f t="shared" si="4"/>
        <v/>
      </c>
      <c r="U12" s="93"/>
    </row>
    <row r="13" spans="2:21" x14ac:dyDescent="0.2">
      <c r="B13" s="19">
        <v>5</v>
      </c>
      <c r="C13" s="88" t="str">
        <f t="shared" si="1"/>
        <v/>
      </c>
      <c r="D13" s="88"/>
      <c r="E13" s="19"/>
      <c r="F13" s="8"/>
      <c r="G13" s="19" t="s">
        <v>3</v>
      </c>
      <c r="H13" s="89"/>
      <c r="I13" s="89"/>
      <c r="J13" s="19"/>
      <c r="K13" s="88" t="str">
        <f t="shared" si="0"/>
        <v/>
      </c>
      <c r="L13" s="88"/>
      <c r="M13" s="6" t="str">
        <f t="shared" si="2"/>
        <v/>
      </c>
      <c r="N13" s="19"/>
      <c r="O13" s="8"/>
      <c r="P13" s="89"/>
      <c r="Q13" s="89"/>
      <c r="R13" s="92" t="str">
        <f t="shared" si="3"/>
        <v/>
      </c>
      <c r="S13" s="92"/>
      <c r="T13" s="93" t="str">
        <f t="shared" si="4"/>
        <v/>
      </c>
      <c r="U13" s="93"/>
    </row>
    <row r="14" spans="2:21" x14ac:dyDescent="0.2">
      <c r="B14" s="19">
        <v>6</v>
      </c>
      <c r="C14" s="88" t="str">
        <f t="shared" si="1"/>
        <v/>
      </c>
      <c r="D14" s="88"/>
      <c r="E14" s="19"/>
      <c r="F14" s="8"/>
      <c r="G14" s="19" t="s">
        <v>4</v>
      </c>
      <c r="H14" s="89"/>
      <c r="I14" s="89"/>
      <c r="J14" s="19"/>
      <c r="K14" s="88" t="str">
        <f t="shared" si="0"/>
        <v/>
      </c>
      <c r="L14" s="88"/>
      <c r="M14" s="6" t="str">
        <f t="shared" si="2"/>
        <v/>
      </c>
      <c r="N14" s="19"/>
      <c r="O14" s="8"/>
      <c r="P14" s="89"/>
      <c r="Q14" s="89"/>
      <c r="R14" s="92" t="str">
        <f t="shared" si="3"/>
        <v/>
      </c>
      <c r="S14" s="92"/>
      <c r="T14" s="93" t="str">
        <f t="shared" si="4"/>
        <v/>
      </c>
      <c r="U14" s="93"/>
    </row>
    <row r="15" spans="2:21" x14ac:dyDescent="0.2">
      <c r="B15" s="19">
        <v>7</v>
      </c>
      <c r="C15" s="88" t="str">
        <f t="shared" si="1"/>
        <v/>
      </c>
      <c r="D15" s="88"/>
      <c r="E15" s="19"/>
      <c r="F15" s="8"/>
      <c r="G15" s="19" t="s">
        <v>4</v>
      </c>
      <c r="H15" s="89"/>
      <c r="I15" s="89"/>
      <c r="J15" s="19"/>
      <c r="K15" s="88" t="str">
        <f t="shared" si="0"/>
        <v/>
      </c>
      <c r="L15" s="88"/>
      <c r="M15" s="6" t="str">
        <f t="shared" si="2"/>
        <v/>
      </c>
      <c r="N15" s="19"/>
      <c r="O15" s="8"/>
      <c r="P15" s="89"/>
      <c r="Q15" s="89"/>
      <c r="R15" s="92" t="str">
        <f t="shared" si="3"/>
        <v/>
      </c>
      <c r="S15" s="92"/>
      <c r="T15" s="93" t="str">
        <f t="shared" si="4"/>
        <v/>
      </c>
      <c r="U15" s="93"/>
    </row>
    <row r="16" spans="2:21" x14ac:dyDescent="0.2">
      <c r="B16" s="19">
        <v>8</v>
      </c>
      <c r="C16" s="88" t="str">
        <f t="shared" si="1"/>
        <v/>
      </c>
      <c r="D16" s="88"/>
      <c r="E16" s="19"/>
      <c r="F16" s="8"/>
      <c r="G16" s="19" t="s">
        <v>4</v>
      </c>
      <c r="H16" s="89"/>
      <c r="I16" s="89"/>
      <c r="J16" s="19"/>
      <c r="K16" s="88" t="str">
        <f t="shared" si="0"/>
        <v/>
      </c>
      <c r="L16" s="88"/>
      <c r="M16" s="6" t="str">
        <f t="shared" si="2"/>
        <v/>
      </c>
      <c r="N16" s="19"/>
      <c r="O16" s="8"/>
      <c r="P16" s="89"/>
      <c r="Q16" s="89"/>
      <c r="R16" s="92" t="str">
        <f t="shared" si="3"/>
        <v/>
      </c>
      <c r="S16" s="92"/>
      <c r="T16" s="93" t="str">
        <f t="shared" si="4"/>
        <v/>
      </c>
      <c r="U16" s="93"/>
    </row>
    <row r="17" spans="2:21" x14ac:dyDescent="0.2">
      <c r="B17" s="19">
        <v>9</v>
      </c>
      <c r="C17" s="88" t="str">
        <f t="shared" si="1"/>
        <v/>
      </c>
      <c r="D17" s="88"/>
      <c r="E17" s="19"/>
      <c r="F17" s="8"/>
      <c r="G17" s="19" t="s">
        <v>4</v>
      </c>
      <c r="H17" s="89"/>
      <c r="I17" s="89"/>
      <c r="J17" s="19"/>
      <c r="K17" s="88" t="str">
        <f t="shared" si="0"/>
        <v/>
      </c>
      <c r="L17" s="88"/>
      <c r="M17" s="6" t="str">
        <f t="shared" si="2"/>
        <v/>
      </c>
      <c r="N17" s="19"/>
      <c r="O17" s="8"/>
      <c r="P17" s="89"/>
      <c r="Q17" s="89"/>
      <c r="R17" s="92" t="str">
        <f t="shared" si="3"/>
        <v/>
      </c>
      <c r="S17" s="92"/>
      <c r="T17" s="93" t="str">
        <f t="shared" si="4"/>
        <v/>
      </c>
      <c r="U17" s="93"/>
    </row>
    <row r="18" spans="2:21" x14ac:dyDescent="0.2">
      <c r="B18" s="19">
        <v>10</v>
      </c>
      <c r="C18" s="88" t="str">
        <f t="shared" si="1"/>
        <v/>
      </c>
      <c r="D18" s="88"/>
      <c r="E18" s="19"/>
      <c r="F18" s="8"/>
      <c r="G18" s="19" t="s">
        <v>4</v>
      </c>
      <c r="H18" s="89"/>
      <c r="I18" s="89"/>
      <c r="J18" s="19"/>
      <c r="K18" s="88" t="str">
        <f t="shared" si="0"/>
        <v/>
      </c>
      <c r="L18" s="88"/>
      <c r="M18" s="6" t="str">
        <f t="shared" si="2"/>
        <v/>
      </c>
      <c r="N18" s="19"/>
      <c r="O18" s="8"/>
      <c r="P18" s="89"/>
      <c r="Q18" s="89"/>
      <c r="R18" s="92" t="str">
        <f t="shared" si="3"/>
        <v/>
      </c>
      <c r="S18" s="92"/>
      <c r="T18" s="93" t="str">
        <f t="shared" si="4"/>
        <v/>
      </c>
      <c r="U18" s="93"/>
    </row>
    <row r="19" spans="2:21" x14ac:dyDescent="0.2">
      <c r="B19" s="19">
        <v>11</v>
      </c>
      <c r="C19" s="88" t="str">
        <f t="shared" si="1"/>
        <v/>
      </c>
      <c r="D19" s="88"/>
      <c r="E19" s="19"/>
      <c r="F19" s="8"/>
      <c r="G19" s="19" t="s">
        <v>4</v>
      </c>
      <c r="H19" s="89"/>
      <c r="I19" s="89"/>
      <c r="J19" s="19"/>
      <c r="K19" s="88" t="str">
        <f t="shared" si="0"/>
        <v/>
      </c>
      <c r="L19" s="88"/>
      <c r="M19" s="6" t="str">
        <f t="shared" si="2"/>
        <v/>
      </c>
      <c r="N19" s="19"/>
      <c r="O19" s="8"/>
      <c r="P19" s="89"/>
      <c r="Q19" s="89"/>
      <c r="R19" s="92" t="str">
        <f t="shared" si="3"/>
        <v/>
      </c>
      <c r="S19" s="92"/>
      <c r="T19" s="93" t="str">
        <f t="shared" si="4"/>
        <v/>
      </c>
      <c r="U19" s="93"/>
    </row>
    <row r="20" spans="2:21" x14ac:dyDescent="0.2">
      <c r="B20" s="19">
        <v>12</v>
      </c>
      <c r="C20" s="88" t="str">
        <f t="shared" si="1"/>
        <v/>
      </c>
      <c r="D20" s="88"/>
      <c r="E20" s="19"/>
      <c r="F20" s="8"/>
      <c r="G20" s="19" t="s">
        <v>4</v>
      </c>
      <c r="H20" s="89"/>
      <c r="I20" s="89"/>
      <c r="J20" s="19"/>
      <c r="K20" s="88" t="str">
        <f t="shared" si="0"/>
        <v/>
      </c>
      <c r="L20" s="88"/>
      <c r="M20" s="6" t="str">
        <f t="shared" si="2"/>
        <v/>
      </c>
      <c r="N20" s="19"/>
      <c r="O20" s="8"/>
      <c r="P20" s="89"/>
      <c r="Q20" s="89"/>
      <c r="R20" s="92" t="str">
        <f t="shared" si="3"/>
        <v/>
      </c>
      <c r="S20" s="92"/>
      <c r="T20" s="93" t="str">
        <f t="shared" si="4"/>
        <v/>
      </c>
      <c r="U20" s="93"/>
    </row>
    <row r="21" spans="2:21" x14ac:dyDescent="0.2">
      <c r="B21" s="19">
        <v>13</v>
      </c>
      <c r="C21" s="88" t="str">
        <f t="shared" si="1"/>
        <v/>
      </c>
      <c r="D21" s="88"/>
      <c r="E21" s="19"/>
      <c r="F21" s="8"/>
      <c r="G21" s="19" t="s">
        <v>4</v>
      </c>
      <c r="H21" s="89"/>
      <c r="I21" s="89"/>
      <c r="J21" s="19"/>
      <c r="K21" s="88" t="str">
        <f t="shared" si="0"/>
        <v/>
      </c>
      <c r="L21" s="88"/>
      <c r="M21" s="6" t="str">
        <f t="shared" si="2"/>
        <v/>
      </c>
      <c r="N21" s="19"/>
      <c r="O21" s="8"/>
      <c r="P21" s="89"/>
      <c r="Q21" s="89"/>
      <c r="R21" s="92" t="str">
        <f t="shared" si="3"/>
        <v/>
      </c>
      <c r="S21" s="92"/>
      <c r="T21" s="93" t="str">
        <f t="shared" si="4"/>
        <v/>
      </c>
      <c r="U21" s="93"/>
    </row>
    <row r="22" spans="2:21" x14ac:dyDescent="0.2">
      <c r="B22" s="19">
        <v>14</v>
      </c>
      <c r="C22" s="88" t="str">
        <f t="shared" si="1"/>
        <v/>
      </c>
      <c r="D22" s="88"/>
      <c r="E22" s="19"/>
      <c r="F22" s="8"/>
      <c r="G22" s="19" t="s">
        <v>3</v>
      </c>
      <c r="H22" s="89"/>
      <c r="I22" s="89"/>
      <c r="J22" s="19"/>
      <c r="K22" s="88" t="str">
        <f t="shared" si="0"/>
        <v/>
      </c>
      <c r="L22" s="88"/>
      <c r="M22" s="6" t="str">
        <f t="shared" si="2"/>
        <v/>
      </c>
      <c r="N22" s="19"/>
      <c r="O22" s="8"/>
      <c r="P22" s="89"/>
      <c r="Q22" s="89"/>
      <c r="R22" s="92" t="str">
        <f t="shared" si="3"/>
        <v/>
      </c>
      <c r="S22" s="92"/>
      <c r="T22" s="93" t="str">
        <f t="shared" si="4"/>
        <v/>
      </c>
      <c r="U22" s="93"/>
    </row>
    <row r="23" spans="2:21" x14ac:dyDescent="0.2">
      <c r="B23" s="19">
        <v>15</v>
      </c>
      <c r="C23" s="88" t="str">
        <f t="shared" si="1"/>
        <v/>
      </c>
      <c r="D23" s="88"/>
      <c r="E23" s="19"/>
      <c r="F23" s="8"/>
      <c r="G23" s="19" t="s">
        <v>4</v>
      </c>
      <c r="H23" s="89"/>
      <c r="I23" s="89"/>
      <c r="J23" s="19"/>
      <c r="K23" s="88" t="str">
        <f t="shared" si="0"/>
        <v/>
      </c>
      <c r="L23" s="88"/>
      <c r="M23" s="6" t="str">
        <f t="shared" si="2"/>
        <v/>
      </c>
      <c r="N23" s="19"/>
      <c r="O23" s="8"/>
      <c r="P23" s="89"/>
      <c r="Q23" s="89"/>
      <c r="R23" s="92" t="str">
        <f t="shared" si="3"/>
        <v/>
      </c>
      <c r="S23" s="92"/>
      <c r="T23" s="93" t="str">
        <f t="shared" si="4"/>
        <v/>
      </c>
      <c r="U23" s="93"/>
    </row>
    <row r="24" spans="2:21" x14ac:dyDescent="0.2">
      <c r="B24" s="19">
        <v>16</v>
      </c>
      <c r="C24" s="88" t="str">
        <f t="shared" si="1"/>
        <v/>
      </c>
      <c r="D24" s="88"/>
      <c r="E24" s="19"/>
      <c r="F24" s="8"/>
      <c r="G24" s="19" t="s">
        <v>4</v>
      </c>
      <c r="H24" s="89"/>
      <c r="I24" s="89"/>
      <c r="J24" s="19"/>
      <c r="K24" s="88" t="str">
        <f t="shared" si="0"/>
        <v/>
      </c>
      <c r="L24" s="88"/>
      <c r="M24" s="6" t="str">
        <f t="shared" si="2"/>
        <v/>
      </c>
      <c r="N24" s="19"/>
      <c r="O24" s="8"/>
      <c r="P24" s="89"/>
      <c r="Q24" s="89"/>
      <c r="R24" s="92" t="str">
        <f t="shared" si="3"/>
        <v/>
      </c>
      <c r="S24" s="92"/>
      <c r="T24" s="93" t="str">
        <f t="shared" si="4"/>
        <v/>
      </c>
      <c r="U24" s="93"/>
    </row>
    <row r="25" spans="2:21" x14ac:dyDescent="0.2">
      <c r="B25" s="19">
        <v>17</v>
      </c>
      <c r="C25" s="88" t="str">
        <f t="shared" si="1"/>
        <v/>
      </c>
      <c r="D25" s="88"/>
      <c r="E25" s="19"/>
      <c r="F25" s="8"/>
      <c r="G25" s="19" t="s">
        <v>4</v>
      </c>
      <c r="H25" s="89"/>
      <c r="I25" s="89"/>
      <c r="J25" s="19"/>
      <c r="K25" s="88" t="str">
        <f t="shared" si="0"/>
        <v/>
      </c>
      <c r="L25" s="88"/>
      <c r="M25" s="6" t="str">
        <f t="shared" si="2"/>
        <v/>
      </c>
      <c r="N25" s="19"/>
      <c r="O25" s="8"/>
      <c r="P25" s="89"/>
      <c r="Q25" s="89"/>
      <c r="R25" s="92" t="str">
        <f t="shared" si="3"/>
        <v/>
      </c>
      <c r="S25" s="92"/>
      <c r="T25" s="93" t="str">
        <f t="shared" si="4"/>
        <v/>
      </c>
      <c r="U25" s="93"/>
    </row>
    <row r="26" spans="2:21" x14ac:dyDescent="0.2">
      <c r="B26" s="19">
        <v>18</v>
      </c>
      <c r="C26" s="88" t="str">
        <f t="shared" si="1"/>
        <v/>
      </c>
      <c r="D26" s="88"/>
      <c r="E26" s="19"/>
      <c r="F26" s="8"/>
      <c r="G26" s="19" t="s">
        <v>4</v>
      </c>
      <c r="H26" s="89"/>
      <c r="I26" s="89"/>
      <c r="J26" s="19"/>
      <c r="K26" s="88" t="str">
        <f t="shared" si="0"/>
        <v/>
      </c>
      <c r="L26" s="88"/>
      <c r="M26" s="6" t="str">
        <f t="shared" si="2"/>
        <v/>
      </c>
      <c r="N26" s="19"/>
      <c r="O26" s="8"/>
      <c r="P26" s="89"/>
      <c r="Q26" s="89"/>
      <c r="R26" s="92" t="str">
        <f t="shared" si="3"/>
        <v/>
      </c>
      <c r="S26" s="92"/>
      <c r="T26" s="93" t="str">
        <f t="shared" si="4"/>
        <v/>
      </c>
      <c r="U26" s="93"/>
    </row>
    <row r="27" spans="2:21" x14ac:dyDescent="0.2">
      <c r="B27" s="19">
        <v>19</v>
      </c>
      <c r="C27" s="88" t="str">
        <f t="shared" si="1"/>
        <v/>
      </c>
      <c r="D27" s="88"/>
      <c r="E27" s="19"/>
      <c r="F27" s="8"/>
      <c r="G27" s="19" t="s">
        <v>3</v>
      </c>
      <c r="H27" s="89"/>
      <c r="I27" s="89"/>
      <c r="J27" s="19"/>
      <c r="K27" s="88" t="str">
        <f t="shared" si="0"/>
        <v/>
      </c>
      <c r="L27" s="88"/>
      <c r="M27" s="6" t="str">
        <f t="shared" si="2"/>
        <v/>
      </c>
      <c r="N27" s="19"/>
      <c r="O27" s="8"/>
      <c r="P27" s="89"/>
      <c r="Q27" s="89"/>
      <c r="R27" s="92" t="str">
        <f t="shared" si="3"/>
        <v/>
      </c>
      <c r="S27" s="92"/>
      <c r="T27" s="93" t="str">
        <f t="shared" si="4"/>
        <v/>
      </c>
      <c r="U27" s="93"/>
    </row>
    <row r="28" spans="2:21" x14ac:dyDescent="0.2">
      <c r="B28" s="19">
        <v>20</v>
      </c>
      <c r="C28" s="88" t="str">
        <f t="shared" si="1"/>
        <v/>
      </c>
      <c r="D28" s="88"/>
      <c r="E28" s="19"/>
      <c r="F28" s="8"/>
      <c r="G28" s="19" t="s">
        <v>4</v>
      </c>
      <c r="H28" s="89"/>
      <c r="I28" s="89"/>
      <c r="J28" s="19"/>
      <c r="K28" s="88" t="str">
        <f t="shared" si="0"/>
        <v/>
      </c>
      <c r="L28" s="88"/>
      <c r="M28" s="6" t="str">
        <f t="shared" si="2"/>
        <v/>
      </c>
      <c r="N28" s="19"/>
      <c r="O28" s="8"/>
      <c r="P28" s="89"/>
      <c r="Q28" s="89"/>
      <c r="R28" s="92" t="str">
        <f t="shared" si="3"/>
        <v/>
      </c>
      <c r="S28" s="92"/>
      <c r="T28" s="93" t="str">
        <f t="shared" si="4"/>
        <v/>
      </c>
      <c r="U28" s="93"/>
    </row>
    <row r="29" spans="2:21" x14ac:dyDescent="0.2">
      <c r="B29" s="19">
        <v>21</v>
      </c>
      <c r="C29" s="88" t="str">
        <f t="shared" si="1"/>
        <v/>
      </c>
      <c r="D29" s="88"/>
      <c r="E29" s="19"/>
      <c r="F29" s="8"/>
      <c r="G29" s="19" t="s">
        <v>3</v>
      </c>
      <c r="H29" s="89"/>
      <c r="I29" s="89"/>
      <c r="J29" s="19"/>
      <c r="K29" s="88" t="str">
        <f t="shared" si="0"/>
        <v/>
      </c>
      <c r="L29" s="88"/>
      <c r="M29" s="6" t="str">
        <f t="shared" si="2"/>
        <v/>
      </c>
      <c r="N29" s="19"/>
      <c r="O29" s="8"/>
      <c r="P29" s="89"/>
      <c r="Q29" s="89"/>
      <c r="R29" s="92" t="str">
        <f t="shared" si="3"/>
        <v/>
      </c>
      <c r="S29" s="92"/>
      <c r="T29" s="93" t="str">
        <f t="shared" si="4"/>
        <v/>
      </c>
      <c r="U29" s="93"/>
    </row>
    <row r="30" spans="2:21" x14ac:dyDescent="0.2">
      <c r="B30" s="19">
        <v>22</v>
      </c>
      <c r="C30" s="88" t="str">
        <f t="shared" si="1"/>
        <v/>
      </c>
      <c r="D30" s="88"/>
      <c r="E30" s="19"/>
      <c r="F30" s="8"/>
      <c r="G30" s="19" t="s">
        <v>3</v>
      </c>
      <c r="H30" s="89"/>
      <c r="I30" s="89"/>
      <c r="J30" s="19"/>
      <c r="K30" s="88" t="str">
        <f t="shared" si="0"/>
        <v/>
      </c>
      <c r="L30" s="88"/>
      <c r="M30" s="6" t="str">
        <f t="shared" si="2"/>
        <v/>
      </c>
      <c r="N30" s="19"/>
      <c r="O30" s="8"/>
      <c r="P30" s="89"/>
      <c r="Q30" s="89"/>
      <c r="R30" s="92" t="str">
        <f t="shared" si="3"/>
        <v/>
      </c>
      <c r="S30" s="92"/>
      <c r="T30" s="93" t="str">
        <f t="shared" si="4"/>
        <v/>
      </c>
      <c r="U30" s="93"/>
    </row>
    <row r="31" spans="2:21" x14ac:dyDescent="0.2">
      <c r="B31" s="19">
        <v>23</v>
      </c>
      <c r="C31" s="88" t="str">
        <f t="shared" si="1"/>
        <v/>
      </c>
      <c r="D31" s="88"/>
      <c r="E31" s="19"/>
      <c r="F31" s="8"/>
      <c r="G31" s="19" t="s">
        <v>3</v>
      </c>
      <c r="H31" s="89"/>
      <c r="I31" s="89"/>
      <c r="J31" s="19"/>
      <c r="K31" s="88" t="str">
        <f t="shared" si="0"/>
        <v/>
      </c>
      <c r="L31" s="88"/>
      <c r="M31" s="6" t="str">
        <f t="shared" si="2"/>
        <v/>
      </c>
      <c r="N31" s="19"/>
      <c r="O31" s="8"/>
      <c r="P31" s="89"/>
      <c r="Q31" s="89"/>
      <c r="R31" s="92" t="str">
        <f t="shared" si="3"/>
        <v/>
      </c>
      <c r="S31" s="92"/>
      <c r="T31" s="93" t="str">
        <f t="shared" si="4"/>
        <v/>
      </c>
      <c r="U31" s="93"/>
    </row>
    <row r="32" spans="2:21" x14ac:dyDescent="0.2">
      <c r="B32" s="19">
        <v>24</v>
      </c>
      <c r="C32" s="88" t="str">
        <f t="shared" si="1"/>
        <v/>
      </c>
      <c r="D32" s="88"/>
      <c r="E32" s="19"/>
      <c r="F32" s="8"/>
      <c r="G32" s="19" t="s">
        <v>3</v>
      </c>
      <c r="H32" s="89"/>
      <c r="I32" s="89"/>
      <c r="J32" s="19"/>
      <c r="K32" s="88" t="str">
        <f t="shared" si="0"/>
        <v/>
      </c>
      <c r="L32" s="88"/>
      <c r="M32" s="6" t="str">
        <f t="shared" si="2"/>
        <v/>
      </c>
      <c r="N32" s="19"/>
      <c r="O32" s="8"/>
      <c r="P32" s="89"/>
      <c r="Q32" s="89"/>
      <c r="R32" s="92" t="str">
        <f t="shared" si="3"/>
        <v/>
      </c>
      <c r="S32" s="92"/>
      <c r="T32" s="93" t="str">
        <f t="shared" si="4"/>
        <v/>
      </c>
      <c r="U32" s="93"/>
    </row>
    <row r="33" spans="2:21" x14ac:dyDescent="0.2">
      <c r="B33" s="19">
        <v>25</v>
      </c>
      <c r="C33" s="88" t="str">
        <f t="shared" si="1"/>
        <v/>
      </c>
      <c r="D33" s="88"/>
      <c r="E33" s="19"/>
      <c r="F33" s="8"/>
      <c r="G33" s="19" t="s">
        <v>4</v>
      </c>
      <c r="H33" s="89"/>
      <c r="I33" s="89"/>
      <c r="J33" s="19"/>
      <c r="K33" s="88" t="str">
        <f t="shared" si="0"/>
        <v/>
      </c>
      <c r="L33" s="88"/>
      <c r="M33" s="6" t="str">
        <f t="shared" si="2"/>
        <v/>
      </c>
      <c r="N33" s="19"/>
      <c r="O33" s="8"/>
      <c r="P33" s="89"/>
      <c r="Q33" s="89"/>
      <c r="R33" s="92" t="str">
        <f t="shared" si="3"/>
        <v/>
      </c>
      <c r="S33" s="92"/>
      <c r="T33" s="93" t="str">
        <f t="shared" si="4"/>
        <v/>
      </c>
      <c r="U33" s="93"/>
    </row>
    <row r="34" spans="2:21" x14ac:dyDescent="0.2">
      <c r="B34" s="19">
        <v>26</v>
      </c>
      <c r="C34" s="88" t="str">
        <f t="shared" si="1"/>
        <v/>
      </c>
      <c r="D34" s="88"/>
      <c r="E34" s="19"/>
      <c r="F34" s="8"/>
      <c r="G34" s="19" t="s">
        <v>3</v>
      </c>
      <c r="H34" s="89"/>
      <c r="I34" s="89"/>
      <c r="J34" s="19"/>
      <c r="K34" s="88" t="str">
        <f t="shared" si="0"/>
        <v/>
      </c>
      <c r="L34" s="88"/>
      <c r="M34" s="6" t="str">
        <f t="shared" si="2"/>
        <v/>
      </c>
      <c r="N34" s="19"/>
      <c r="O34" s="8"/>
      <c r="P34" s="89"/>
      <c r="Q34" s="89"/>
      <c r="R34" s="92" t="str">
        <f t="shared" si="3"/>
        <v/>
      </c>
      <c r="S34" s="92"/>
      <c r="T34" s="93" t="str">
        <f t="shared" si="4"/>
        <v/>
      </c>
      <c r="U34" s="93"/>
    </row>
    <row r="35" spans="2:21" x14ac:dyDescent="0.2">
      <c r="B35" s="19">
        <v>27</v>
      </c>
      <c r="C35" s="88" t="str">
        <f t="shared" si="1"/>
        <v/>
      </c>
      <c r="D35" s="88"/>
      <c r="E35" s="19"/>
      <c r="F35" s="8"/>
      <c r="G35" s="19" t="s">
        <v>3</v>
      </c>
      <c r="H35" s="89"/>
      <c r="I35" s="89"/>
      <c r="J35" s="19"/>
      <c r="K35" s="88" t="str">
        <f t="shared" si="0"/>
        <v/>
      </c>
      <c r="L35" s="88"/>
      <c r="M35" s="6" t="str">
        <f t="shared" si="2"/>
        <v/>
      </c>
      <c r="N35" s="19"/>
      <c r="O35" s="8"/>
      <c r="P35" s="89"/>
      <c r="Q35" s="89"/>
      <c r="R35" s="92" t="str">
        <f t="shared" si="3"/>
        <v/>
      </c>
      <c r="S35" s="92"/>
      <c r="T35" s="93" t="str">
        <f t="shared" si="4"/>
        <v/>
      </c>
      <c r="U35" s="93"/>
    </row>
    <row r="36" spans="2:21" x14ac:dyDescent="0.2">
      <c r="B36" s="19">
        <v>28</v>
      </c>
      <c r="C36" s="88" t="str">
        <f t="shared" si="1"/>
        <v/>
      </c>
      <c r="D36" s="88"/>
      <c r="E36" s="19"/>
      <c r="F36" s="8"/>
      <c r="G36" s="19" t="s">
        <v>3</v>
      </c>
      <c r="H36" s="89"/>
      <c r="I36" s="89"/>
      <c r="J36" s="19"/>
      <c r="K36" s="88" t="str">
        <f t="shared" si="0"/>
        <v/>
      </c>
      <c r="L36" s="88"/>
      <c r="M36" s="6" t="str">
        <f t="shared" si="2"/>
        <v/>
      </c>
      <c r="N36" s="19"/>
      <c r="O36" s="8"/>
      <c r="P36" s="89"/>
      <c r="Q36" s="89"/>
      <c r="R36" s="92" t="str">
        <f t="shared" si="3"/>
        <v/>
      </c>
      <c r="S36" s="92"/>
      <c r="T36" s="93" t="str">
        <f t="shared" si="4"/>
        <v/>
      </c>
      <c r="U36" s="93"/>
    </row>
    <row r="37" spans="2:21" x14ac:dyDescent="0.2">
      <c r="B37" s="19">
        <v>29</v>
      </c>
      <c r="C37" s="88" t="str">
        <f t="shared" si="1"/>
        <v/>
      </c>
      <c r="D37" s="88"/>
      <c r="E37" s="19"/>
      <c r="F37" s="8"/>
      <c r="G37" s="19" t="s">
        <v>3</v>
      </c>
      <c r="H37" s="89"/>
      <c r="I37" s="89"/>
      <c r="J37" s="19"/>
      <c r="K37" s="88" t="str">
        <f t="shared" si="0"/>
        <v/>
      </c>
      <c r="L37" s="88"/>
      <c r="M37" s="6" t="str">
        <f t="shared" si="2"/>
        <v/>
      </c>
      <c r="N37" s="19"/>
      <c r="O37" s="8"/>
      <c r="P37" s="89"/>
      <c r="Q37" s="89"/>
      <c r="R37" s="92" t="str">
        <f t="shared" si="3"/>
        <v/>
      </c>
      <c r="S37" s="92"/>
      <c r="T37" s="93" t="str">
        <f t="shared" si="4"/>
        <v/>
      </c>
      <c r="U37" s="93"/>
    </row>
    <row r="38" spans="2:21" x14ac:dyDescent="0.2">
      <c r="B38" s="19">
        <v>30</v>
      </c>
      <c r="C38" s="88" t="str">
        <f t="shared" si="1"/>
        <v/>
      </c>
      <c r="D38" s="88"/>
      <c r="E38" s="19"/>
      <c r="F38" s="8"/>
      <c r="G38" s="19" t="s">
        <v>4</v>
      </c>
      <c r="H38" s="89"/>
      <c r="I38" s="89"/>
      <c r="J38" s="19"/>
      <c r="K38" s="88" t="str">
        <f t="shared" si="0"/>
        <v/>
      </c>
      <c r="L38" s="88"/>
      <c r="M38" s="6" t="str">
        <f t="shared" si="2"/>
        <v/>
      </c>
      <c r="N38" s="19"/>
      <c r="O38" s="8"/>
      <c r="P38" s="89"/>
      <c r="Q38" s="89"/>
      <c r="R38" s="92" t="str">
        <f t="shared" si="3"/>
        <v/>
      </c>
      <c r="S38" s="92"/>
      <c r="T38" s="93" t="str">
        <f t="shared" si="4"/>
        <v/>
      </c>
      <c r="U38" s="93"/>
    </row>
    <row r="39" spans="2:21" x14ac:dyDescent="0.2">
      <c r="B39" s="19">
        <v>31</v>
      </c>
      <c r="C39" s="88" t="str">
        <f t="shared" si="1"/>
        <v/>
      </c>
      <c r="D39" s="88"/>
      <c r="E39" s="19"/>
      <c r="F39" s="8"/>
      <c r="G39" s="19" t="s">
        <v>4</v>
      </c>
      <c r="H39" s="89"/>
      <c r="I39" s="89"/>
      <c r="J39" s="19"/>
      <c r="K39" s="88" t="str">
        <f t="shared" si="0"/>
        <v/>
      </c>
      <c r="L39" s="88"/>
      <c r="M39" s="6" t="str">
        <f t="shared" si="2"/>
        <v/>
      </c>
      <c r="N39" s="19"/>
      <c r="O39" s="8"/>
      <c r="P39" s="89"/>
      <c r="Q39" s="89"/>
      <c r="R39" s="92" t="str">
        <f t="shared" si="3"/>
        <v/>
      </c>
      <c r="S39" s="92"/>
      <c r="T39" s="93" t="str">
        <f t="shared" si="4"/>
        <v/>
      </c>
      <c r="U39" s="93"/>
    </row>
    <row r="40" spans="2:21" x14ac:dyDescent="0.2">
      <c r="B40" s="19">
        <v>32</v>
      </c>
      <c r="C40" s="88" t="str">
        <f t="shared" si="1"/>
        <v/>
      </c>
      <c r="D40" s="88"/>
      <c r="E40" s="19"/>
      <c r="F40" s="8"/>
      <c r="G40" s="19" t="s">
        <v>4</v>
      </c>
      <c r="H40" s="89"/>
      <c r="I40" s="89"/>
      <c r="J40" s="19"/>
      <c r="K40" s="88" t="str">
        <f t="shared" si="0"/>
        <v/>
      </c>
      <c r="L40" s="88"/>
      <c r="M40" s="6" t="str">
        <f t="shared" si="2"/>
        <v/>
      </c>
      <c r="N40" s="19"/>
      <c r="O40" s="8"/>
      <c r="P40" s="89"/>
      <c r="Q40" s="89"/>
      <c r="R40" s="92" t="str">
        <f t="shared" si="3"/>
        <v/>
      </c>
      <c r="S40" s="92"/>
      <c r="T40" s="93" t="str">
        <f t="shared" si="4"/>
        <v/>
      </c>
      <c r="U40" s="93"/>
    </row>
    <row r="41" spans="2:21" x14ac:dyDescent="0.2">
      <c r="B41" s="19">
        <v>33</v>
      </c>
      <c r="C41" s="88" t="str">
        <f t="shared" si="1"/>
        <v/>
      </c>
      <c r="D41" s="88"/>
      <c r="E41" s="19"/>
      <c r="F41" s="8"/>
      <c r="G41" s="19" t="s">
        <v>3</v>
      </c>
      <c r="H41" s="89"/>
      <c r="I41" s="89"/>
      <c r="J41" s="19"/>
      <c r="K41" s="88" t="str">
        <f t="shared" si="0"/>
        <v/>
      </c>
      <c r="L41" s="88"/>
      <c r="M41" s="6" t="str">
        <f t="shared" si="2"/>
        <v/>
      </c>
      <c r="N41" s="19"/>
      <c r="O41" s="8"/>
      <c r="P41" s="89"/>
      <c r="Q41" s="89"/>
      <c r="R41" s="92" t="str">
        <f t="shared" si="3"/>
        <v/>
      </c>
      <c r="S41" s="92"/>
      <c r="T41" s="93" t="str">
        <f t="shared" si="4"/>
        <v/>
      </c>
      <c r="U41" s="93"/>
    </row>
    <row r="42" spans="2:21" x14ac:dyDescent="0.2">
      <c r="B42" s="19">
        <v>34</v>
      </c>
      <c r="C42" s="88" t="str">
        <f t="shared" si="1"/>
        <v/>
      </c>
      <c r="D42" s="88"/>
      <c r="E42" s="19"/>
      <c r="F42" s="8"/>
      <c r="G42" s="19" t="s">
        <v>4</v>
      </c>
      <c r="H42" s="89"/>
      <c r="I42" s="89"/>
      <c r="J42" s="19"/>
      <c r="K42" s="88" t="str">
        <f t="shared" si="0"/>
        <v/>
      </c>
      <c r="L42" s="88"/>
      <c r="M42" s="6" t="str">
        <f t="shared" si="2"/>
        <v/>
      </c>
      <c r="N42" s="19"/>
      <c r="O42" s="8"/>
      <c r="P42" s="89"/>
      <c r="Q42" s="89"/>
      <c r="R42" s="92" t="str">
        <f t="shared" si="3"/>
        <v/>
      </c>
      <c r="S42" s="92"/>
      <c r="T42" s="93" t="str">
        <f t="shared" si="4"/>
        <v/>
      </c>
      <c r="U42" s="93"/>
    </row>
    <row r="43" spans="2:21" x14ac:dyDescent="0.2">
      <c r="B43" s="19">
        <v>35</v>
      </c>
      <c r="C43" s="88" t="str">
        <f t="shared" si="1"/>
        <v/>
      </c>
      <c r="D43" s="88"/>
      <c r="E43" s="19"/>
      <c r="F43" s="8"/>
      <c r="G43" s="19" t="s">
        <v>3</v>
      </c>
      <c r="H43" s="89"/>
      <c r="I43" s="89"/>
      <c r="J43" s="19"/>
      <c r="K43" s="88" t="str">
        <f t="shared" si="0"/>
        <v/>
      </c>
      <c r="L43" s="88"/>
      <c r="M43" s="6" t="str">
        <f t="shared" si="2"/>
        <v/>
      </c>
      <c r="N43" s="19"/>
      <c r="O43" s="8"/>
      <c r="P43" s="89"/>
      <c r="Q43" s="89"/>
      <c r="R43" s="92" t="str">
        <f t="shared" si="3"/>
        <v/>
      </c>
      <c r="S43" s="92"/>
      <c r="T43" s="93" t="str">
        <f t="shared" si="4"/>
        <v/>
      </c>
      <c r="U43" s="93"/>
    </row>
    <row r="44" spans="2:21" x14ac:dyDescent="0.2">
      <c r="B44" s="19">
        <v>36</v>
      </c>
      <c r="C44" s="88" t="str">
        <f t="shared" si="1"/>
        <v/>
      </c>
      <c r="D44" s="88"/>
      <c r="E44" s="19"/>
      <c r="F44" s="8"/>
      <c r="G44" s="19" t="s">
        <v>4</v>
      </c>
      <c r="H44" s="89"/>
      <c r="I44" s="89"/>
      <c r="J44" s="19"/>
      <c r="K44" s="88" t="str">
        <f t="shared" si="0"/>
        <v/>
      </c>
      <c r="L44" s="88"/>
      <c r="M44" s="6" t="str">
        <f t="shared" si="2"/>
        <v/>
      </c>
      <c r="N44" s="19"/>
      <c r="O44" s="8"/>
      <c r="P44" s="89"/>
      <c r="Q44" s="89"/>
      <c r="R44" s="92" t="str">
        <f t="shared" si="3"/>
        <v/>
      </c>
      <c r="S44" s="92"/>
      <c r="T44" s="93" t="str">
        <f t="shared" si="4"/>
        <v/>
      </c>
      <c r="U44" s="93"/>
    </row>
    <row r="45" spans="2:21" x14ac:dyDescent="0.2">
      <c r="B45" s="19">
        <v>37</v>
      </c>
      <c r="C45" s="88" t="str">
        <f t="shared" si="1"/>
        <v/>
      </c>
      <c r="D45" s="88"/>
      <c r="E45" s="19"/>
      <c r="F45" s="8"/>
      <c r="G45" s="19" t="s">
        <v>3</v>
      </c>
      <c r="H45" s="89"/>
      <c r="I45" s="89"/>
      <c r="J45" s="19"/>
      <c r="K45" s="88" t="str">
        <f t="shared" si="0"/>
        <v/>
      </c>
      <c r="L45" s="88"/>
      <c r="M45" s="6" t="str">
        <f t="shared" si="2"/>
        <v/>
      </c>
      <c r="N45" s="19"/>
      <c r="O45" s="8"/>
      <c r="P45" s="89"/>
      <c r="Q45" s="89"/>
      <c r="R45" s="92" t="str">
        <f t="shared" si="3"/>
        <v/>
      </c>
      <c r="S45" s="92"/>
      <c r="T45" s="93" t="str">
        <f t="shared" si="4"/>
        <v/>
      </c>
      <c r="U45" s="93"/>
    </row>
    <row r="46" spans="2:21" x14ac:dyDescent="0.2">
      <c r="B46" s="19">
        <v>38</v>
      </c>
      <c r="C46" s="88" t="str">
        <f t="shared" si="1"/>
        <v/>
      </c>
      <c r="D46" s="88"/>
      <c r="E46" s="19"/>
      <c r="F46" s="8"/>
      <c r="G46" s="19" t="s">
        <v>4</v>
      </c>
      <c r="H46" s="89"/>
      <c r="I46" s="89"/>
      <c r="J46" s="19"/>
      <c r="K46" s="88" t="str">
        <f t="shared" si="0"/>
        <v/>
      </c>
      <c r="L46" s="88"/>
      <c r="M46" s="6" t="str">
        <f t="shared" si="2"/>
        <v/>
      </c>
      <c r="N46" s="19"/>
      <c r="O46" s="8"/>
      <c r="P46" s="89"/>
      <c r="Q46" s="89"/>
      <c r="R46" s="92" t="str">
        <f t="shared" si="3"/>
        <v/>
      </c>
      <c r="S46" s="92"/>
      <c r="T46" s="93" t="str">
        <f t="shared" si="4"/>
        <v/>
      </c>
      <c r="U46" s="93"/>
    </row>
    <row r="47" spans="2:21" x14ac:dyDescent="0.2">
      <c r="B47" s="19">
        <v>39</v>
      </c>
      <c r="C47" s="88" t="str">
        <f t="shared" si="1"/>
        <v/>
      </c>
      <c r="D47" s="88"/>
      <c r="E47" s="19"/>
      <c r="F47" s="8"/>
      <c r="G47" s="19" t="s">
        <v>4</v>
      </c>
      <c r="H47" s="89"/>
      <c r="I47" s="89"/>
      <c r="J47" s="19"/>
      <c r="K47" s="88" t="str">
        <f t="shared" si="0"/>
        <v/>
      </c>
      <c r="L47" s="88"/>
      <c r="M47" s="6" t="str">
        <f t="shared" si="2"/>
        <v/>
      </c>
      <c r="N47" s="19"/>
      <c r="O47" s="8"/>
      <c r="P47" s="89"/>
      <c r="Q47" s="89"/>
      <c r="R47" s="92" t="str">
        <f t="shared" si="3"/>
        <v/>
      </c>
      <c r="S47" s="92"/>
      <c r="T47" s="93" t="str">
        <f t="shared" si="4"/>
        <v/>
      </c>
      <c r="U47" s="93"/>
    </row>
    <row r="48" spans="2:21" x14ac:dyDescent="0.2">
      <c r="B48" s="19">
        <v>40</v>
      </c>
      <c r="C48" s="88" t="str">
        <f t="shared" si="1"/>
        <v/>
      </c>
      <c r="D48" s="88"/>
      <c r="E48" s="19"/>
      <c r="F48" s="8"/>
      <c r="G48" s="19" t="s">
        <v>37</v>
      </c>
      <c r="H48" s="89"/>
      <c r="I48" s="89"/>
      <c r="J48" s="19"/>
      <c r="K48" s="88" t="str">
        <f t="shared" si="0"/>
        <v/>
      </c>
      <c r="L48" s="88"/>
      <c r="M48" s="6" t="str">
        <f t="shared" si="2"/>
        <v/>
      </c>
      <c r="N48" s="19"/>
      <c r="O48" s="8"/>
      <c r="P48" s="89"/>
      <c r="Q48" s="89"/>
      <c r="R48" s="92" t="str">
        <f t="shared" si="3"/>
        <v/>
      </c>
      <c r="S48" s="92"/>
      <c r="T48" s="93" t="str">
        <f t="shared" si="4"/>
        <v/>
      </c>
      <c r="U48" s="93"/>
    </row>
    <row r="49" spans="2:21" x14ac:dyDescent="0.2">
      <c r="B49" s="19">
        <v>41</v>
      </c>
      <c r="C49" s="88" t="str">
        <f t="shared" si="1"/>
        <v/>
      </c>
      <c r="D49" s="88"/>
      <c r="E49" s="19"/>
      <c r="F49" s="8"/>
      <c r="G49" s="19" t="s">
        <v>4</v>
      </c>
      <c r="H49" s="89"/>
      <c r="I49" s="89"/>
      <c r="J49" s="19"/>
      <c r="K49" s="88" t="str">
        <f t="shared" si="0"/>
        <v/>
      </c>
      <c r="L49" s="88"/>
      <c r="M49" s="6" t="str">
        <f t="shared" si="2"/>
        <v/>
      </c>
      <c r="N49" s="19"/>
      <c r="O49" s="8"/>
      <c r="P49" s="89"/>
      <c r="Q49" s="89"/>
      <c r="R49" s="92" t="str">
        <f t="shared" si="3"/>
        <v/>
      </c>
      <c r="S49" s="92"/>
      <c r="T49" s="93" t="str">
        <f t="shared" si="4"/>
        <v/>
      </c>
      <c r="U49" s="93"/>
    </row>
    <row r="50" spans="2:21" x14ac:dyDescent="0.2">
      <c r="B50" s="19">
        <v>42</v>
      </c>
      <c r="C50" s="88" t="str">
        <f t="shared" si="1"/>
        <v/>
      </c>
      <c r="D50" s="88"/>
      <c r="E50" s="19"/>
      <c r="F50" s="8"/>
      <c r="G50" s="19" t="s">
        <v>4</v>
      </c>
      <c r="H50" s="89"/>
      <c r="I50" s="89"/>
      <c r="J50" s="19"/>
      <c r="K50" s="88" t="str">
        <f t="shared" si="0"/>
        <v/>
      </c>
      <c r="L50" s="88"/>
      <c r="M50" s="6" t="str">
        <f t="shared" si="2"/>
        <v/>
      </c>
      <c r="N50" s="19"/>
      <c r="O50" s="8"/>
      <c r="P50" s="89"/>
      <c r="Q50" s="89"/>
      <c r="R50" s="92" t="str">
        <f t="shared" si="3"/>
        <v/>
      </c>
      <c r="S50" s="92"/>
      <c r="T50" s="93" t="str">
        <f t="shared" si="4"/>
        <v/>
      </c>
      <c r="U50" s="93"/>
    </row>
    <row r="51" spans="2:21" x14ac:dyDescent="0.2">
      <c r="B51" s="19">
        <v>43</v>
      </c>
      <c r="C51" s="88" t="str">
        <f t="shared" si="1"/>
        <v/>
      </c>
      <c r="D51" s="88"/>
      <c r="E51" s="19"/>
      <c r="F51" s="8"/>
      <c r="G51" s="19" t="s">
        <v>3</v>
      </c>
      <c r="H51" s="89"/>
      <c r="I51" s="89"/>
      <c r="J51" s="19"/>
      <c r="K51" s="88" t="str">
        <f t="shared" si="0"/>
        <v/>
      </c>
      <c r="L51" s="88"/>
      <c r="M51" s="6" t="str">
        <f t="shared" si="2"/>
        <v/>
      </c>
      <c r="N51" s="19"/>
      <c r="O51" s="8"/>
      <c r="P51" s="89"/>
      <c r="Q51" s="89"/>
      <c r="R51" s="92" t="str">
        <f t="shared" si="3"/>
        <v/>
      </c>
      <c r="S51" s="92"/>
      <c r="T51" s="93" t="str">
        <f t="shared" si="4"/>
        <v/>
      </c>
      <c r="U51" s="93"/>
    </row>
    <row r="52" spans="2:21" x14ac:dyDescent="0.2">
      <c r="B52" s="19">
        <v>44</v>
      </c>
      <c r="C52" s="88" t="str">
        <f t="shared" si="1"/>
        <v/>
      </c>
      <c r="D52" s="88"/>
      <c r="E52" s="19"/>
      <c r="F52" s="8"/>
      <c r="G52" s="19" t="s">
        <v>3</v>
      </c>
      <c r="H52" s="89"/>
      <c r="I52" s="89"/>
      <c r="J52" s="19"/>
      <c r="K52" s="88" t="str">
        <f t="shared" si="0"/>
        <v/>
      </c>
      <c r="L52" s="88"/>
      <c r="M52" s="6" t="str">
        <f t="shared" si="2"/>
        <v/>
      </c>
      <c r="N52" s="19"/>
      <c r="O52" s="8"/>
      <c r="P52" s="89"/>
      <c r="Q52" s="89"/>
      <c r="R52" s="92" t="str">
        <f t="shared" si="3"/>
        <v/>
      </c>
      <c r="S52" s="92"/>
      <c r="T52" s="93" t="str">
        <f t="shared" si="4"/>
        <v/>
      </c>
      <c r="U52" s="93"/>
    </row>
    <row r="53" spans="2:21" x14ac:dyDescent="0.2">
      <c r="B53" s="19">
        <v>45</v>
      </c>
      <c r="C53" s="88" t="str">
        <f t="shared" si="1"/>
        <v/>
      </c>
      <c r="D53" s="88"/>
      <c r="E53" s="19"/>
      <c r="F53" s="8"/>
      <c r="G53" s="19" t="s">
        <v>4</v>
      </c>
      <c r="H53" s="89"/>
      <c r="I53" s="89"/>
      <c r="J53" s="19"/>
      <c r="K53" s="88" t="str">
        <f t="shared" si="0"/>
        <v/>
      </c>
      <c r="L53" s="88"/>
      <c r="M53" s="6" t="str">
        <f t="shared" si="2"/>
        <v/>
      </c>
      <c r="N53" s="19"/>
      <c r="O53" s="8"/>
      <c r="P53" s="89"/>
      <c r="Q53" s="89"/>
      <c r="R53" s="92" t="str">
        <f t="shared" si="3"/>
        <v/>
      </c>
      <c r="S53" s="92"/>
      <c r="T53" s="93" t="str">
        <f t="shared" si="4"/>
        <v/>
      </c>
      <c r="U53" s="93"/>
    </row>
    <row r="54" spans="2:21" x14ac:dyDescent="0.2">
      <c r="B54" s="19">
        <v>46</v>
      </c>
      <c r="C54" s="88" t="str">
        <f t="shared" si="1"/>
        <v/>
      </c>
      <c r="D54" s="88"/>
      <c r="E54" s="19"/>
      <c r="F54" s="8"/>
      <c r="G54" s="19" t="s">
        <v>4</v>
      </c>
      <c r="H54" s="89"/>
      <c r="I54" s="89"/>
      <c r="J54" s="19"/>
      <c r="K54" s="88" t="str">
        <f t="shared" si="0"/>
        <v/>
      </c>
      <c r="L54" s="88"/>
      <c r="M54" s="6" t="str">
        <f t="shared" si="2"/>
        <v/>
      </c>
      <c r="N54" s="19"/>
      <c r="O54" s="8"/>
      <c r="P54" s="89"/>
      <c r="Q54" s="89"/>
      <c r="R54" s="92" t="str">
        <f t="shared" si="3"/>
        <v/>
      </c>
      <c r="S54" s="92"/>
      <c r="T54" s="93" t="str">
        <f t="shared" si="4"/>
        <v/>
      </c>
      <c r="U54" s="93"/>
    </row>
    <row r="55" spans="2:21" x14ac:dyDescent="0.2">
      <c r="B55" s="19">
        <v>47</v>
      </c>
      <c r="C55" s="88" t="str">
        <f t="shared" si="1"/>
        <v/>
      </c>
      <c r="D55" s="88"/>
      <c r="E55" s="19"/>
      <c r="F55" s="8"/>
      <c r="G55" s="19" t="s">
        <v>3</v>
      </c>
      <c r="H55" s="89"/>
      <c r="I55" s="89"/>
      <c r="J55" s="19"/>
      <c r="K55" s="88" t="str">
        <f t="shared" si="0"/>
        <v/>
      </c>
      <c r="L55" s="88"/>
      <c r="M55" s="6" t="str">
        <f t="shared" si="2"/>
        <v/>
      </c>
      <c r="N55" s="19"/>
      <c r="O55" s="8"/>
      <c r="P55" s="89"/>
      <c r="Q55" s="89"/>
      <c r="R55" s="92" t="str">
        <f t="shared" si="3"/>
        <v/>
      </c>
      <c r="S55" s="92"/>
      <c r="T55" s="93" t="str">
        <f t="shared" si="4"/>
        <v/>
      </c>
      <c r="U55" s="93"/>
    </row>
    <row r="56" spans="2:21" x14ac:dyDescent="0.2">
      <c r="B56" s="19">
        <v>48</v>
      </c>
      <c r="C56" s="88" t="str">
        <f t="shared" si="1"/>
        <v/>
      </c>
      <c r="D56" s="88"/>
      <c r="E56" s="19"/>
      <c r="F56" s="8"/>
      <c r="G56" s="19" t="s">
        <v>3</v>
      </c>
      <c r="H56" s="89"/>
      <c r="I56" s="89"/>
      <c r="J56" s="19"/>
      <c r="K56" s="88" t="str">
        <f t="shared" si="0"/>
        <v/>
      </c>
      <c r="L56" s="88"/>
      <c r="M56" s="6" t="str">
        <f t="shared" si="2"/>
        <v/>
      </c>
      <c r="N56" s="19"/>
      <c r="O56" s="8"/>
      <c r="P56" s="89"/>
      <c r="Q56" s="89"/>
      <c r="R56" s="92" t="str">
        <f t="shared" si="3"/>
        <v/>
      </c>
      <c r="S56" s="92"/>
      <c r="T56" s="93" t="str">
        <f t="shared" si="4"/>
        <v/>
      </c>
      <c r="U56" s="93"/>
    </row>
    <row r="57" spans="2:21" x14ac:dyDescent="0.2">
      <c r="B57" s="19">
        <v>49</v>
      </c>
      <c r="C57" s="88" t="str">
        <f t="shared" si="1"/>
        <v/>
      </c>
      <c r="D57" s="88"/>
      <c r="E57" s="19"/>
      <c r="F57" s="8"/>
      <c r="G57" s="19" t="s">
        <v>3</v>
      </c>
      <c r="H57" s="89"/>
      <c r="I57" s="89"/>
      <c r="J57" s="19"/>
      <c r="K57" s="88" t="str">
        <f t="shared" si="0"/>
        <v/>
      </c>
      <c r="L57" s="88"/>
      <c r="M57" s="6" t="str">
        <f t="shared" si="2"/>
        <v/>
      </c>
      <c r="N57" s="19"/>
      <c r="O57" s="8"/>
      <c r="P57" s="89"/>
      <c r="Q57" s="89"/>
      <c r="R57" s="92" t="str">
        <f t="shared" si="3"/>
        <v/>
      </c>
      <c r="S57" s="92"/>
      <c r="T57" s="93" t="str">
        <f t="shared" si="4"/>
        <v/>
      </c>
      <c r="U57" s="93"/>
    </row>
    <row r="58" spans="2:21" x14ac:dyDescent="0.2">
      <c r="B58" s="19">
        <v>50</v>
      </c>
      <c r="C58" s="88" t="str">
        <f t="shared" si="1"/>
        <v/>
      </c>
      <c r="D58" s="88"/>
      <c r="E58" s="19"/>
      <c r="F58" s="8"/>
      <c r="G58" s="19" t="s">
        <v>3</v>
      </c>
      <c r="H58" s="89"/>
      <c r="I58" s="89"/>
      <c r="J58" s="19"/>
      <c r="K58" s="88" t="str">
        <f t="shared" si="0"/>
        <v/>
      </c>
      <c r="L58" s="88"/>
      <c r="M58" s="6" t="str">
        <f t="shared" si="2"/>
        <v/>
      </c>
      <c r="N58" s="19"/>
      <c r="O58" s="8"/>
      <c r="P58" s="89"/>
      <c r="Q58" s="89"/>
      <c r="R58" s="92" t="str">
        <f t="shared" si="3"/>
        <v/>
      </c>
      <c r="S58" s="92"/>
      <c r="T58" s="93" t="str">
        <f t="shared" si="4"/>
        <v/>
      </c>
      <c r="U58" s="93"/>
    </row>
    <row r="59" spans="2:21" x14ac:dyDescent="0.2">
      <c r="B59" s="19">
        <v>51</v>
      </c>
      <c r="C59" s="88" t="str">
        <f t="shared" si="1"/>
        <v/>
      </c>
      <c r="D59" s="88"/>
      <c r="E59" s="19"/>
      <c r="F59" s="8"/>
      <c r="G59" s="19" t="s">
        <v>3</v>
      </c>
      <c r="H59" s="89"/>
      <c r="I59" s="89"/>
      <c r="J59" s="19"/>
      <c r="K59" s="88" t="str">
        <f t="shared" si="0"/>
        <v/>
      </c>
      <c r="L59" s="88"/>
      <c r="M59" s="6" t="str">
        <f t="shared" si="2"/>
        <v/>
      </c>
      <c r="N59" s="19"/>
      <c r="O59" s="8"/>
      <c r="P59" s="89"/>
      <c r="Q59" s="89"/>
      <c r="R59" s="92" t="str">
        <f t="shared" si="3"/>
        <v/>
      </c>
      <c r="S59" s="92"/>
      <c r="T59" s="93" t="str">
        <f t="shared" si="4"/>
        <v/>
      </c>
      <c r="U59" s="93"/>
    </row>
    <row r="60" spans="2:21" x14ac:dyDescent="0.2">
      <c r="B60" s="19">
        <v>52</v>
      </c>
      <c r="C60" s="88" t="str">
        <f t="shared" si="1"/>
        <v/>
      </c>
      <c r="D60" s="88"/>
      <c r="E60" s="19"/>
      <c r="F60" s="8"/>
      <c r="G60" s="19" t="s">
        <v>3</v>
      </c>
      <c r="H60" s="89"/>
      <c r="I60" s="89"/>
      <c r="J60" s="19"/>
      <c r="K60" s="88" t="str">
        <f t="shared" si="0"/>
        <v/>
      </c>
      <c r="L60" s="88"/>
      <c r="M60" s="6" t="str">
        <f t="shared" si="2"/>
        <v/>
      </c>
      <c r="N60" s="19"/>
      <c r="O60" s="8"/>
      <c r="P60" s="89"/>
      <c r="Q60" s="89"/>
      <c r="R60" s="92" t="str">
        <f t="shared" si="3"/>
        <v/>
      </c>
      <c r="S60" s="92"/>
      <c r="T60" s="93" t="str">
        <f t="shared" si="4"/>
        <v/>
      </c>
      <c r="U60" s="93"/>
    </row>
    <row r="61" spans="2:21" x14ac:dyDescent="0.2">
      <c r="B61" s="19">
        <v>53</v>
      </c>
      <c r="C61" s="88" t="str">
        <f t="shared" si="1"/>
        <v/>
      </c>
      <c r="D61" s="88"/>
      <c r="E61" s="19"/>
      <c r="F61" s="8"/>
      <c r="G61" s="19" t="s">
        <v>3</v>
      </c>
      <c r="H61" s="89"/>
      <c r="I61" s="89"/>
      <c r="J61" s="19"/>
      <c r="K61" s="88" t="str">
        <f t="shared" si="0"/>
        <v/>
      </c>
      <c r="L61" s="88"/>
      <c r="M61" s="6" t="str">
        <f t="shared" si="2"/>
        <v/>
      </c>
      <c r="N61" s="19"/>
      <c r="O61" s="8"/>
      <c r="P61" s="89"/>
      <c r="Q61" s="89"/>
      <c r="R61" s="92" t="str">
        <f t="shared" si="3"/>
        <v/>
      </c>
      <c r="S61" s="92"/>
      <c r="T61" s="93" t="str">
        <f t="shared" si="4"/>
        <v/>
      </c>
      <c r="U61" s="93"/>
    </row>
    <row r="62" spans="2:21" x14ac:dyDescent="0.2">
      <c r="B62" s="19">
        <v>54</v>
      </c>
      <c r="C62" s="88" t="str">
        <f t="shared" si="1"/>
        <v/>
      </c>
      <c r="D62" s="88"/>
      <c r="E62" s="19"/>
      <c r="F62" s="8"/>
      <c r="G62" s="19" t="s">
        <v>3</v>
      </c>
      <c r="H62" s="89"/>
      <c r="I62" s="89"/>
      <c r="J62" s="19"/>
      <c r="K62" s="88" t="str">
        <f t="shared" si="0"/>
        <v/>
      </c>
      <c r="L62" s="88"/>
      <c r="M62" s="6" t="str">
        <f t="shared" si="2"/>
        <v/>
      </c>
      <c r="N62" s="19"/>
      <c r="O62" s="8"/>
      <c r="P62" s="89"/>
      <c r="Q62" s="89"/>
      <c r="R62" s="92" t="str">
        <f t="shared" si="3"/>
        <v/>
      </c>
      <c r="S62" s="92"/>
      <c r="T62" s="93" t="str">
        <f t="shared" si="4"/>
        <v/>
      </c>
      <c r="U62" s="93"/>
    </row>
    <row r="63" spans="2:21" x14ac:dyDescent="0.2">
      <c r="B63" s="19">
        <v>55</v>
      </c>
      <c r="C63" s="88" t="str">
        <f t="shared" si="1"/>
        <v/>
      </c>
      <c r="D63" s="88"/>
      <c r="E63" s="19"/>
      <c r="F63" s="8"/>
      <c r="G63" s="19" t="s">
        <v>4</v>
      </c>
      <c r="H63" s="89"/>
      <c r="I63" s="89"/>
      <c r="J63" s="19"/>
      <c r="K63" s="88" t="str">
        <f t="shared" si="0"/>
        <v/>
      </c>
      <c r="L63" s="88"/>
      <c r="M63" s="6" t="str">
        <f t="shared" si="2"/>
        <v/>
      </c>
      <c r="N63" s="19"/>
      <c r="O63" s="8"/>
      <c r="P63" s="89"/>
      <c r="Q63" s="89"/>
      <c r="R63" s="92" t="str">
        <f t="shared" si="3"/>
        <v/>
      </c>
      <c r="S63" s="92"/>
      <c r="T63" s="93" t="str">
        <f t="shared" si="4"/>
        <v/>
      </c>
      <c r="U63" s="93"/>
    </row>
    <row r="64" spans="2:21" x14ac:dyDescent="0.2">
      <c r="B64" s="19">
        <v>56</v>
      </c>
      <c r="C64" s="88" t="str">
        <f t="shared" si="1"/>
        <v/>
      </c>
      <c r="D64" s="88"/>
      <c r="E64" s="19"/>
      <c r="F64" s="8"/>
      <c r="G64" s="19" t="s">
        <v>3</v>
      </c>
      <c r="H64" s="89"/>
      <c r="I64" s="89"/>
      <c r="J64" s="19"/>
      <c r="K64" s="88" t="str">
        <f t="shared" si="0"/>
        <v/>
      </c>
      <c r="L64" s="88"/>
      <c r="M64" s="6" t="str">
        <f t="shared" si="2"/>
        <v/>
      </c>
      <c r="N64" s="19"/>
      <c r="O64" s="8"/>
      <c r="P64" s="89"/>
      <c r="Q64" s="89"/>
      <c r="R64" s="92" t="str">
        <f t="shared" si="3"/>
        <v/>
      </c>
      <c r="S64" s="92"/>
      <c r="T64" s="93" t="str">
        <f t="shared" si="4"/>
        <v/>
      </c>
      <c r="U64" s="93"/>
    </row>
    <row r="65" spans="2:21" x14ac:dyDescent="0.2">
      <c r="B65" s="19">
        <v>57</v>
      </c>
      <c r="C65" s="88" t="str">
        <f t="shared" si="1"/>
        <v/>
      </c>
      <c r="D65" s="88"/>
      <c r="E65" s="19"/>
      <c r="F65" s="8"/>
      <c r="G65" s="19" t="s">
        <v>3</v>
      </c>
      <c r="H65" s="89"/>
      <c r="I65" s="89"/>
      <c r="J65" s="19"/>
      <c r="K65" s="88" t="str">
        <f t="shared" si="0"/>
        <v/>
      </c>
      <c r="L65" s="88"/>
      <c r="M65" s="6" t="str">
        <f t="shared" si="2"/>
        <v/>
      </c>
      <c r="N65" s="19"/>
      <c r="O65" s="8"/>
      <c r="P65" s="89"/>
      <c r="Q65" s="89"/>
      <c r="R65" s="92" t="str">
        <f t="shared" si="3"/>
        <v/>
      </c>
      <c r="S65" s="92"/>
      <c r="T65" s="93" t="str">
        <f t="shared" si="4"/>
        <v/>
      </c>
      <c r="U65" s="93"/>
    </row>
    <row r="66" spans="2:21" x14ac:dyDescent="0.2">
      <c r="B66" s="19">
        <v>58</v>
      </c>
      <c r="C66" s="88" t="str">
        <f t="shared" si="1"/>
        <v/>
      </c>
      <c r="D66" s="88"/>
      <c r="E66" s="19"/>
      <c r="F66" s="8"/>
      <c r="G66" s="19" t="s">
        <v>3</v>
      </c>
      <c r="H66" s="89"/>
      <c r="I66" s="89"/>
      <c r="J66" s="19"/>
      <c r="K66" s="88" t="str">
        <f t="shared" si="0"/>
        <v/>
      </c>
      <c r="L66" s="88"/>
      <c r="M66" s="6" t="str">
        <f t="shared" si="2"/>
        <v/>
      </c>
      <c r="N66" s="19"/>
      <c r="O66" s="8"/>
      <c r="P66" s="89"/>
      <c r="Q66" s="89"/>
      <c r="R66" s="92" t="str">
        <f t="shared" si="3"/>
        <v/>
      </c>
      <c r="S66" s="92"/>
      <c r="T66" s="93" t="str">
        <f t="shared" si="4"/>
        <v/>
      </c>
      <c r="U66" s="93"/>
    </row>
    <row r="67" spans="2:21" x14ac:dyDescent="0.2">
      <c r="B67" s="19">
        <v>59</v>
      </c>
      <c r="C67" s="88" t="str">
        <f t="shared" si="1"/>
        <v/>
      </c>
      <c r="D67" s="88"/>
      <c r="E67" s="19"/>
      <c r="F67" s="8"/>
      <c r="G67" s="19" t="s">
        <v>3</v>
      </c>
      <c r="H67" s="89"/>
      <c r="I67" s="89"/>
      <c r="J67" s="19"/>
      <c r="K67" s="88" t="str">
        <f t="shared" si="0"/>
        <v/>
      </c>
      <c r="L67" s="88"/>
      <c r="M67" s="6" t="str">
        <f t="shared" si="2"/>
        <v/>
      </c>
      <c r="N67" s="19"/>
      <c r="O67" s="8"/>
      <c r="P67" s="89"/>
      <c r="Q67" s="89"/>
      <c r="R67" s="92" t="str">
        <f t="shared" si="3"/>
        <v/>
      </c>
      <c r="S67" s="92"/>
      <c r="T67" s="93" t="str">
        <f t="shared" si="4"/>
        <v/>
      </c>
      <c r="U67" s="93"/>
    </row>
    <row r="68" spans="2:21" x14ac:dyDescent="0.2">
      <c r="B68" s="19">
        <v>60</v>
      </c>
      <c r="C68" s="88" t="str">
        <f t="shared" si="1"/>
        <v/>
      </c>
      <c r="D68" s="88"/>
      <c r="E68" s="19"/>
      <c r="F68" s="8"/>
      <c r="G68" s="19" t="s">
        <v>4</v>
      </c>
      <c r="H68" s="89"/>
      <c r="I68" s="89"/>
      <c r="J68" s="19"/>
      <c r="K68" s="88" t="str">
        <f t="shared" si="0"/>
        <v/>
      </c>
      <c r="L68" s="88"/>
      <c r="M68" s="6" t="str">
        <f t="shared" si="2"/>
        <v/>
      </c>
      <c r="N68" s="19"/>
      <c r="O68" s="8"/>
      <c r="P68" s="89"/>
      <c r="Q68" s="89"/>
      <c r="R68" s="92" t="str">
        <f t="shared" si="3"/>
        <v/>
      </c>
      <c r="S68" s="92"/>
      <c r="T68" s="93" t="str">
        <f t="shared" si="4"/>
        <v/>
      </c>
      <c r="U68" s="93"/>
    </row>
    <row r="69" spans="2:21" x14ac:dyDescent="0.2">
      <c r="B69" s="19">
        <v>61</v>
      </c>
      <c r="C69" s="88" t="str">
        <f t="shared" si="1"/>
        <v/>
      </c>
      <c r="D69" s="88"/>
      <c r="E69" s="19"/>
      <c r="F69" s="8"/>
      <c r="G69" s="19" t="s">
        <v>4</v>
      </c>
      <c r="H69" s="89"/>
      <c r="I69" s="89"/>
      <c r="J69" s="19"/>
      <c r="K69" s="88" t="str">
        <f t="shared" si="0"/>
        <v/>
      </c>
      <c r="L69" s="88"/>
      <c r="M69" s="6" t="str">
        <f t="shared" si="2"/>
        <v/>
      </c>
      <c r="N69" s="19"/>
      <c r="O69" s="8"/>
      <c r="P69" s="89"/>
      <c r="Q69" s="89"/>
      <c r="R69" s="92" t="str">
        <f t="shared" si="3"/>
        <v/>
      </c>
      <c r="S69" s="92"/>
      <c r="T69" s="93" t="str">
        <f t="shared" si="4"/>
        <v/>
      </c>
      <c r="U69" s="93"/>
    </row>
    <row r="70" spans="2:21" x14ac:dyDescent="0.2">
      <c r="B70" s="19">
        <v>62</v>
      </c>
      <c r="C70" s="88" t="str">
        <f t="shared" si="1"/>
        <v/>
      </c>
      <c r="D70" s="88"/>
      <c r="E70" s="19"/>
      <c r="F70" s="8"/>
      <c r="G70" s="19" t="s">
        <v>3</v>
      </c>
      <c r="H70" s="89"/>
      <c r="I70" s="89"/>
      <c r="J70" s="19"/>
      <c r="K70" s="88" t="str">
        <f t="shared" si="0"/>
        <v/>
      </c>
      <c r="L70" s="88"/>
      <c r="M70" s="6" t="str">
        <f t="shared" si="2"/>
        <v/>
      </c>
      <c r="N70" s="19"/>
      <c r="O70" s="8"/>
      <c r="P70" s="89"/>
      <c r="Q70" s="89"/>
      <c r="R70" s="92" t="str">
        <f t="shared" si="3"/>
        <v/>
      </c>
      <c r="S70" s="92"/>
      <c r="T70" s="93" t="str">
        <f t="shared" si="4"/>
        <v/>
      </c>
      <c r="U70" s="93"/>
    </row>
    <row r="71" spans="2:21" x14ac:dyDescent="0.2">
      <c r="B71" s="19">
        <v>63</v>
      </c>
      <c r="C71" s="88" t="str">
        <f t="shared" si="1"/>
        <v/>
      </c>
      <c r="D71" s="88"/>
      <c r="E71" s="19"/>
      <c r="F71" s="8"/>
      <c r="G71" s="19" t="s">
        <v>4</v>
      </c>
      <c r="H71" s="89"/>
      <c r="I71" s="89"/>
      <c r="J71" s="19"/>
      <c r="K71" s="88" t="str">
        <f t="shared" si="0"/>
        <v/>
      </c>
      <c r="L71" s="88"/>
      <c r="M71" s="6" t="str">
        <f t="shared" si="2"/>
        <v/>
      </c>
      <c r="N71" s="19"/>
      <c r="O71" s="8"/>
      <c r="P71" s="89"/>
      <c r="Q71" s="89"/>
      <c r="R71" s="92" t="str">
        <f t="shared" si="3"/>
        <v/>
      </c>
      <c r="S71" s="92"/>
      <c r="T71" s="93" t="str">
        <f t="shared" si="4"/>
        <v/>
      </c>
      <c r="U71" s="93"/>
    </row>
    <row r="72" spans="2:21" x14ac:dyDescent="0.2">
      <c r="B72" s="19">
        <v>64</v>
      </c>
      <c r="C72" s="88" t="str">
        <f t="shared" si="1"/>
        <v/>
      </c>
      <c r="D72" s="88"/>
      <c r="E72" s="19"/>
      <c r="F72" s="8"/>
      <c r="G72" s="19" t="s">
        <v>3</v>
      </c>
      <c r="H72" s="89"/>
      <c r="I72" s="89"/>
      <c r="J72" s="19"/>
      <c r="K72" s="88" t="str">
        <f t="shared" si="0"/>
        <v/>
      </c>
      <c r="L72" s="88"/>
      <c r="M72" s="6" t="str">
        <f t="shared" si="2"/>
        <v/>
      </c>
      <c r="N72" s="19"/>
      <c r="O72" s="8"/>
      <c r="P72" s="89"/>
      <c r="Q72" s="89"/>
      <c r="R72" s="92" t="str">
        <f t="shared" si="3"/>
        <v/>
      </c>
      <c r="S72" s="92"/>
      <c r="T72" s="93" t="str">
        <f t="shared" si="4"/>
        <v/>
      </c>
      <c r="U72" s="93"/>
    </row>
    <row r="73" spans="2:21" x14ac:dyDescent="0.2">
      <c r="B73" s="19">
        <v>65</v>
      </c>
      <c r="C73" s="88" t="str">
        <f t="shared" si="1"/>
        <v/>
      </c>
      <c r="D73" s="88"/>
      <c r="E73" s="19"/>
      <c r="F73" s="8"/>
      <c r="G73" s="19" t="s">
        <v>4</v>
      </c>
      <c r="H73" s="89"/>
      <c r="I73" s="89"/>
      <c r="J73" s="19"/>
      <c r="K73" s="88" t="str">
        <f t="shared" ref="K73:K108" si="5">IF(F73="","",C73*0.03)</f>
        <v/>
      </c>
      <c r="L73" s="88"/>
      <c r="M73" s="6" t="str">
        <f t="shared" si="2"/>
        <v/>
      </c>
      <c r="N73" s="19"/>
      <c r="O73" s="8"/>
      <c r="P73" s="89"/>
      <c r="Q73" s="89"/>
      <c r="R73" s="92" t="str">
        <f t="shared" si="3"/>
        <v/>
      </c>
      <c r="S73" s="92"/>
      <c r="T73" s="93" t="str">
        <f t="shared" si="4"/>
        <v/>
      </c>
      <c r="U73" s="93"/>
    </row>
    <row r="74" spans="2:21" x14ac:dyDescent="0.2">
      <c r="B74" s="19">
        <v>66</v>
      </c>
      <c r="C74" s="88" t="str">
        <f t="shared" ref="C74:C108" si="6">IF(R73="","",C73+R73)</f>
        <v/>
      </c>
      <c r="D74" s="88"/>
      <c r="E74" s="19"/>
      <c r="F74" s="8"/>
      <c r="G74" s="19" t="s">
        <v>4</v>
      </c>
      <c r="H74" s="89"/>
      <c r="I74" s="89"/>
      <c r="J74" s="19"/>
      <c r="K74" s="88" t="str">
        <f t="shared" si="5"/>
        <v/>
      </c>
      <c r="L74" s="88"/>
      <c r="M74" s="6" t="str">
        <f t="shared" ref="M74:M108" si="7">IF(J74="","",(K74/J74)/1000)</f>
        <v/>
      </c>
      <c r="N74" s="19"/>
      <c r="O74" s="8"/>
      <c r="P74" s="89"/>
      <c r="Q74" s="89"/>
      <c r="R74" s="92" t="str">
        <f t="shared" ref="R74:R108" si="8">IF(O74="","",(IF(G74="売",H74-P74,P74-H74))*M74*100000)</f>
        <v/>
      </c>
      <c r="S74" s="92"/>
      <c r="T74" s="93" t="str">
        <f t="shared" ref="T74:T108" si="9">IF(O74="","",IF(R74&lt;0,J74*(-1),IF(G74="買",(P74-H74)*100,(H74-P74)*100)))</f>
        <v/>
      </c>
      <c r="U74" s="93"/>
    </row>
    <row r="75" spans="2:21" x14ac:dyDescent="0.2">
      <c r="B75" s="19">
        <v>67</v>
      </c>
      <c r="C75" s="88" t="str">
        <f t="shared" si="6"/>
        <v/>
      </c>
      <c r="D75" s="88"/>
      <c r="E75" s="19"/>
      <c r="F75" s="8"/>
      <c r="G75" s="19" t="s">
        <v>3</v>
      </c>
      <c r="H75" s="89"/>
      <c r="I75" s="89"/>
      <c r="J75" s="19"/>
      <c r="K75" s="88" t="str">
        <f t="shared" si="5"/>
        <v/>
      </c>
      <c r="L75" s="88"/>
      <c r="M75" s="6" t="str">
        <f t="shared" si="7"/>
        <v/>
      </c>
      <c r="N75" s="19"/>
      <c r="O75" s="8"/>
      <c r="P75" s="89"/>
      <c r="Q75" s="89"/>
      <c r="R75" s="92" t="str">
        <f t="shared" si="8"/>
        <v/>
      </c>
      <c r="S75" s="92"/>
      <c r="T75" s="93" t="str">
        <f t="shared" si="9"/>
        <v/>
      </c>
      <c r="U75" s="93"/>
    </row>
    <row r="76" spans="2:21" x14ac:dyDescent="0.2">
      <c r="B76" s="19">
        <v>68</v>
      </c>
      <c r="C76" s="88" t="str">
        <f t="shared" si="6"/>
        <v/>
      </c>
      <c r="D76" s="88"/>
      <c r="E76" s="19"/>
      <c r="F76" s="8"/>
      <c r="G76" s="19" t="s">
        <v>3</v>
      </c>
      <c r="H76" s="89"/>
      <c r="I76" s="89"/>
      <c r="J76" s="19"/>
      <c r="K76" s="88" t="str">
        <f t="shared" si="5"/>
        <v/>
      </c>
      <c r="L76" s="88"/>
      <c r="M76" s="6" t="str">
        <f t="shared" si="7"/>
        <v/>
      </c>
      <c r="N76" s="19"/>
      <c r="O76" s="8"/>
      <c r="P76" s="89"/>
      <c r="Q76" s="89"/>
      <c r="R76" s="92" t="str">
        <f t="shared" si="8"/>
        <v/>
      </c>
      <c r="S76" s="92"/>
      <c r="T76" s="93" t="str">
        <f t="shared" si="9"/>
        <v/>
      </c>
      <c r="U76" s="93"/>
    </row>
    <row r="77" spans="2:21" x14ac:dyDescent="0.2">
      <c r="B77" s="19">
        <v>69</v>
      </c>
      <c r="C77" s="88" t="str">
        <f t="shared" si="6"/>
        <v/>
      </c>
      <c r="D77" s="88"/>
      <c r="E77" s="19"/>
      <c r="F77" s="8"/>
      <c r="G77" s="19" t="s">
        <v>3</v>
      </c>
      <c r="H77" s="89"/>
      <c r="I77" s="89"/>
      <c r="J77" s="19"/>
      <c r="K77" s="88" t="str">
        <f t="shared" si="5"/>
        <v/>
      </c>
      <c r="L77" s="88"/>
      <c r="M77" s="6" t="str">
        <f t="shared" si="7"/>
        <v/>
      </c>
      <c r="N77" s="19"/>
      <c r="O77" s="8"/>
      <c r="P77" s="89"/>
      <c r="Q77" s="89"/>
      <c r="R77" s="92" t="str">
        <f t="shared" si="8"/>
        <v/>
      </c>
      <c r="S77" s="92"/>
      <c r="T77" s="93" t="str">
        <f t="shared" si="9"/>
        <v/>
      </c>
      <c r="U77" s="93"/>
    </row>
    <row r="78" spans="2:21" x14ac:dyDescent="0.2">
      <c r="B78" s="19">
        <v>70</v>
      </c>
      <c r="C78" s="88" t="str">
        <f t="shared" si="6"/>
        <v/>
      </c>
      <c r="D78" s="88"/>
      <c r="E78" s="19"/>
      <c r="F78" s="8"/>
      <c r="G78" s="19" t="s">
        <v>4</v>
      </c>
      <c r="H78" s="89"/>
      <c r="I78" s="89"/>
      <c r="J78" s="19"/>
      <c r="K78" s="88" t="str">
        <f t="shared" si="5"/>
        <v/>
      </c>
      <c r="L78" s="88"/>
      <c r="M78" s="6" t="str">
        <f t="shared" si="7"/>
        <v/>
      </c>
      <c r="N78" s="19"/>
      <c r="O78" s="8"/>
      <c r="P78" s="89"/>
      <c r="Q78" s="89"/>
      <c r="R78" s="92" t="str">
        <f t="shared" si="8"/>
        <v/>
      </c>
      <c r="S78" s="92"/>
      <c r="T78" s="93" t="str">
        <f t="shared" si="9"/>
        <v/>
      </c>
      <c r="U78" s="93"/>
    </row>
    <row r="79" spans="2:21" x14ac:dyDescent="0.2">
      <c r="B79" s="19">
        <v>71</v>
      </c>
      <c r="C79" s="88" t="str">
        <f t="shared" si="6"/>
        <v/>
      </c>
      <c r="D79" s="88"/>
      <c r="E79" s="19"/>
      <c r="F79" s="8"/>
      <c r="G79" s="19" t="s">
        <v>3</v>
      </c>
      <c r="H79" s="89"/>
      <c r="I79" s="89"/>
      <c r="J79" s="19"/>
      <c r="K79" s="88" t="str">
        <f t="shared" si="5"/>
        <v/>
      </c>
      <c r="L79" s="88"/>
      <c r="M79" s="6" t="str">
        <f t="shared" si="7"/>
        <v/>
      </c>
      <c r="N79" s="19"/>
      <c r="O79" s="8"/>
      <c r="P79" s="89"/>
      <c r="Q79" s="89"/>
      <c r="R79" s="92" t="str">
        <f t="shared" si="8"/>
        <v/>
      </c>
      <c r="S79" s="92"/>
      <c r="T79" s="93" t="str">
        <f t="shared" si="9"/>
        <v/>
      </c>
      <c r="U79" s="93"/>
    </row>
    <row r="80" spans="2:21" x14ac:dyDescent="0.2">
      <c r="B80" s="19">
        <v>72</v>
      </c>
      <c r="C80" s="88" t="str">
        <f t="shared" si="6"/>
        <v/>
      </c>
      <c r="D80" s="88"/>
      <c r="E80" s="19"/>
      <c r="F80" s="8"/>
      <c r="G80" s="19" t="s">
        <v>4</v>
      </c>
      <c r="H80" s="89"/>
      <c r="I80" s="89"/>
      <c r="J80" s="19"/>
      <c r="K80" s="88" t="str">
        <f t="shared" si="5"/>
        <v/>
      </c>
      <c r="L80" s="88"/>
      <c r="M80" s="6" t="str">
        <f t="shared" si="7"/>
        <v/>
      </c>
      <c r="N80" s="19"/>
      <c r="O80" s="8"/>
      <c r="P80" s="89"/>
      <c r="Q80" s="89"/>
      <c r="R80" s="92" t="str">
        <f t="shared" si="8"/>
        <v/>
      </c>
      <c r="S80" s="92"/>
      <c r="T80" s="93" t="str">
        <f t="shared" si="9"/>
        <v/>
      </c>
      <c r="U80" s="93"/>
    </row>
    <row r="81" spans="2:21" x14ac:dyDescent="0.2">
      <c r="B81" s="19">
        <v>73</v>
      </c>
      <c r="C81" s="88" t="str">
        <f t="shared" si="6"/>
        <v/>
      </c>
      <c r="D81" s="88"/>
      <c r="E81" s="19"/>
      <c r="F81" s="8"/>
      <c r="G81" s="19" t="s">
        <v>3</v>
      </c>
      <c r="H81" s="89"/>
      <c r="I81" s="89"/>
      <c r="J81" s="19"/>
      <c r="K81" s="88" t="str">
        <f t="shared" si="5"/>
        <v/>
      </c>
      <c r="L81" s="88"/>
      <c r="M81" s="6" t="str">
        <f t="shared" si="7"/>
        <v/>
      </c>
      <c r="N81" s="19"/>
      <c r="O81" s="8"/>
      <c r="P81" s="89"/>
      <c r="Q81" s="89"/>
      <c r="R81" s="92" t="str">
        <f t="shared" si="8"/>
        <v/>
      </c>
      <c r="S81" s="92"/>
      <c r="T81" s="93" t="str">
        <f t="shared" si="9"/>
        <v/>
      </c>
      <c r="U81" s="93"/>
    </row>
    <row r="82" spans="2:21" x14ac:dyDescent="0.2">
      <c r="B82" s="19">
        <v>74</v>
      </c>
      <c r="C82" s="88" t="str">
        <f t="shared" si="6"/>
        <v/>
      </c>
      <c r="D82" s="88"/>
      <c r="E82" s="19"/>
      <c r="F82" s="8"/>
      <c r="G82" s="19" t="s">
        <v>3</v>
      </c>
      <c r="H82" s="89"/>
      <c r="I82" s="89"/>
      <c r="J82" s="19"/>
      <c r="K82" s="88" t="str">
        <f t="shared" si="5"/>
        <v/>
      </c>
      <c r="L82" s="88"/>
      <c r="M82" s="6" t="str">
        <f t="shared" si="7"/>
        <v/>
      </c>
      <c r="N82" s="19"/>
      <c r="O82" s="8"/>
      <c r="P82" s="89"/>
      <c r="Q82" s="89"/>
      <c r="R82" s="92" t="str">
        <f t="shared" si="8"/>
        <v/>
      </c>
      <c r="S82" s="92"/>
      <c r="T82" s="93" t="str">
        <f t="shared" si="9"/>
        <v/>
      </c>
      <c r="U82" s="93"/>
    </row>
    <row r="83" spans="2:21" x14ac:dyDescent="0.2">
      <c r="B83" s="19">
        <v>75</v>
      </c>
      <c r="C83" s="88" t="str">
        <f t="shared" si="6"/>
        <v/>
      </c>
      <c r="D83" s="88"/>
      <c r="E83" s="19"/>
      <c r="F83" s="8"/>
      <c r="G83" s="19" t="s">
        <v>3</v>
      </c>
      <c r="H83" s="89"/>
      <c r="I83" s="89"/>
      <c r="J83" s="19"/>
      <c r="K83" s="88" t="str">
        <f t="shared" si="5"/>
        <v/>
      </c>
      <c r="L83" s="88"/>
      <c r="M83" s="6" t="str">
        <f t="shared" si="7"/>
        <v/>
      </c>
      <c r="N83" s="19"/>
      <c r="O83" s="8"/>
      <c r="P83" s="89"/>
      <c r="Q83" s="89"/>
      <c r="R83" s="92" t="str">
        <f t="shared" si="8"/>
        <v/>
      </c>
      <c r="S83" s="92"/>
      <c r="T83" s="93" t="str">
        <f t="shared" si="9"/>
        <v/>
      </c>
      <c r="U83" s="93"/>
    </row>
    <row r="84" spans="2:21" x14ac:dyDescent="0.2">
      <c r="B84" s="19">
        <v>76</v>
      </c>
      <c r="C84" s="88" t="str">
        <f t="shared" si="6"/>
        <v/>
      </c>
      <c r="D84" s="88"/>
      <c r="E84" s="19"/>
      <c r="F84" s="8"/>
      <c r="G84" s="19" t="s">
        <v>3</v>
      </c>
      <c r="H84" s="89"/>
      <c r="I84" s="89"/>
      <c r="J84" s="19"/>
      <c r="K84" s="88" t="str">
        <f t="shared" si="5"/>
        <v/>
      </c>
      <c r="L84" s="88"/>
      <c r="M84" s="6" t="str">
        <f t="shared" si="7"/>
        <v/>
      </c>
      <c r="N84" s="19"/>
      <c r="O84" s="8"/>
      <c r="P84" s="89"/>
      <c r="Q84" s="89"/>
      <c r="R84" s="92" t="str">
        <f t="shared" si="8"/>
        <v/>
      </c>
      <c r="S84" s="92"/>
      <c r="T84" s="93" t="str">
        <f t="shared" si="9"/>
        <v/>
      </c>
      <c r="U84" s="93"/>
    </row>
    <row r="85" spans="2:21" x14ac:dyDescent="0.2">
      <c r="B85" s="19">
        <v>77</v>
      </c>
      <c r="C85" s="88" t="str">
        <f t="shared" si="6"/>
        <v/>
      </c>
      <c r="D85" s="88"/>
      <c r="E85" s="19"/>
      <c r="F85" s="8"/>
      <c r="G85" s="19" t="s">
        <v>4</v>
      </c>
      <c r="H85" s="89"/>
      <c r="I85" s="89"/>
      <c r="J85" s="19"/>
      <c r="K85" s="88" t="str">
        <f t="shared" si="5"/>
        <v/>
      </c>
      <c r="L85" s="88"/>
      <c r="M85" s="6" t="str">
        <f t="shared" si="7"/>
        <v/>
      </c>
      <c r="N85" s="19"/>
      <c r="O85" s="8"/>
      <c r="P85" s="89"/>
      <c r="Q85" s="89"/>
      <c r="R85" s="92" t="str">
        <f t="shared" si="8"/>
        <v/>
      </c>
      <c r="S85" s="92"/>
      <c r="T85" s="93" t="str">
        <f t="shared" si="9"/>
        <v/>
      </c>
      <c r="U85" s="93"/>
    </row>
    <row r="86" spans="2:21" x14ac:dyDescent="0.2">
      <c r="B86" s="19">
        <v>78</v>
      </c>
      <c r="C86" s="88" t="str">
        <f t="shared" si="6"/>
        <v/>
      </c>
      <c r="D86" s="88"/>
      <c r="E86" s="19"/>
      <c r="F86" s="8"/>
      <c r="G86" s="19" t="s">
        <v>3</v>
      </c>
      <c r="H86" s="89"/>
      <c r="I86" s="89"/>
      <c r="J86" s="19"/>
      <c r="K86" s="88" t="str">
        <f t="shared" si="5"/>
        <v/>
      </c>
      <c r="L86" s="88"/>
      <c r="M86" s="6" t="str">
        <f t="shared" si="7"/>
        <v/>
      </c>
      <c r="N86" s="19"/>
      <c r="O86" s="8"/>
      <c r="P86" s="89"/>
      <c r="Q86" s="89"/>
      <c r="R86" s="92" t="str">
        <f t="shared" si="8"/>
        <v/>
      </c>
      <c r="S86" s="92"/>
      <c r="T86" s="93" t="str">
        <f t="shared" si="9"/>
        <v/>
      </c>
      <c r="U86" s="93"/>
    </row>
    <row r="87" spans="2:21" x14ac:dyDescent="0.2">
      <c r="B87" s="19">
        <v>79</v>
      </c>
      <c r="C87" s="88" t="str">
        <f t="shared" si="6"/>
        <v/>
      </c>
      <c r="D87" s="88"/>
      <c r="E87" s="19"/>
      <c r="F87" s="8"/>
      <c r="G87" s="19" t="s">
        <v>4</v>
      </c>
      <c r="H87" s="89"/>
      <c r="I87" s="89"/>
      <c r="J87" s="19"/>
      <c r="K87" s="88" t="str">
        <f t="shared" si="5"/>
        <v/>
      </c>
      <c r="L87" s="88"/>
      <c r="M87" s="6" t="str">
        <f t="shared" si="7"/>
        <v/>
      </c>
      <c r="N87" s="19"/>
      <c r="O87" s="8"/>
      <c r="P87" s="89"/>
      <c r="Q87" s="89"/>
      <c r="R87" s="92" t="str">
        <f t="shared" si="8"/>
        <v/>
      </c>
      <c r="S87" s="92"/>
      <c r="T87" s="93" t="str">
        <f t="shared" si="9"/>
        <v/>
      </c>
      <c r="U87" s="93"/>
    </row>
    <row r="88" spans="2:21" x14ac:dyDescent="0.2">
      <c r="B88" s="19">
        <v>80</v>
      </c>
      <c r="C88" s="88" t="str">
        <f t="shared" si="6"/>
        <v/>
      </c>
      <c r="D88" s="88"/>
      <c r="E88" s="19"/>
      <c r="F88" s="8"/>
      <c r="G88" s="19" t="s">
        <v>4</v>
      </c>
      <c r="H88" s="89"/>
      <c r="I88" s="89"/>
      <c r="J88" s="19"/>
      <c r="K88" s="88" t="str">
        <f t="shared" si="5"/>
        <v/>
      </c>
      <c r="L88" s="88"/>
      <c r="M88" s="6" t="str">
        <f t="shared" si="7"/>
        <v/>
      </c>
      <c r="N88" s="19"/>
      <c r="O88" s="8"/>
      <c r="P88" s="89"/>
      <c r="Q88" s="89"/>
      <c r="R88" s="92" t="str">
        <f t="shared" si="8"/>
        <v/>
      </c>
      <c r="S88" s="92"/>
      <c r="T88" s="93" t="str">
        <f t="shared" si="9"/>
        <v/>
      </c>
      <c r="U88" s="93"/>
    </row>
    <row r="89" spans="2:21" x14ac:dyDescent="0.2">
      <c r="B89" s="19">
        <v>81</v>
      </c>
      <c r="C89" s="88" t="str">
        <f t="shared" si="6"/>
        <v/>
      </c>
      <c r="D89" s="88"/>
      <c r="E89" s="19"/>
      <c r="F89" s="8"/>
      <c r="G89" s="19" t="s">
        <v>4</v>
      </c>
      <c r="H89" s="89"/>
      <c r="I89" s="89"/>
      <c r="J89" s="19"/>
      <c r="K89" s="88" t="str">
        <f t="shared" si="5"/>
        <v/>
      </c>
      <c r="L89" s="88"/>
      <c r="M89" s="6" t="str">
        <f t="shared" si="7"/>
        <v/>
      </c>
      <c r="N89" s="19"/>
      <c r="O89" s="8"/>
      <c r="P89" s="89"/>
      <c r="Q89" s="89"/>
      <c r="R89" s="92" t="str">
        <f t="shared" si="8"/>
        <v/>
      </c>
      <c r="S89" s="92"/>
      <c r="T89" s="93" t="str">
        <f t="shared" si="9"/>
        <v/>
      </c>
      <c r="U89" s="93"/>
    </row>
    <row r="90" spans="2:21" x14ac:dyDescent="0.2">
      <c r="B90" s="19">
        <v>82</v>
      </c>
      <c r="C90" s="88" t="str">
        <f t="shared" si="6"/>
        <v/>
      </c>
      <c r="D90" s="88"/>
      <c r="E90" s="19"/>
      <c r="F90" s="8"/>
      <c r="G90" s="19" t="s">
        <v>4</v>
      </c>
      <c r="H90" s="89"/>
      <c r="I90" s="89"/>
      <c r="J90" s="19"/>
      <c r="K90" s="88" t="str">
        <f t="shared" si="5"/>
        <v/>
      </c>
      <c r="L90" s="88"/>
      <c r="M90" s="6" t="str">
        <f t="shared" si="7"/>
        <v/>
      </c>
      <c r="N90" s="19"/>
      <c r="O90" s="8"/>
      <c r="P90" s="89"/>
      <c r="Q90" s="89"/>
      <c r="R90" s="92" t="str">
        <f t="shared" si="8"/>
        <v/>
      </c>
      <c r="S90" s="92"/>
      <c r="T90" s="93" t="str">
        <f t="shared" si="9"/>
        <v/>
      </c>
      <c r="U90" s="93"/>
    </row>
    <row r="91" spans="2:21" x14ac:dyDescent="0.2">
      <c r="B91" s="19">
        <v>83</v>
      </c>
      <c r="C91" s="88" t="str">
        <f t="shared" si="6"/>
        <v/>
      </c>
      <c r="D91" s="88"/>
      <c r="E91" s="19"/>
      <c r="F91" s="8"/>
      <c r="G91" s="19" t="s">
        <v>4</v>
      </c>
      <c r="H91" s="89"/>
      <c r="I91" s="89"/>
      <c r="J91" s="19"/>
      <c r="K91" s="88" t="str">
        <f t="shared" si="5"/>
        <v/>
      </c>
      <c r="L91" s="88"/>
      <c r="M91" s="6" t="str">
        <f t="shared" si="7"/>
        <v/>
      </c>
      <c r="N91" s="19"/>
      <c r="O91" s="8"/>
      <c r="P91" s="89"/>
      <c r="Q91" s="89"/>
      <c r="R91" s="92" t="str">
        <f t="shared" si="8"/>
        <v/>
      </c>
      <c r="S91" s="92"/>
      <c r="T91" s="93" t="str">
        <f t="shared" si="9"/>
        <v/>
      </c>
      <c r="U91" s="93"/>
    </row>
    <row r="92" spans="2:21" x14ac:dyDescent="0.2">
      <c r="B92" s="19">
        <v>84</v>
      </c>
      <c r="C92" s="88" t="str">
        <f t="shared" si="6"/>
        <v/>
      </c>
      <c r="D92" s="88"/>
      <c r="E92" s="19"/>
      <c r="F92" s="8"/>
      <c r="G92" s="19" t="s">
        <v>3</v>
      </c>
      <c r="H92" s="89"/>
      <c r="I92" s="89"/>
      <c r="J92" s="19"/>
      <c r="K92" s="88" t="str">
        <f t="shared" si="5"/>
        <v/>
      </c>
      <c r="L92" s="88"/>
      <c r="M92" s="6" t="str">
        <f t="shared" si="7"/>
        <v/>
      </c>
      <c r="N92" s="19"/>
      <c r="O92" s="8"/>
      <c r="P92" s="89"/>
      <c r="Q92" s="89"/>
      <c r="R92" s="92" t="str">
        <f t="shared" si="8"/>
        <v/>
      </c>
      <c r="S92" s="92"/>
      <c r="T92" s="93" t="str">
        <f t="shared" si="9"/>
        <v/>
      </c>
      <c r="U92" s="93"/>
    </row>
    <row r="93" spans="2:21" x14ac:dyDescent="0.2">
      <c r="B93" s="19">
        <v>85</v>
      </c>
      <c r="C93" s="88" t="str">
        <f t="shared" si="6"/>
        <v/>
      </c>
      <c r="D93" s="88"/>
      <c r="E93" s="19"/>
      <c r="F93" s="8"/>
      <c r="G93" s="19" t="s">
        <v>4</v>
      </c>
      <c r="H93" s="89"/>
      <c r="I93" s="89"/>
      <c r="J93" s="19"/>
      <c r="K93" s="88" t="str">
        <f t="shared" si="5"/>
        <v/>
      </c>
      <c r="L93" s="88"/>
      <c r="M93" s="6" t="str">
        <f t="shared" si="7"/>
        <v/>
      </c>
      <c r="N93" s="19"/>
      <c r="O93" s="8"/>
      <c r="P93" s="89"/>
      <c r="Q93" s="89"/>
      <c r="R93" s="92" t="str">
        <f t="shared" si="8"/>
        <v/>
      </c>
      <c r="S93" s="92"/>
      <c r="T93" s="93" t="str">
        <f t="shared" si="9"/>
        <v/>
      </c>
      <c r="U93" s="93"/>
    </row>
    <row r="94" spans="2:21" x14ac:dyDescent="0.2">
      <c r="B94" s="19">
        <v>86</v>
      </c>
      <c r="C94" s="88" t="str">
        <f t="shared" si="6"/>
        <v/>
      </c>
      <c r="D94" s="88"/>
      <c r="E94" s="19"/>
      <c r="F94" s="8"/>
      <c r="G94" s="19" t="s">
        <v>3</v>
      </c>
      <c r="H94" s="89"/>
      <c r="I94" s="89"/>
      <c r="J94" s="19"/>
      <c r="K94" s="88" t="str">
        <f t="shared" si="5"/>
        <v/>
      </c>
      <c r="L94" s="88"/>
      <c r="M94" s="6" t="str">
        <f t="shared" si="7"/>
        <v/>
      </c>
      <c r="N94" s="19"/>
      <c r="O94" s="8"/>
      <c r="P94" s="89"/>
      <c r="Q94" s="89"/>
      <c r="R94" s="92" t="str">
        <f t="shared" si="8"/>
        <v/>
      </c>
      <c r="S94" s="92"/>
      <c r="T94" s="93" t="str">
        <f t="shared" si="9"/>
        <v/>
      </c>
      <c r="U94" s="93"/>
    </row>
    <row r="95" spans="2:21" x14ac:dyDescent="0.2">
      <c r="B95" s="19">
        <v>87</v>
      </c>
      <c r="C95" s="88" t="str">
        <f t="shared" si="6"/>
        <v/>
      </c>
      <c r="D95" s="88"/>
      <c r="E95" s="19"/>
      <c r="F95" s="8"/>
      <c r="G95" s="19" t="s">
        <v>4</v>
      </c>
      <c r="H95" s="89"/>
      <c r="I95" s="89"/>
      <c r="J95" s="19"/>
      <c r="K95" s="88" t="str">
        <f t="shared" si="5"/>
        <v/>
      </c>
      <c r="L95" s="88"/>
      <c r="M95" s="6" t="str">
        <f t="shared" si="7"/>
        <v/>
      </c>
      <c r="N95" s="19"/>
      <c r="O95" s="8"/>
      <c r="P95" s="89"/>
      <c r="Q95" s="89"/>
      <c r="R95" s="92" t="str">
        <f t="shared" si="8"/>
        <v/>
      </c>
      <c r="S95" s="92"/>
      <c r="T95" s="93" t="str">
        <f t="shared" si="9"/>
        <v/>
      </c>
      <c r="U95" s="93"/>
    </row>
    <row r="96" spans="2:21" x14ac:dyDescent="0.2">
      <c r="B96" s="19">
        <v>88</v>
      </c>
      <c r="C96" s="88" t="str">
        <f t="shared" si="6"/>
        <v/>
      </c>
      <c r="D96" s="88"/>
      <c r="E96" s="19"/>
      <c r="F96" s="8"/>
      <c r="G96" s="19" t="s">
        <v>3</v>
      </c>
      <c r="H96" s="89"/>
      <c r="I96" s="89"/>
      <c r="J96" s="19"/>
      <c r="K96" s="88" t="str">
        <f t="shared" si="5"/>
        <v/>
      </c>
      <c r="L96" s="88"/>
      <c r="M96" s="6" t="str">
        <f t="shared" si="7"/>
        <v/>
      </c>
      <c r="N96" s="19"/>
      <c r="O96" s="8"/>
      <c r="P96" s="89"/>
      <c r="Q96" s="89"/>
      <c r="R96" s="92" t="str">
        <f t="shared" si="8"/>
        <v/>
      </c>
      <c r="S96" s="92"/>
      <c r="T96" s="93" t="str">
        <f t="shared" si="9"/>
        <v/>
      </c>
      <c r="U96" s="93"/>
    </row>
    <row r="97" spans="2:21" x14ac:dyDescent="0.2">
      <c r="B97" s="19">
        <v>89</v>
      </c>
      <c r="C97" s="88" t="str">
        <f t="shared" si="6"/>
        <v/>
      </c>
      <c r="D97" s="88"/>
      <c r="E97" s="19"/>
      <c r="F97" s="8"/>
      <c r="G97" s="19" t="s">
        <v>4</v>
      </c>
      <c r="H97" s="89"/>
      <c r="I97" s="89"/>
      <c r="J97" s="19"/>
      <c r="K97" s="88" t="str">
        <f t="shared" si="5"/>
        <v/>
      </c>
      <c r="L97" s="88"/>
      <c r="M97" s="6" t="str">
        <f t="shared" si="7"/>
        <v/>
      </c>
      <c r="N97" s="19"/>
      <c r="O97" s="8"/>
      <c r="P97" s="89"/>
      <c r="Q97" s="89"/>
      <c r="R97" s="92" t="str">
        <f t="shared" si="8"/>
        <v/>
      </c>
      <c r="S97" s="92"/>
      <c r="T97" s="93" t="str">
        <f t="shared" si="9"/>
        <v/>
      </c>
      <c r="U97" s="93"/>
    </row>
    <row r="98" spans="2:21" x14ac:dyDescent="0.2">
      <c r="B98" s="19">
        <v>90</v>
      </c>
      <c r="C98" s="88" t="str">
        <f t="shared" si="6"/>
        <v/>
      </c>
      <c r="D98" s="88"/>
      <c r="E98" s="19"/>
      <c r="F98" s="8"/>
      <c r="G98" s="19" t="s">
        <v>3</v>
      </c>
      <c r="H98" s="89"/>
      <c r="I98" s="89"/>
      <c r="J98" s="19"/>
      <c r="K98" s="88" t="str">
        <f t="shared" si="5"/>
        <v/>
      </c>
      <c r="L98" s="88"/>
      <c r="M98" s="6" t="str">
        <f t="shared" si="7"/>
        <v/>
      </c>
      <c r="N98" s="19"/>
      <c r="O98" s="8"/>
      <c r="P98" s="89"/>
      <c r="Q98" s="89"/>
      <c r="R98" s="92" t="str">
        <f t="shared" si="8"/>
        <v/>
      </c>
      <c r="S98" s="92"/>
      <c r="T98" s="93" t="str">
        <f t="shared" si="9"/>
        <v/>
      </c>
      <c r="U98" s="93"/>
    </row>
    <row r="99" spans="2:21" x14ac:dyDescent="0.2">
      <c r="B99" s="19">
        <v>91</v>
      </c>
      <c r="C99" s="88" t="str">
        <f t="shared" si="6"/>
        <v/>
      </c>
      <c r="D99" s="88"/>
      <c r="E99" s="19"/>
      <c r="F99" s="8"/>
      <c r="G99" s="19" t="s">
        <v>4</v>
      </c>
      <c r="H99" s="89"/>
      <c r="I99" s="89"/>
      <c r="J99" s="19"/>
      <c r="K99" s="88" t="str">
        <f t="shared" si="5"/>
        <v/>
      </c>
      <c r="L99" s="88"/>
      <c r="M99" s="6" t="str">
        <f t="shared" si="7"/>
        <v/>
      </c>
      <c r="N99" s="19"/>
      <c r="O99" s="8"/>
      <c r="P99" s="89"/>
      <c r="Q99" s="89"/>
      <c r="R99" s="92" t="str">
        <f t="shared" si="8"/>
        <v/>
      </c>
      <c r="S99" s="92"/>
      <c r="T99" s="93" t="str">
        <f t="shared" si="9"/>
        <v/>
      </c>
      <c r="U99" s="93"/>
    </row>
    <row r="100" spans="2:21" x14ac:dyDescent="0.2">
      <c r="B100" s="19">
        <v>92</v>
      </c>
      <c r="C100" s="88" t="str">
        <f t="shared" si="6"/>
        <v/>
      </c>
      <c r="D100" s="88"/>
      <c r="E100" s="19"/>
      <c r="F100" s="8"/>
      <c r="G100" s="19" t="s">
        <v>4</v>
      </c>
      <c r="H100" s="89"/>
      <c r="I100" s="89"/>
      <c r="J100" s="19"/>
      <c r="K100" s="88" t="str">
        <f t="shared" si="5"/>
        <v/>
      </c>
      <c r="L100" s="88"/>
      <c r="M100" s="6" t="str">
        <f t="shared" si="7"/>
        <v/>
      </c>
      <c r="N100" s="19"/>
      <c r="O100" s="8"/>
      <c r="P100" s="89"/>
      <c r="Q100" s="89"/>
      <c r="R100" s="92" t="str">
        <f t="shared" si="8"/>
        <v/>
      </c>
      <c r="S100" s="92"/>
      <c r="T100" s="93" t="str">
        <f t="shared" si="9"/>
        <v/>
      </c>
      <c r="U100" s="93"/>
    </row>
    <row r="101" spans="2:21" x14ac:dyDescent="0.2">
      <c r="B101" s="19">
        <v>93</v>
      </c>
      <c r="C101" s="88" t="str">
        <f t="shared" si="6"/>
        <v/>
      </c>
      <c r="D101" s="88"/>
      <c r="E101" s="19"/>
      <c r="F101" s="8"/>
      <c r="G101" s="19" t="s">
        <v>3</v>
      </c>
      <c r="H101" s="89"/>
      <c r="I101" s="89"/>
      <c r="J101" s="19"/>
      <c r="K101" s="88" t="str">
        <f t="shared" si="5"/>
        <v/>
      </c>
      <c r="L101" s="88"/>
      <c r="M101" s="6" t="str">
        <f t="shared" si="7"/>
        <v/>
      </c>
      <c r="N101" s="19"/>
      <c r="O101" s="8"/>
      <c r="P101" s="89"/>
      <c r="Q101" s="89"/>
      <c r="R101" s="92" t="str">
        <f t="shared" si="8"/>
        <v/>
      </c>
      <c r="S101" s="92"/>
      <c r="T101" s="93" t="str">
        <f t="shared" si="9"/>
        <v/>
      </c>
      <c r="U101" s="93"/>
    </row>
    <row r="102" spans="2:21" x14ac:dyDescent="0.2">
      <c r="B102" s="19">
        <v>94</v>
      </c>
      <c r="C102" s="88" t="str">
        <f t="shared" si="6"/>
        <v/>
      </c>
      <c r="D102" s="88"/>
      <c r="E102" s="19"/>
      <c r="F102" s="8"/>
      <c r="G102" s="19" t="s">
        <v>3</v>
      </c>
      <c r="H102" s="89"/>
      <c r="I102" s="89"/>
      <c r="J102" s="19"/>
      <c r="K102" s="88" t="str">
        <f t="shared" si="5"/>
        <v/>
      </c>
      <c r="L102" s="88"/>
      <c r="M102" s="6" t="str">
        <f t="shared" si="7"/>
        <v/>
      </c>
      <c r="N102" s="19"/>
      <c r="O102" s="8"/>
      <c r="P102" s="89"/>
      <c r="Q102" s="89"/>
      <c r="R102" s="92" t="str">
        <f t="shared" si="8"/>
        <v/>
      </c>
      <c r="S102" s="92"/>
      <c r="T102" s="93" t="str">
        <f t="shared" si="9"/>
        <v/>
      </c>
      <c r="U102" s="93"/>
    </row>
    <row r="103" spans="2:21" x14ac:dyDescent="0.2">
      <c r="B103" s="19">
        <v>95</v>
      </c>
      <c r="C103" s="88" t="str">
        <f t="shared" si="6"/>
        <v/>
      </c>
      <c r="D103" s="88"/>
      <c r="E103" s="19"/>
      <c r="F103" s="8"/>
      <c r="G103" s="19" t="s">
        <v>3</v>
      </c>
      <c r="H103" s="89"/>
      <c r="I103" s="89"/>
      <c r="J103" s="19"/>
      <c r="K103" s="88" t="str">
        <f t="shared" si="5"/>
        <v/>
      </c>
      <c r="L103" s="88"/>
      <c r="M103" s="6" t="str">
        <f t="shared" si="7"/>
        <v/>
      </c>
      <c r="N103" s="19"/>
      <c r="O103" s="8"/>
      <c r="P103" s="89"/>
      <c r="Q103" s="89"/>
      <c r="R103" s="92" t="str">
        <f t="shared" si="8"/>
        <v/>
      </c>
      <c r="S103" s="92"/>
      <c r="T103" s="93" t="str">
        <f t="shared" si="9"/>
        <v/>
      </c>
      <c r="U103" s="93"/>
    </row>
    <row r="104" spans="2:21" x14ac:dyDescent="0.2">
      <c r="B104" s="19">
        <v>96</v>
      </c>
      <c r="C104" s="88" t="str">
        <f t="shared" si="6"/>
        <v/>
      </c>
      <c r="D104" s="88"/>
      <c r="E104" s="19"/>
      <c r="F104" s="8"/>
      <c r="G104" s="19" t="s">
        <v>4</v>
      </c>
      <c r="H104" s="89"/>
      <c r="I104" s="89"/>
      <c r="J104" s="19"/>
      <c r="K104" s="88" t="str">
        <f t="shared" si="5"/>
        <v/>
      </c>
      <c r="L104" s="88"/>
      <c r="M104" s="6" t="str">
        <f t="shared" si="7"/>
        <v/>
      </c>
      <c r="N104" s="19"/>
      <c r="O104" s="8"/>
      <c r="P104" s="89"/>
      <c r="Q104" s="89"/>
      <c r="R104" s="92" t="str">
        <f t="shared" si="8"/>
        <v/>
      </c>
      <c r="S104" s="92"/>
      <c r="T104" s="93" t="str">
        <f t="shared" si="9"/>
        <v/>
      </c>
      <c r="U104" s="93"/>
    </row>
    <row r="105" spans="2:21" x14ac:dyDescent="0.2">
      <c r="B105" s="19">
        <v>97</v>
      </c>
      <c r="C105" s="88" t="str">
        <f t="shared" si="6"/>
        <v/>
      </c>
      <c r="D105" s="88"/>
      <c r="E105" s="19"/>
      <c r="F105" s="8"/>
      <c r="G105" s="19" t="s">
        <v>3</v>
      </c>
      <c r="H105" s="89"/>
      <c r="I105" s="89"/>
      <c r="J105" s="19"/>
      <c r="K105" s="88" t="str">
        <f t="shared" si="5"/>
        <v/>
      </c>
      <c r="L105" s="88"/>
      <c r="M105" s="6" t="str">
        <f t="shared" si="7"/>
        <v/>
      </c>
      <c r="N105" s="19"/>
      <c r="O105" s="8"/>
      <c r="P105" s="89"/>
      <c r="Q105" s="89"/>
      <c r="R105" s="92" t="str">
        <f t="shared" si="8"/>
        <v/>
      </c>
      <c r="S105" s="92"/>
      <c r="T105" s="93" t="str">
        <f t="shared" si="9"/>
        <v/>
      </c>
      <c r="U105" s="93"/>
    </row>
    <row r="106" spans="2:21" x14ac:dyDescent="0.2">
      <c r="B106" s="19">
        <v>98</v>
      </c>
      <c r="C106" s="88" t="str">
        <f t="shared" si="6"/>
        <v/>
      </c>
      <c r="D106" s="88"/>
      <c r="E106" s="19"/>
      <c r="F106" s="8"/>
      <c r="G106" s="19" t="s">
        <v>4</v>
      </c>
      <c r="H106" s="89"/>
      <c r="I106" s="89"/>
      <c r="J106" s="19"/>
      <c r="K106" s="88" t="str">
        <f t="shared" si="5"/>
        <v/>
      </c>
      <c r="L106" s="88"/>
      <c r="M106" s="6" t="str">
        <f t="shared" si="7"/>
        <v/>
      </c>
      <c r="N106" s="19"/>
      <c r="O106" s="8"/>
      <c r="P106" s="89"/>
      <c r="Q106" s="89"/>
      <c r="R106" s="92" t="str">
        <f t="shared" si="8"/>
        <v/>
      </c>
      <c r="S106" s="92"/>
      <c r="T106" s="93" t="str">
        <f t="shared" si="9"/>
        <v/>
      </c>
      <c r="U106" s="93"/>
    </row>
    <row r="107" spans="2:21" x14ac:dyDescent="0.2">
      <c r="B107" s="19">
        <v>99</v>
      </c>
      <c r="C107" s="88" t="str">
        <f t="shared" si="6"/>
        <v/>
      </c>
      <c r="D107" s="88"/>
      <c r="E107" s="19"/>
      <c r="F107" s="8"/>
      <c r="G107" s="19" t="s">
        <v>4</v>
      </c>
      <c r="H107" s="89"/>
      <c r="I107" s="89"/>
      <c r="J107" s="19"/>
      <c r="K107" s="88" t="str">
        <f t="shared" si="5"/>
        <v/>
      </c>
      <c r="L107" s="88"/>
      <c r="M107" s="6" t="str">
        <f t="shared" si="7"/>
        <v/>
      </c>
      <c r="N107" s="19"/>
      <c r="O107" s="8"/>
      <c r="P107" s="89"/>
      <c r="Q107" s="89"/>
      <c r="R107" s="92" t="str">
        <f t="shared" si="8"/>
        <v/>
      </c>
      <c r="S107" s="92"/>
      <c r="T107" s="93" t="str">
        <f t="shared" si="9"/>
        <v/>
      </c>
      <c r="U107" s="93"/>
    </row>
    <row r="108" spans="2:21" x14ac:dyDescent="0.2">
      <c r="B108" s="19">
        <v>100</v>
      </c>
      <c r="C108" s="88" t="str">
        <f t="shared" si="6"/>
        <v/>
      </c>
      <c r="D108" s="88"/>
      <c r="E108" s="19"/>
      <c r="F108" s="8"/>
      <c r="G108" s="19" t="s">
        <v>3</v>
      </c>
      <c r="H108" s="89"/>
      <c r="I108" s="89"/>
      <c r="J108" s="19"/>
      <c r="K108" s="88" t="str">
        <f t="shared" si="5"/>
        <v/>
      </c>
      <c r="L108" s="88"/>
      <c r="M108" s="6" t="str">
        <f t="shared" si="7"/>
        <v/>
      </c>
      <c r="N108" s="19"/>
      <c r="O108" s="8"/>
      <c r="P108" s="89"/>
      <c r="Q108" s="89"/>
      <c r="R108" s="92" t="str">
        <f t="shared" si="8"/>
        <v/>
      </c>
      <c r="S108" s="92"/>
      <c r="T108" s="93" t="str">
        <f t="shared" si="9"/>
        <v/>
      </c>
      <c r="U108" s="93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23" priority="1" stopIfTrue="1" operator="equal">
      <formula>"買"</formula>
    </cfRule>
    <cfRule type="cellIs" dxfId="22" priority="2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5" stopIfTrue="1" operator="equal">
      <formula>"買"</formula>
    </cfRule>
    <cfRule type="cellIs" dxfId="18" priority="6" stopIfTrue="1" operator="equal">
      <formula>"売"</formula>
    </cfRule>
  </conditionalFormatting>
  <conditionalFormatting sqref="G13">
    <cfRule type="cellIs" dxfId="17" priority="3" stopIfTrue="1" operator="equal">
      <formula>"買"</formula>
    </cfRule>
    <cfRule type="cellIs" dxfId="16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合同会社リリーコンサルタント</cp:lastModifiedBy>
  <cp:revision/>
  <cp:lastPrinted>2015-07-15T10:17:15Z</cp:lastPrinted>
  <dcterms:created xsi:type="dcterms:W3CDTF">2013-10-09T23:04:08Z</dcterms:created>
  <dcterms:modified xsi:type="dcterms:W3CDTF">2020-01-09T02:05:03Z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